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lmut\Downloads\"/>
    </mc:Choice>
  </mc:AlternateContent>
  <bookViews>
    <workbookView xWindow="0" yWindow="0" windowWidth="14400" windowHeight="5786" activeTab="1"/>
  </bookViews>
  <sheets>
    <sheet name="附表一之一修正對照表" sheetId="1" r:id="rId1"/>
    <sheet name="附表一之三用量估計表" sheetId="2" r:id="rId2"/>
  </sheets>
  <definedNames>
    <definedName name="_xlnm._FilterDatabase" localSheetId="0" hidden="1">附表一之一修正對照表!$A$3:$M$29</definedName>
    <definedName name="_xlnm._FilterDatabase" localSheetId="1" hidden="1">附表一之三用量估計表!$A$3:$U$66</definedName>
    <definedName name="_xlnm.Print_Titles" localSheetId="1">附表一之三用量估計表!$2:$3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0" i="2" l="1"/>
  <c r="M60" i="2"/>
  <c r="L60" i="2"/>
  <c r="K60" i="2"/>
  <c r="R59" i="2"/>
  <c r="Q59" i="2"/>
  <c r="P59" i="2"/>
  <c r="J59" i="2"/>
  <c r="Q58" i="2"/>
  <c r="R58" i="2" s="1"/>
  <c r="J58" i="2"/>
  <c r="Q57" i="2"/>
  <c r="R57" i="2" s="1"/>
  <c r="J57" i="2"/>
  <c r="R56" i="2"/>
  <c r="Q56" i="2"/>
  <c r="J56" i="2"/>
  <c r="Q55" i="2"/>
  <c r="J55" i="2"/>
  <c r="R54" i="2"/>
  <c r="Q54" i="2"/>
  <c r="J54" i="2"/>
  <c r="Q53" i="2"/>
  <c r="J53" i="2"/>
  <c r="Q52" i="2"/>
  <c r="J52" i="2"/>
  <c r="Q51" i="2"/>
  <c r="T51" i="2" s="1"/>
  <c r="J51" i="2"/>
  <c r="Q50" i="2"/>
  <c r="R50" i="2" s="1"/>
  <c r="P50" i="2"/>
  <c r="J50" i="2"/>
  <c r="Q49" i="2"/>
  <c r="J49" i="2"/>
  <c r="Q48" i="2"/>
  <c r="J48" i="2"/>
  <c r="P47" i="2"/>
  <c r="Q47" i="2" s="1"/>
  <c r="T47" i="2" s="1"/>
  <c r="J47" i="2"/>
  <c r="I47" i="2"/>
  <c r="Q46" i="2"/>
  <c r="J46" i="2"/>
  <c r="Q45" i="2"/>
  <c r="J45" i="2"/>
  <c r="Q44" i="2"/>
  <c r="J44" i="2"/>
  <c r="R43" i="2"/>
  <c r="Q43" i="2"/>
  <c r="J43" i="2"/>
  <c r="R42" i="2"/>
  <c r="Q42" i="2"/>
  <c r="J42" i="2"/>
  <c r="Q41" i="2"/>
  <c r="J41" i="2"/>
  <c r="Q40" i="2"/>
  <c r="J40" i="2"/>
  <c r="Q39" i="2"/>
  <c r="J39" i="2"/>
  <c r="Q38" i="2"/>
  <c r="J38" i="2"/>
  <c r="Q37" i="2"/>
  <c r="R37" i="2" s="1"/>
  <c r="J37" i="2"/>
  <c r="Q36" i="2"/>
  <c r="R36" i="2" s="1"/>
  <c r="J36" i="2"/>
  <c r="R35" i="2"/>
  <c r="Q35" i="2"/>
  <c r="J35" i="2"/>
  <c r="Q34" i="2"/>
  <c r="J34" i="2"/>
  <c r="Q33" i="2"/>
  <c r="R33" i="2" s="1"/>
  <c r="J33" i="2"/>
  <c r="I33" i="2"/>
  <c r="Q32" i="2"/>
  <c r="R32" i="2" s="1"/>
  <c r="J32" i="2"/>
  <c r="R31" i="2"/>
  <c r="Q31" i="2"/>
  <c r="J31" i="2"/>
  <c r="Q30" i="2"/>
  <c r="R30" i="2" s="1"/>
  <c r="J30" i="2"/>
  <c r="Q29" i="2"/>
  <c r="R29" i="2" s="1"/>
  <c r="J29" i="2"/>
  <c r="Q28" i="2"/>
  <c r="J28" i="2"/>
  <c r="Q27" i="2"/>
  <c r="J27" i="2"/>
  <c r="Q26" i="2"/>
  <c r="R26" i="2" s="1"/>
  <c r="J26" i="2"/>
  <c r="Q25" i="2"/>
  <c r="I25" i="2"/>
  <c r="J25" i="2" s="1"/>
  <c r="P24" i="2"/>
  <c r="Q24" i="2" s="1"/>
  <c r="R24" i="2" s="1"/>
  <c r="I24" i="2"/>
  <c r="J24" i="2" s="1"/>
  <c r="T23" i="2"/>
  <c r="Q23" i="2"/>
  <c r="J23" i="2"/>
  <c r="Q22" i="2"/>
  <c r="J22" i="2"/>
  <c r="Q21" i="2"/>
  <c r="J21" i="2"/>
  <c r="Q20" i="2"/>
  <c r="J20" i="2"/>
  <c r="Q19" i="2"/>
  <c r="R19" i="2" s="1"/>
  <c r="J19" i="2"/>
  <c r="Q18" i="2"/>
  <c r="R18" i="2" s="1"/>
  <c r="J18" i="2"/>
  <c r="Q17" i="2"/>
  <c r="R17" i="2" s="1"/>
  <c r="J17" i="2"/>
  <c r="R16" i="2"/>
  <c r="Q16" i="2"/>
  <c r="J16" i="2"/>
  <c r="Q15" i="2"/>
  <c r="J15" i="2"/>
  <c r="Q14" i="2"/>
  <c r="J14" i="2"/>
  <c r="S13" i="2"/>
  <c r="Q13" i="2"/>
  <c r="R13" i="2" s="1"/>
  <c r="J13" i="2"/>
  <c r="Q12" i="2"/>
  <c r="J12" i="2"/>
  <c r="Q11" i="2"/>
  <c r="R11" i="2" s="1"/>
  <c r="R60" i="2" s="1"/>
  <c r="J11" i="2"/>
  <c r="Q10" i="2"/>
  <c r="J10" i="2"/>
  <c r="U5" i="2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U54" i="2" s="1"/>
  <c r="U55" i="2" s="1"/>
  <c r="U56" i="2" s="1"/>
  <c r="U57" i="2" s="1"/>
  <c r="U58" i="2" s="1"/>
  <c r="U59" i="2" s="1"/>
  <c r="N5" i="2"/>
  <c r="N6" i="2" s="1"/>
  <c r="N7" i="2" s="1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U4" i="2"/>
  <c r="N4" i="2"/>
  <c r="K23" i="1"/>
  <c r="J60" i="2" l="1"/>
  <c r="Q60" i="2"/>
  <c r="T60" i="2"/>
</calcChain>
</file>

<file path=xl/comments1.xml><?xml version="1.0" encoding="utf-8"?>
<comments xmlns="http://schemas.openxmlformats.org/spreadsheetml/2006/main">
  <authors>
    <author>TpdUser</author>
  </authors>
  <commentList>
    <comment ref="I42" authorId="0" shapeId="0">
      <text>
        <r>
          <rPr>
            <b/>
            <sz val="9"/>
            <color indexed="81"/>
            <rFont val="Tahoma"/>
            <family val="2"/>
          </rPr>
          <t>TpdUser: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出廠證明不含</t>
        </r>
        <r>
          <rPr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細明體"/>
            <family val="3"/>
            <charset val="136"/>
          </rPr>
          <t>棟</t>
        </r>
      </text>
    </comment>
  </commentList>
</comments>
</file>

<file path=xl/sharedStrings.xml><?xml version="1.0" encoding="utf-8"?>
<sst xmlns="http://schemas.openxmlformats.org/spreadsheetml/2006/main" count="351" uniqueCount="298">
  <si>
    <t>編號</t>
    <phoneticPr fontId="2" type="noConversion"/>
  </si>
  <si>
    <t xml:space="preserve">附表一編號                            </t>
    <phoneticPr fontId="2" type="noConversion"/>
  </si>
  <si>
    <t>工程名稱</t>
  </si>
  <si>
    <t>犯罪所得</t>
    <phoneticPr fontId="2" type="noConversion"/>
  </si>
  <si>
    <t>認定金額出處</t>
    <phoneticPr fontId="2" type="noConversion"/>
  </si>
  <si>
    <t>備註</t>
    <phoneticPr fontId="2" type="noConversion"/>
  </si>
  <si>
    <t xml:space="preserve">宏剛精密工業廠辦防火漆工程      </t>
  </si>
  <si>
    <t>B3卷P108</t>
  </si>
  <si>
    <t>525,000為含稅金額，以未稅金額500,000認定</t>
  </si>
  <si>
    <t xml:space="preserve">國揚國硯案防火塗裝工程  </t>
  </si>
  <si>
    <t>H1卷P71</t>
    <phoneticPr fontId="2" type="noConversion"/>
  </si>
  <si>
    <t>B3卷P119</t>
  </si>
  <si>
    <t>依防火漆出廠證明書、廠商回函防火漆付款金額認定</t>
    <phoneticPr fontId="2" type="noConversion"/>
  </si>
  <si>
    <t xml:space="preserve">桃園好市多防火漆工程    </t>
  </si>
  <si>
    <t>B3卷34</t>
  </si>
  <si>
    <t>依廠商回函付款金額認定</t>
  </si>
  <si>
    <t xml:space="preserve">新幸福館防火漆工程      </t>
  </si>
  <si>
    <t>H1卷P76</t>
    <phoneticPr fontId="2" type="noConversion"/>
  </si>
  <si>
    <t>依防火漆出廠證明書認定</t>
    <phoneticPr fontId="2" type="noConversion"/>
  </si>
  <si>
    <t>臺灣好市多觀音發貨工廠防火漆工程</t>
  </si>
  <si>
    <t>H1卷P77</t>
    <phoneticPr fontId="2" type="noConversion"/>
  </si>
  <si>
    <t xml:space="preserve">中臺灣產業創新研發專區防火塗裝工程      </t>
  </si>
  <si>
    <t>H1卷P78、P79</t>
    <phoneticPr fontId="2" type="noConversion"/>
  </si>
  <si>
    <t xml:space="preserve">水湳機場空軍料配件總庫臺中專業庫防火漆工程      </t>
  </si>
  <si>
    <t>H1卷P80</t>
    <phoneticPr fontId="2" type="noConversion"/>
  </si>
  <si>
    <t xml:space="preserve">新北市中和國民運動中心興建工程  </t>
  </si>
  <si>
    <t>H1卷P83</t>
    <phoneticPr fontId="2" type="noConversion"/>
  </si>
  <si>
    <t xml:space="preserve">國立故宮博物院南部院區防火塗裝工程      </t>
  </si>
  <si>
    <t>H1卷P92</t>
    <phoneticPr fontId="2" type="noConversion"/>
  </si>
  <si>
    <t xml:space="preserve">旌旗教會防火漆工程      </t>
  </si>
  <si>
    <t>H1卷P94</t>
    <phoneticPr fontId="2" type="noConversion"/>
  </si>
  <si>
    <t>B3卷P26</t>
  </si>
  <si>
    <t>依防火漆出廠證明書、廠商回函付款金額認定</t>
    <phoneticPr fontId="2" type="noConversion"/>
  </si>
  <si>
    <t>臺灣證券交易所資訊中心防火漆工程</t>
  </si>
  <si>
    <t>依用量估計表判斷可能全數使用合格漆</t>
    <phoneticPr fontId="2" type="noConversion"/>
  </si>
  <si>
    <t xml:space="preserve">好市多倉儲批發中心北投店防火漆工程      </t>
  </si>
  <si>
    <t>H1卷P97</t>
    <phoneticPr fontId="2" type="noConversion"/>
  </si>
  <si>
    <t>B3卷P61</t>
  </si>
  <si>
    <t xml:space="preserve">元翎精密中部科學園區三期防火漆工程      </t>
  </si>
  <si>
    <t>H1卷P98-P101反面</t>
    <phoneticPr fontId="2" type="noConversion"/>
  </si>
  <si>
    <t xml:space="preserve">益聯實業臺中廠2 -2期防火漆工程  </t>
  </si>
  <si>
    <t>B3卷P37</t>
  </si>
  <si>
    <t xml:space="preserve">桃園航空貨運園區貨運站儲區防火漆工程    </t>
  </si>
  <si>
    <t>H1卷P103</t>
    <phoneticPr fontId="2" type="noConversion"/>
  </si>
  <si>
    <t>中壢好市多鋼構防火漆工程</t>
  </si>
  <si>
    <t>H1卷P104</t>
    <phoneticPr fontId="2" type="noConversion"/>
  </si>
  <si>
    <t>B3卷P34</t>
  </si>
  <si>
    <t xml:space="preserve">久裕興業科技( 股) 總部大樓防火漆工程    </t>
  </si>
  <si>
    <t>H1卷P106</t>
    <phoneticPr fontId="2" type="noConversion"/>
  </si>
  <si>
    <t>家登精密工業( 股) 臺南樹谷園區防火漆工程</t>
  </si>
  <si>
    <t>H1卷P107-108</t>
    <phoneticPr fontId="2" type="noConversion"/>
  </si>
  <si>
    <t>和平國小暨籃球運動館防火塗裝工程</t>
  </si>
  <si>
    <t>B3卷P36</t>
  </si>
  <si>
    <t>依廠商回函防火漆工程付款金額認定</t>
  </si>
  <si>
    <t xml:space="preserve">泰豐輪胎桃科廠第一期防火漆工程  </t>
  </si>
  <si>
    <t>H1卷P112-P113</t>
    <phoneticPr fontId="2" type="noConversion"/>
  </si>
  <si>
    <t>B4卷P175</t>
    <phoneticPr fontId="2" type="noConversion"/>
  </si>
  <si>
    <t>依防火漆出廠證明書、廠商回函防火漆工程付款金額認定</t>
    <phoneticPr fontId="2" type="noConversion"/>
  </si>
  <si>
    <t xml:space="preserve">永聯臺中鳥日跨境電子商務產業園區防火漆工程      </t>
  </si>
  <si>
    <t>B4卷P203、甲7卷P92</t>
  </si>
  <si>
    <t xml:space="preserve">新莊好市多防火漆工程    </t>
  </si>
  <si>
    <t>H1卷P115</t>
    <phoneticPr fontId="2" type="noConversion"/>
  </si>
  <si>
    <t>B3卷P62</t>
  </si>
  <si>
    <t xml:space="preserve">英業達廠務棟增建防火漆工程      </t>
  </si>
  <si>
    <t>H1卷P124</t>
    <phoneticPr fontId="2" type="noConversion"/>
  </si>
  <si>
    <t xml:space="preserve">永聯瑞芳B7區物流倉儲廠房防火漆工程      </t>
  </si>
  <si>
    <t>H1卷P125</t>
    <phoneticPr fontId="2" type="noConversion"/>
  </si>
  <si>
    <t xml:space="preserve">賓泓汽車臺南展示中心防火漆工程  </t>
  </si>
  <si>
    <t>H1卷P127</t>
    <phoneticPr fontId="2" type="noConversion"/>
  </si>
  <si>
    <t>B4卷P235、P242</t>
  </si>
  <si>
    <t>依防火漆出廠證明書認定、扣除尚未支付第4期防火漆款636,650</t>
    <phoneticPr fontId="2" type="noConversion"/>
  </si>
  <si>
    <t xml:space="preserve">太古汽車內湖舊宗路新車展示中心  </t>
  </si>
  <si>
    <t>H1卷P132</t>
    <phoneticPr fontId="2" type="noConversion"/>
  </si>
  <si>
    <t>工程地點</t>
  </si>
  <si>
    <t>受害廠商</t>
  </si>
  <si>
    <t>Phoenix168</t>
    <phoneticPr fontId="2" type="noConversion"/>
  </si>
  <si>
    <t>Phoenix270</t>
  </si>
  <si>
    <t>編號</t>
  </si>
  <si>
    <t xml:space="preserve">附表一編號                            </t>
  </si>
  <si>
    <t>契約日期</t>
  </si>
  <si>
    <t>施工期間</t>
  </si>
  <si>
    <t>估計Phoenix168耗用數（1.5kg/㎡）</t>
    <phoneticPr fontId="2" type="noConversion"/>
  </si>
  <si>
    <t>德國Rutgers庫存</t>
    <phoneticPr fontId="2" type="noConversion"/>
  </si>
  <si>
    <t>泰國ATP庫存</t>
    <phoneticPr fontId="2" type="noConversion"/>
  </si>
  <si>
    <t>英國Nullifire庫存</t>
    <phoneticPr fontId="2" type="noConversion"/>
  </si>
  <si>
    <r>
      <t>Phoenix168施工後庫存（KG</t>
    </r>
    <r>
      <rPr>
        <b/>
        <sz val="10"/>
        <color theme="1"/>
        <rFont val="新細明體"/>
        <family val="1"/>
        <charset val="136"/>
        <scheme val="minor"/>
      </rPr>
      <t>）</t>
    </r>
    <phoneticPr fontId="2" type="noConversion"/>
  </si>
  <si>
    <t>估計Phoenix270耗用數（1.5kg/㎡）</t>
    <phoneticPr fontId="2" type="noConversion"/>
  </si>
  <si>
    <r>
      <t>Phoenix270施工後庫存（KG</t>
    </r>
    <r>
      <rPr>
        <b/>
        <sz val="10"/>
        <color theme="1"/>
        <rFont val="新細明體"/>
        <family val="1"/>
        <charset val="136"/>
        <scheme val="minor"/>
      </rPr>
      <t>）</t>
    </r>
    <phoneticPr fontId="2" type="noConversion"/>
  </si>
  <si>
    <t>99年9月20日進口</t>
  </si>
  <si>
    <t>99年11月10日進口</t>
  </si>
  <si>
    <t>99年11月25日進口</t>
  </si>
  <si>
    <t>99年12月12日進口</t>
  </si>
  <si>
    <t>100年1月2日進口</t>
  </si>
  <si>
    <t>100年1月25日進口</t>
  </si>
  <si>
    <t xml:space="preserve">100年5月10日    </t>
  </si>
  <si>
    <t>100年04月1日至100年09月30</t>
  </si>
  <si>
    <t xml:space="preserve">昱成光能苗栗廠房防火漆工程      </t>
    <phoneticPr fontId="2" type="noConversion"/>
  </si>
  <si>
    <t>苗栗縣苗栗市中華路889 號</t>
  </si>
  <si>
    <t xml:space="preserve">麗明營造股份有限公司    </t>
  </si>
  <si>
    <t xml:space="preserve">100年6月14日    </t>
  </si>
  <si>
    <t>100年08月20日至101年11月17日</t>
  </si>
  <si>
    <t xml:space="preserve">旭晶能源科技觀音廠防火漆工程    </t>
    <phoneticPr fontId="2" type="noConversion"/>
  </si>
  <si>
    <t>桃園市觀音區白玉三路與桃科十路口</t>
  </si>
  <si>
    <t xml:space="preserve">100年8月19日    </t>
  </si>
  <si>
    <t>100年10月20日至100年10月30日</t>
    <phoneticPr fontId="2" type="noConversion"/>
  </si>
  <si>
    <t xml:space="preserve">臺南市柳營區義士路2 段2 號對面  </t>
  </si>
  <si>
    <t xml:space="preserve">大瑞營造股份有限公司    </t>
  </si>
  <si>
    <t xml:space="preserve">100 年11月1 日  </t>
  </si>
  <si>
    <t>100年10月20日至101年5月31日</t>
  </si>
  <si>
    <t xml:space="preserve">國揚國硯案防火塗裝工程  </t>
    <phoneticPr fontId="2" type="noConversion"/>
  </si>
  <si>
    <t xml:space="preserve">高雄市苓雅區成功段301-1 地號等2 筆      </t>
  </si>
  <si>
    <t xml:space="preserve">大陸工程股份有限公司    </t>
  </si>
  <si>
    <t xml:space="preserve">100年3月7日     </t>
  </si>
  <si>
    <t>101年02月1日至102年01月5日</t>
  </si>
  <si>
    <t xml:space="preserve">富邦人壽信義區  A10 商場暨旅館防火塗裝工程      </t>
  </si>
  <si>
    <t xml:space="preserve">臺北市信義區信義段四小段11地號  </t>
  </si>
  <si>
    <t xml:space="preserve">理成營造股份有限公司    </t>
  </si>
  <si>
    <t xml:space="preserve">101年3月14日    </t>
  </si>
  <si>
    <t>101年05月至101年08月</t>
  </si>
  <si>
    <t xml:space="preserve">桃園市蘆竹區南崁路1 段  369 號  </t>
  </si>
  <si>
    <t xml:space="preserve">達茂營造股份有限公司    </t>
  </si>
  <si>
    <t xml:space="preserve">99年9月7日      </t>
  </si>
  <si>
    <t>101年08月至102年06月</t>
  </si>
  <si>
    <t>行政院衛生署衛生大樓防火塗裝工程</t>
  </si>
  <si>
    <t xml:space="preserve">臺北市南港區忠孝東路六段488 號  </t>
  </si>
  <si>
    <t xml:space="preserve">克林營造股份有限公司    </t>
  </si>
  <si>
    <t xml:space="preserve">101年7月30日    </t>
  </si>
  <si>
    <t>101年10月20日至102年1月6日</t>
  </si>
  <si>
    <t xml:space="preserve">臺中市北屯區崇德段235 地號      </t>
  </si>
  <si>
    <t xml:space="preserve">大賈營造股份有限公司    </t>
  </si>
  <si>
    <t xml:space="preserve">101年8月30日    </t>
  </si>
  <si>
    <t>102年02月至102年05月</t>
  </si>
  <si>
    <t xml:space="preserve">桃園市觀音區環南路206-1 號      </t>
  </si>
  <si>
    <t xml:space="preserve">松暉營造股份有限公司    </t>
  </si>
  <si>
    <t xml:space="preserve">101年6月1日     </t>
  </si>
  <si>
    <t>102年04月</t>
  </si>
  <si>
    <t>桃園地方法院檢察署遷建辦公大樓防火漆工程</t>
  </si>
  <si>
    <t>桃園市桃園區國際路2 段與永安路口</t>
  </si>
  <si>
    <t xml:space="preserve">泰有營造股份有公司      </t>
  </si>
  <si>
    <t>100年4月23日進口</t>
  </si>
  <si>
    <t xml:space="preserve">102年4月29日    </t>
  </si>
  <si>
    <t>102年04月1日至102年05月20日</t>
  </si>
  <si>
    <t xml:space="preserve">達鴻先進科技CS廠房防火漆工程    </t>
  </si>
  <si>
    <t>臺中市后里區后里段后里小段19-7地號等20筆</t>
  </si>
  <si>
    <t xml:space="preserve">102年1月31日    </t>
  </si>
  <si>
    <t>102年04月至102年11月</t>
    <phoneticPr fontId="2" type="noConversion"/>
  </si>
  <si>
    <t xml:space="preserve">嘉義好市多防火漆工程    </t>
  </si>
  <si>
    <t xml:space="preserve">嘉義市忠孝二街88號對面  </t>
  </si>
  <si>
    <t xml:space="preserve">100年7月15日    </t>
  </si>
  <si>
    <t>102年07月至103年08月</t>
  </si>
  <si>
    <t>華南銀行總行世貿大樓防火塗裝工程</t>
  </si>
  <si>
    <t xml:space="preserve">臺北市松仁路121 巷      </t>
  </si>
  <si>
    <t xml:space="preserve">利晉工程股份有限公司    </t>
  </si>
  <si>
    <t xml:space="preserve">101 年11月21日  </t>
  </si>
  <si>
    <t>102年08月1日至至103年102月1日</t>
  </si>
  <si>
    <t xml:space="preserve">南投縣南投市文獻路2 號  </t>
  </si>
  <si>
    <t xml:space="preserve">102年1月4日     </t>
  </si>
  <si>
    <t>102年09月16日至103年01月27日</t>
  </si>
  <si>
    <t xml:space="preserve">臺中市神岡區清泉崗營區  </t>
  </si>
  <si>
    <t xml:space="preserve">昌吉營造股份有限公司    </t>
  </si>
  <si>
    <t xml:space="preserve">102年4月23日    </t>
  </si>
  <si>
    <t>102年4月23日至103年6月23日</t>
  </si>
  <si>
    <t xml:space="preserve">新北市中和國民運動中心興建工程  </t>
    <phoneticPr fontId="2" type="noConversion"/>
  </si>
  <si>
    <t>新北市中和區錦和段586 地號等3 筆</t>
  </si>
  <si>
    <t xml:space="preserve">103 年5 月19日  </t>
  </si>
  <si>
    <t>103年06月1日至103年08月15日</t>
  </si>
  <si>
    <t xml:space="preserve">童綜合梧棲區忠孝段集合住宅防火塗裝工程  </t>
  </si>
  <si>
    <t xml:space="preserve">臺中市梧棲區忠孝段388-3 、388-4 地號    </t>
  </si>
  <si>
    <t xml:space="preserve">102年7月2日     </t>
  </si>
  <si>
    <t>103年07月8日至103年07月16日</t>
  </si>
  <si>
    <t>實驗高級中學綜合體育館防火漆工程</t>
  </si>
  <si>
    <t xml:space="preserve">新竹市介壽路300 號      </t>
  </si>
  <si>
    <t xml:space="preserve">豪昱營造股份有限公司    </t>
  </si>
  <si>
    <t xml:space="preserve">102 年11月5日   </t>
  </si>
  <si>
    <t>不詳</t>
  </si>
  <si>
    <t>臺北藝術中心防火塗裝工程</t>
    <phoneticPr fontId="2" type="noConversion"/>
  </si>
  <si>
    <t xml:space="preserve">臺北市士林區    </t>
  </si>
  <si>
    <t xml:space="preserve">理成營造股份有限公司    </t>
    <phoneticPr fontId="2" type="noConversion"/>
  </si>
  <si>
    <t xml:space="preserve">103 年3 月10日  </t>
  </si>
  <si>
    <t>103年08月至104年01月</t>
  </si>
  <si>
    <t xml:space="preserve">國立故宮博物院南部院區防火塗裝工程      </t>
    <phoneticPr fontId="2" type="noConversion"/>
  </si>
  <si>
    <t xml:space="preserve">嘉義縣太保市故宮大道888 號      </t>
  </si>
  <si>
    <t xml:space="preserve">103 年8 月10日  </t>
  </si>
  <si>
    <t>103年09月至10月</t>
  </si>
  <si>
    <t xml:space="preserve">新北市板橋區國慶路18號  </t>
  </si>
  <si>
    <t xml:space="preserve">三星營造股份有限公司    </t>
  </si>
  <si>
    <t xml:space="preserve">103年5月30日    </t>
  </si>
  <si>
    <t>103年11月5日至104年1月20日</t>
    <phoneticPr fontId="2" type="noConversion"/>
  </si>
  <si>
    <t xml:space="preserve">臺中市南屯區永新段132-00地號等4 筆      </t>
  </si>
  <si>
    <t xml:space="preserve">104 年8 月17日  </t>
  </si>
  <si>
    <t>103年12月1日至104年10月1日</t>
    <phoneticPr fontId="2" type="noConversion"/>
  </si>
  <si>
    <t>家登精密工業( 股) 臺南樹谷園區防火漆工程</t>
    <phoneticPr fontId="2" type="noConversion"/>
  </si>
  <si>
    <t xml:space="preserve">臺南市新市區紫楝路與木柵港東路交叉口    </t>
  </si>
  <si>
    <t xml:space="preserve">103年9月9日     </t>
  </si>
  <si>
    <t>104年02月</t>
  </si>
  <si>
    <t xml:space="preserve">臺中市西屯區鑫大鵬段店舖住宅防火漆工程  </t>
  </si>
  <si>
    <t>臺中市西屯區鑫大鵬段17地號等4 筆</t>
  </si>
  <si>
    <t xml:space="preserve">國鈞營造股份有限公司    </t>
  </si>
  <si>
    <t xml:space="preserve">104 年  1月13日 </t>
  </si>
  <si>
    <t>104年03月20日至104年04月20日</t>
  </si>
  <si>
    <t>桃園市大園區航翔路101 號</t>
  </si>
  <si>
    <t xml:space="preserve">遠雄營造股份有限公司    </t>
  </si>
  <si>
    <t xml:space="preserve">104 年3 月2日   </t>
  </si>
  <si>
    <t>104年04月至104年11月</t>
    <phoneticPr fontId="2" type="noConversion"/>
  </si>
  <si>
    <t xml:space="preserve">桃園市中壢區民族路6 段  508 號  </t>
  </si>
  <si>
    <t xml:space="preserve">103 年10月8日   </t>
  </si>
  <si>
    <t>104年06月至105年04月</t>
  </si>
  <si>
    <t>臺北市北投區立德路117 號</t>
  </si>
  <si>
    <t xml:space="preserve">103 年11月6日   </t>
  </si>
  <si>
    <t>104年09月21日至105年07月22日</t>
  </si>
  <si>
    <t xml:space="preserve">臺中市清水區中二路與中橫十四路交叉口    </t>
  </si>
  <si>
    <t xml:space="preserve">瑞助營造股份有限公司    </t>
  </si>
  <si>
    <t xml:space="preserve">104 年6 月5日   </t>
  </si>
  <si>
    <t>104年09月至105年12月</t>
    <phoneticPr fontId="2" type="noConversion"/>
  </si>
  <si>
    <t xml:space="preserve">好市多  Depot 擴建防火漆工程    </t>
  </si>
  <si>
    <t xml:space="preserve">桃園市觀音區大潭南路198 號      </t>
  </si>
  <si>
    <t xml:space="preserve">104 年10月1日   </t>
  </si>
  <si>
    <t>104年10月</t>
    <phoneticPr fontId="2" type="noConversion"/>
  </si>
  <si>
    <t xml:space="preserve">僑泰開發作業廠房防火漆工程      </t>
  </si>
  <si>
    <t xml:space="preserve">桃園市龜山區東萬壽路630 號      </t>
  </si>
  <si>
    <t xml:space="preserve">立華營造股份有限公司    </t>
  </si>
  <si>
    <t>104年10月13日進口</t>
  </si>
  <si>
    <t xml:space="preserve">104 年9 月30日  </t>
  </si>
  <si>
    <t>104年10月5日至105年9月30日</t>
  </si>
  <si>
    <t xml:space="preserve">泰豐輪胎桃科廠第一期防火漆工程  </t>
    <phoneticPr fontId="2" type="noConversion"/>
  </si>
  <si>
    <t>桃園市觀音區觀塘段0138之0004地號</t>
  </si>
  <si>
    <t xml:space="preserve">中乙祥營造工程有限公司  </t>
  </si>
  <si>
    <t xml:space="preserve">104 年9 月16日  </t>
  </si>
  <si>
    <t>104年10月28日至105年7月22日</t>
  </si>
  <si>
    <t>和平國小暨籃球運動館防火塗裝工程</t>
    <phoneticPr fontId="2" type="noConversion"/>
  </si>
  <si>
    <t xml:space="preserve">臺北市大安區辛亥路三段15號旁    </t>
  </si>
  <si>
    <t>104年12月8日進口</t>
  </si>
  <si>
    <t>104年12月22日進口</t>
  </si>
  <si>
    <t>105年2月25日進口</t>
  </si>
  <si>
    <t>105年04月1日至105年7月31日</t>
  </si>
  <si>
    <t>雲林縣虎尾鎮科虎三路18號</t>
  </si>
  <si>
    <t xml:space="preserve">港洲營造股份有限公司    </t>
  </si>
  <si>
    <t xml:space="preserve">105 年3 月14日  </t>
  </si>
  <si>
    <t>105年04月至105年10月</t>
  </si>
  <si>
    <t xml:space="preserve">經濟部傳統產業創新加值中心興建二期大樓、廠房防火漆工程  </t>
    <phoneticPr fontId="2" type="noConversion"/>
  </si>
  <si>
    <t xml:space="preserve">高雄市楠梓區楠陽路與朝仁路路口  </t>
  </si>
  <si>
    <t>105年4月24日進口</t>
  </si>
  <si>
    <t xml:space="preserve">104 年7 月21日  </t>
  </si>
  <si>
    <t>105年05月13日至105年07月20日</t>
  </si>
  <si>
    <t xml:space="preserve">久裕興業科技( 股) 總部大樓防火漆工程    </t>
    <phoneticPr fontId="2" type="noConversion"/>
  </si>
  <si>
    <t>臺中市大雅區花眉段0085之0010地號</t>
  </si>
  <si>
    <t xml:space="preserve">105 年6 月22日  </t>
  </si>
  <si>
    <t>105年05月至105年09月</t>
  </si>
  <si>
    <t xml:space="preserve">賓泓汽車臺南展示中心防火漆工程  </t>
    <phoneticPr fontId="2" type="noConversion"/>
  </si>
  <si>
    <t>臺南市南區鹽埕段2970地號</t>
  </si>
  <si>
    <t xml:space="preserve">三民營造股份有限公司    </t>
  </si>
  <si>
    <t>105年5月29日進口</t>
  </si>
  <si>
    <t>105年6月20日進口</t>
  </si>
  <si>
    <t xml:space="preserve">105 年3 月29日  </t>
  </si>
  <si>
    <t>105年07月4日至105年08月9日</t>
  </si>
  <si>
    <t xml:space="preserve">英業達廠務棟增建防火漆工程      </t>
    <phoneticPr fontId="2" type="noConversion"/>
  </si>
  <si>
    <t xml:space="preserve">桃園市大溪區仁和路2 段  349 號  </t>
  </si>
  <si>
    <t>竹榮鋼鐵工業股份有限公司</t>
  </si>
  <si>
    <t>105年8月4日進口</t>
  </si>
  <si>
    <t xml:space="preserve">105 年1 月15日  </t>
  </si>
  <si>
    <t>105年08月至105年09月</t>
  </si>
  <si>
    <t xml:space="preserve">永聯臺中鳥日跨境電子商務產業園區防火漆工程      </t>
    <phoneticPr fontId="2" type="noConversion"/>
  </si>
  <si>
    <t xml:space="preserve">臺中市烏日區學田路與高鐵路二段交叉口    </t>
  </si>
  <si>
    <t xml:space="preserve">德昌營造股份有限公司    </t>
  </si>
  <si>
    <t xml:space="preserve">105 年3 月31日  </t>
  </si>
  <si>
    <t xml:space="preserve">永聯瑞芳B7區物流倉儲廠房防火漆工程      </t>
    <phoneticPr fontId="2" type="noConversion"/>
  </si>
  <si>
    <t xml:space="preserve">新北市瑞芳區四腳亭段楓子瀨小段  128 地號等1 筆  </t>
  </si>
  <si>
    <t xml:space="preserve">105 年9 月5日   </t>
  </si>
  <si>
    <t>105年9月12日至105年10月9日</t>
  </si>
  <si>
    <t xml:space="preserve">太古汽車內湖舊宗路新車展示中心  </t>
    <phoneticPr fontId="2" type="noConversion"/>
  </si>
  <si>
    <t xml:space="preserve">臺北巿內湖區舊宗路1 段  315 號  </t>
  </si>
  <si>
    <t xml:space="preserve">啟赫營造股份有限公司    </t>
  </si>
  <si>
    <t xml:space="preserve">105 年1 月21日  </t>
  </si>
  <si>
    <t xml:space="preserve">新莊好市多防火漆工程    </t>
    <phoneticPr fontId="2" type="noConversion"/>
  </si>
  <si>
    <t xml:space="preserve">新北市新莊區建安里34鄰建國一路  138 號  </t>
  </si>
  <si>
    <t>3. 附表二併入之進口數量列以淺藍底色表示。</t>
    <phoneticPr fontId="2" type="noConversion"/>
  </si>
  <si>
    <t>4. 庫存耗用順序為先使用合格漆，數量不足再使用非合格漆。</t>
    <phoneticPr fontId="2" type="noConversion"/>
  </si>
  <si>
    <t>5. 周榮華所提用到非英國漆的11案以淺綠底色表示。</t>
    <phoneticPr fontId="2" type="noConversion"/>
  </si>
  <si>
    <t>6. 庫存不足該案號用量者用橘色底色標示。</t>
    <phoneticPr fontId="2" type="noConversion"/>
  </si>
  <si>
    <t>附表一之三</t>
    <phoneticPr fontId="2" type="noConversion"/>
  </si>
  <si>
    <t>僅收取第一期款5,190,329</t>
    <phoneticPr fontId="2" type="noConversion"/>
  </si>
  <si>
    <t>附表一施作數量</t>
  </si>
  <si>
    <t>附表一施作金額</t>
  </si>
  <si>
    <t>1 小時防火漆施作數量</t>
  </si>
  <si>
    <t>2小時防火漆施作數量</t>
  </si>
  <si>
    <t>Phoenix168施作量</t>
  </si>
  <si>
    <t>Phoenix270施作量</t>
  </si>
  <si>
    <t>施作數量出處</t>
  </si>
  <si>
    <t>1 小時防火漆施作金額</t>
  </si>
  <si>
    <t>2小時防火漆施作金額</t>
  </si>
  <si>
    <t xml:space="preserve">防火時效1 小時之油漆施作數量 單位：㎡ </t>
  </si>
  <si>
    <t xml:space="preserve">Phoenix168施作數量（㎡） </t>
  </si>
  <si>
    <t xml:space="preserve">防火時效2小時之油漆施作數量 單位：㎡ </t>
  </si>
  <si>
    <t>Phoenix270施作數量（㎡）</t>
  </si>
  <si>
    <t>1. 估計耗用數採105他3076資料卷P16標準，以施作一平方公尺耗用1.5公斤油漆估計。</t>
  </si>
  <si>
    <t>2. 各工程有提出Phoenix168或Phoenix270施作數量資料者，以該資料估計耗用量。</t>
  </si>
  <si>
    <t>附表一之一：修正對照表</t>
  </si>
  <si>
    <t>附表一之三：恩企公司使用Phoenix168、270用量估算表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</si>
</sst>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[$-404]e&quot;年&quot;m&quot;月&quot;d&quot;日&quot;;@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176" fontId="0" fillId="2" borderId="4" xfId="1" applyNumberFormat="1" applyFont="1" applyFill="1" applyBorder="1" applyAlignment="1">
      <alignment horizontal="centerContinuous" vertical="center" wrapText="1"/>
    </xf>
    <xf numFmtId="176" fontId="0" fillId="2" borderId="5" xfId="1" applyNumberFormat="1" applyFont="1" applyFill="1" applyBorder="1" applyAlignment="1">
      <alignment horizontal="centerContinuous" vertical="center" wrapText="1"/>
    </xf>
    <xf numFmtId="176" fontId="0" fillId="2" borderId="6" xfId="1" applyNumberFormat="1" applyFont="1" applyFill="1" applyBorder="1" applyAlignment="1">
      <alignment horizontal="centerContinuous" vertical="center" wrapText="1"/>
    </xf>
    <xf numFmtId="176" fontId="0" fillId="2" borderId="7" xfId="1" applyNumberFormat="1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176" fontId="0" fillId="2" borderId="11" xfId="1" applyNumberFormat="1" applyFont="1" applyFill="1" applyBorder="1" applyAlignment="1">
      <alignment horizontal="center" vertical="center" wrapText="1"/>
    </xf>
    <xf numFmtId="176" fontId="0" fillId="2" borderId="12" xfId="1" applyNumberFormat="1" applyFont="1" applyFill="1" applyBorder="1" applyAlignment="1">
      <alignment horizontal="center" vertical="center" wrapText="1"/>
    </xf>
    <xf numFmtId="176" fontId="0" fillId="2" borderId="13" xfId="1" applyNumberFormat="1" applyFont="1" applyFill="1" applyBorder="1" applyAlignment="1">
      <alignment horizontal="center" vertical="center" wrapText="1"/>
    </xf>
    <xf numFmtId="176" fontId="0" fillId="2" borderId="14" xfId="1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176" fontId="0" fillId="0" borderId="11" xfId="1" applyNumberFormat="1" applyFont="1" applyFill="1" applyBorder="1" applyAlignment="1">
      <alignment vertical="center" wrapText="1"/>
    </xf>
    <xf numFmtId="176" fontId="0" fillId="0" borderId="12" xfId="1" applyNumberFormat="1" applyFont="1" applyFill="1" applyBorder="1" applyAlignment="1">
      <alignment vertical="center" wrapText="1"/>
    </xf>
    <xf numFmtId="176" fontId="0" fillId="0" borderId="13" xfId="1" applyNumberFormat="1" applyFont="1" applyFill="1" applyBorder="1" applyAlignment="1">
      <alignment vertical="center" wrapText="1"/>
    </xf>
    <xf numFmtId="176" fontId="0" fillId="0" borderId="15" xfId="1" applyNumberFormat="1" applyFont="1" applyFill="1" applyBorder="1" applyAlignment="1">
      <alignment vertical="center" wrapText="1"/>
    </xf>
    <xf numFmtId="176" fontId="0" fillId="0" borderId="12" xfId="1" applyNumberFormat="1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176" fontId="0" fillId="0" borderId="11" xfId="1" applyNumberFormat="1" applyFont="1" applyBorder="1" applyAlignment="1">
      <alignment vertical="center" wrapText="1"/>
    </xf>
    <xf numFmtId="176" fontId="0" fillId="0" borderId="13" xfId="1" applyNumberFormat="1" applyFont="1" applyBorder="1" applyAlignment="1">
      <alignment vertical="center" wrapText="1"/>
    </xf>
    <xf numFmtId="176" fontId="0" fillId="0" borderId="15" xfId="1" applyNumberFormat="1" applyFont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176" fontId="0" fillId="0" borderId="16" xfId="1" applyNumberFormat="1" applyFont="1" applyBorder="1" applyAlignment="1">
      <alignment vertical="center" wrapText="1"/>
    </xf>
    <xf numFmtId="176" fontId="0" fillId="0" borderId="17" xfId="1" applyNumberFormat="1" applyFont="1" applyBorder="1" applyAlignment="1">
      <alignment vertical="center" wrapText="1"/>
    </xf>
    <xf numFmtId="176" fontId="0" fillId="0" borderId="18" xfId="1" applyNumberFormat="1" applyFont="1" applyBorder="1" applyAlignment="1">
      <alignment vertical="center" wrapText="1"/>
    </xf>
    <xf numFmtId="176" fontId="0" fillId="0" borderId="19" xfId="1" applyNumberFormat="1" applyFont="1" applyBorder="1" applyAlignment="1">
      <alignment vertical="center" wrapText="1"/>
    </xf>
    <xf numFmtId="0" fontId="0" fillId="0" borderId="0" xfId="0" applyAlignment="1">
      <alignment vertical="center" wrapText="1"/>
    </xf>
    <xf numFmtId="176" fontId="0" fillId="0" borderId="0" xfId="1" applyNumberFormat="1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2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4" fillId="0" borderId="0" xfId="0" applyFont="1">
      <alignment vertical="center"/>
    </xf>
    <xf numFmtId="0" fontId="3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176" fontId="4" fillId="2" borderId="28" xfId="1" applyNumberFormat="1" applyFont="1" applyFill="1" applyBorder="1" applyAlignment="1">
      <alignment horizontal="center" vertical="center" wrapText="1"/>
    </xf>
    <xf numFmtId="176" fontId="4" fillId="2" borderId="29" xfId="1" applyNumberFormat="1" applyFont="1" applyFill="1" applyBorder="1" applyAlignment="1">
      <alignment horizontal="center" vertical="center" wrapText="1"/>
    </xf>
    <xf numFmtId="176" fontId="4" fillId="2" borderId="30" xfId="1" applyNumberFormat="1" applyFont="1" applyFill="1" applyBorder="1" applyAlignment="1">
      <alignment horizontal="center" vertical="center" wrapText="1"/>
    </xf>
    <xf numFmtId="176" fontId="4" fillId="3" borderId="28" xfId="1" applyNumberFormat="1" applyFont="1" applyFill="1" applyBorder="1" applyAlignment="1">
      <alignment horizontal="center" vertical="center" wrapText="1"/>
    </xf>
    <xf numFmtId="176" fontId="4" fillId="3" borderId="29" xfId="1" applyNumberFormat="1" applyFont="1" applyFill="1" applyBorder="1" applyAlignment="1">
      <alignment horizontal="center" vertical="center" wrapText="1"/>
    </xf>
    <xf numFmtId="177" fontId="4" fillId="4" borderId="31" xfId="0" applyNumberFormat="1" applyFont="1" applyFill="1" applyBorder="1" applyAlignment="1">
      <alignment vertical="center"/>
    </xf>
    <xf numFmtId="177" fontId="4" fillId="4" borderId="32" xfId="0" applyNumberFormat="1" applyFont="1" applyFill="1" applyBorder="1" applyAlignment="1">
      <alignment vertical="center" wrapText="1"/>
    </xf>
    <xf numFmtId="177" fontId="4" fillId="4" borderId="33" xfId="0" applyNumberFormat="1" applyFont="1" applyFill="1" applyBorder="1" applyAlignment="1">
      <alignment vertical="center" wrapText="1"/>
    </xf>
    <xf numFmtId="0" fontId="4" fillId="4" borderId="9" xfId="0" applyFont="1" applyFill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4" fillId="4" borderId="34" xfId="0" applyFont="1" applyFill="1" applyBorder="1" applyAlignment="1">
      <alignment vertical="center" wrapText="1"/>
    </xf>
    <xf numFmtId="0" fontId="4" fillId="4" borderId="32" xfId="0" applyFont="1" applyFill="1" applyBorder="1" applyAlignment="1">
      <alignment vertical="center" wrapText="1"/>
    </xf>
    <xf numFmtId="176" fontId="4" fillId="4" borderId="8" xfId="1" applyNumberFormat="1" applyFont="1" applyFill="1" applyBorder="1" applyAlignment="1">
      <alignment vertical="center" wrapText="1"/>
    </xf>
    <xf numFmtId="176" fontId="4" fillId="4" borderId="9" xfId="1" applyNumberFormat="1" applyFont="1" applyFill="1" applyBorder="1" applyAlignment="1">
      <alignment vertical="center" wrapText="1"/>
    </xf>
    <xf numFmtId="176" fontId="4" fillId="4" borderId="10" xfId="1" applyNumberFormat="1" applyFont="1" applyFill="1" applyBorder="1" applyAlignment="1">
      <alignment vertical="center" wrapText="1"/>
    </xf>
    <xf numFmtId="177" fontId="4" fillId="4" borderId="35" xfId="0" applyNumberFormat="1" applyFont="1" applyFill="1" applyBorder="1" applyAlignment="1">
      <alignment vertical="center"/>
    </xf>
    <xf numFmtId="177" fontId="4" fillId="4" borderId="36" xfId="0" applyNumberFormat="1" applyFont="1" applyFill="1" applyBorder="1" applyAlignment="1">
      <alignment vertical="center" wrapText="1"/>
    </xf>
    <xf numFmtId="177" fontId="4" fillId="4" borderId="37" xfId="0" applyNumberFormat="1" applyFont="1" applyFill="1" applyBorder="1" applyAlignment="1">
      <alignment vertical="center" wrapText="1"/>
    </xf>
    <xf numFmtId="0" fontId="4" fillId="4" borderId="12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 wrapText="1"/>
    </xf>
    <xf numFmtId="0" fontId="4" fillId="4" borderId="38" xfId="0" applyFont="1" applyFill="1" applyBorder="1" applyAlignment="1">
      <alignment vertical="center" wrapText="1"/>
    </xf>
    <xf numFmtId="0" fontId="4" fillId="4" borderId="36" xfId="0" applyFont="1" applyFill="1" applyBorder="1" applyAlignment="1">
      <alignment vertical="center" wrapText="1"/>
    </xf>
    <xf numFmtId="176" fontId="4" fillId="4" borderId="11" xfId="1" applyNumberFormat="1" applyFont="1" applyFill="1" applyBorder="1" applyAlignment="1">
      <alignment vertical="center" wrapText="1"/>
    </xf>
    <xf numFmtId="176" fontId="4" fillId="4" borderId="12" xfId="1" applyNumberFormat="1" applyFont="1" applyFill="1" applyBorder="1" applyAlignment="1">
      <alignment vertical="center" wrapText="1"/>
    </xf>
    <xf numFmtId="176" fontId="4" fillId="4" borderId="13" xfId="1" applyNumberFormat="1" applyFont="1" applyFill="1" applyBorder="1" applyAlignment="1">
      <alignment vertical="center" wrapText="1"/>
    </xf>
    <xf numFmtId="0" fontId="4" fillId="0" borderId="11" xfId="0" applyFont="1" applyFill="1" applyBorder="1">
      <alignment vertical="center"/>
    </xf>
    <xf numFmtId="0" fontId="4" fillId="0" borderId="12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vertical="center" wrapText="1"/>
    </xf>
    <xf numFmtId="176" fontId="4" fillId="0" borderId="11" xfId="1" applyNumberFormat="1" applyFont="1" applyFill="1" applyBorder="1" applyAlignment="1">
      <alignment vertical="center" wrapText="1"/>
    </xf>
    <xf numFmtId="176" fontId="4" fillId="0" borderId="12" xfId="1" applyNumberFormat="1" applyFont="1" applyFill="1" applyBorder="1" applyAlignment="1">
      <alignment vertical="center" wrapText="1"/>
    </xf>
    <xf numFmtId="176" fontId="4" fillId="0" borderId="13" xfId="1" applyNumberFormat="1" applyFont="1" applyFill="1" applyBorder="1" applyAlignment="1">
      <alignment vertical="center" wrapText="1"/>
    </xf>
    <xf numFmtId="176" fontId="4" fillId="5" borderId="35" xfId="1" applyNumberFormat="1" applyFont="1" applyFill="1" applyBorder="1" applyAlignment="1">
      <alignment vertical="center" wrapText="1"/>
    </xf>
    <xf numFmtId="176" fontId="4" fillId="5" borderId="12" xfId="1" applyNumberFormat="1" applyFont="1" applyFill="1" applyBorder="1" applyAlignment="1">
      <alignment vertical="center" wrapText="1"/>
    </xf>
    <xf numFmtId="0" fontId="4" fillId="6" borderId="11" xfId="0" applyFont="1" applyFill="1" applyBorder="1">
      <alignment vertical="center"/>
    </xf>
    <xf numFmtId="0" fontId="4" fillId="6" borderId="12" xfId="0" applyFont="1" applyFill="1" applyBorder="1" applyAlignment="1">
      <alignment vertical="center" wrapText="1"/>
    </xf>
    <xf numFmtId="0" fontId="4" fillId="6" borderId="13" xfId="0" applyFont="1" applyFill="1" applyBorder="1" applyAlignment="1">
      <alignment vertical="center" wrapText="1"/>
    </xf>
    <xf numFmtId="176" fontId="4" fillId="6" borderId="11" xfId="1" applyNumberFormat="1" applyFont="1" applyFill="1" applyBorder="1" applyAlignment="1">
      <alignment vertical="center" wrapText="1"/>
    </xf>
    <xf numFmtId="176" fontId="4" fillId="6" borderId="12" xfId="1" applyNumberFormat="1" applyFont="1" applyFill="1" applyBorder="1" applyAlignment="1">
      <alignment vertical="center" wrapText="1"/>
    </xf>
    <xf numFmtId="176" fontId="4" fillId="6" borderId="13" xfId="1" applyNumberFormat="1" applyFont="1" applyFill="1" applyBorder="1" applyAlignment="1">
      <alignment vertical="center" wrapText="1"/>
    </xf>
    <xf numFmtId="0" fontId="4" fillId="3" borderId="0" xfId="0" applyFont="1" applyFill="1">
      <alignment vertical="center"/>
    </xf>
    <xf numFmtId="176" fontId="4" fillId="0" borderId="35" xfId="1" applyNumberFormat="1" applyFont="1" applyFill="1" applyBorder="1" applyAlignment="1">
      <alignment vertical="center" wrapText="1"/>
    </xf>
    <xf numFmtId="0" fontId="4" fillId="2" borderId="16" xfId="0" applyFont="1" applyFill="1" applyBorder="1">
      <alignment vertical="center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vertical="center" wrapText="1"/>
    </xf>
    <xf numFmtId="176" fontId="4" fillId="2" borderId="16" xfId="1" applyNumberFormat="1" applyFont="1" applyFill="1" applyBorder="1" applyAlignment="1">
      <alignment vertical="center" wrapText="1"/>
    </xf>
    <xf numFmtId="176" fontId="4" fillId="2" borderId="17" xfId="1" applyNumberFormat="1" applyFont="1" applyFill="1" applyBorder="1" applyAlignment="1">
      <alignment vertical="center" wrapText="1"/>
    </xf>
    <xf numFmtId="176" fontId="4" fillId="2" borderId="18" xfId="1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="70" zoomScaleNormal="70" workbookViewId="0">
      <pane xSplit="3" ySplit="3" topLeftCell="D4" activePane="bottomRight" state="frozen"/>
      <selection activeCell="T46" sqref="T46"/>
      <selection pane="topRight" activeCell="T46" sqref="T46"/>
      <selection pane="bottomLeft" activeCell="T46" sqref="T46"/>
      <selection pane="bottomRight"/>
    </sheetView>
  </sheetViews>
  <sheetFormatPr defaultRowHeight="16.399999999999999" x14ac:dyDescent="0.3"/>
  <cols>
    <col min="1" max="1" width="7.125" style="35" customWidth="1"/>
    <col min="2" max="2" width="8.25" style="35" customWidth="1"/>
    <col min="3" max="3" width="43.125" style="35" customWidth="1"/>
    <col min="4" max="7" width="12.75" style="36" customWidth="1"/>
    <col min="8" max="8" width="12.625" style="36" customWidth="1"/>
    <col min="9" max="11" width="15.125" style="36" customWidth="1"/>
    <col min="12" max="12" width="12.625" style="36" customWidth="1"/>
    <col min="13" max="13" width="24.375" style="36" customWidth="1"/>
  </cols>
  <sheetData>
    <row r="1" spans="1:13" ht="17.05" thickBot="1" x14ac:dyDescent="0.35">
      <c r="A1" s="103" t="s">
        <v>296</v>
      </c>
    </row>
    <row r="2" spans="1:13" x14ac:dyDescent="0.3">
      <c r="A2" s="1"/>
      <c r="B2" s="2"/>
      <c r="C2" s="3"/>
      <c r="D2" s="4" t="s">
        <v>281</v>
      </c>
      <c r="E2" s="5"/>
      <c r="F2" s="5"/>
      <c r="G2" s="5"/>
      <c r="H2" s="6"/>
      <c r="I2" s="4" t="s">
        <v>282</v>
      </c>
      <c r="J2" s="5"/>
      <c r="K2" s="5"/>
      <c r="L2" s="6"/>
      <c r="M2" s="7"/>
    </row>
    <row r="3" spans="1:13" ht="32.75" x14ac:dyDescent="0.3">
      <c r="A3" s="8" t="s">
        <v>0</v>
      </c>
      <c r="B3" s="9" t="s">
        <v>1</v>
      </c>
      <c r="C3" s="10" t="s">
        <v>2</v>
      </c>
      <c r="D3" s="11" t="s">
        <v>283</v>
      </c>
      <c r="E3" s="12" t="s">
        <v>284</v>
      </c>
      <c r="F3" s="12" t="s">
        <v>285</v>
      </c>
      <c r="G3" s="12" t="s">
        <v>286</v>
      </c>
      <c r="H3" s="13" t="s">
        <v>287</v>
      </c>
      <c r="I3" s="11" t="s">
        <v>288</v>
      </c>
      <c r="J3" s="12" t="s">
        <v>289</v>
      </c>
      <c r="K3" s="12" t="s">
        <v>3</v>
      </c>
      <c r="L3" s="13" t="s">
        <v>4</v>
      </c>
      <c r="M3" s="14" t="s">
        <v>5</v>
      </c>
    </row>
    <row r="4" spans="1:13" ht="32.75" x14ac:dyDescent="0.3">
      <c r="A4" s="15">
        <v>1</v>
      </c>
      <c r="B4" s="16">
        <v>5</v>
      </c>
      <c r="C4" s="17" t="s">
        <v>150</v>
      </c>
      <c r="D4" s="18"/>
      <c r="E4" s="19"/>
      <c r="F4" s="19"/>
      <c r="G4" s="19"/>
      <c r="H4" s="20"/>
      <c r="I4" s="18"/>
      <c r="J4" s="19">
        <v>333991</v>
      </c>
      <c r="K4" s="19">
        <v>0</v>
      </c>
      <c r="L4" s="20" t="s">
        <v>279</v>
      </c>
      <c r="M4" s="21" t="s">
        <v>34</v>
      </c>
    </row>
    <row r="5" spans="1:13" ht="32.75" x14ac:dyDescent="0.3">
      <c r="A5" s="15">
        <v>2</v>
      </c>
      <c r="B5" s="16">
        <v>6</v>
      </c>
      <c r="C5" s="17" t="s">
        <v>6</v>
      </c>
      <c r="D5" s="18"/>
      <c r="E5" s="19"/>
      <c r="F5" s="19"/>
      <c r="G5" s="19"/>
      <c r="H5" s="20"/>
      <c r="I5" s="18">
        <v>525000</v>
      </c>
      <c r="J5" s="19"/>
      <c r="K5" s="19">
        <v>500000</v>
      </c>
      <c r="L5" s="20" t="s">
        <v>7</v>
      </c>
      <c r="M5" s="21" t="s">
        <v>8</v>
      </c>
    </row>
    <row r="6" spans="1:13" ht="49.1" x14ac:dyDescent="0.3">
      <c r="A6" s="15">
        <v>3</v>
      </c>
      <c r="B6" s="16">
        <v>7</v>
      </c>
      <c r="C6" s="17" t="s">
        <v>9</v>
      </c>
      <c r="D6" s="18">
        <v>2928</v>
      </c>
      <c r="E6" s="19">
        <v>424</v>
      </c>
      <c r="F6" s="22">
        <v>2456</v>
      </c>
      <c r="G6" s="22">
        <v>424</v>
      </c>
      <c r="H6" s="20" t="s">
        <v>10</v>
      </c>
      <c r="I6" s="18">
        <v>1004480</v>
      </c>
      <c r="J6" s="19">
        <v>1029192</v>
      </c>
      <c r="K6" s="19">
        <v>10551667</v>
      </c>
      <c r="L6" s="20" t="s">
        <v>11</v>
      </c>
      <c r="M6" s="21" t="s">
        <v>12</v>
      </c>
    </row>
    <row r="7" spans="1:13" ht="32.75" x14ac:dyDescent="0.3">
      <c r="A7" s="15">
        <v>4</v>
      </c>
      <c r="B7" s="16">
        <v>8</v>
      </c>
      <c r="C7" s="17" t="s">
        <v>13</v>
      </c>
      <c r="D7" s="18"/>
      <c r="E7" s="19"/>
      <c r="F7" s="19"/>
      <c r="G7" s="19"/>
      <c r="H7" s="20"/>
      <c r="I7" s="18">
        <v>5452920</v>
      </c>
      <c r="J7" s="19"/>
      <c r="K7" s="19">
        <v>10302600</v>
      </c>
      <c r="L7" s="20" t="s">
        <v>14</v>
      </c>
      <c r="M7" s="21" t="s">
        <v>15</v>
      </c>
    </row>
    <row r="8" spans="1:13" ht="32.75" x14ac:dyDescent="0.3">
      <c r="A8" s="15">
        <v>5</v>
      </c>
      <c r="B8" s="23">
        <v>10</v>
      </c>
      <c r="C8" s="24" t="s">
        <v>16</v>
      </c>
      <c r="D8" s="25">
        <v>3983</v>
      </c>
      <c r="E8" s="22"/>
      <c r="F8" s="22">
        <v>3654</v>
      </c>
      <c r="G8" s="22">
        <v>329</v>
      </c>
      <c r="H8" s="26" t="s">
        <v>17</v>
      </c>
      <c r="I8" s="25"/>
      <c r="J8" s="22"/>
      <c r="K8" s="22"/>
      <c r="L8" s="26"/>
      <c r="M8" s="27" t="s">
        <v>18</v>
      </c>
    </row>
    <row r="9" spans="1:13" ht="32.75" x14ac:dyDescent="0.3">
      <c r="A9" s="15">
        <v>6</v>
      </c>
      <c r="B9" s="23">
        <v>11</v>
      </c>
      <c r="C9" s="24" t="s">
        <v>19</v>
      </c>
      <c r="D9" s="25">
        <v>2676</v>
      </c>
      <c r="E9" s="22"/>
      <c r="F9" s="22">
        <v>2493</v>
      </c>
      <c r="G9" s="22">
        <v>183</v>
      </c>
      <c r="H9" s="26" t="s">
        <v>20</v>
      </c>
      <c r="I9" s="25"/>
      <c r="J9" s="22"/>
      <c r="K9" s="22"/>
      <c r="L9" s="26"/>
      <c r="M9" s="27" t="s">
        <v>18</v>
      </c>
    </row>
    <row r="10" spans="1:13" ht="32.75" x14ac:dyDescent="0.3">
      <c r="A10" s="15">
        <v>7</v>
      </c>
      <c r="B10" s="23">
        <v>12</v>
      </c>
      <c r="C10" s="24" t="s">
        <v>21</v>
      </c>
      <c r="D10" s="25">
        <v>13390.5</v>
      </c>
      <c r="E10" s="22"/>
      <c r="F10" s="22">
        <v>3276</v>
      </c>
      <c r="G10" s="22">
        <v>7921</v>
      </c>
      <c r="H10" s="26" t="s">
        <v>22</v>
      </c>
      <c r="I10" s="25"/>
      <c r="J10" s="22"/>
      <c r="K10" s="22"/>
      <c r="L10" s="26"/>
      <c r="M10" s="27" t="s">
        <v>18</v>
      </c>
    </row>
    <row r="11" spans="1:13" ht="32.75" x14ac:dyDescent="0.3">
      <c r="A11" s="15">
        <v>8</v>
      </c>
      <c r="B11" s="23">
        <v>13</v>
      </c>
      <c r="C11" s="24" t="s">
        <v>23</v>
      </c>
      <c r="D11" s="25">
        <v>41792.480000000003</v>
      </c>
      <c r="E11" s="22"/>
      <c r="F11" s="22">
        <v>43936</v>
      </c>
      <c r="G11" s="22"/>
      <c r="H11" s="26" t="s">
        <v>24</v>
      </c>
      <c r="I11" s="25"/>
      <c r="J11" s="22"/>
      <c r="K11" s="22"/>
      <c r="L11" s="26"/>
      <c r="M11" s="27" t="s">
        <v>18</v>
      </c>
    </row>
    <row r="12" spans="1:13" ht="32.75" x14ac:dyDescent="0.3">
      <c r="A12" s="15">
        <v>9</v>
      </c>
      <c r="B12" s="23">
        <v>15</v>
      </c>
      <c r="C12" s="24" t="s">
        <v>25</v>
      </c>
      <c r="D12" s="25">
        <v>3400</v>
      </c>
      <c r="E12" s="22"/>
      <c r="F12" s="22">
        <v>400</v>
      </c>
      <c r="G12" s="22">
        <v>3000</v>
      </c>
      <c r="H12" s="26" t="s">
        <v>26</v>
      </c>
      <c r="I12" s="25"/>
      <c r="J12" s="22"/>
      <c r="K12" s="22"/>
      <c r="L12" s="26"/>
      <c r="M12" s="27" t="s">
        <v>18</v>
      </c>
    </row>
    <row r="13" spans="1:13" ht="32.75" x14ac:dyDescent="0.3">
      <c r="A13" s="15">
        <v>10</v>
      </c>
      <c r="B13" s="23">
        <v>19</v>
      </c>
      <c r="C13" s="24" t="s">
        <v>27</v>
      </c>
      <c r="D13" s="25">
        <v>13326</v>
      </c>
      <c r="E13" s="22"/>
      <c r="F13" s="22">
        <v>10780</v>
      </c>
      <c r="G13" s="22">
        <v>2580</v>
      </c>
      <c r="H13" s="26" t="s">
        <v>28</v>
      </c>
      <c r="I13" s="25"/>
      <c r="J13" s="22"/>
      <c r="K13" s="22"/>
      <c r="L13" s="26"/>
      <c r="M13" s="27" t="s">
        <v>18</v>
      </c>
    </row>
    <row r="14" spans="1:13" ht="32.75" x14ac:dyDescent="0.3">
      <c r="A14" s="15">
        <v>11</v>
      </c>
      <c r="B14" s="16">
        <v>21</v>
      </c>
      <c r="C14" s="17" t="s">
        <v>29</v>
      </c>
      <c r="D14" s="25">
        <v>14884</v>
      </c>
      <c r="E14" s="22"/>
      <c r="F14" s="22">
        <v>12532</v>
      </c>
      <c r="G14" s="22">
        <v>2352</v>
      </c>
      <c r="H14" s="26" t="s">
        <v>30</v>
      </c>
      <c r="I14" s="18">
        <v>3200060</v>
      </c>
      <c r="J14" s="19"/>
      <c r="K14" s="19">
        <v>3275310</v>
      </c>
      <c r="L14" s="20" t="s">
        <v>31</v>
      </c>
      <c r="M14" s="21" t="s">
        <v>32</v>
      </c>
    </row>
    <row r="15" spans="1:13" ht="32.75" x14ac:dyDescent="0.3">
      <c r="A15" s="15">
        <v>12</v>
      </c>
      <c r="B15" s="16">
        <v>24</v>
      </c>
      <c r="C15" s="17" t="s">
        <v>35</v>
      </c>
      <c r="D15" s="25">
        <v>38310</v>
      </c>
      <c r="E15" s="22"/>
      <c r="F15" s="22">
        <v>34070</v>
      </c>
      <c r="G15" s="22">
        <v>4240</v>
      </c>
      <c r="H15" s="26" t="s">
        <v>36</v>
      </c>
      <c r="I15" s="18">
        <v>8619750</v>
      </c>
      <c r="J15" s="19"/>
      <c r="K15" s="19">
        <v>9929757</v>
      </c>
      <c r="L15" s="20" t="s">
        <v>37</v>
      </c>
      <c r="M15" s="21" t="s">
        <v>32</v>
      </c>
    </row>
    <row r="16" spans="1:13" ht="32.75" x14ac:dyDescent="0.3">
      <c r="A16" s="15">
        <v>13</v>
      </c>
      <c r="B16" s="23">
        <v>25</v>
      </c>
      <c r="C16" s="24" t="s">
        <v>38</v>
      </c>
      <c r="D16" s="25">
        <v>12751.1</v>
      </c>
      <c r="E16" s="22"/>
      <c r="F16" s="22">
        <v>12265</v>
      </c>
      <c r="G16" s="22">
        <v>790</v>
      </c>
      <c r="H16" s="26" t="s">
        <v>39</v>
      </c>
      <c r="I16" s="25"/>
      <c r="J16" s="22"/>
      <c r="K16" s="22"/>
      <c r="L16" s="26"/>
      <c r="M16" s="27" t="s">
        <v>18</v>
      </c>
    </row>
    <row r="17" spans="1:13" ht="32.75" x14ac:dyDescent="0.3">
      <c r="A17" s="15">
        <v>14</v>
      </c>
      <c r="B17" s="16">
        <v>26</v>
      </c>
      <c r="C17" s="17" t="s">
        <v>40</v>
      </c>
      <c r="D17" s="18"/>
      <c r="E17" s="19"/>
      <c r="F17" s="19"/>
      <c r="G17" s="19"/>
      <c r="H17" s="20"/>
      <c r="I17" s="18">
        <v>1187025</v>
      </c>
      <c r="J17" s="19"/>
      <c r="K17" s="19">
        <v>1207763</v>
      </c>
      <c r="L17" s="20" t="s">
        <v>41</v>
      </c>
      <c r="M17" s="21" t="s">
        <v>15</v>
      </c>
    </row>
    <row r="18" spans="1:13" ht="32.75" x14ac:dyDescent="0.3">
      <c r="A18" s="15">
        <v>15</v>
      </c>
      <c r="B18" s="23">
        <v>27</v>
      </c>
      <c r="C18" s="24" t="s">
        <v>42</v>
      </c>
      <c r="D18" s="25">
        <v>6250</v>
      </c>
      <c r="E18" s="22"/>
      <c r="F18" s="22">
        <v>5189</v>
      </c>
      <c r="G18" s="22">
        <v>1061</v>
      </c>
      <c r="H18" s="26" t="s">
        <v>43</v>
      </c>
      <c r="I18" s="25"/>
      <c r="J18" s="22"/>
      <c r="K18" s="22"/>
      <c r="L18" s="26"/>
      <c r="M18" s="27" t="s">
        <v>18</v>
      </c>
    </row>
    <row r="19" spans="1:13" ht="32.75" x14ac:dyDescent="0.3">
      <c r="A19" s="15">
        <v>16</v>
      </c>
      <c r="B19" s="16">
        <v>28</v>
      </c>
      <c r="C19" s="17" t="s">
        <v>44</v>
      </c>
      <c r="D19" s="25">
        <v>24800</v>
      </c>
      <c r="E19" s="22"/>
      <c r="F19" s="22">
        <v>21802</v>
      </c>
      <c r="G19" s="22">
        <v>2998</v>
      </c>
      <c r="H19" s="26" t="s">
        <v>45</v>
      </c>
      <c r="I19" s="18">
        <v>4464000</v>
      </c>
      <c r="J19" s="19"/>
      <c r="K19" s="19">
        <v>6419796</v>
      </c>
      <c r="L19" s="20" t="s">
        <v>46</v>
      </c>
      <c r="M19" s="21" t="s">
        <v>32</v>
      </c>
    </row>
    <row r="20" spans="1:13" ht="32.75" x14ac:dyDescent="0.3">
      <c r="A20" s="15">
        <v>17</v>
      </c>
      <c r="B20" s="23">
        <v>30</v>
      </c>
      <c r="C20" s="24" t="s">
        <v>47</v>
      </c>
      <c r="D20" s="25">
        <v>7330</v>
      </c>
      <c r="E20" s="22">
        <v>2300</v>
      </c>
      <c r="F20" s="22">
        <v>5785</v>
      </c>
      <c r="G20" s="22">
        <v>3845</v>
      </c>
      <c r="H20" s="26" t="s">
        <v>48</v>
      </c>
      <c r="I20" s="25"/>
      <c r="J20" s="22"/>
      <c r="K20" s="22"/>
      <c r="L20" s="26"/>
      <c r="M20" s="27" t="s">
        <v>18</v>
      </c>
    </row>
    <row r="21" spans="1:13" ht="32.75" x14ac:dyDescent="0.3">
      <c r="A21" s="15">
        <v>18</v>
      </c>
      <c r="B21" s="23">
        <v>31</v>
      </c>
      <c r="C21" s="24" t="s">
        <v>49</v>
      </c>
      <c r="D21" s="25">
        <v>50000</v>
      </c>
      <c r="E21" s="22"/>
      <c r="F21" s="22">
        <v>43716</v>
      </c>
      <c r="G21" s="22">
        <v>6284</v>
      </c>
      <c r="H21" s="26" t="s">
        <v>50</v>
      </c>
      <c r="I21" s="25"/>
      <c r="J21" s="22"/>
      <c r="K21" s="22"/>
      <c r="L21" s="26"/>
      <c r="M21" s="27" t="s">
        <v>18</v>
      </c>
    </row>
    <row r="22" spans="1:13" ht="32.75" x14ac:dyDescent="0.3">
      <c r="A22" s="15">
        <v>19</v>
      </c>
      <c r="B22" s="16">
        <v>32</v>
      </c>
      <c r="C22" s="17" t="s">
        <v>51</v>
      </c>
      <c r="D22" s="18"/>
      <c r="E22" s="19"/>
      <c r="F22" s="19"/>
      <c r="G22" s="19"/>
      <c r="H22" s="20"/>
      <c r="I22" s="18">
        <v>4316774</v>
      </c>
      <c r="J22" s="19">
        <v>610400</v>
      </c>
      <c r="K22" s="19">
        <v>4757563</v>
      </c>
      <c r="L22" s="20" t="s">
        <v>52</v>
      </c>
      <c r="M22" s="21" t="s">
        <v>53</v>
      </c>
    </row>
    <row r="23" spans="1:13" ht="49.1" x14ac:dyDescent="0.3">
      <c r="A23" s="15">
        <v>20</v>
      </c>
      <c r="B23" s="16">
        <v>33</v>
      </c>
      <c r="C23" s="17" t="s">
        <v>54</v>
      </c>
      <c r="D23" s="25">
        <v>92982</v>
      </c>
      <c r="E23" s="22"/>
      <c r="F23" s="22">
        <v>89634</v>
      </c>
      <c r="G23" s="22">
        <v>3348</v>
      </c>
      <c r="H23" s="20" t="s">
        <v>55</v>
      </c>
      <c r="I23" s="18">
        <v>10849540</v>
      </c>
      <c r="J23" s="19"/>
      <c r="K23" s="19">
        <f>502200+1790440+444900+11420400</f>
        <v>14157940</v>
      </c>
      <c r="L23" s="20" t="s">
        <v>56</v>
      </c>
      <c r="M23" s="21" t="s">
        <v>57</v>
      </c>
    </row>
    <row r="24" spans="1:13" ht="32.75" x14ac:dyDescent="0.3">
      <c r="A24" s="15">
        <v>21</v>
      </c>
      <c r="B24" s="16">
        <v>35</v>
      </c>
      <c r="C24" s="17" t="s">
        <v>58</v>
      </c>
      <c r="D24" s="18"/>
      <c r="E24" s="19"/>
      <c r="F24" s="19"/>
      <c r="G24" s="19"/>
      <c r="H24" s="20"/>
      <c r="I24" s="18">
        <v>851939</v>
      </c>
      <c r="J24" s="19">
        <v>10604860</v>
      </c>
      <c r="K24" s="19">
        <v>5190329</v>
      </c>
      <c r="L24" s="20" t="s">
        <v>59</v>
      </c>
      <c r="M24" s="21" t="s">
        <v>280</v>
      </c>
    </row>
    <row r="25" spans="1:13" ht="32.75" x14ac:dyDescent="0.3">
      <c r="A25" s="15">
        <v>22</v>
      </c>
      <c r="B25" s="23">
        <v>36</v>
      </c>
      <c r="C25" s="24" t="s">
        <v>60</v>
      </c>
      <c r="D25" s="25">
        <v>27768.07</v>
      </c>
      <c r="E25" s="22">
        <v>10001.89</v>
      </c>
      <c r="F25" s="22">
        <v>24674</v>
      </c>
      <c r="G25" s="22">
        <v>13752</v>
      </c>
      <c r="H25" s="26" t="s">
        <v>61</v>
      </c>
      <c r="I25" s="25">
        <v>6108974</v>
      </c>
      <c r="J25" s="22">
        <v>8801663</v>
      </c>
      <c r="K25" s="22">
        <v>16119998</v>
      </c>
      <c r="L25" s="26" t="s">
        <v>62</v>
      </c>
      <c r="M25" s="27" t="s">
        <v>32</v>
      </c>
    </row>
    <row r="26" spans="1:13" ht="32.75" x14ac:dyDescent="0.3">
      <c r="A26" s="15">
        <v>23</v>
      </c>
      <c r="B26" s="23">
        <v>38</v>
      </c>
      <c r="C26" s="24" t="s">
        <v>63</v>
      </c>
      <c r="D26" s="25">
        <v>6892.2</v>
      </c>
      <c r="E26" s="22"/>
      <c r="F26" s="22">
        <v>6529</v>
      </c>
      <c r="G26" s="22">
        <v>1130</v>
      </c>
      <c r="H26" s="26" t="s">
        <v>64</v>
      </c>
      <c r="I26" s="25"/>
      <c r="J26" s="22"/>
      <c r="K26" s="22"/>
      <c r="L26" s="26"/>
      <c r="M26" s="27" t="s">
        <v>18</v>
      </c>
    </row>
    <row r="27" spans="1:13" ht="32.75" x14ac:dyDescent="0.3">
      <c r="A27" s="15">
        <v>24</v>
      </c>
      <c r="B27" s="23">
        <v>39</v>
      </c>
      <c r="C27" s="24" t="s">
        <v>65</v>
      </c>
      <c r="D27" s="25">
        <v>25712</v>
      </c>
      <c r="E27" s="22"/>
      <c r="F27" s="22">
        <v>22088</v>
      </c>
      <c r="G27" s="22">
        <v>3624</v>
      </c>
      <c r="H27" s="26" t="s">
        <v>66</v>
      </c>
      <c r="I27" s="25"/>
      <c r="J27" s="22"/>
      <c r="K27" s="22"/>
      <c r="L27" s="26"/>
      <c r="M27" s="27" t="s">
        <v>18</v>
      </c>
    </row>
    <row r="28" spans="1:13" ht="49.1" x14ac:dyDescent="0.3">
      <c r="A28" s="15">
        <v>25</v>
      </c>
      <c r="B28" s="23">
        <v>40</v>
      </c>
      <c r="C28" s="24" t="s">
        <v>67</v>
      </c>
      <c r="D28" s="25">
        <v>12635</v>
      </c>
      <c r="E28" s="22">
        <v>2450</v>
      </c>
      <c r="F28" s="22">
        <v>13500</v>
      </c>
      <c r="G28" s="22">
        <v>2500</v>
      </c>
      <c r="H28" s="26" t="s">
        <v>68</v>
      </c>
      <c r="I28" s="25">
        <v>2147950</v>
      </c>
      <c r="J28" s="22">
        <v>1788500</v>
      </c>
      <c r="K28" s="22">
        <v>3299800</v>
      </c>
      <c r="L28" s="26" t="s">
        <v>69</v>
      </c>
      <c r="M28" s="27" t="s">
        <v>70</v>
      </c>
    </row>
    <row r="29" spans="1:13" ht="33.4" thickBot="1" x14ac:dyDescent="0.35">
      <c r="A29" s="28">
        <v>26</v>
      </c>
      <c r="B29" s="29">
        <v>41</v>
      </c>
      <c r="C29" s="30" t="s">
        <v>71</v>
      </c>
      <c r="D29" s="31">
        <v>11963.64</v>
      </c>
      <c r="E29" s="32"/>
      <c r="F29" s="32">
        <v>7055</v>
      </c>
      <c r="G29" s="32">
        <v>421</v>
      </c>
      <c r="H29" s="33" t="s">
        <v>72</v>
      </c>
      <c r="I29" s="31"/>
      <c r="J29" s="32"/>
      <c r="K29" s="32"/>
      <c r="L29" s="33"/>
      <c r="M29" s="34" t="s">
        <v>18</v>
      </c>
    </row>
  </sheetData>
  <autoFilter ref="A3:M29">
    <sortState ref="A2:M21">
      <sortCondition ref="B1:B13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V66"/>
  <sheetViews>
    <sheetView tabSelected="1" zoomScale="80" zoomScaleNormal="80" workbookViewId="0">
      <pane xSplit="7" ySplit="3" topLeftCell="H4" activePane="bottomRight" state="frozen"/>
      <selection activeCell="T46" sqref="T46"/>
      <selection pane="topRight" activeCell="T46" sqref="T46"/>
      <selection pane="bottomLeft" activeCell="T46" sqref="T46"/>
      <selection pane="bottomRight"/>
    </sheetView>
  </sheetViews>
  <sheetFormatPr defaultColWidth="9" defaultRowHeight="13.75" x14ac:dyDescent="0.3"/>
  <cols>
    <col min="1" max="2" width="6.75" style="46" customWidth="1"/>
    <col min="3" max="3" width="13.25" style="46" customWidth="1"/>
    <col min="4" max="4" width="14.5" style="46" customWidth="1"/>
    <col min="5" max="5" width="20.75" style="46" customWidth="1"/>
    <col min="6" max="6" width="18.875" style="46" hidden="1" customWidth="1"/>
    <col min="7" max="7" width="21.375" style="46" hidden="1" customWidth="1"/>
    <col min="8" max="8" width="9.625" style="46" customWidth="1"/>
    <col min="9" max="9" width="10.125" style="46" customWidth="1"/>
    <col min="10" max="10" width="14" style="46" customWidth="1"/>
    <col min="11" max="11" width="9.75" style="46" customWidth="1"/>
    <col min="12" max="13" width="9.125" style="46" bestFit="1" customWidth="1"/>
    <col min="14" max="14" width="10.5" style="46" customWidth="1"/>
    <col min="15" max="15" width="10" style="46" customWidth="1"/>
    <col min="16" max="16" width="9.625" style="46" customWidth="1"/>
    <col min="17" max="17" width="13.125" style="46" customWidth="1"/>
    <col min="18" max="18" width="9.75" style="46" customWidth="1"/>
    <col min="19" max="19" width="9.125" style="46" bestFit="1" customWidth="1"/>
    <col min="20" max="20" width="10.375" style="46" customWidth="1"/>
    <col min="21" max="21" width="10.5" style="46" customWidth="1"/>
    <col min="22" max="16384" width="9" style="46"/>
  </cols>
  <sheetData>
    <row r="1" spans="1:22" ht="14.4" thickBot="1" x14ac:dyDescent="0.35">
      <c r="A1" s="46" t="s">
        <v>297</v>
      </c>
    </row>
    <row r="2" spans="1:22" ht="14.4" customHeight="1" thickBot="1" x14ac:dyDescent="0.35">
      <c r="A2" s="37"/>
      <c r="B2" s="38"/>
      <c r="C2" s="38"/>
      <c r="D2" s="38"/>
      <c r="E2" s="39"/>
      <c r="F2" s="40" t="s">
        <v>73</v>
      </c>
      <c r="G2" s="41" t="s">
        <v>74</v>
      </c>
      <c r="H2" s="42" t="s">
        <v>75</v>
      </c>
      <c r="I2" s="43"/>
      <c r="J2" s="43"/>
      <c r="K2" s="43"/>
      <c r="L2" s="43"/>
      <c r="M2" s="43"/>
      <c r="N2" s="44"/>
      <c r="O2" s="42" t="s">
        <v>76</v>
      </c>
      <c r="P2" s="43"/>
      <c r="Q2" s="43"/>
      <c r="R2" s="43"/>
      <c r="S2" s="43"/>
      <c r="T2" s="43"/>
      <c r="U2" s="45"/>
    </row>
    <row r="3" spans="1:22" ht="69.400000000000006" thickBot="1" x14ac:dyDescent="0.35">
      <c r="A3" s="47" t="s">
        <v>77</v>
      </c>
      <c r="B3" s="48" t="s">
        <v>78</v>
      </c>
      <c r="C3" s="48" t="s">
        <v>79</v>
      </c>
      <c r="D3" s="48" t="s">
        <v>80</v>
      </c>
      <c r="E3" s="49" t="s">
        <v>2</v>
      </c>
      <c r="F3" s="50"/>
      <c r="G3" s="51"/>
      <c r="H3" s="52" t="s">
        <v>290</v>
      </c>
      <c r="I3" s="53" t="s">
        <v>291</v>
      </c>
      <c r="J3" s="54" t="s">
        <v>81</v>
      </c>
      <c r="K3" s="55" t="s">
        <v>82</v>
      </c>
      <c r="L3" s="56" t="s">
        <v>83</v>
      </c>
      <c r="M3" s="56" t="s">
        <v>84</v>
      </c>
      <c r="N3" s="54" t="s">
        <v>85</v>
      </c>
      <c r="O3" s="52" t="s">
        <v>292</v>
      </c>
      <c r="P3" s="53" t="s">
        <v>293</v>
      </c>
      <c r="Q3" s="54" t="s">
        <v>86</v>
      </c>
      <c r="R3" s="55" t="s">
        <v>82</v>
      </c>
      <c r="S3" s="56" t="s">
        <v>83</v>
      </c>
      <c r="T3" s="56" t="s">
        <v>84</v>
      </c>
      <c r="U3" s="54" t="s">
        <v>87</v>
      </c>
    </row>
    <row r="4" spans="1:22" x14ac:dyDescent="0.3">
      <c r="A4" s="57" t="s">
        <v>88</v>
      </c>
      <c r="B4" s="58"/>
      <c r="C4" s="59"/>
      <c r="D4" s="60"/>
      <c r="E4" s="61"/>
      <c r="F4" s="62"/>
      <c r="G4" s="63"/>
      <c r="H4" s="64"/>
      <c r="I4" s="65"/>
      <c r="J4" s="66"/>
      <c r="K4" s="64">
        <v>15000</v>
      </c>
      <c r="L4" s="65"/>
      <c r="M4" s="65"/>
      <c r="N4" s="66">
        <f>+K4</f>
        <v>15000</v>
      </c>
      <c r="O4" s="64"/>
      <c r="P4" s="65"/>
      <c r="Q4" s="66"/>
      <c r="R4" s="64"/>
      <c r="S4" s="65"/>
      <c r="T4" s="65"/>
      <c r="U4" s="66">
        <f>R4+S4+T4</f>
        <v>0</v>
      </c>
    </row>
    <row r="5" spans="1:22" x14ac:dyDescent="0.3">
      <c r="A5" s="67" t="s">
        <v>89</v>
      </c>
      <c r="B5" s="68"/>
      <c r="C5" s="69"/>
      <c r="D5" s="70"/>
      <c r="E5" s="71"/>
      <c r="F5" s="72"/>
      <c r="G5" s="73"/>
      <c r="H5" s="74"/>
      <c r="I5" s="75"/>
      <c r="J5" s="76"/>
      <c r="K5" s="74"/>
      <c r="L5" s="75">
        <v>50</v>
      </c>
      <c r="M5" s="75"/>
      <c r="N5" s="76">
        <f t="shared" ref="N5:N36" si="0">+N4+K5+L5+M5</f>
        <v>15050</v>
      </c>
      <c r="O5" s="74"/>
      <c r="P5" s="75"/>
      <c r="Q5" s="76"/>
      <c r="R5" s="74"/>
      <c r="S5" s="75"/>
      <c r="T5" s="75"/>
      <c r="U5" s="76">
        <f t="shared" ref="U5:U36" si="1">+U4+R5+S5+T5</f>
        <v>0</v>
      </c>
    </row>
    <row r="6" spans="1:22" x14ac:dyDescent="0.3">
      <c r="A6" s="67" t="s">
        <v>90</v>
      </c>
      <c r="B6" s="68"/>
      <c r="C6" s="69"/>
      <c r="D6" s="70"/>
      <c r="E6" s="71"/>
      <c r="F6" s="72"/>
      <c r="G6" s="73"/>
      <c r="H6" s="74"/>
      <c r="I6" s="75"/>
      <c r="J6" s="76"/>
      <c r="K6" s="74"/>
      <c r="L6" s="75">
        <v>300</v>
      </c>
      <c r="M6" s="75"/>
      <c r="N6" s="76">
        <f t="shared" si="0"/>
        <v>15350</v>
      </c>
      <c r="O6" s="74"/>
      <c r="P6" s="75"/>
      <c r="Q6" s="76"/>
      <c r="R6" s="74"/>
      <c r="S6" s="75">
        <v>330</v>
      </c>
      <c r="T6" s="75"/>
      <c r="U6" s="76">
        <f t="shared" si="1"/>
        <v>330</v>
      </c>
    </row>
    <row r="7" spans="1:22" x14ac:dyDescent="0.3">
      <c r="A7" s="67" t="s">
        <v>91</v>
      </c>
      <c r="B7" s="68"/>
      <c r="C7" s="69"/>
      <c r="D7" s="70"/>
      <c r="E7" s="71"/>
      <c r="F7" s="72"/>
      <c r="G7" s="73"/>
      <c r="H7" s="74"/>
      <c r="I7" s="75"/>
      <c r="J7" s="76"/>
      <c r="K7" s="74">
        <v>15000</v>
      </c>
      <c r="L7" s="75"/>
      <c r="M7" s="75"/>
      <c r="N7" s="76">
        <f t="shared" si="0"/>
        <v>30350</v>
      </c>
      <c r="O7" s="74"/>
      <c r="P7" s="75"/>
      <c r="Q7" s="76"/>
      <c r="R7" s="74">
        <v>45000</v>
      </c>
      <c r="S7" s="75"/>
      <c r="T7" s="75"/>
      <c r="U7" s="76">
        <f t="shared" si="1"/>
        <v>45330</v>
      </c>
    </row>
    <row r="8" spans="1:22" x14ac:dyDescent="0.3">
      <c r="A8" s="67" t="s">
        <v>92</v>
      </c>
      <c r="B8" s="68"/>
      <c r="C8" s="69"/>
      <c r="D8" s="70"/>
      <c r="E8" s="71"/>
      <c r="F8" s="72"/>
      <c r="G8" s="73"/>
      <c r="H8" s="74"/>
      <c r="I8" s="75"/>
      <c r="J8" s="76"/>
      <c r="K8" s="74"/>
      <c r="L8" s="75"/>
      <c r="M8" s="75"/>
      <c r="N8" s="76">
        <f t="shared" si="0"/>
        <v>30350</v>
      </c>
      <c r="O8" s="74"/>
      <c r="P8" s="75"/>
      <c r="Q8" s="76"/>
      <c r="R8" s="74">
        <v>60000</v>
      </c>
      <c r="S8" s="75"/>
      <c r="T8" s="75"/>
      <c r="U8" s="76">
        <f t="shared" si="1"/>
        <v>105330</v>
      </c>
    </row>
    <row r="9" spans="1:22" x14ac:dyDescent="0.3">
      <c r="A9" s="67" t="s">
        <v>93</v>
      </c>
      <c r="B9" s="68"/>
      <c r="C9" s="69"/>
      <c r="D9" s="70"/>
      <c r="E9" s="71"/>
      <c r="F9" s="72"/>
      <c r="G9" s="73"/>
      <c r="H9" s="74"/>
      <c r="I9" s="75"/>
      <c r="J9" s="76"/>
      <c r="K9" s="74"/>
      <c r="L9" s="75"/>
      <c r="M9" s="75"/>
      <c r="N9" s="76">
        <f t="shared" si="0"/>
        <v>30350</v>
      </c>
      <c r="O9" s="74"/>
      <c r="P9" s="75"/>
      <c r="Q9" s="76"/>
      <c r="R9" s="74">
        <v>30000</v>
      </c>
      <c r="S9" s="75"/>
      <c r="T9" s="75"/>
      <c r="U9" s="76">
        <f t="shared" si="1"/>
        <v>135330</v>
      </c>
    </row>
    <row r="10" spans="1:22" ht="27.5" x14ac:dyDescent="0.3">
      <c r="A10" s="77">
        <v>1</v>
      </c>
      <c r="B10" s="78">
        <v>3</v>
      </c>
      <c r="C10" s="78" t="s">
        <v>94</v>
      </c>
      <c r="D10" s="78" t="s">
        <v>95</v>
      </c>
      <c r="E10" s="79" t="s">
        <v>96</v>
      </c>
      <c r="F10" s="80" t="s">
        <v>97</v>
      </c>
      <c r="G10" s="81" t="s">
        <v>98</v>
      </c>
      <c r="H10" s="82">
        <v>28475</v>
      </c>
      <c r="I10" s="83"/>
      <c r="J10" s="84">
        <f>IF(I10="",ROUND(H10*1.75,0),ROUND(I10*1.75,0))</f>
        <v>49831</v>
      </c>
      <c r="K10" s="85">
        <v>-30000</v>
      </c>
      <c r="L10" s="86">
        <v>-350</v>
      </c>
      <c r="M10" s="83"/>
      <c r="N10" s="84">
        <f t="shared" si="0"/>
        <v>0</v>
      </c>
      <c r="O10" s="82"/>
      <c r="P10" s="83"/>
      <c r="Q10" s="84">
        <f t="shared" ref="Q10:Q41" si="2">IF(P10="",ROUND(O10*1.5,0),ROUND(P10*1.5,0))</f>
        <v>0</v>
      </c>
      <c r="R10" s="82"/>
      <c r="S10" s="83"/>
      <c r="T10" s="83"/>
      <c r="U10" s="84">
        <f t="shared" si="1"/>
        <v>135330</v>
      </c>
    </row>
    <row r="11" spans="1:22" ht="27.5" x14ac:dyDescent="0.3">
      <c r="A11" s="77">
        <v>2</v>
      </c>
      <c r="B11" s="78">
        <v>4</v>
      </c>
      <c r="C11" s="78" t="s">
        <v>99</v>
      </c>
      <c r="D11" s="78" t="s">
        <v>100</v>
      </c>
      <c r="E11" s="79" t="s">
        <v>101</v>
      </c>
      <c r="F11" s="80" t="s">
        <v>102</v>
      </c>
      <c r="G11" s="81" t="s">
        <v>98</v>
      </c>
      <c r="H11" s="82">
        <v>69927</v>
      </c>
      <c r="I11" s="83"/>
      <c r="J11" s="85">
        <f>IF(I11="",ROUND(H11*1.75,0),ROUND(I11*1.75,0))</f>
        <v>122372</v>
      </c>
      <c r="K11" s="82"/>
      <c r="L11" s="83"/>
      <c r="M11" s="83"/>
      <c r="N11" s="84">
        <f t="shared" si="0"/>
        <v>0</v>
      </c>
      <c r="O11" s="82">
        <v>16942</v>
      </c>
      <c r="P11" s="83"/>
      <c r="Q11" s="84">
        <f t="shared" si="2"/>
        <v>25413</v>
      </c>
      <c r="R11" s="82">
        <f>-Q11</f>
        <v>-25413</v>
      </c>
      <c r="S11" s="83"/>
      <c r="T11" s="83"/>
      <c r="U11" s="84">
        <f t="shared" si="1"/>
        <v>109917</v>
      </c>
    </row>
    <row r="12" spans="1:22" ht="27.5" x14ac:dyDescent="0.3">
      <c r="A12" s="77">
        <v>3</v>
      </c>
      <c r="B12" s="78">
        <v>6</v>
      </c>
      <c r="C12" s="78" t="s">
        <v>103</v>
      </c>
      <c r="D12" s="78" t="s">
        <v>104</v>
      </c>
      <c r="E12" s="79" t="s">
        <v>6</v>
      </c>
      <c r="F12" s="80" t="s">
        <v>105</v>
      </c>
      <c r="G12" s="81" t="s">
        <v>106</v>
      </c>
      <c r="H12" s="82">
        <v>1960.05</v>
      </c>
      <c r="I12" s="83"/>
      <c r="J12" s="85">
        <f>IF(I12="",ROUND(H12*1.75,0),ROUND(I12*1.75,0))</f>
        <v>3430</v>
      </c>
      <c r="K12" s="82"/>
      <c r="L12" s="83"/>
      <c r="M12" s="83"/>
      <c r="N12" s="84">
        <f t="shared" si="0"/>
        <v>0</v>
      </c>
      <c r="O12" s="82"/>
      <c r="P12" s="83"/>
      <c r="Q12" s="84">
        <f t="shared" si="2"/>
        <v>0</v>
      </c>
      <c r="R12" s="82"/>
      <c r="S12" s="83"/>
      <c r="T12" s="83"/>
      <c r="U12" s="84">
        <f t="shared" si="1"/>
        <v>109917</v>
      </c>
    </row>
    <row r="13" spans="1:22" ht="27.5" x14ac:dyDescent="0.3">
      <c r="A13" s="87">
        <v>4</v>
      </c>
      <c r="B13" s="88">
        <v>7</v>
      </c>
      <c r="C13" s="88" t="s">
        <v>107</v>
      </c>
      <c r="D13" s="88" t="s">
        <v>108</v>
      </c>
      <c r="E13" s="89" t="s">
        <v>109</v>
      </c>
      <c r="F13" s="80" t="s">
        <v>110</v>
      </c>
      <c r="G13" s="81" t="s">
        <v>111</v>
      </c>
      <c r="H13" s="90">
        <v>2928</v>
      </c>
      <c r="I13" s="91">
        <v>2456</v>
      </c>
      <c r="J13" s="85">
        <f t="shared" ref="J13:J59" si="3">IF(I13="",ROUND(H13*1.5,0),ROUND(I13*1.5,0))</f>
        <v>3684</v>
      </c>
      <c r="K13" s="90"/>
      <c r="L13" s="91"/>
      <c r="M13" s="91"/>
      <c r="N13" s="92">
        <f t="shared" si="0"/>
        <v>0</v>
      </c>
      <c r="O13" s="90">
        <v>424</v>
      </c>
      <c r="P13" s="91">
        <v>424</v>
      </c>
      <c r="Q13" s="92">
        <f t="shared" si="2"/>
        <v>636</v>
      </c>
      <c r="R13" s="90">
        <f>-Q13-S13</f>
        <v>-306</v>
      </c>
      <c r="S13" s="91">
        <f>-S6</f>
        <v>-330</v>
      </c>
      <c r="T13" s="91"/>
      <c r="U13" s="92">
        <f t="shared" si="1"/>
        <v>109281</v>
      </c>
      <c r="V13" s="93"/>
    </row>
    <row r="14" spans="1:22" ht="27.5" x14ac:dyDescent="0.3">
      <c r="A14" s="77">
        <v>5</v>
      </c>
      <c r="B14" s="78">
        <v>2</v>
      </c>
      <c r="C14" s="78" t="s">
        <v>112</v>
      </c>
      <c r="D14" s="78" t="s">
        <v>113</v>
      </c>
      <c r="E14" s="79" t="s">
        <v>114</v>
      </c>
      <c r="F14" s="80" t="s">
        <v>115</v>
      </c>
      <c r="G14" s="81" t="s">
        <v>116</v>
      </c>
      <c r="H14" s="82">
        <v>3020</v>
      </c>
      <c r="I14" s="83"/>
      <c r="J14" s="85">
        <f t="shared" si="3"/>
        <v>4530</v>
      </c>
      <c r="K14" s="82"/>
      <c r="L14" s="83"/>
      <c r="M14" s="83"/>
      <c r="N14" s="84">
        <f t="shared" si="0"/>
        <v>0</v>
      </c>
      <c r="O14" s="82"/>
      <c r="P14" s="83"/>
      <c r="Q14" s="84">
        <f t="shared" si="2"/>
        <v>0</v>
      </c>
      <c r="R14" s="82"/>
      <c r="S14" s="83"/>
      <c r="T14" s="83"/>
      <c r="U14" s="84">
        <f t="shared" si="1"/>
        <v>109281</v>
      </c>
    </row>
    <row r="15" spans="1:22" ht="27.5" x14ac:dyDescent="0.3">
      <c r="A15" s="77">
        <v>6</v>
      </c>
      <c r="B15" s="78">
        <v>8</v>
      </c>
      <c r="C15" s="78" t="s">
        <v>117</v>
      </c>
      <c r="D15" s="78" t="s">
        <v>118</v>
      </c>
      <c r="E15" s="79" t="s">
        <v>13</v>
      </c>
      <c r="F15" s="80" t="s">
        <v>119</v>
      </c>
      <c r="G15" s="81" t="s">
        <v>120</v>
      </c>
      <c r="H15" s="82">
        <v>30294</v>
      </c>
      <c r="I15" s="83"/>
      <c r="J15" s="85">
        <f t="shared" si="3"/>
        <v>45441</v>
      </c>
      <c r="K15" s="82"/>
      <c r="L15" s="83"/>
      <c r="M15" s="83"/>
      <c r="N15" s="84">
        <f t="shared" si="0"/>
        <v>0</v>
      </c>
      <c r="O15" s="82"/>
      <c r="P15" s="83"/>
      <c r="Q15" s="84">
        <f t="shared" si="2"/>
        <v>0</v>
      </c>
      <c r="R15" s="82"/>
      <c r="S15" s="83"/>
      <c r="T15" s="83"/>
      <c r="U15" s="84">
        <f t="shared" si="1"/>
        <v>109281</v>
      </c>
    </row>
    <row r="16" spans="1:22" ht="27.5" x14ac:dyDescent="0.3">
      <c r="A16" s="77">
        <v>7</v>
      </c>
      <c r="B16" s="78">
        <v>1</v>
      </c>
      <c r="C16" s="78" t="s">
        <v>121</v>
      </c>
      <c r="D16" s="78" t="s">
        <v>122</v>
      </c>
      <c r="E16" s="79" t="s">
        <v>123</v>
      </c>
      <c r="F16" s="80" t="s">
        <v>124</v>
      </c>
      <c r="G16" s="81" t="s">
        <v>125</v>
      </c>
      <c r="H16" s="82">
        <v>1537</v>
      </c>
      <c r="I16" s="83"/>
      <c r="J16" s="85">
        <f t="shared" si="3"/>
        <v>2306</v>
      </c>
      <c r="K16" s="82"/>
      <c r="L16" s="83"/>
      <c r="M16" s="83"/>
      <c r="N16" s="84">
        <f t="shared" si="0"/>
        <v>0</v>
      </c>
      <c r="O16" s="82">
        <v>911</v>
      </c>
      <c r="P16" s="83"/>
      <c r="Q16" s="84">
        <f t="shared" si="2"/>
        <v>1367</v>
      </c>
      <c r="R16" s="82">
        <f>-Q16</f>
        <v>-1367</v>
      </c>
      <c r="S16" s="83"/>
      <c r="T16" s="83"/>
      <c r="U16" s="84">
        <f t="shared" si="1"/>
        <v>107914</v>
      </c>
    </row>
    <row r="17" spans="1:22" ht="27.5" x14ac:dyDescent="0.3">
      <c r="A17" s="77">
        <v>8</v>
      </c>
      <c r="B17" s="78">
        <v>10</v>
      </c>
      <c r="C17" s="78" t="s">
        <v>126</v>
      </c>
      <c r="D17" s="78" t="s">
        <v>127</v>
      </c>
      <c r="E17" s="79" t="s">
        <v>16</v>
      </c>
      <c r="F17" s="80" t="s">
        <v>128</v>
      </c>
      <c r="G17" s="81" t="s">
        <v>129</v>
      </c>
      <c r="H17" s="82">
        <v>3983</v>
      </c>
      <c r="I17" s="83">
        <v>3654</v>
      </c>
      <c r="J17" s="85">
        <f t="shared" si="3"/>
        <v>5481</v>
      </c>
      <c r="K17" s="82"/>
      <c r="L17" s="83"/>
      <c r="M17" s="83"/>
      <c r="N17" s="84">
        <f t="shared" si="0"/>
        <v>0</v>
      </c>
      <c r="O17" s="82"/>
      <c r="P17" s="83">
        <v>329</v>
      </c>
      <c r="Q17" s="84">
        <f t="shared" si="2"/>
        <v>494</v>
      </c>
      <c r="R17" s="82">
        <f>-Q17</f>
        <v>-494</v>
      </c>
      <c r="S17" s="83"/>
      <c r="T17" s="83"/>
      <c r="U17" s="84">
        <f t="shared" si="1"/>
        <v>107420</v>
      </c>
      <c r="V17" s="93"/>
    </row>
    <row r="18" spans="1:22" ht="27.5" x14ac:dyDescent="0.3">
      <c r="A18" s="77">
        <v>9</v>
      </c>
      <c r="B18" s="78">
        <v>11</v>
      </c>
      <c r="C18" s="78" t="s">
        <v>130</v>
      </c>
      <c r="D18" s="78" t="s">
        <v>131</v>
      </c>
      <c r="E18" s="79" t="s">
        <v>19</v>
      </c>
      <c r="F18" s="80" t="s">
        <v>132</v>
      </c>
      <c r="G18" s="81" t="s">
        <v>133</v>
      </c>
      <c r="H18" s="82">
        <v>2676</v>
      </c>
      <c r="I18" s="83">
        <v>2493</v>
      </c>
      <c r="J18" s="85">
        <f t="shared" si="3"/>
        <v>3740</v>
      </c>
      <c r="K18" s="82"/>
      <c r="L18" s="83"/>
      <c r="M18" s="83"/>
      <c r="N18" s="84">
        <f t="shared" si="0"/>
        <v>0</v>
      </c>
      <c r="O18" s="82"/>
      <c r="P18" s="83">
        <v>183</v>
      </c>
      <c r="Q18" s="84">
        <f t="shared" si="2"/>
        <v>275</v>
      </c>
      <c r="R18" s="82">
        <f>-Q18</f>
        <v>-275</v>
      </c>
      <c r="S18" s="83"/>
      <c r="T18" s="83"/>
      <c r="U18" s="84">
        <f t="shared" si="1"/>
        <v>107145</v>
      </c>
      <c r="V18" s="93"/>
    </row>
    <row r="19" spans="1:22" ht="27.5" x14ac:dyDescent="0.3">
      <c r="A19" s="77">
        <v>10</v>
      </c>
      <c r="B19" s="78">
        <v>9</v>
      </c>
      <c r="C19" s="78" t="s">
        <v>134</v>
      </c>
      <c r="D19" s="78" t="s">
        <v>135</v>
      </c>
      <c r="E19" s="79" t="s">
        <v>136</v>
      </c>
      <c r="F19" s="80" t="s">
        <v>137</v>
      </c>
      <c r="G19" s="81" t="s">
        <v>138</v>
      </c>
      <c r="H19" s="82"/>
      <c r="I19" s="83"/>
      <c r="J19" s="84">
        <f t="shared" si="3"/>
        <v>0</v>
      </c>
      <c r="K19" s="82"/>
      <c r="L19" s="83"/>
      <c r="M19" s="83"/>
      <c r="N19" s="84">
        <f t="shared" si="0"/>
        <v>0</v>
      </c>
      <c r="O19" s="82">
        <v>2008</v>
      </c>
      <c r="P19" s="83"/>
      <c r="Q19" s="84">
        <f t="shared" si="2"/>
        <v>3012</v>
      </c>
      <c r="R19" s="82">
        <f>-Q19</f>
        <v>-3012</v>
      </c>
      <c r="S19" s="83"/>
      <c r="T19" s="83"/>
      <c r="U19" s="84">
        <f t="shared" si="1"/>
        <v>104133</v>
      </c>
    </row>
    <row r="20" spans="1:22" x14ac:dyDescent="0.3">
      <c r="A20" s="67" t="s">
        <v>139</v>
      </c>
      <c r="B20" s="68"/>
      <c r="C20" s="69"/>
      <c r="D20" s="70"/>
      <c r="E20" s="71"/>
      <c r="F20" s="72"/>
      <c r="G20" s="73"/>
      <c r="H20" s="74"/>
      <c r="I20" s="75"/>
      <c r="J20" s="76">
        <f t="shared" si="3"/>
        <v>0</v>
      </c>
      <c r="K20" s="74"/>
      <c r="L20" s="75"/>
      <c r="M20" s="75"/>
      <c r="N20" s="76">
        <f t="shared" si="0"/>
        <v>0</v>
      </c>
      <c r="O20" s="74"/>
      <c r="P20" s="75"/>
      <c r="Q20" s="76">
        <f t="shared" si="2"/>
        <v>0</v>
      </c>
      <c r="R20" s="74"/>
      <c r="S20" s="75"/>
      <c r="T20" s="75">
        <v>5178</v>
      </c>
      <c r="U20" s="76">
        <f t="shared" si="1"/>
        <v>109311</v>
      </c>
    </row>
    <row r="21" spans="1:22" ht="41.25" x14ac:dyDescent="0.3">
      <c r="A21" s="77">
        <v>11</v>
      </c>
      <c r="B21" s="78">
        <v>16</v>
      </c>
      <c r="C21" s="78" t="s">
        <v>140</v>
      </c>
      <c r="D21" s="78" t="s">
        <v>141</v>
      </c>
      <c r="E21" s="79" t="s">
        <v>142</v>
      </c>
      <c r="F21" s="80" t="s">
        <v>143</v>
      </c>
      <c r="G21" s="81" t="s">
        <v>98</v>
      </c>
      <c r="H21" s="82">
        <v>19334</v>
      </c>
      <c r="I21" s="83"/>
      <c r="J21" s="85">
        <f t="shared" si="3"/>
        <v>29001</v>
      </c>
      <c r="K21" s="82"/>
      <c r="L21" s="83"/>
      <c r="M21" s="83"/>
      <c r="N21" s="84">
        <f t="shared" si="0"/>
        <v>0</v>
      </c>
      <c r="O21" s="82"/>
      <c r="P21" s="83"/>
      <c r="Q21" s="84">
        <f t="shared" si="2"/>
        <v>0</v>
      </c>
      <c r="R21" s="82"/>
      <c r="S21" s="83"/>
      <c r="T21" s="83"/>
      <c r="U21" s="84">
        <f t="shared" si="1"/>
        <v>109311</v>
      </c>
    </row>
    <row r="22" spans="1:22" ht="27.5" x14ac:dyDescent="0.3">
      <c r="A22" s="77">
        <v>12</v>
      </c>
      <c r="B22" s="78">
        <v>14</v>
      </c>
      <c r="C22" s="78" t="s">
        <v>144</v>
      </c>
      <c r="D22" s="78" t="s">
        <v>145</v>
      </c>
      <c r="E22" s="79" t="s">
        <v>146</v>
      </c>
      <c r="F22" s="80" t="s">
        <v>147</v>
      </c>
      <c r="G22" s="81" t="s">
        <v>120</v>
      </c>
      <c r="H22" s="82">
        <v>28618</v>
      </c>
      <c r="I22" s="83"/>
      <c r="J22" s="85">
        <f t="shared" si="3"/>
        <v>42927</v>
      </c>
      <c r="K22" s="82"/>
      <c r="L22" s="83"/>
      <c r="M22" s="83"/>
      <c r="N22" s="84">
        <f t="shared" si="0"/>
        <v>0</v>
      </c>
      <c r="O22" s="82"/>
      <c r="P22" s="83"/>
      <c r="Q22" s="84">
        <f t="shared" si="2"/>
        <v>0</v>
      </c>
      <c r="R22" s="82"/>
      <c r="S22" s="83"/>
      <c r="T22" s="83"/>
      <c r="U22" s="84">
        <f t="shared" si="1"/>
        <v>109311</v>
      </c>
    </row>
    <row r="23" spans="1:22" ht="27.5" x14ac:dyDescent="0.3">
      <c r="A23" s="77">
        <v>13</v>
      </c>
      <c r="B23" s="78">
        <v>5</v>
      </c>
      <c r="C23" s="78" t="s">
        <v>148</v>
      </c>
      <c r="D23" s="78" t="s">
        <v>149</v>
      </c>
      <c r="E23" s="79" t="s">
        <v>150</v>
      </c>
      <c r="F23" s="80" t="s">
        <v>151</v>
      </c>
      <c r="G23" s="81" t="s">
        <v>152</v>
      </c>
      <c r="H23" s="82"/>
      <c r="I23" s="83"/>
      <c r="J23" s="84">
        <f t="shared" si="3"/>
        <v>0</v>
      </c>
      <c r="K23" s="82"/>
      <c r="L23" s="83"/>
      <c r="M23" s="83"/>
      <c r="N23" s="84">
        <f t="shared" si="0"/>
        <v>0</v>
      </c>
      <c r="O23" s="82">
        <v>187</v>
      </c>
      <c r="P23" s="83"/>
      <c r="Q23" s="84">
        <f t="shared" si="2"/>
        <v>281</v>
      </c>
      <c r="R23" s="82"/>
      <c r="S23" s="83"/>
      <c r="T23" s="83">
        <f>-Q23</f>
        <v>-281</v>
      </c>
      <c r="U23" s="84">
        <f t="shared" si="1"/>
        <v>109030</v>
      </c>
    </row>
    <row r="24" spans="1:22" ht="27.5" x14ac:dyDescent="0.3">
      <c r="A24" s="77">
        <v>14</v>
      </c>
      <c r="B24" s="78">
        <v>12</v>
      </c>
      <c r="C24" s="78" t="s">
        <v>153</v>
      </c>
      <c r="D24" s="78" t="s">
        <v>154</v>
      </c>
      <c r="E24" s="79" t="s">
        <v>21</v>
      </c>
      <c r="F24" s="80" t="s">
        <v>155</v>
      </c>
      <c r="G24" s="81" t="s">
        <v>98</v>
      </c>
      <c r="H24" s="82">
        <v>13390.5</v>
      </c>
      <c r="I24" s="83">
        <f>1787+1489</f>
        <v>3276</v>
      </c>
      <c r="J24" s="85">
        <f t="shared" si="3"/>
        <v>4914</v>
      </c>
      <c r="K24" s="82"/>
      <c r="L24" s="83"/>
      <c r="M24" s="83"/>
      <c r="N24" s="84">
        <f t="shared" si="0"/>
        <v>0</v>
      </c>
      <c r="O24" s="82"/>
      <c r="P24" s="83">
        <f>3032+4889</f>
        <v>7921</v>
      </c>
      <c r="Q24" s="84">
        <f t="shared" si="2"/>
        <v>11882</v>
      </c>
      <c r="R24" s="82">
        <f>-Q24-T24</f>
        <v>-6985</v>
      </c>
      <c r="S24" s="83"/>
      <c r="T24" s="86">
        <v>-4897</v>
      </c>
      <c r="U24" s="84">
        <f t="shared" si="1"/>
        <v>97148</v>
      </c>
      <c r="V24" s="93"/>
    </row>
    <row r="25" spans="1:22" ht="41.25" x14ac:dyDescent="0.3">
      <c r="A25" s="77">
        <v>15</v>
      </c>
      <c r="B25" s="78">
        <v>13</v>
      </c>
      <c r="C25" s="78" t="s">
        <v>156</v>
      </c>
      <c r="D25" s="78" t="s">
        <v>157</v>
      </c>
      <c r="E25" s="79" t="s">
        <v>23</v>
      </c>
      <c r="F25" s="80" t="s">
        <v>158</v>
      </c>
      <c r="G25" s="81" t="s">
        <v>159</v>
      </c>
      <c r="H25" s="82">
        <v>41792.480000000003</v>
      </c>
      <c r="I25" s="83">
        <f>43+43599+294</f>
        <v>43936</v>
      </c>
      <c r="J25" s="85">
        <f t="shared" si="3"/>
        <v>65904</v>
      </c>
      <c r="K25" s="82"/>
      <c r="L25" s="83"/>
      <c r="M25" s="83"/>
      <c r="N25" s="84">
        <f t="shared" si="0"/>
        <v>0</v>
      </c>
      <c r="O25" s="82"/>
      <c r="P25" s="83"/>
      <c r="Q25" s="84">
        <f t="shared" si="2"/>
        <v>0</v>
      </c>
      <c r="R25" s="82"/>
      <c r="S25" s="83"/>
      <c r="T25" s="83"/>
      <c r="U25" s="84">
        <f t="shared" si="1"/>
        <v>97148</v>
      </c>
      <c r="V25" s="93"/>
    </row>
    <row r="26" spans="1:22" ht="27.5" x14ac:dyDescent="0.3">
      <c r="A26" s="87">
        <v>16</v>
      </c>
      <c r="B26" s="88">
        <v>15</v>
      </c>
      <c r="C26" s="88" t="s">
        <v>160</v>
      </c>
      <c r="D26" s="88" t="s">
        <v>161</v>
      </c>
      <c r="E26" s="89" t="s">
        <v>162</v>
      </c>
      <c r="F26" s="80" t="s">
        <v>163</v>
      </c>
      <c r="G26" s="81" t="s">
        <v>98</v>
      </c>
      <c r="H26" s="90">
        <v>3400</v>
      </c>
      <c r="I26" s="91">
        <v>400</v>
      </c>
      <c r="J26" s="85">
        <f t="shared" si="3"/>
        <v>600</v>
      </c>
      <c r="K26" s="90"/>
      <c r="L26" s="91"/>
      <c r="M26" s="91"/>
      <c r="N26" s="92">
        <f t="shared" si="0"/>
        <v>0</v>
      </c>
      <c r="O26" s="90"/>
      <c r="P26" s="91">
        <v>3000</v>
      </c>
      <c r="Q26" s="92">
        <f t="shared" si="2"/>
        <v>4500</v>
      </c>
      <c r="R26" s="90">
        <f>-Q26</f>
        <v>-4500</v>
      </c>
      <c r="S26" s="91"/>
      <c r="T26" s="91"/>
      <c r="U26" s="92">
        <f t="shared" si="1"/>
        <v>92648</v>
      </c>
      <c r="V26" s="93"/>
    </row>
    <row r="27" spans="1:22" ht="27.5" x14ac:dyDescent="0.3">
      <c r="A27" s="77">
        <v>17</v>
      </c>
      <c r="B27" s="78">
        <v>20</v>
      </c>
      <c r="C27" s="78" t="s">
        <v>164</v>
      </c>
      <c r="D27" s="78" t="s">
        <v>165</v>
      </c>
      <c r="E27" s="79" t="s">
        <v>166</v>
      </c>
      <c r="F27" s="80" t="s">
        <v>167</v>
      </c>
      <c r="G27" s="81" t="s">
        <v>98</v>
      </c>
      <c r="H27" s="82">
        <v>137</v>
      </c>
      <c r="I27" s="83"/>
      <c r="J27" s="85">
        <f t="shared" si="3"/>
        <v>206</v>
      </c>
      <c r="K27" s="82"/>
      <c r="L27" s="83"/>
      <c r="M27" s="83"/>
      <c r="N27" s="84">
        <f t="shared" si="0"/>
        <v>0</v>
      </c>
      <c r="O27" s="82"/>
      <c r="P27" s="83"/>
      <c r="Q27" s="84">
        <f t="shared" si="2"/>
        <v>0</v>
      </c>
      <c r="R27" s="82"/>
      <c r="S27" s="83"/>
      <c r="T27" s="83"/>
      <c r="U27" s="84">
        <f t="shared" si="1"/>
        <v>92648</v>
      </c>
    </row>
    <row r="28" spans="1:22" ht="27.5" x14ac:dyDescent="0.3">
      <c r="A28" s="77">
        <v>18</v>
      </c>
      <c r="B28" s="78">
        <v>17</v>
      </c>
      <c r="C28" s="78" t="s">
        <v>168</v>
      </c>
      <c r="D28" s="78" t="s">
        <v>169</v>
      </c>
      <c r="E28" s="79" t="s">
        <v>170</v>
      </c>
      <c r="F28" s="80" t="s">
        <v>171</v>
      </c>
      <c r="G28" s="81" t="s">
        <v>172</v>
      </c>
      <c r="H28" s="82">
        <v>2100</v>
      </c>
      <c r="I28" s="83"/>
      <c r="J28" s="85">
        <f t="shared" si="3"/>
        <v>3150</v>
      </c>
      <c r="K28" s="82"/>
      <c r="L28" s="83"/>
      <c r="M28" s="83"/>
      <c r="N28" s="84">
        <f t="shared" si="0"/>
        <v>0</v>
      </c>
      <c r="O28" s="82"/>
      <c r="P28" s="83"/>
      <c r="Q28" s="84">
        <f t="shared" si="2"/>
        <v>0</v>
      </c>
      <c r="R28" s="82"/>
      <c r="S28" s="83"/>
      <c r="T28" s="83"/>
      <c r="U28" s="84">
        <f t="shared" si="1"/>
        <v>92648</v>
      </c>
    </row>
    <row r="29" spans="1:22" ht="27.5" x14ac:dyDescent="0.3">
      <c r="A29" s="87">
        <v>19</v>
      </c>
      <c r="B29" s="88">
        <v>18</v>
      </c>
      <c r="C29" s="88" t="s">
        <v>173</v>
      </c>
      <c r="D29" s="88" t="s">
        <v>174</v>
      </c>
      <c r="E29" s="89" t="s">
        <v>175</v>
      </c>
      <c r="F29" s="80" t="s">
        <v>176</v>
      </c>
      <c r="G29" s="81" t="s">
        <v>177</v>
      </c>
      <c r="H29" s="90"/>
      <c r="I29" s="91"/>
      <c r="J29" s="92">
        <f t="shared" si="3"/>
        <v>0</v>
      </c>
      <c r="K29" s="90"/>
      <c r="L29" s="91"/>
      <c r="M29" s="91"/>
      <c r="N29" s="92">
        <f t="shared" si="0"/>
        <v>0</v>
      </c>
      <c r="O29" s="90">
        <v>1225</v>
      </c>
      <c r="P29" s="91"/>
      <c r="Q29" s="92">
        <f t="shared" si="2"/>
        <v>1838</v>
      </c>
      <c r="R29" s="90">
        <f>-Q29</f>
        <v>-1838</v>
      </c>
      <c r="S29" s="91"/>
      <c r="T29" s="91"/>
      <c r="U29" s="92">
        <f t="shared" si="1"/>
        <v>90810</v>
      </c>
    </row>
    <row r="30" spans="1:22" ht="27.5" x14ac:dyDescent="0.3">
      <c r="A30" s="87">
        <v>20</v>
      </c>
      <c r="B30" s="88">
        <v>19</v>
      </c>
      <c r="C30" s="88" t="s">
        <v>178</v>
      </c>
      <c r="D30" s="88" t="s">
        <v>179</v>
      </c>
      <c r="E30" s="89" t="s">
        <v>180</v>
      </c>
      <c r="F30" s="80" t="s">
        <v>181</v>
      </c>
      <c r="G30" s="81" t="s">
        <v>98</v>
      </c>
      <c r="H30" s="90">
        <v>13326</v>
      </c>
      <c r="I30" s="91">
        <v>10780</v>
      </c>
      <c r="J30" s="85">
        <f t="shared" si="3"/>
        <v>16170</v>
      </c>
      <c r="K30" s="90"/>
      <c r="L30" s="91"/>
      <c r="M30" s="91"/>
      <c r="N30" s="92">
        <f t="shared" si="0"/>
        <v>0</v>
      </c>
      <c r="O30" s="90"/>
      <c r="P30" s="91">
        <v>2580</v>
      </c>
      <c r="Q30" s="92">
        <f t="shared" si="2"/>
        <v>3870</v>
      </c>
      <c r="R30" s="90">
        <f>-Q30</f>
        <v>-3870</v>
      </c>
      <c r="S30" s="91"/>
      <c r="T30" s="91"/>
      <c r="U30" s="92">
        <f t="shared" si="1"/>
        <v>86940</v>
      </c>
      <c r="V30" s="93"/>
    </row>
    <row r="31" spans="1:22" ht="27.5" x14ac:dyDescent="0.3">
      <c r="A31" s="77">
        <v>21</v>
      </c>
      <c r="B31" s="78">
        <v>22</v>
      </c>
      <c r="C31" s="78" t="s">
        <v>182</v>
      </c>
      <c r="D31" s="78" t="s">
        <v>183</v>
      </c>
      <c r="E31" s="79" t="s">
        <v>33</v>
      </c>
      <c r="F31" s="80" t="s">
        <v>184</v>
      </c>
      <c r="G31" s="81" t="s">
        <v>185</v>
      </c>
      <c r="H31" s="82"/>
      <c r="I31" s="83"/>
      <c r="J31" s="85">
        <f t="shared" si="3"/>
        <v>0</v>
      </c>
      <c r="K31" s="82"/>
      <c r="L31" s="83"/>
      <c r="M31" s="83"/>
      <c r="N31" s="84">
        <f t="shared" si="0"/>
        <v>0</v>
      </c>
      <c r="O31" s="82">
        <v>795</v>
      </c>
      <c r="P31" s="83"/>
      <c r="Q31" s="84">
        <f t="shared" si="2"/>
        <v>1193</v>
      </c>
      <c r="R31" s="82">
        <f t="shared" ref="R31:R37" si="4">-Q31</f>
        <v>-1193</v>
      </c>
      <c r="S31" s="83"/>
      <c r="T31" s="83"/>
      <c r="U31" s="84">
        <f t="shared" si="1"/>
        <v>85747</v>
      </c>
    </row>
    <row r="32" spans="1:22" ht="27.5" x14ac:dyDescent="0.3">
      <c r="A32" s="77">
        <v>22</v>
      </c>
      <c r="B32" s="78">
        <v>21</v>
      </c>
      <c r="C32" s="78" t="s">
        <v>186</v>
      </c>
      <c r="D32" s="78" t="s">
        <v>187</v>
      </c>
      <c r="E32" s="79" t="s">
        <v>29</v>
      </c>
      <c r="F32" s="80" t="s">
        <v>188</v>
      </c>
      <c r="G32" s="81" t="s">
        <v>98</v>
      </c>
      <c r="H32" s="82">
        <v>14884</v>
      </c>
      <c r="I32" s="83">
        <v>12532</v>
      </c>
      <c r="J32" s="85">
        <f t="shared" si="3"/>
        <v>18798</v>
      </c>
      <c r="K32" s="82"/>
      <c r="L32" s="83"/>
      <c r="M32" s="83"/>
      <c r="N32" s="84">
        <f t="shared" si="0"/>
        <v>0</v>
      </c>
      <c r="O32" s="82"/>
      <c r="P32" s="83">
        <v>2352</v>
      </c>
      <c r="Q32" s="84">
        <f t="shared" si="2"/>
        <v>3528</v>
      </c>
      <c r="R32" s="82">
        <f t="shared" si="4"/>
        <v>-3528</v>
      </c>
      <c r="S32" s="83"/>
      <c r="T32" s="83"/>
      <c r="U32" s="84">
        <f t="shared" si="1"/>
        <v>82219</v>
      </c>
      <c r="V32" s="93"/>
    </row>
    <row r="33" spans="1:22" ht="27.5" x14ac:dyDescent="0.3">
      <c r="A33" s="87">
        <v>23</v>
      </c>
      <c r="B33" s="88">
        <v>31</v>
      </c>
      <c r="C33" s="88" t="s">
        <v>189</v>
      </c>
      <c r="D33" s="88" t="s">
        <v>190</v>
      </c>
      <c r="E33" s="89" t="s">
        <v>191</v>
      </c>
      <c r="F33" s="80" t="s">
        <v>192</v>
      </c>
      <c r="G33" s="81" t="s">
        <v>98</v>
      </c>
      <c r="H33" s="90">
        <v>50000</v>
      </c>
      <c r="I33" s="91">
        <f>21858+21858</f>
        <v>43716</v>
      </c>
      <c r="J33" s="85">
        <f t="shared" si="3"/>
        <v>65574</v>
      </c>
      <c r="K33" s="90"/>
      <c r="L33" s="91"/>
      <c r="M33" s="91"/>
      <c r="N33" s="92">
        <f t="shared" si="0"/>
        <v>0</v>
      </c>
      <c r="O33" s="90"/>
      <c r="P33" s="91">
        <v>6284</v>
      </c>
      <c r="Q33" s="92">
        <f t="shared" si="2"/>
        <v>9426</v>
      </c>
      <c r="R33" s="90">
        <f t="shared" si="4"/>
        <v>-9426</v>
      </c>
      <c r="S33" s="91"/>
      <c r="T33" s="91"/>
      <c r="U33" s="92">
        <f t="shared" si="1"/>
        <v>72793</v>
      </c>
      <c r="V33" s="93"/>
    </row>
    <row r="34" spans="1:22" ht="27.5" x14ac:dyDescent="0.3">
      <c r="A34" s="77">
        <v>24</v>
      </c>
      <c r="B34" s="78">
        <v>23</v>
      </c>
      <c r="C34" s="78" t="s">
        <v>193</v>
      </c>
      <c r="D34" s="78" t="s">
        <v>194</v>
      </c>
      <c r="E34" s="79" t="s">
        <v>195</v>
      </c>
      <c r="F34" s="80" t="s">
        <v>196</v>
      </c>
      <c r="G34" s="81" t="s">
        <v>197</v>
      </c>
      <c r="H34" s="82">
        <v>1611</v>
      </c>
      <c r="I34" s="83"/>
      <c r="J34" s="85">
        <f t="shared" si="3"/>
        <v>2417</v>
      </c>
      <c r="K34" s="82"/>
      <c r="L34" s="83"/>
      <c r="M34" s="83"/>
      <c r="N34" s="84">
        <f t="shared" si="0"/>
        <v>0</v>
      </c>
      <c r="O34" s="82"/>
      <c r="P34" s="83"/>
      <c r="Q34" s="84">
        <f t="shared" si="2"/>
        <v>0</v>
      </c>
      <c r="R34" s="82"/>
      <c r="S34" s="83"/>
      <c r="T34" s="83"/>
      <c r="U34" s="84">
        <f t="shared" si="1"/>
        <v>72793</v>
      </c>
    </row>
    <row r="35" spans="1:22" ht="27.5" x14ac:dyDescent="0.3">
      <c r="A35" s="77">
        <v>25</v>
      </c>
      <c r="B35" s="78">
        <v>27</v>
      </c>
      <c r="C35" s="78" t="s">
        <v>198</v>
      </c>
      <c r="D35" s="78" t="s">
        <v>199</v>
      </c>
      <c r="E35" s="79" t="s">
        <v>42</v>
      </c>
      <c r="F35" s="80" t="s">
        <v>200</v>
      </c>
      <c r="G35" s="81" t="s">
        <v>201</v>
      </c>
      <c r="H35" s="82">
        <v>6250</v>
      </c>
      <c r="I35" s="83">
        <v>5189</v>
      </c>
      <c r="J35" s="85">
        <f t="shared" si="3"/>
        <v>7784</v>
      </c>
      <c r="K35" s="82"/>
      <c r="L35" s="83"/>
      <c r="M35" s="83"/>
      <c r="N35" s="84">
        <f t="shared" si="0"/>
        <v>0</v>
      </c>
      <c r="O35" s="82"/>
      <c r="P35" s="83">
        <v>1061</v>
      </c>
      <c r="Q35" s="84">
        <f t="shared" si="2"/>
        <v>1592</v>
      </c>
      <c r="R35" s="82">
        <f t="shared" si="4"/>
        <v>-1592</v>
      </c>
      <c r="S35" s="83"/>
      <c r="T35" s="83"/>
      <c r="U35" s="84">
        <f t="shared" si="1"/>
        <v>71201</v>
      </c>
      <c r="V35" s="93"/>
    </row>
    <row r="36" spans="1:22" ht="27.5" x14ac:dyDescent="0.3">
      <c r="A36" s="77">
        <v>26</v>
      </c>
      <c r="B36" s="78">
        <v>28</v>
      </c>
      <c r="C36" s="78" t="s">
        <v>202</v>
      </c>
      <c r="D36" s="78" t="s">
        <v>203</v>
      </c>
      <c r="E36" s="79" t="s">
        <v>44</v>
      </c>
      <c r="F36" s="80" t="s">
        <v>204</v>
      </c>
      <c r="G36" s="81" t="s">
        <v>120</v>
      </c>
      <c r="H36" s="82">
        <v>24800</v>
      </c>
      <c r="I36" s="83">
        <v>21802</v>
      </c>
      <c r="J36" s="85">
        <f t="shared" si="3"/>
        <v>32703</v>
      </c>
      <c r="K36" s="82"/>
      <c r="L36" s="83"/>
      <c r="M36" s="83"/>
      <c r="N36" s="84">
        <f t="shared" si="0"/>
        <v>0</v>
      </c>
      <c r="O36" s="82"/>
      <c r="P36" s="83">
        <v>2998</v>
      </c>
      <c r="Q36" s="84">
        <f t="shared" si="2"/>
        <v>4497</v>
      </c>
      <c r="R36" s="82">
        <f t="shared" si="4"/>
        <v>-4497</v>
      </c>
      <c r="S36" s="83"/>
      <c r="T36" s="83"/>
      <c r="U36" s="84">
        <f t="shared" si="1"/>
        <v>66704</v>
      </c>
      <c r="V36" s="93"/>
    </row>
    <row r="37" spans="1:22" ht="27.5" x14ac:dyDescent="0.3">
      <c r="A37" s="77">
        <v>27</v>
      </c>
      <c r="B37" s="78">
        <v>24</v>
      </c>
      <c r="C37" s="78" t="s">
        <v>205</v>
      </c>
      <c r="D37" s="78" t="s">
        <v>206</v>
      </c>
      <c r="E37" s="79" t="s">
        <v>35</v>
      </c>
      <c r="F37" s="80" t="s">
        <v>207</v>
      </c>
      <c r="G37" s="81" t="s">
        <v>152</v>
      </c>
      <c r="H37" s="82">
        <v>38310</v>
      </c>
      <c r="I37" s="83">
        <v>34070</v>
      </c>
      <c r="J37" s="85">
        <f t="shared" si="3"/>
        <v>51105</v>
      </c>
      <c r="K37" s="82"/>
      <c r="L37" s="83"/>
      <c r="M37" s="83"/>
      <c r="N37" s="84">
        <f t="shared" ref="N37:N59" si="5">+N36+K37+L37+M37</f>
        <v>0</v>
      </c>
      <c r="O37" s="82"/>
      <c r="P37" s="83">
        <v>4240</v>
      </c>
      <c r="Q37" s="84">
        <f t="shared" si="2"/>
        <v>6360</v>
      </c>
      <c r="R37" s="82">
        <f t="shared" si="4"/>
        <v>-6360</v>
      </c>
      <c r="S37" s="83"/>
      <c r="T37" s="83"/>
      <c r="U37" s="84">
        <f t="shared" ref="U37:U59" si="6">+U36+R37+S37+T37</f>
        <v>60344</v>
      </c>
      <c r="V37" s="93"/>
    </row>
    <row r="38" spans="1:22" ht="27.5" x14ac:dyDescent="0.3">
      <c r="A38" s="77">
        <v>28</v>
      </c>
      <c r="B38" s="78">
        <v>26</v>
      </c>
      <c r="C38" s="78" t="s">
        <v>208</v>
      </c>
      <c r="D38" s="78" t="s">
        <v>209</v>
      </c>
      <c r="E38" s="79" t="s">
        <v>40</v>
      </c>
      <c r="F38" s="80" t="s">
        <v>210</v>
      </c>
      <c r="G38" s="81" t="s">
        <v>211</v>
      </c>
      <c r="H38" s="82">
        <v>5950</v>
      </c>
      <c r="I38" s="83"/>
      <c r="J38" s="85">
        <f t="shared" si="3"/>
        <v>8925</v>
      </c>
      <c r="K38" s="82"/>
      <c r="L38" s="83"/>
      <c r="M38" s="83"/>
      <c r="N38" s="84">
        <f t="shared" si="5"/>
        <v>0</v>
      </c>
      <c r="O38" s="82"/>
      <c r="P38" s="83"/>
      <c r="Q38" s="84">
        <f t="shared" si="2"/>
        <v>0</v>
      </c>
      <c r="R38" s="82"/>
      <c r="S38" s="83"/>
      <c r="T38" s="83"/>
      <c r="U38" s="84">
        <f t="shared" si="6"/>
        <v>60344</v>
      </c>
    </row>
    <row r="39" spans="1:22" ht="27.5" x14ac:dyDescent="0.3">
      <c r="A39" s="77">
        <v>29</v>
      </c>
      <c r="B39" s="78">
        <v>29</v>
      </c>
      <c r="C39" s="78" t="s">
        <v>212</v>
      </c>
      <c r="D39" s="78" t="s">
        <v>213</v>
      </c>
      <c r="E39" s="79" t="s">
        <v>214</v>
      </c>
      <c r="F39" s="80" t="s">
        <v>215</v>
      </c>
      <c r="G39" s="81" t="s">
        <v>120</v>
      </c>
      <c r="H39" s="82">
        <v>1136</v>
      </c>
      <c r="I39" s="83"/>
      <c r="J39" s="85">
        <f t="shared" si="3"/>
        <v>1704</v>
      </c>
      <c r="K39" s="82"/>
      <c r="L39" s="83"/>
      <c r="M39" s="83"/>
      <c r="N39" s="84">
        <f t="shared" si="5"/>
        <v>0</v>
      </c>
      <c r="O39" s="82"/>
      <c r="P39" s="83"/>
      <c r="Q39" s="84">
        <f t="shared" si="2"/>
        <v>0</v>
      </c>
      <c r="R39" s="82"/>
      <c r="S39" s="83"/>
      <c r="T39" s="83"/>
      <c r="U39" s="84">
        <f t="shared" si="6"/>
        <v>60344</v>
      </c>
    </row>
    <row r="40" spans="1:22" ht="27.5" x14ac:dyDescent="0.3">
      <c r="A40" s="77">
        <v>30</v>
      </c>
      <c r="B40" s="78">
        <v>34</v>
      </c>
      <c r="C40" s="78" t="s">
        <v>216</v>
      </c>
      <c r="D40" s="78" t="s">
        <v>217</v>
      </c>
      <c r="E40" s="79" t="s">
        <v>218</v>
      </c>
      <c r="F40" s="80" t="s">
        <v>219</v>
      </c>
      <c r="G40" s="81" t="s">
        <v>220</v>
      </c>
      <c r="H40" s="82">
        <v>1373</v>
      </c>
      <c r="I40" s="83"/>
      <c r="J40" s="85">
        <f t="shared" si="3"/>
        <v>2060</v>
      </c>
      <c r="K40" s="82"/>
      <c r="L40" s="83"/>
      <c r="M40" s="83"/>
      <c r="N40" s="84">
        <f t="shared" si="5"/>
        <v>0</v>
      </c>
      <c r="O40" s="82"/>
      <c r="P40" s="83"/>
      <c r="Q40" s="84">
        <f t="shared" si="2"/>
        <v>0</v>
      </c>
      <c r="R40" s="82"/>
      <c r="S40" s="83"/>
      <c r="T40" s="83"/>
      <c r="U40" s="84">
        <f t="shared" si="6"/>
        <v>60344</v>
      </c>
    </row>
    <row r="41" spans="1:22" x14ac:dyDescent="0.3">
      <c r="A41" s="67" t="s">
        <v>221</v>
      </c>
      <c r="B41" s="68"/>
      <c r="C41" s="69"/>
      <c r="D41" s="70"/>
      <c r="E41" s="71"/>
      <c r="F41" s="72"/>
      <c r="G41" s="73"/>
      <c r="H41" s="74"/>
      <c r="I41" s="75"/>
      <c r="J41" s="76">
        <f t="shared" si="3"/>
        <v>0</v>
      </c>
      <c r="K41" s="74"/>
      <c r="L41" s="75"/>
      <c r="M41" s="75"/>
      <c r="N41" s="76">
        <f t="shared" si="5"/>
        <v>0</v>
      </c>
      <c r="O41" s="74"/>
      <c r="P41" s="75"/>
      <c r="Q41" s="76">
        <f t="shared" si="2"/>
        <v>0</v>
      </c>
      <c r="R41" s="74"/>
      <c r="S41" s="75"/>
      <c r="T41" s="75">
        <v>6498</v>
      </c>
      <c r="U41" s="76">
        <f t="shared" si="6"/>
        <v>66842</v>
      </c>
    </row>
    <row r="42" spans="1:22" ht="27.5" x14ac:dyDescent="0.3">
      <c r="A42" s="87">
        <v>31</v>
      </c>
      <c r="B42" s="88">
        <v>33</v>
      </c>
      <c r="C42" s="88" t="s">
        <v>222</v>
      </c>
      <c r="D42" s="88" t="s">
        <v>223</v>
      </c>
      <c r="E42" s="89" t="s">
        <v>224</v>
      </c>
      <c r="F42" s="80" t="s">
        <v>225</v>
      </c>
      <c r="G42" s="81" t="s">
        <v>226</v>
      </c>
      <c r="H42" s="90">
        <v>70726</v>
      </c>
      <c r="I42" s="91">
        <v>89634</v>
      </c>
      <c r="J42" s="85">
        <f t="shared" si="3"/>
        <v>134451</v>
      </c>
      <c r="K42" s="90"/>
      <c r="L42" s="91"/>
      <c r="M42" s="91"/>
      <c r="N42" s="92">
        <f t="shared" si="5"/>
        <v>0</v>
      </c>
      <c r="O42" s="90"/>
      <c r="P42" s="91">
        <v>3348</v>
      </c>
      <c r="Q42" s="92">
        <f t="shared" ref="Q42:Q59" si="7">IF(P42="",ROUND(O42*1.5,0),ROUND(P42*1.5,0))</f>
        <v>5022</v>
      </c>
      <c r="R42" s="90">
        <f>-Q42</f>
        <v>-5022</v>
      </c>
      <c r="S42" s="91"/>
      <c r="T42" s="91"/>
      <c r="U42" s="92">
        <f t="shared" si="6"/>
        <v>61820</v>
      </c>
      <c r="V42" s="93"/>
    </row>
    <row r="43" spans="1:22" ht="27.5" x14ac:dyDescent="0.3">
      <c r="A43" s="87">
        <v>32</v>
      </c>
      <c r="B43" s="88">
        <v>32</v>
      </c>
      <c r="C43" s="88" t="s">
        <v>227</v>
      </c>
      <c r="D43" s="88" t="s">
        <v>228</v>
      </c>
      <c r="E43" s="89" t="s">
        <v>229</v>
      </c>
      <c r="F43" s="80" t="s">
        <v>230</v>
      </c>
      <c r="G43" s="81" t="s">
        <v>211</v>
      </c>
      <c r="H43" s="90">
        <v>28031</v>
      </c>
      <c r="I43" s="91"/>
      <c r="J43" s="85">
        <f t="shared" si="3"/>
        <v>42047</v>
      </c>
      <c r="K43" s="90"/>
      <c r="L43" s="91"/>
      <c r="M43" s="91"/>
      <c r="N43" s="92">
        <f t="shared" si="5"/>
        <v>0</v>
      </c>
      <c r="O43" s="90">
        <v>872</v>
      </c>
      <c r="P43" s="91"/>
      <c r="Q43" s="92">
        <f t="shared" si="7"/>
        <v>1308</v>
      </c>
      <c r="R43" s="90">
        <f>-Q43</f>
        <v>-1308</v>
      </c>
      <c r="S43" s="91"/>
      <c r="T43" s="91"/>
      <c r="U43" s="92">
        <f t="shared" si="6"/>
        <v>60512</v>
      </c>
    </row>
    <row r="44" spans="1:22" x14ac:dyDescent="0.3">
      <c r="A44" s="67" t="s">
        <v>231</v>
      </c>
      <c r="B44" s="68"/>
      <c r="C44" s="69"/>
      <c r="D44" s="70"/>
      <c r="E44" s="71"/>
      <c r="F44" s="72"/>
      <c r="G44" s="73"/>
      <c r="H44" s="74"/>
      <c r="I44" s="75"/>
      <c r="J44" s="76">
        <f t="shared" si="3"/>
        <v>0</v>
      </c>
      <c r="K44" s="74"/>
      <c r="L44" s="75"/>
      <c r="M44" s="75"/>
      <c r="N44" s="76">
        <f t="shared" si="5"/>
        <v>0</v>
      </c>
      <c r="O44" s="74"/>
      <c r="P44" s="75"/>
      <c r="Q44" s="76">
        <f t="shared" si="7"/>
        <v>0</v>
      </c>
      <c r="R44" s="74"/>
      <c r="S44" s="75">
        <v>50</v>
      </c>
      <c r="T44" s="75"/>
      <c r="U44" s="76">
        <f t="shared" si="6"/>
        <v>60562</v>
      </c>
    </row>
    <row r="45" spans="1:22" x14ac:dyDescent="0.3">
      <c r="A45" s="67" t="s">
        <v>232</v>
      </c>
      <c r="B45" s="68"/>
      <c r="C45" s="69"/>
      <c r="D45" s="70"/>
      <c r="E45" s="71"/>
      <c r="F45" s="72"/>
      <c r="G45" s="73"/>
      <c r="H45" s="74"/>
      <c r="I45" s="75"/>
      <c r="J45" s="76">
        <f t="shared" si="3"/>
        <v>0</v>
      </c>
      <c r="K45" s="74"/>
      <c r="L45" s="75"/>
      <c r="M45" s="75"/>
      <c r="N45" s="76">
        <f t="shared" si="5"/>
        <v>0</v>
      </c>
      <c r="O45" s="74"/>
      <c r="P45" s="75"/>
      <c r="Q45" s="76">
        <f t="shared" si="7"/>
        <v>0</v>
      </c>
      <c r="R45" s="74"/>
      <c r="S45" s="75">
        <v>40</v>
      </c>
      <c r="T45" s="75"/>
      <c r="U45" s="76">
        <f t="shared" si="6"/>
        <v>60602</v>
      </c>
    </row>
    <row r="46" spans="1:22" x14ac:dyDescent="0.3">
      <c r="A46" s="67" t="s">
        <v>233</v>
      </c>
      <c r="B46" s="68"/>
      <c r="C46" s="69"/>
      <c r="D46" s="70"/>
      <c r="E46" s="71"/>
      <c r="F46" s="72"/>
      <c r="G46" s="73"/>
      <c r="H46" s="74"/>
      <c r="I46" s="75"/>
      <c r="J46" s="76">
        <f t="shared" si="3"/>
        <v>0</v>
      </c>
      <c r="K46" s="74"/>
      <c r="L46" s="75">
        <v>12000</v>
      </c>
      <c r="M46" s="75"/>
      <c r="N46" s="76">
        <f t="shared" si="5"/>
        <v>12000</v>
      </c>
      <c r="O46" s="74"/>
      <c r="P46" s="75"/>
      <c r="Q46" s="76">
        <f t="shared" si="7"/>
        <v>0</v>
      </c>
      <c r="R46" s="74"/>
      <c r="S46" s="75">
        <v>12000</v>
      </c>
      <c r="T46" s="75"/>
      <c r="U46" s="76">
        <f t="shared" si="6"/>
        <v>72602</v>
      </c>
    </row>
    <row r="47" spans="1:22" ht="27.5" x14ac:dyDescent="0.3">
      <c r="A47" s="77">
        <v>33</v>
      </c>
      <c r="B47" s="78">
        <v>25</v>
      </c>
      <c r="C47" s="78" t="s">
        <v>208</v>
      </c>
      <c r="D47" s="78" t="s">
        <v>234</v>
      </c>
      <c r="E47" s="79" t="s">
        <v>38</v>
      </c>
      <c r="F47" s="80" t="s">
        <v>235</v>
      </c>
      <c r="G47" s="81" t="s">
        <v>236</v>
      </c>
      <c r="H47" s="82">
        <v>12751.1</v>
      </c>
      <c r="I47" s="83">
        <f>6015+3497+1078+310+334+299+310+422</f>
        <v>12265</v>
      </c>
      <c r="J47" s="94">
        <f t="shared" si="3"/>
        <v>18398</v>
      </c>
      <c r="K47" s="82"/>
      <c r="L47" s="85">
        <v>-12000</v>
      </c>
      <c r="M47" s="83"/>
      <c r="N47" s="84">
        <f t="shared" si="5"/>
        <v>0</v>
      </c>
      <c r="O47" s="82"/>
      <c r="P47" s="83">
        <f>145+605+29+4+7</f>
        <v>790</v>
      </c>
      <c r="Q47" s="84">
        <f t="shared" si="7"/>
        <v>1185</v>
      </c>
      <c r="R47" s="82"/>
      <c r="S47" s="83"/>
      <c r="T47" s="83">
        <f>-Q47</f>
        <v>-1185</v>
      </c>
      <c r="U47" s="84">
        <f t="shared" si="6"/>
        <v>71417</v>
      </c>
      <c r="V47" s="93"/>
    </row>
    <row r="48" spans="1:22" ht="41.25" x14ac:dyDescent="0.3">
      <c r="A48" s="77">
        <v>34</v>
      </c>
      <c r="B48" s="78">
        <v>37</v>
      </c>
      <c r="C48" s="78" t="s">
        <v>237</v>
      </c>
      <c r="D48" s="78" t="s">
        <v>238</v>
      </c>
      <c r="E48" s="79" t="s">
        <v>239</v>
      </c>
      <c r="F48" s="80" t="s">
        <v>240</v>
      </c>
      <c r="G48" s="81" t="s">
        <v>120</v>
      </c>
      <c r="H48" s="82">
        <v>5100</v>
      </c>
      <c r="I48" s="83"/>
      <c r="J48" s="85">
        <f t="shared" si="3"/>
        <v>7650</v>
      </c>
      <c r="K48" s="82"/>
      <c r="L48" s="83"/>
      <c r="M48" s="83"/>
      <c r="N48" s="84">
        <f t="shared" si="5"/>
        <v>0</v>
      </c>
      <c r="O48" s="82"/>
      <c r="P48" s="83"/>
      <c r="Q48" s="84">
        <f t="shared" si="7"/>
        <v>0</v>
      </c>
      <c r="R48" s="82"/>
      <c r="S48" s="83"/>
      <c r="T48" s="83"/>
      <c r="U48" s="84">
        <f t="shared" si="6"/>
        <v>71417</v>
      </c>
    </row>
    <row r="49" spans="1:22" x14ac:dyDescent="0.3">
      <c r="A49" s="67" t="s">
        <v>241</v>
      </c>
      <c r="B49" s="68"/>
      <c r="C49" s="69"/>
      <c r="D49" s="70"/>
      <c r="E49" s="71"/>
      <c r="F49" s="72"/>
      <c r="G49" s="73"/>
      <c r="H49" s="74"/>
      <c r="I49" s="75"/>
      <c r="J49" s="76">
        <f t="shared" si="3"/>
        <v>0</v>
      </c>
      <c r="K49" s="74"/>
      <c r="L49" s="75"/>
      <c r="M49" s="75"/>
      <c r="N49" s="76">
        <f t="shared" si="5"/>
        <v>0</v>
      </c>
      <c r="O49" s="74"/>
      <c r="P49" s="75"/>
      <c r="Q49" s="76">
        <f t="shared" si="7"/>
        <v>0</v>
      </c>
      <c r="R49" s="74"/>
      <c r="S49" s="75">
        <v>18</v>
      </c>
      <c r="T49" s="75"/>
      <c r="U49" s="76">
        <f t="shared" si="6"/>
        <v>71435</v>
      </c>
    </row>
    <row r="50" spans="1:22" ht="27.5" x14ac:dyDescent="0.3">
      <c r="A50" s="87">
        <v>35</v>
      </c>
      <c r="B50" s="88">
        <v>30</v>
      </c>
      <c r="C50" s="88" t="s">
        <v>242</v>
      </c>
      <c r="D50" s="88" t="s">
        <v>243</v>
      </c>
      <c r="E50" s="89" t="s">
        <v>244</v>
      </c>
      <c r="F50" s="80" t="s">
        <v>245</v>
      </c>
      <c r="G50" s="81" t="s">
        <v>98</v>
      </c>
      <c r="H50" s="90">
        <v>7330</v>
      </c>
      <c r="I50" s="91">
        <v>5785</v>
      </c>
      <c r="J50" s="85">
        <f t="shared" si="3"/>
        <v>8678</v>
      </c>
      <c r="K50" s="90"/>
      <c r="L50" s="91"/>
      <c r="M50" s="91"/>
      <c r="N50" s="92">
        <f t="shared" si="5"/>
        <v>0</v>
      </c>
      <c r="O50" s="90">
        <v>2300</v>
      </c>
      <c r="P50" s="91">
        <f>1545+2300</f>
        <v>3845</v>
      </c>
      <c r="Q50" s="92">
        <f t="shared" si="7"/>
        <v>5768</v>
      </c>
      <c r="R50" s="90">
        <f>-Q50</f>
        <v>-5768</v>
      </c>
      <c r="S50" s="91"/>
      <c r="T50" s="91"/>
      <c r="U50" s="92">
        <f t="shared" si="6"/>
        <v>65667</v>
      </c>
      <c r="V50" s="93"/>
    </row>
    <row r="51" spans="1:22" ht="27.5" x14ac:dyDescent="0.3">
      <c r="A51" s="77">
        <v>36</v>
      </c>
      <c r="B51" s="78">
        <v>40</v>
      </c>
      <c r="C51" s="78" t="s">
        <v>246</v>
      </c>
      <c r="D51" s="78" t="s">
        <v>247</v>
      </c>
      <c r="E51" s="79" t="s">
        <v>248</v>
      </c>
      <c r="F51" s="80" t="s">
        <v>249</v>
      </c>
      <c r="G51" s="81" t="s">
        <v>250</v>
      </c>
      <c r="H51" s="82">
        <v>12635</v>
      </c>
      <c r="I51" s="83">
        <v>13500</v>
      </c>
      <c r="J51" s="85">
        <f t="shared" si="3"/>
        <v>20250</v>
      </c>
      <c r="K51" s="82"/>
      <c r="L51" s="83"/>
      <c r="M51" s="83"/>
      <c r="N51" s="84">
        <f t="shared" si="5"/>
        <v>0</v>
      </c>
      <c r="O51" s="82">
        <v>2450</v>
      </c>
      <c r="P51" s="83">
        <v>2500</v>
      </c>
      <c r="Q51" s="84">
        <f t="shared" si="7"/>
        <v>3750</v>
      </c>
      <c r="R51" s="82"/>
      <c r="S51" s="83"/>
      <c r="T51" s="83">
        <f>-Q51</f>
        <v>-3750</v>
      </c>
      <c r="U51" s="84">
        <f t="shared" si="6"/>
        <v>61917</v>
      </c>
      <c r="V51" s="93"/>
    </row>
    <row r="52" spans="1:22" x14ac:dyDescent="0.3">
      <c r="A52" s="67" t="s">
        <v>251</v>
      </c>
      <c r="B52" s="68"/>
      <c r="C52" s="69"/>
      <c r="D52" s="70"/>
      <c r="E52" s="71"/>
      <c r="F52" s="72"/>
      <c r="G52" s="73"/>
      <c r="H52" s="74"/>
      <c r="I52" s="75"/>
      <c r="J52" s="85">
        <f t="shared" si="3"/>
        <v>0</v>
      </c>
      <c r="K52" s="74"/>
      <c r="L52" s="75"/>
      <c r="M52" s="75"/>
      <c r="N52" s="76">
        <f t="shared" si="5"/>
        <v>0</v>
      </c>
      <c r="O52" s="74"/>
      <c r="P52" s="75"/>
      <c r="Q52" s="76">
        <f t="shared" si="7"/>
        <v>0</v>
      </c>
      <c r="R52" s="74"/>
      <c r="S52" s="75">
        <v>40</v>
      </c>
      <c r="T52" s="75"/>
      <c r="U52" s="76">
        <f t="shared" si="6"/>
        <v>61957</v>
      </c>
    </row>
    <row r="53" spans="1:22" x14ac:dyDescent="0.3">
      <c r="A53" s="67" t="s">
        <v>252</v>
      </c>
      <c r="B53" s="68"/>
      <c r="C53" s="69"/>
      <c r="D53" s="70"/>
      <c r="E53" s="71"/>
      <c r="F53" s="72"/>
      <c r="G53" s="73"/>
      <c r="H53" s="74"/>
      <c r="I53" s="75"/>
      <c r="J53" s="76">
        <f t="shared" si="3"/>
        <v>0</v>
      </c>
      <c r="K53" s="74"/>
      <c r="L53" s="75"/>
      <c r="M53" s="75"/>
      <c r="N53" s="76">
        <f t="shared" si="5"/>
        <v>0</v>
      </c>
      <c r="O53" s="74"/>
      <c r="P53" s="75"/>
      <c r="Q53" s="76">
        <f t="shared" si="7"/>
        <v>0</v>
      </c>
      <c r="R53" s="74"/>
      <c r="S53" s="75"/>
      <c r="T53" s="75">
        <v>12426</v>
      </c>
      <c r="U53" s="76">
        <f t="shared" si="6"/>
        <v>74383</v>
      </c>
    </row>
    <row r="54" spans="1:22" ht="27.5" x14ac:dyDescent="0.3">
      <c r="A54" s="87">
        <v>37</v>
      </c>
      <c r="B54" s="88">
        <v>38</v>
      </c>
      <c r="C54" s="88" t="s">
        <v>253</v>
      </c>
      <c r="D54" s="88" t="s">
        <v>254</v>
      </c>
      <c r="E54" s="89" t="s">
        <v>255</v>
      </c>
      <c r="F54" s="80" t="s">
        <v>256</v>
      </c>
      <c r="G54" s="81" t="s">
        <v>257</v>
      </c>
      <c r="H54" s="90">
        <v>6892.2</v>
      </c>
      <c r="I54" s="91">
        <v>6529</v>
      </c>
      <c r="J54" s="92">
        <f t="shared" si="3"/>
        <v>9794</v>
      </c>
      <c r="K54" s="90"/>
      <c r="L54" s="91"/>
      <c r="M54" s="91"/>
      <c r="N54" s="92">
        <f t="shared" si="5"/>
        <v>0</v>
      </c>
      <c r="O54" s="90"/>
      <c r="P54" s="91">
        <v>1130</v>
      </c>
      <c r="Q54" s="92">
        <f t="shared" si="7"/>
        <v>1695</v>
      </c>
      <c r="R54" s="90">
        <f>-Q54</f>
        <v>-1695</v>
      </c>
      <c r="S54" s="91"/>
      <c r="T54" s="91"/>
      <c r="U54" s="92">
        <f t="shared" si="6"/>
        <v>72688</v>
      </c>
      <c r="V54" s="93"/>
    </row>
    <row r="55" spans="1:22" x14ac:dyDescent="0.3">
      <c r="A55" s="67" t="s">
        <v>258</v>
      </c>
      <c r="B55" s="68"/>
      <c r="C55" s="69"/>
      <c r="D55" s="70"/>
      <c r="E55" s="71"/>
      <c r="F55" s="72"/>
      <c r="G55" s="73"/>
      <c r="H55" s="74"/>
      <c r="I55" s="75"/>
      <c r="J55" s="76">
        <f t="shared" si="3"/>
        <v>0</v>
      </c>
      <c r="K55" s="74"/>
      <c r="L55" s="75"/>
      <c r="M55" s="75"/>
      <c r="N55" s="76">
        <f t="shared" si="5"/>
        <v>0</v>
      </c>
      <c r="O55" s="74"/>
      <c r="P55" s="75"/>
      <c r="Q55" s="76">
        <f t="shared" si="7"/>
        <v>0</v>
      </c>
      <c r="R55" s="74"/>
      <c r="S55" s="75">
        <v>24000</v>
      </c>
      <c r="T55" s="75"/>
      <c r="U55" s="76">
        <f t="shared" si="6"/>
        <v>96688</v>
      </c>
    </row>
    <row r="56" spans="1:22" ht="41.25" x14ac:dyDescent="0.3">
      <c r="A56" s="77">
        <v>38</v>
      </c>
      <c r="B56" s="78">
        <v>35</v>
      </c>
      <c r="C56" s="78" t="s">
        <v>259</v>
      </c>
      <c r="D56" s="78" t="s">
        <v>260</v>
      </c>
      <c r="E56" s="79" t="s">
        <v>261</v>
      </c>
      <c r="F56" s="80" t="s">
        <v>262</v>
      </c>
      <c r="G56" s="81" t="s">
        <v>263</v>
      </c>
      <c r="H56" s="82">
        <v>6129.06</v>
      </c>
      <c r="I56" s="83"/>
      <c r="J56" s="85">
        <f t="shared" si="3"/>
        <v>9194</v>
      </c>
      <c r="K56" s="82"/>
      <c r="L56" s="83"/>
      <c r="M56" s="83"/>
      <c r="N56" s="84">
        <f t="shared" si="5"/>
        <v>0</v>
      </c>
      <c r="O56" s="82">
        <v>19163.099999999999</v>
      </c>
      <c r="P56" s="83"/>
      <c r="Q56" s="84">
        <f t="shared" si="7"/>
        <v>28745</v>
      </c>
      <c r="R56" s="82">
        <f>-Q56-T56</f>
        <v>-14756</v>
      </c>
      <c r="S56" s="83"/>
      <c r="T56" s="86">
        <v>-13989</v>
      </c>
      <c r="U56" s="84">
        <f t="shared" si="6"/>
        <v>67943</v>
      </c>
    </row>
    <row r="57" spans="1:22" ht="41.25" x14ac:dyDescent="0.3">
      <c r="A57" s="87">
        <v>39</v>
      </c>
      <c r="B57" s="88">
        <v>39</v>
      </c>
      <c r="C57" s="88" t="s">
        <v>264</v>
      </c>
      <c r="D57" s="88" t="s">
        <v>260</v>
      </c>
      <c r="E57" s="89" t="s">
        <v>265</v>
      </c>
      <c r="F57" s="80" t="s">
        <v>266</v>
      </c>
      <c r="G57" s="81" t="s">
        <v>220</v>
      </c>
      <c r="H57" s="90">
        <v>25712</v>
      </c>
      <c r="I57" s="91">
        <v>22088</v>
      </c>
      <c r="J57" s="85">
        <f t="shared" si="3"/>
        <v>33132</v>
      </c>
      <c r="K57" s="90"/>
      <c r="L57" s="91"/>
      <c r="M57" s="91"/>
      <c r="N57" s="92">
        <f t="shared" si="5"/>
        <v>0</v>
      </c>
      <c r="O57" s="90"/>
      <c r="P57" s="91">
        <v>3624</v>
      </c>
      <c r="Q57" s="92">
        <f t="shared" si="7"/>
        <v>5436</v>
      </c>
      <c r="R57" s="90">
        <f>-Q57</f>
        <v>-5436</v>
      </c>
      <c r="S57" s="91"/>
      <c r="T57" s="91"/>
      <c r="U57" s="92">
        <f t="shared" si="6"/>
        <v>62507</v>
      </c>
      <c r="V57" s="93"/>
    </row>
    <row r="58" spans="1:22" ht="27.5" x14ac:dyDescent="0.3">
      <c r="A58" s="77">
        <v>40</v>
      </c>
      <c r="B58" s="78">
        <v>41</v>
      </c>
      <c r="C58" s="78" t="s">
        <v>267</v>
      </c>
      <c r="D58" s="78" t="s">
        <v>268</v>
      </c>
      <c r="E58" s="79" t="s">
        <v>269</v>
      </c>
      <c r="F58" s="80" t="s">
        <v>270</v>
      </c>
      <c r="G58" s="81" t="s">
        <v>271</v>
      </c>
      <c r="H58" s="82">
        <v>11963.64</v>
      </c>
      <c r="I58" s="83">
        <v>7055</v>
      </c>
      <c r="J58" s="85">
        <f t="shared" si="3"/>
        <v>10583</v>
      </c>
      <c r="K58" s="82"/>
      <c r="L58" s="83"/>
      <c r="M58" s="83"/>
      <c r="N58" s="84">
        <f t="shared" si="5"/>
        <v>0</v>
      </c>
      <c r="O58" s="82"/>
      <c r="P58" s="83">
        <v>421</v>
      </c>
      <c r="Q58" s="84">
        <f t="shared" si="7"/>
        <v>632</v>
      </c>
      <c r="R58" s="82">
        <f>-Q58</f>
        <v>-632</v>
      </c>
      <c r="S58" s="83"/>
      <c r="T58" s="83"/>
      <c r="U58" s="84">
        <f t="shared" si="6"/>
        <v>61875</v>
      </c>
      <c r="V58" s="93"/>
    </row>
    <row r="59" spans="1:22" ht="27.5" x14ac:dyDescent="0.3">
      <c r="A59" s="87">
        <v>41</v>
      </c>
      <c r="B59" s="88">
        <v>36</v>
      </c>
      <c r="C59" s="88" t="s">
        <v>272</v>
      </c>
      <c r="D59" s="88" t="s">
        <v>174</v>
      </c>
      <c r="E59" s="89" t="s">
        <v>273</v>
      </c>
      <c r="F59" s="80" t="s">
        <v>274</v>
      </c>
      <c r="G59" s="81" t="s">
        <v>152</v>
      </c>
      <c r="H59" s="90">
        <v>27768.07</v>
      </c>
      <c r="I59" s="91">
        <v>24674</v>
      </c>
      <c r="J59" s="85">
        <f t="shared" si="3"/>
        <v>37011</v>
      </c>
      <c r="K59" s="90"/>
      <c r="L59" s="91"/>
      <c r="M59" s="91"/>
      <c r="N59" s="92">
        <f t="shared" si="5"/>
        <v>0</v>
      </c>
      <c r="O59" s="90">
        <v>10001.89</v>
      </c>
      <c r="P59" s="91">
        <f>3750+10002</f>
        <v>13752</v>
      </c>
      <c r="Q59" s="92">
        <f t="shared" si="7"/>
        <v>20628</v>
      </c>
      <c r="R59" s="90">
        <f>-Q59</f>
        <v>-20628</v>
      </c>
      <c r="S59" s="91"/>
      <c r="T59" s="91"/>
      <c r="U59" s="92">
        <f t="shared" si="6"/>
        <v>41247</v>
      </c>
      <c r="V59" s="93"/>
    </row>
    <row r="60" spans="1:22" ht="14.4" thickBot="1" x14ac:dyDescent="0.35">
      <c r="A60" s="95"/>
      <c r="B60" s="96"/>
      <c r="C60" s="96"/>
      <c r="D60" s="96"/>
      <c r="E60" s="97"/>
      <c r="F60" s="98"/>
      <c r="G60" s="99"/>
      <c r="H60" s="100">
        <v>626250.1</v>
      </c>
      <c r="I60" s="101"/>
      <c r="J60" s="102">
        <f>SUM(J10:J59)</f>
        <v>925945</v>
      </c>
      <c r="K60" s="100">
        <f>SUM(K4:K59)</f>
        <v>0</v>
      </c>
      <c r="L60" s="101">
        <f>SUM(L4:L59)</f>
        <v>0</v>
      </c>
      <c r="M60" s="101">
        <f>SUM(M4:M59)</f>
        <v>0</v>
      </c>
      <c r="N60" s="102"/>
      <c r="O60" s="100">
        <v>57278.99</v>
      </c>
      <c r="P60" s="101"/>
      <c r="Q60" s="102">
        <f>SUM(Q10:Q59)</f>
        <v>154333</v>
      </c>
      <c r="R60" s="100">
        <f>SUM(R4:R59)</f>
        <v>5099</v>
      </c>
      <c r="S60" s="101">
        <f>SUM(S4:S59)</f>
        <v>36148</v>
      </c>
      <c r="T60" s="101">
        <f>SUM(T4:T59)</f>
        <v>0</v>
      </c>
      <c r="U60" s="102"/>
    </row>
    <row r="61" spans="1:22" x14ac:dyDescent="0.3">
      <c r="A61" s="46" t="s">
        <v>294</v>
      </c>
    </row>
    <row r="62" spans="1:22" x14ac:dyDescent="0.3">
      <c r="A62" s="46" t="s">
        <v>295</v>
      </c>
    </row>
    <row r="63" spans="1:22" x14ac:dyDescent="0.3">
      <c r="A63" s="46" t="s">
        <v>275</v>
      </c>
    </row>
    <row r="64" spans="1:22" x14ac:dyDescent="0.3">
      <c r="A64" s="46" t="s">
        <v>276</v>
      </c>
    </row>
    <row r="65" spans="1:1" x14ac:dyDescent="0.3">
      <c r="A65" s="46" t="s">
        <v>277</v>
      </c>
    </row>
    <row r="66" spans="1:1" x14ac:dyDescent="0.3">
      <c r="A66" s="46" t="s">
        <v>278</v>
      </c>
    </row>
  </sheetData>
  <autoFilter ref="A3:U66"/>
  <phoneticPr fontId="2" type="noConversion"/>
  <pageMargins left="0.46" right="0.46" top="0.63" bottom="0.2" header="0.39" footer="0.2"/>
  <pageSetup paperSize="8" scale="81" fitToHeight="0" orientation="landscape" r:id="rId1"/>
  <headerFooter>
    <oddHeader>&amp;CPhoenix168、Phoenix270耗用估計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附表一之一修正對照表</vt:lpstr>
      <vt:lpstr>附表一之三用量估計表</vt:lpstr>
      <vt:lpstr>附表一之三用量估計表!Print_Titles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dcterms:created xsi:type="dcterms:W3CDTF">2018-12-10T07:01:35Z</dcterms:created>
  <dcterms:modified xsi:type="dcterms:W3CDTF">2018-12-19T05:37:21Z</dcterms:modified>
</cp:coreProperties>
</file>