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84" yWindow="48" windowWidth="8484" windowHeight="6696" activeTab="1"/>
  </bookViews>
  <sheets>
    <sheet name="附表1" sheetId="1" r:id="rId1"/>
    <sheet name="附表2" sheetId="3" r:id="rId2"/>
    <sheet name="附表3" sheetId="4" r:id="rId3"/>
  </sheets>
  <definedNames>
    <definedName name="_xlnm.Print_Area" localSheetId="0">附表1!$A$1:$G$22</definedName>
    <definedName name="_xlnm.Print_Area" localSheetId="1">附表2!$A$1:$G$10</definedName>
  </definedNames>
  <calcPr calcId="125725"/>
</workbook>
</file>

<file path=xl/calcChain.xml><?xml version="1.0" encoding="utf-8"?>
<calcChain xmlns="http://schemas.openxmlformats.org/spreadsheetml/2006/main">
  <c r="G34" i="4"/>
  <c r="G18" i="1"/>
  <c r="G21"/>
  <c r="G22"/>
  <c r="G3" i="3" s="1"/>
  <c r="G10" s="1"/>
  <c r="G12" s="1"/>
  <c r="G36" i="4"/>
  <c r="F4"/>
  <c r="F5"/>
  <c r="F7"/>
  <c r="F9"/>
  <c r="G9"/>
  <c r="F10"/>
  <c r="F11"/>
  <c r="G11"/>
  <c r="F12"/>
  <c r="F13"/>
  <c r="G13"/>
  <c r="F14"/>
  <c r="F15"/>
  <c r="G15"/>
  <c r="F16"/>
  <c r="F17"/>
  <c r="G17"/>
  <c r="F18"/>
  <c r="F20"/>
  <c r="G20"/>
  <c r="F21"/>
  <c r="F22"/>
  <c r="F23"/>
  <c r="F24"/>
  <c r="F25"/>
  <c r="F26"/>
  <c r="G21"/>
  <c r="G22"/>
  <c r="G23"/>
  <c r="G24"/>
  <c r="G25"/>
  <c r="G26"/>
  <c r="G10"/>
  <c r="G12"/>
  <c r="G14"/>
  <c r="G16"/>
  <c r="G18"/>
  <c r="G7"/>
  <c r="G5"/>
  <c r="G4"/>
  <c r="E4"/>
  <c r="G9" i="3"/>
  <c r="G16" i="1"/>
  <c r="G19"/>
  <c r="G15"/>
  <c r="J17"/>
  <c r="J16"/>
  <c r="C10" i="3"/>
  <c r="C22" i="1"/>
  <c r="G4"/>
  <c r="G11"/>
  <c r="G8"/>
  <c r="G14"/>
  <c r="G7"/>
  <c r="G20"/>
  <c r="C14"/>
  <c r="C16"/>
  <c r="C21"/>
  <c r="G27" i="4"/>
</calcChain>
</file>

<file path=xl/sharedStrings.xml><?xml version="1.0" encoding="utf-8"?>
<sst xmlns="http://schemas.openxmlformats.org/spreadsheetml/2006/main" count="123" uniqueCount="99">
  <si>
    <t>附表1「本訴金額計算表」</t>
    <phoneticPr fontId="1" type="noConversion"/>
  </si>
  <si>
    <t>內容</t>
    <phoneticPr fontId="1" type="noConversion"/>
  </si>
  <si>
    <t>三</t>
    <phoneticPr fontId="1" type="noConversion"/>
  </si>
  <si>
    <t>逾期違約金</t>
    <phoneticPr fontId="1" type="noConversion"/>
  </si>
  <si>
    <t>合計</t>
    <phoneticPr fontId="1" type="noConversion"/>
  </si>
  <si>
    <t>缺失改善、代墊款項等其他費用</t>
    <phoneticPr fontId="1" type="noConversion"/>
  </si>
  <si>
    <t>項次</t>
    <phoneticPr fontId="1" type="noConversion"/>
  </si>
  <si>
    <t>一</t>
    <phoneticPr fontId="1" type="noConversion"/>
  </si>
  <si>
    <t>二</t>
    <phoneticPr fontId="1" type="noConversion"/>
  </si>
  <si>
    <t>法律咨詢服務費（第二次）</t>
    <phoneticPr fontId="1" type="noConversion"/>
  </si>
  <si>
    <t>證據/說明</t>
    <phoneticPr fontId="1" type="noConversion"/>
  </si>
  <si>
    <t>四</t>
    <phoneticPr fontId="1" type="noConversion"/>
  </si>
  <si>
    <t>五</t>
    <phoneticPr fontId="1" type="noConversion"/>
  </si>
  <si>
    <t>六</t>
    <phoneticPr fontId="1" type="noConversion"/>
  </si>
  <si>
    <t>七</t>
    <phoneticPr fontId="1" type="noConversion"/>
  </si>
  <si>
    <t>鋼構組件估算錯誤損失</t>
    <phoneticPr fontId="1" type="noConversion"/>
  </si>
  <si>
    <t>壹</t>
    <phoneticPr fontId="1" type="noConversion"/>
  </si>
  <si>
    <t>原告請求被告賠償金額</t>
    <phoneticPr fontId="1" type="noConversion"/>
  </si>
  <si>
    <t>貳</t>
    <phoneticPr fontId="1" type="noConversion"/>
  </si>
  <si>
    <t>被告主張</t>
    <phoneticPr fontId="1" type="noConversion"/>
  </si>
  <si>
    <t>原證9</t>
    <phoneticPr fontId="1" type="noConversion"/>
  </si>
  <si>
    <t>原證10</t>
    <phoneticPr fontId="1" type="noConversion"/>
  </si>
  <si>
    <t>合計（項次貳）</t>
    <phoneticPr fontId="1" type="noConversion"/>
  </si>
  <si>
    <t>未估驗金額</t>
    <phoneticPr fontId="1" type="noConversion"/>
  </si>
  <si>
    <t>展延工期管理費</t>
    <phoneticPr fontId="1" type="noConversion"/>
  </si>
  <si>
    <t>至第12期估驗累計保留款</t>
    <phoneticPr fontId="1" type="noConversion"/>
  </si>
  <si>
    <t>總計（項次壹-項次貳）</t>
    <phoneticPr fontId="1" type="noConversion"/>
  </si>
  <si>
    <t>重新發包價差損害</t>
    <phoneticPr fontId="1" type="noConversion"/>
  </si>
  <si>
    <t>代製作竣工文件費</t>
    <phoneticPr fontId="1" type="noConversion"/>
  </si>
  <si>
    <t>圍籬修復費</t>
    <phoneticPr fontId="1" type="noConversion"/>
  </si>
  <si>
    <t>代繳水保罰款</t>
    <phoneticPr fontId="1" type="noConversion"/>
  </si>
  <si>
    <t>法律咨詢服務費</t>
    <phoneticPr fontId="1" type="noConversion"/>
  </si>
  <si>
    <t>水保檢查缺失改善</t>
    <phoneticPr fontId="1" type="noConversion"/>
  </si>
  <si>
    <t>驗收缺失改善修繕費</t>
    <phoneticPr fontId="1" type="noConversion"/>
  </si>
  <si>
    <t>水電工程承包商求償</t>
    <phoneticPr fontId="1" type="noConversion"/>
  </si>
  <si>
    <t>原證12</t>
    <phoneticPr fontId="1" type="noConversion"/>
  </si>
  <si>
    <t>卷一49</t>
    <phoneticPr fontId="1" type="noConversion"/>
  </si>
  <si>
    <t>原證16</t>
    <phoneticPr fontId="1" type="noConversion"/>
  </si>
  <si>
    <t>原證17</t>
    <phoneticPr fontId="1" type="noConversion"/>
  </si>
  <si>
    <t>原證20</t>
    <phoneticPr fontId="1" type="noConversion"/>
  </si>
  <si>
    <t>原證21</t>
    <phoneticPr fontId="1" type="noConversion"/>
  </si>
  <si>
    <t>原證22</t>
    <phoneticPr fontId="1" type="noConversion"/>
  </si>
  <si>
    <t>原證23</t>
    <phoneticPr fontId="1" type="noConversion"/>
  </si>
  <si>
    <t>原證24</t>
    <phoneticPr fontId="1" type="noConversion"/>
  </si>
  <si>
    <t>爭執</t>
    <phoneticPr fontId="1" type="noConversion"/>
  </si>
  <si>
    <t>不爭執（見卷一第77頁）</t>
    <phoneticPr fontId="1" type="noConversion"/>
  </si>
  <si>
    <t>反訴被告抗辯</t>
    <phoneticPr fontId="1" type="noConversion"/>
  </si>
  <si>
    <t>展延工期管理差額費</t>
    <phoneticPr fontId="1" type="noConversion"/>
  </si>
  <si>
    <t>反原證6</t>
    <phoneticPr fontId="1" type="noConversion"/>
  </si>
  <si>
    <t>原生雜林及草叢清除與清運費用</t>
    <phoneticPr fontId="1" type="noConversion"/>
  </si>
  <si>
    <t>展延工期保險費</t>
    <phoneticPr fontId="1" type="noConversion"/>
  </si>
  <si>
    <t>反原證10</t>
    <phoneticPr fontId="1" type="noConversion"/>
  </si>
  <si>
    <t>反原證11</t>
    <phoneticPr fontId="1" type="noConversion"/>
  </si>
  <si>
    <t>景觀台天橋基礎增設直徑80公分PC樁變更案，增加施工費差額</t>
    <phoneticPr fontId="1" type="noConversion"/>
  </si>
  <si>
    <t>反原證1、22</t>
    <phoneticPr fontId="1" type="noConversion"/>
  </si>
  <si>
    <t>反原證8、23</t>
    <phoneticPr fontId="1" type="noConversion"/>
  </si>
  <si>
    <t>原證4、卷四6附表2</t>
    <phoneticPr fontId="1" type="noConversion"/>
  </si>
  <si>
    <t>見卷四第132頁附表1、卷五8反</t>
    <phoneticPr fontId="1" type="noConversion"/>
  </si>
  <si>
    <t>原證82</t>
    <phoneticPr fontId="1" type="noConversion"/>
  </si>
  <si>
    <t>小計（項次二）</t>
    <phoneticPr fontId="1" type="noConversion"/>
  </si>
  <si>
    <t>附表2「反訴金額計算表」</t>
    <phoneticPr fontId="1" type="noConversion"/>
  </si>
  <si>
    <t>卷七原證111</t>
    <phoneticPr fontId="1" type="noConversion"/>
  </si>
  <si>
    <t>備註</t>
    <phoneticPr fontId="1" type="noConversion"/>
  </si>
  <si>
    <t>同鑑定(外放鑑定報告第11頁)</t>
    <phoneticPr fontId="1" type="noConversion"/>
  </si>
  <si>
    <t>水保設施矩形排水溝，溝深變更增加施工費</t>
    <phoneticPr fontId="1" type="noConversion"/>
  </si>
  <si>
    <r>
      <t>反原證15、</t>
    </r>
    <r>
      <rPr>
        <b/>
        <u/>
        <sz val="12"/>
        <color indexed="10"/>
        <rFont val="標楷體"/>
        <family val="4"/>
        <charset val="136"/>
      </rPr>
      <t>卷七p134反縮減</t>
    </r>
    <phoneticPr fontId="1" type="noConversion"/>
  </si>
  <si>
    <t>卷七p132</t>
    <phoneticPr fontId="1" type="noConversion"/>
  </si>
  <si>
    <t>合計（項次壹）</t>
    <phoneticPr fontId="1" type="noConversion"/>
  </si>
  <si>
    <t>卷七p147</t>
    <phoneticPr fontId="1" type="noConversion"/>
  </si>
  <si>
    <t>請求</t>
    <phoneticPr fontId="1" type="noConversion"/>
  </si>
  <si>
    <t>包含水土保持計畫契約變更設計案，兩造議價未成之差額等反訴原告實際完成金額與反訴被告終止契約評值差額等損害費用</t>
    <phoneticPr fontId="1" type="noConversion"/>
  </si>
  <si>
    <t>被告未領工程款金額</t>
    <phoneticPr fontId="1" type="noConversion"/>
  </si>
  <si>
    <t>本院判斷</t>
    <phoneticPr fontId="1" type="noConversion"/>
  </si>
  <si>
    <t>合計
(壹~拾壹)</t>
    <phoneticPr fontId="1" type="noConversion"/>
  </si>
  <si>
    <t>合計
(伍~拾壹)</t>
    <phoneticPr fontId="1" type="noConversion"/>
  </si>
  <si>
    <t>附表3「評值項目之未估驗金額」</t>
    <phoneticPr fontId="1" type="noConversion"/>
  </si>
  <si>
    <t>項次</t>
    <phoneticPr fontId="1" type="noConversion"/>
  </si>
  <si>
    <t>單價
A</t>
    <phoneticPr fontId="1" type="noConversion"/>
  </si>
  <si>
    <t>伍</t>
    <phoneticPr fontId="1" type="noConversion"/>
  </si>
  <si>
    <t>陸</t>
    <phoneticPr fontId="1" type="noConversion"/>
  </si>
  <si>
    <t>柒</t>
    <phoneticPr fontId="1" type="noConversion"/>
  </si>
  <si>
    <t>捌</t>
    <phoneticPr fontId="1" type="noConversion"/>
  </si>
  <si>
    <t>玖</t>
    <phoneticPr fontId="1" type="noConversion"/>
  </si>
  <si>
    <t>拾</t>
    <phoneticPr fontId="1" type="noConversion"/>
  </si>
  <si>
    <t>拾壹</t>
    <phoneticPr fontId="1" type="noConversion"/>
  </si>
  <si>
    <t>壹至肆</t>
    <phoneticPr fontId="1" type="noConversion"/>
  </si>
  <si>
    <t>不爭執</t>
    <phoneticPr fontId="1" type="noConversion"/>
  </si>
  <si>
    <t>總計</t>
    <phoneticPr fontId="1" type="noConversion"/>
  </si>
  <si>
    <t>A×B</t>
    <phoneticPr fontId="1" type="noConversion"/>
  </si>
  <si>
    <t>差異：
B=(2)-(1)</t>
    <phoneticPr fontId="1" type="noConversion"/>
  </si>
  <si>
    <t>本院計算之比例：
(2)</t>
    <phoneticPr fontId="1" type="noConversion"/>
  </si>
  <si>
    <t>原告已估驗比例：
(1)</t>
    <phoneticPr fontId="1" type="noConversion"/>
  </si>
  <si>
    <t xml:space="preserve">原告主張
</t>
    <phoneticPr fontId="1" type="noConversion"/>
  </si>
  <si>
    <t>本院判斷</t>
    <phoneticPr fontId="1" type="noConversion"/>
  </si>
  <si>
    <t>反訴原告主張</t>
    <phoneticPr fontId="1" type="noConversion"/>
  </si>
  <si>
    <t>捌</t>
    <phoneticPr fontId="1" type="noConversion"/>
  </si>
  <si>
    <t>3-a</t>
    <phoneticPr fontId="1" type="noConversion"/>
  </si>
  <si>
    <t>3-b</t>
    <phoneticPr fontId="1" type="noConversion"/>
  </si>
  <si>
    <t>4-a</t>
    <phoneticPr fontId="1" type="noConversion"/>
  </si>
</sst>
</file>

<file path=xl/styles.xml><?xml version="1.0" encoding="utf-8"?>
<styleSheet xmlns="http://schemas.openxmlformats.org/spreadsheetml/2006/main">
  <numFmts count="5">
    <numFmt numFmtId="179" formatCode="#,##0_ "/>
    <numFmt numFmtId="180" formatCode="#,##0_);[Red]\(#,##0\)"/>
    <numFmt numFmtId="182" formatCode="#,##0_ ;[Red]\-#,##0\ "/>
    <numFmt numFmtId="183" formatCode="#,##0.0000_ "/>
    <numFmt numFmtId="184" formatCode="#,##0.00_ "/>
  </numFmts>
  <fonts count="6">
    <font>
      <sz val="12"/>
      <name val="新細明體"/>
      <family val="1"/>
      <charset val="136"/>
    </font>
    <font>
      <sz val="9"/>
      <name val="新細明體"/>
      <family val="1"/>
      <charset val="136"/>
    </font>
    <font>
      <sz val="12"/>
      <name val="標楷體"/>
      <family val="4"/>
      <charset val="136"/>
    </font>
    <font>
      <b/>
      <sz val="12"/>
      <name val="標楷體"/>
      <family val="4"/>
      <charset val="136"/>
    </font>
    <font>
      <b/>
      <u/>
      <sz val="12"/>
      <color indexed="10"/>
      <name val="標楷體"/>
      <family val="4"/>
      <charset val="136"/>
    </font>
    <font>
      <u/>
      <sz val="12"/>
      <color rgb="FFFF0000"/>
      <name val="標楷體"/>
      <family val="4"/>
      <charset val="136"/>
    </font>
  </fonts>
  <fills count="2">
    <fill>
      <patternFill patternType="none"/>
    </fill>
    <fill>
      <patternFill patternType="gray125"/>
    </fill>
  </fills>
  <borders count="13">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thin">
        <color indexed="64"/>
      </right>
      <top/>
      <bottom style="hair">
        <color indexed="64"/>
      </bottom>
      <diagonal/>
    </border>
  </borders>
  <cellStyleXfs count="1">
    <xf numFmtId="0" fontId="0" fillId="0" borderId="0">
      <alignment vertical="center"/>
    </xf>
  </cellStyleXfs>
  <cellXfs count="75">
    <xf numFmtId="0" fontId="0" fillId="0" borderId="0" xfId="0">
      <alignment vertical="center"/>
    </xf>
    <xf numFmtId="0" fontId="2" fillId="0" borderId="1" xfId="0" applyFont="1" applyBorder="1" applyAlignment="1">
      <alignment vertical="center" wrapText="1"/>
    </xf>
    <xf numFmtId="0" fontId="2" fillId="0" borderId="2" xfId="0" applyFont="1" applyBorder="1" applyAlignment="1">
      <alignment vertical="center" wrapText="1"/>
    </xf>
    <xf numFmtId="0" fontId="2" fillId="0" borderId="0" xfId="0" applyFont="1" applyAlignment="1">
      <alignment vertical="center" wrapText="1"/>
    </xf>
    <xf numFmtId="0" fontId="2" fillId="0" borderId="0" xfId="0" applyFont="1" applyAlignment="1">
      <alignment horizontal="center" vertical="center" wrapText="1"/>
    </xf>
    <xf numFmtId="0" fontId="2" fillId="0" borderId="3" xfId="0" applyFont="1" applyBorder="1" applyAlignment="1">
      <alignment vertical="center" wrapText="1"/>
    </xf>
    <xf numFmtId="180" fontId="2" fillId="0" borderId="1" xfId="0" applyNumberFormat="1" applyFont="1" applyBorder="1" applyAlignment="1">
      <alignment vertical="center" wrapText="1"/>
    </xf>
    <xf numFmtId="179" fontId="2" fillId="0" borderId="1" xfId="0" applyNumberFormat="1" applyFont="1" applyBorder="1" applyAlignment="1">
      <alignment vertical="center" wrapText="1"/>
    </xf>
    <xf numFmtId="0" fontId="2" fillId="0" borderId="4" xfId="0" applyFont="1" applyBorder="1" applyAlignment="1">
      <alignment vertical="center" wrapText="1"/>
    </xf>
    <xf numFmtId="180" fontId="2" fillId="0" borderId="2" xfId="0" applyNumberFormat="1" applyFont="1" applyBorder="1" applyAlignment="1">
      <alignment vertical="center" wrapText="1"/>
    </xf>
    <xf numFmtId="179" fontId="2" fillId="0" borderId="0" xfId="0" applyNumberFormat="1" applyFont="1" applyAlignment="1">
      <alignment vertical="center" wrapText="1"/>
    </xf>
    <xf numFmtId="180" fontId="2" fillId="0" borderId="0" xfId="0" applyNumberFormat="1" applyFont="1" applyAlignment="1">
      <alignment vertical="center" wrapText="1"/>
    </xf>
    <xf numFmtId="179" fontId="2" fillId="0" borderId="5" xfId="0" applyNumberFormat="1" applyFont="1" applyBorder="1" applyAlignment="1">
      <alignment vertical="center" wrapText="1"/>
    </xf>
    <xf numFmtId="179" fontId="2" fillId="0" borderId="6" xfId="0" applyNumberFormat="1" applyFont="1" applyBorder="1" applyAlignment="1">
      <alignment vertical="center" wrapText="1"/>
    </xf>
    <xf numFmtId="179" fontId="2" fillId="0" borderId="1" xfId="0" applyNumberFormat="1" applyFont="1" applyFill="1" applyBorder="1" applyAlignment="1">
      <alignment vertical="center" wrapText="1"/>
    </xf>
    <xf numFmtId="0" fontId="5" fillId="0" borderId="2" xfId="0" applyFont="1" applyBorder="1" applyAlignment="1">
      <alignment vertical="center" wrapText="1"/>
    </xf>
    <xf numFmtId="0" fontId="2" fillId="0" borderId="0" xfId="0" applyFont="1" applyFill="1" applyAlignment="1">
      <alignment vertical="center" wrapText="1"/>
    </xf>
    <xf numFmtId="0" fontId="2" fillId="0" borderId="0" xfId="0" applyFont="1" applyFill="1" applyAlignment="1">
      <alignment horizontal="center" vertical="center" wrapText="1"/>
    </xf>
    <xf numFmtId="0" fontId="2" fillId="0" borderId="3" xfId="0" applyFont="1" applyFill="1" applyBorder="1" applyAlignment="1">
      <alignment horizontal="left" vertical="center" wrapText="1"/>
    </xf>
    <xf numFmtId="0" fontId="2" fillId="0" borderId="1" xfId="0" applyFont="1" applyFill="1" applyBorder="1" applyAlignment="1">
      <alignment horizontal="left" vertical="center" wrapText="1"/>
    </xf>
    <xf numFmtId="17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180" fontId="2" fillId="0" borderId="1" xfId="0" applyNumberFormat="1" applyFont="1" applyFill="1" applyBorder="1" applyAlignment="1">
      <alignment horizontal="center" vertical="center" wrapText="1"/>
    </xf>
    <xf numFmtId="0" fontId="2" fillId="0" borderId="3" xfId="0" applyFont="1" applyFill="1" applyBorder="1" applyAlignment="1">
      <alignment vertical="center" wrapText="1"/>
    </xf>
    <xf numFmtId="0" fontId="2" fillId="0" borderId="1" xfId="0" applyFont="1" applyFill="1" applyBorder="1" applyAlignment="1">
      <alignment vertical="center" wrapText="1"/>
    </xf>
    <xf numFmtId="180" fontId="2" fillId="0" borderId="1" xfId="0" applyNumberFormat="1" applyFont="1" applyFill="1" applyBorder="1" applyAlignment="1">
      <alignment vertical="center" wrapText="1"/>
    </xf>
    <xf numFmtId="179" fontId="2" fillId="0" borderId="0" xfId="0" applyNumberFormat="1" applyFont="1" applyFill="1" applyAlignment="1">
      <alignment vertical="center" wrapText="1"/>
    </xf>
    <xf numFmtId="182" fontId="2" fillId="0" borderId="5" xfId="0" applyNumberFormat="1" applyFont="1" applyFill="1" applyBorder="1" applyAlignment="1">
      <alignment vertical="center" wrapText="1"/>
    </xf>
    <xf numFmtId="179" fontId="2" fillId="0" borderId="1" xfId="0" applyNumberFormat="1" applyFont="1" applyFill="1" applyBorder="1" applyAlignment="1">
      <alignment horizontal="right" vertical="center" wrapText="1"/>
    </xf>
    <xf numFmtId="14" fontId="2" fillId="0" borderId="0" xfId="0" applyNumberFormat="1" applyFont="1" applyFill="1" applyAlignment="1">
      <alignment vertical="center" wrapText="1"/>
    </xf>
    <xf numFmtId="0" fontId="2" fillId="0" borderId="4" xfId="0" applyFont="1" applyFill="1" applyBorder="1" applyAlignment="1">
      <alignment vertical="center" wrapText="1"/>
    </xf>
    <xf numFmtId="0" fontId="2" fillId="0" borderId="2" xfId="0" applyFont="1" applyFill="1" applyBorder="1" applyAlignment="1">
      <alignment vertical="center" wrapText="1"/>
    </xf>
    <xf numFmtId="179" fontId="3" fillId="0" borderId="2" xfId="0" applyNumberFormat="1" applyFont="1" applyFill="1" applyBorder="1" applyAlignment="1">
      <alignment vertical="center" wrapText="1"/>
    </xf>
    <xf numFmtId="180" fontId="2" fillId="0" borderId="2" xfId="0" applyNumberFormat="1" applyFont="1" applyFill="1" applyBorder="1" applyAlignment="1">
      <alignment vertical="center" wrapText="1"/>
    </xf>
    <xf numFmtId="182" fontId="2" fillId="0" borderId="6" xfId="0" applyNumberFormat="1" applyFont="1" applyFill="1" applyBorder="1" applyAlignment="1">
      <alignment vertical="center" wrapText="1"/>
    </xf>
    <xf numFmtId="180" fontId="2" fillId="0" borderId="0" xfId="0" applyNumberFormat="1" applyFont="1" applyFill="1" applyAlignment="1">
      <alignment vertical="center" wrapText="1"/>
    </xf>
    <xf numFmtId="182" fontId="2" fillId="0" borderId="0" xfId="0" applyNumberFormat="1" applyFont="1" applyFill="1" applyAlignment="1">
      <alignment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180" fontId="2" fillId="0" borderId="8" xfId="0" applyNumberFormat="1" applyFont="1" applyBorder="1" applyAlignment="1">
      <alignment horizontal="center" vertical="center" wrapText="1"/>
    </xf>
    <xf numFmtId="182" fontId="2" fillId="0" borderId="9" xfId="0" applyNumberFormat="1" applyFont="1" applyFill="1" applyBorder="1" applyAlignment="1">
      <alignment horizontal="center" vertical="center" wrapText="1"/>
    </xf>
    <xf numFmtId="0" fontId="2" fillId="0" borderId="10" xfId="0" applyFont="1" applyBorder="1" applyAlignment="1">
      <alignment vertical="center" wrapText="1"/>
    </xf>
    <xf numFmtId="184" fontId="2" fillId="0" borderId="0" xfId="0" applyNumberFormat="1" applyFont="1" applyAlignment="1">
      <alignment vertical="center" wrapText="1"/>
    </xf>
    <xf numFmtId="0" fontId="2" fillId="0" borderId="0" xfId="0" applyFont="1">
      <alignment vertical="center"/>
    </xf>
    <xf numFmtId="179" fontId="2" fillId="0" borderId="0" xfId="0" applyNumberFormat="1" applyFont="1">
      <alignment vertical="center"/>
    </xf>
    <xf numFmtId="183" fontId="2" fillId="0" borderId="0" xfId="0" applyNumberFormat="1" applyFont="1" applyAlignment="1">
      <alignment vertical="center" wrapText="1"/>
    </xf>
    <xf numFmtId="183" fontId="2" fillId="0" borderId="0" xfId="0" applyNumberFormat="1" applyFont="1">
      <alignment vertical="center"/>
    </xf>
    <xf numFmtId="0" fontId="2" fillId="0" borderId="3" xfId="0" applyFont="1" applyBorder="1">
      <alignment vertical="center"/>
    </xf>
    <xf numFmtId="0" fontId="2" fillId="0" borderId="1" xfId="0" applyFont="1" applyBorder="1">
      <alignment vertical="center"/>
    </xf>
    <xf numFmtId="183" fontId="2" fillId="0" borderId="1" xfId="0" applyNumberFormat="1" applyFont="1" applyBorder="1" applyAlignment="1">
      <alignment vertical="center" wrapText="1"/>
    </xf>
    <xf numFmtId="179" fontId="2" fillId="0" borderId="5" xfId="0" applyNumberFormat="1" applyFont="1" applyBorder="1">
      <alignment vertical="center"/>
    </xf>
    <xf numFmtId="179" fontId="2" fillId="0" borderId="1" xfId="0" applyNumberFormat="1" applyFont="1" applyBorder="1">
      <alignment vertical="center"/>
    </xf>
    <xf numFmtId="183" fontId="2" fillId="0" borderId="1" xfId="0" applyNumberFormat="1" applyFont="1" applyBorder="1">
      <alignment vertical="center"/>
    </xf>
    <xf numFmtId="0" fontId="2" fillId="0" borderId="4" xfId="0" applyFont="1" applyBorder="1">
      <alignment vertical="center"/>
    </xf>
    <xf numFmtId="0" fontId="2" fillId="0" borderId="2" xfId="0" applyFont="1" applyBorder="1">
      <alignment vertical="center"/>
    </xf>
    <xf numFmtId="179" fontId="2" fillId="0" borderId="2" xfId="0" applyNumberFormat="1" applyFont="1" applyBorder="1">
      <alignment vertical="center"/>
    </xf>
    <xf numFmtId="183" fontId="2" fillId="0" borderId="2" xfId="0" applyNumberFormat="1" applyFont="1" applyBorder="1" applyAlignment="1">
      <alignment vertical="center" wrapText="1"/>
    </xf>
    <xf numFmtId="183" fontId="2" fillId="0" borderId="2" xfId="0" applyNumberFormat="1" applyFont="1" applyBorder="1">
      <alignment vertical="center"/>
    </xf>
    <xf numFmtId="179" fontId="2" fillId="0" borderId="6" xfId="0" applyNumberFormat="1" applyFont="1" applyBorder="1">
      <alignment vertical="center"/>
    </xf>
    <xf numFmtId="179" fontId="2" fillId="0" borderId="8" xfId="0" applyNumberFormat="1" applyFont="1" applyBorder="1" applyAlignment="1">
      <alignment horizontal="center" vertical="center" wrapText="1"/>
    </xf>
    <xf numFmtId="183" fontId="2" fillId="0" borderId="8" xfId="0" applyNumberFormat="1" applyFont="1" applyBorder="1" applyAlignment="1">
      <alignment horizontal="center" vertical="center" wrapText="1"/>
    </xf>
    <xf numFmtId="179" fontId="2" fillId="0" borderId="9" xfId="0" applyNumberFormat="1" applyFont="1" applyBorder="1" applyAlignment="1">
      <alignment horizontal="center" vertical="center"/>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179" fontId="2" fillId="0" borderId="8" xfId="0" applyNumberFormat="1" applyFont="1" applyFill="1" applyBorder="1" applyAlignment="1">
      <alignment horizontal="center" vertical="center" wrapText="1"/>
    </xf>
    <xf numFmtId="180" fontId="2" fillId="0" borderId="8" xfId="0" applyNumberFormat="1" applyFont="1" applyFill="1" applyBorder="1" applyAlignment="1">
      <alignment horizontal="center" vertical="center" wrapText="1"/>
    </xf>
    <xf numFmtId="182" fontId="2" fillId="0" borderId="5" xfId="0" applyNumberFormat="1" applyFont="1" applyFill="1" applyBorder="1" applyAlignment="1">
      <alignment horizontal="center" vertical="center" wrapText="1"/>
    </xf>
    <xf numFmtId="180" fontId="2" fillId="0" borderId="5" xfId="0" applyNumberFormat="1" applyFont="1" applyFill="1" applyBorder="1" applyAlignment="1">
      <alignment vertical="center" wrapText="1"/>
    </xf>
    <xf numFmtId="179" fontId="2" fillId="0" borderId="2" xfId="0" applyNumberFormat="1" applyFont="1" applyFill="1" applyBorder="1" applyAlignment="1">
      <alignment vertical="center" wrapText="1"/>
    </xf>
    <xf numFmtId="0" fontId="2" fillId="0" borderId="0" xfId="0" applyFont="1" applyFill="1" applyAlignment="1">
      <alignment horizontal="left" vertical="center" wrapText="1"/>
    </xf>
    <xf numFmtId="179" fontId="2" fillId="0" borderId="11" xfId="0" applyNumberFormat="1" applyFont="1" applyBorder="1" applyAlignment="1">
      <alignment horizontal="center" vertical="center" wrapText="1"/>
    </xf>
    <xf numFmtId="179" fontId="2" fillId="0" borderId="12" xfId="0" applyNumberFormat="1" applyFont="1" applyBorder="1" applyAlignment="1">
      <alignment horizontal="center" vertical="center" wrapText="1"/>
    </xf>
    <xf numFmtId="0" fontId="2" fillId="0" borderId="0" xfId="0" applyFont="1" applyAlignment="1">
      <alignment horizontal="left" vertical="center" wrapText="1"/>
    </xf>
    <xf numFmtId="0" fontId="2" fillId="0" borderId="7" xfId="0" applyFont="1" applyBorder="1" applyAlignment="1">
      <alignment horizontal="center" vertical="center"/>
    </xf>
    <xf numFmtId="0" fontId="2" fillId="0" borderId="8" xfId="0" applyFont="1" applyBorder="1" applyAlignment="1">
      <alignment horizontal="center" vertical="center"/>
    </xf>
  </cellXfs>
  <cellStyles count="1">
    <cellStyle name="一般"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J23"/>
  <sheetViews>
    <sheetView view="pageBreakPreview" zoomScale="75" zoomScaleNormal="100" zoomScaleSheetLayoutView="75" workbookViewId="0">
      <selection activeCell="G22" sqref="G22"/>
    </sheetView>
  </sheetViews>
  <sheetFormatPr defaultRowHeight="16.2"/>
  <cols>
    <col min="1" max="1" width="5.44140625" style="16" customWidth="1"/>
    <col min="2" max="2" width="26.6640625" style="16" customWidth="1"/>
    <col min="3" max="3" width="17.77734375" style="26" bestFit="1" customWidth="1"/>
    <col min="4" max="4" width="11.6640625" style="16" hidden="1" customWidth="1"/>
    <col min="5" max="5" width="14.21875" style="35" hidden="1" customWidth="1"/>
    <col min="6" max="6" width="11.6640625" style="16" hidden="1" customWidth="1"/>
    <col min="7" max="7" width="15.33203125" style="36" bestFit="1" customWidth="1"/>
    <col min="8" max="8" width="8.88671875" style="16"/>
    <col min="9" max="9" width="13.5546875" style="16" bestFit="1" customWidth="1"/>
    <col min="10" max="10" width="10.21875" style="16" bestFit="1" customWidth="1"/>
    <col min="11" max="16384" width="8.88671875" style="16"/>
  </cols>
  <sheetData>
    <row r="1" spans="1:10">
      <c r="A1" s="69" t="s">
        <v>0</v>
      </c>
      <c r="B1" s="69"/>
      <c r="C1" s="69"/>
      <c r="D1" s="69"/>
      <c r="E1" s="69"/>
      <c r="F1" s="69"/>
      <c r="G1" s="69"/>
    </row>
    <row r="2" spans="1:10" s="17" customFormat="1" ht="32.4">
      <c r="A2" s="62" t="s">
        <v>6</v>
      </c>
      <c r="B2" s="63" t="s">
        <v>1</v>
      </c>
      <c r="C2" s="64" t="s">
        <v>92</v>
      </c>
      <c r="D2" s="63" t="s">
        <v>10</v>
      </c>
      <c r="E2" s="65" t="s">
        <v>19</v>
      </c>
      <c r="F2" s="63" t="s">
        <v>10</v>
      </c>
      <c r="G2" s="40" t="s">
        <v>93</v>
      </c>
      <c r="H2" s="17" t="s">
        <v>62</v>
      </c>
    </row>
    <row r="3" spans="1:10" s="17" customFormat="1">
      <c r="A3" s="18" t="s">
        <v>16</v>
      </c>
      <c r="B3" s="19" t="s">
        <v>17</v>
      </c>
      <c r="C3" s="20"/>
      <c r="D3" s="21"/>
      <c r="E3" s="22"/>
      <c r="F3" s="21"/>
      <c r="G3" s="66"/>
    </row>
    <row r="4" spans="1:10" ht="32.4">
      <c r="A4" s="23" t="s">
        <v>7</v>
      </c>
      <c r="B4" s="24" t="s">
        <v>27</v>
      </c>
      <c r="C4" s="14">
        <v>6422025</v>
      </c>
      <c r="D4" s="24" t="s">
        <v>56</v>
      </c>
      <c r="E4" s="25"/>
      <c r="F4" s="24" t="s">
        <v>44</v>
      </c>
      <c r="G4" s="67">
        <f>5345600*0.5</f>
        <v>2672800</v>
      </c>
      <c r="I4" s="26"/>
    </row>
    <row r="5" spans="1:10" ht="32.4">
      <c r="A5" s="23" t="s">
        <v>8</v>
      </c>
      <c r="B5" s="24" t="s">
        <v>5</v>
      </c>
      <c r="C5" s="14"/>
      <c r="D5" s="24"/>
      <c r="E5" s="25"/>
      <c r="F5" s="24"/>
      <c r="G5" s="27"/>
    </row>
    <row r="6" spans="1:10">
      <c r="A6" s="23">
        <v>1</v>
      </c>
      <c r="B6" s="24" t="s">
        <v>28</v>
      </c>
      <c r="C6" s="14">
        <v>280000</v>
      </c>
      <c r="D6" s="24" t="s">
        <v>37</v>
      </c>
      <c r="E6" s="25"/>
      <c r="F6" s="24" t="s">
        <v>44</v>
      </c>
      <c r="G6" s="27">
        <v>0</v>
      </c>
    </row>
    <row r="7" spans="1:10">
      <c r="A7" s="23">
        <v>2</v>
      </c>
      <c r="B7" s="24" t="s">
        <v>29</v>
      </c>
      <c r="C7" s="14">
        <v>94966</v>
      </c>
      <c r="D7" s="24" t="s">
        <v>38</v>
      </c>
      <c r="E7" s="25"/>
      <c r="F7" s="24" t="s">
        <v>44</v>
      </c>
      <c r="G7" s="27">
        <f>C7</f>
        <v>94966</v>
      </c>
    </row>
    <row r="8" spans="1:10">
      <c r="A8" s="23">
        <v>3</v>
      </c>
      <c r="B8" s="24" t="s">
        <v>30</v>
      </c>
      <c r="C8" s="14">
        <v>60000</v>
      </c>
      <c r="D8" s="24" t="s">
        <v>39</v>
      </c>
      <c r="E8" s="25"/>
      <c r="F8" s="24" t="s">
        <v>44</v>
      </c>
      <c r="G8" s="27">
        <f>C8</f>
        <v>60000</v>
      </c>
    </row>
    <row r="9" spans="1:10">
      <c r="A9" s="23">
        <v>4</v>
      </c>
      <c r="B9" s="24" t="s">
        <v>31</v>
      </c>
      <c r="C9" s="14">
        <v>90000</v>
      </c>
      <c r="D9" s="24" t="s">
        <v>40</v>
      </c>
      <c r="E9" s="25"/>
      <c r="F9" s="24" t="s">
        <v>44</v>
      </c>
      <c r="G9" s="27">
        <v>0</v>
      </c>
    </row>
    <row r="10" spans="1:10" ht="32.4">
      <c r="A10" s="23">
        <v>5</v>
      </c>
      <c r="B10" s="24" t="s">
        <v>9</v>
      </c>
      <c r="C10" s="14">
        <v>31250</v>
      </c>
      <c r="D10" s="24" t="s">
        <v>41</v>
      </c>
      <c r="E10" s="25"/>
      <c r="F10" s="24" t="s">
        <v>44</v>
      </c>
      <c r="G10" s="27">
        <v>0</v>
      </c>
    </row>
    <row r="11" spans="1:10">
      <c r="A11" s="23">
        <v>6</v>
      </c>
      <c r="B11" s="24" t="s">
        <v>32</v>
      </c>
      <c r="C11" s="14">
        <v>42000</v>
      </c>
      <c r="D11" s="24" t="s">
        <v>42</v>
      </c>
      <c r="E11" s="25"/>
      <c r="F11" s="24" t="s">
        <v>44</v>
      </c>
      <c r="G11" s="27">
        <f>C11</f>
        <v>42000</v>
      </c>
    </row>
    <row r="12" spans="1:10">
      <c r="A12" s="23">
        <v>7</v>
      </c>
      <c r="B12" s="24" t="s">
        <v>33</v>
      </c>
      <c r="C12" s="14">
        <v>240000</v>
      </c>
      <c r="D12" s="24" t="s">
        <v>43</v>
      </c>
      <c r="E12" s="25"/>
      <c r="F12" s="24" t="s">
        <v>44</v>
      </c>
      <c r="G12" s="27">
        <v>0</v>
      </c>
    </row>
    <row r="13" spans="1:10">
      <c r="A13" s="23">
        <v>8</v>
      </c>
      <c r="B13" s="24" t="s">
        <v>34</v>
      </c>
      <c r="C13" s="28">
        <v>5981501</v>
      </c>
      <c r="D13" s="24" t="s">
        <v>58</v>
      </c>
      <c r="E13" s="25"/>
      <c r="F13" s="24" t="s">
        <v>44</v>
      </c>
      <c r="G13" s="27">
        <v>0</v>
      </c>
    </row>
    <row r="14" spans="1:10">
      <c r="A14" s="23"/>
      <c r="B14" s="24" t="s">
        <v>59</v>
      </c>
      <c r="C14" s="14">
        <f>SUM(C6:C13)</f>
        <v>6819717</v>
      </c>
      <c r="D14" s="24" t="s">
        <v>36</v>
      </c>
      <c r="E14" s="25"/>
      <c r="F14" s="24"/>
      <c r="G14" s="27">
        <f>SUM(G6:G13)</f>
        <v>196966</v>
      </c>
    </row>
    <row r="15" spans="1:10">
      <c r="A15" s="23" t="s">
        <v>2</v>
      </c>
      <c r="B15" s="24" t="s">
        <v>3</v>
      </c>
      <c r="C15" s="14">
        <v>1229488</v>
      </c>
      <c r="D15" s="24" t="s">
        <v>35</v>
      </c>
      <c r="E15" s="25"/>
      <c r="F15" s="24" t="s">
        <v>44</v>
      </c>
      <c r="G15" s="67">
        <f>C15</f>
        <v>1229488</v>
      </c>
      <c r="I15" s="29">
        <v>41157</v>
      </c>
    </row>
    <row r="16" spans="1:10">
      <c r="A16" s="23"/>
      <c r="B16" s="24" t="s">
        <v>67</v>
      </c>
      <c r="C16" s="14">
        <f>C4+C14+C15</f>
        <v>14471230</v>
      </c>
      <c r="D16" s="24"/>
      <c r="E16" s="25"/>
      <c r="F16" s="24"/>
      <c r="G16" s="27">
        <f>G4+G14+G15</f>
        <v>4099254</v>
      </c>
      <c r="I16" s="29">
        <v>41133</v>
      </c>
      <c r="J16" s="16">
        <f>I15-I16</f>
        <v>24</v>
      </c>
    </row>
    <row r="17" spans="1:10">
      <c r="A17" s="23" t="s">
        <v>18</v>
      </c>
      <c r="B17" s="24" t="s">
        <v>71</v>
      </c>
      <c r="C17" s="14"/>
      <c r="D17" s="24"/>
      <c r="E17" s="25"/>
      <c r="F17" s="24"/>
      <c r="G17" s="27"/>
      <c r="J17" s="16">
        <f>53456000*0.001*24</f>
        <v>1282944</v>
      </c>
    </row>
    <row r="18" spans="1:10" ht="64.8">
      <c r="A18" s="23" t="s">
        <v>7</v>
      </c>
      <c r="B18" s="24" t="s">
        <v>23</v>
      </c>
      <c r="C18" s="14">
        <v>71510</v>
      </c>
      <c r="D18" s="24" t="s">
        <v>20</v>
      </c>
      <c r="E18" s="25"/>
      <c r="F18" s="24" t="s">
        <v>57</v>
      </c>
      <c r="G18" s="27">
        <f>附表3!G36</f>
        <v>4076707.9498000001</v>
      </c>
    </row>
    <row r="19" spans="1:10" ht="64.8">
      <c r="A19" s="23" t="s">
        <v>8</v>
      </c>
      <c r="B19" s="24" t="s">
        <v>24</v>
      </c>
      <c r="C19" s="14">
        <v>1491789</v>
      </c>
      <c r="D19" s="24" t="s">
        <v>21</v>
      </c>
      <c r="E19" s="25">
        <v>3831590</v>
      </c>
      <c r="F19" s="24" t="s">
        <v>54</v>
      </c>
      <c r="G19" s="67">
        <f>2308303*0.6/350*377</f>
        <v>1491823.2531428572</v>
      </c>
      <c r="H19" s="16" t="s">
        <v>63</v>
      </c>
    </row>
    <row r="20" spans="1:10" ht="48.6">
      <c r="A20" s="23" t="s">
        <v>2</v>
      </c>
      <c r="B20" s="24" t="s">
        <v>25</v>
      </c>
      <c r="C20" s="14">
        <v>1570579</v>
      </c>
      <c r="D20" s="24" t="s">
        <v>61</v>
      </c>
      <c r="E20" s="25">
        <v>1570579</v>
      </c>
      <c r="F20" s="24" t="s">
        <v>45</v>
      </c>
      <c r="G20" s="27">
        <f>C20</f>
        <v>1570579</v>
      </c>
    </row>
    <row r="21" spans="1:10">
      <c r="A21" s="23"/>
      <c r="B21" s="24" t="s">
        <v>22</v>
      </c>
      <c r="C21" s="14">
        <f>SUM(C18:C20)</f>
        <v>3133878</v>
      </c>
      <c r="D21" s="24"/>
      <c r="E21" s="25"/>
      <c r="F21" s="24"/>
      <c r="G21" s="27">
        <f>SUM(G18:G20)</f>
        <v>7139110.2029428575</v>
      </c>
      <c r="I21" s="26"/>
    </row>
    <row r="22" spans="1:10">
      <c r="A22" s="30"/>
      <c r="B22" s="31" t="s">
        <v>26</v>
      </c>
      <c r="C22" s="68">
        <f>C16-C21</f>
        <v>11337352</v>
      </c>
      <c r="D22" s="31" t="s">
        <v>68</v>
      </c>
      <c r="E22" s="33"/>
      <c r="F22" s="31"/>
      <c r="G22" s="34">
        <f>G16-G21</f>
        <v>-3039856.2029428575</v>
      </c>
    </row>
    <row r="23" spans="1:10">
      <c r="A23" s="30"/>
      <c r="B23" s="31" t="s">
        <v>69</v>
      </c>
      <c r="C23" s="32">
        <v>4698873</v>
      </c>
      <c r="D23" s="31" t="s">
        <v>68</v>
      </c>
      <c r="E23" s="33"/>
      <c r="F23" s="31"/>
      <c r="G23" s="34"/>
    </row>
  </sheetData>
  <mergeCells count="1">
    <mergeCell ref="A1:G1"/>
  </mergeCells>
  <phoneticPr fontId="1" type="noConversion"/>
  <printOptions horizontalCentered="1"/>
  <pageMargins left="0.55118110236220474" right="0.55118110236220474" top="0.78740157480314965" bottom="0.59055118110236227" header="0.51181102362204722" footer="0.39370078740157483"/>
  <pageSetup paperSize="9" scale="95" orientation="portrait" r:id="rId1"/>
  <headerFooter alignWithMargins="0"/>
</worksheet>
</file>

<file path=xl/worksheets/sheet2.xml><?xml version="1.0" encoding="utf-8"?>
<worksheet xmlns="http://schemas.openxmlformats.org/spreadsheetml/2006/main" xmlns:r="http://schemas.openxmlformats.org/officeDocument/2006/relationships">
  <dimension ref="A1:H12"/>
  <sheetViews>
    <sheetView tabSelected="1" view="pageBreakPreview" zoomScale="60" zoomScaleNormal="100" workbookViewId="0">
      <selection activeCell="G12" sqref="G12"/>
    </sheetView>
  </sheetViews>
  <sheetFormatPr defaultRowHeight="16.2"/>
  <cols>
    <col min="1" max="1" width="5.33203125" style="3" customWidth="1"/>
    <col min="2" max="2" width="23.5546875" style="3" customWidth="1"/>
    <col min="3" max="3" width="17.6640625" style="11" customWidth="1"/>
    <col min="4" max="4" width="21.21875" style="3" hidden="1" customWidth="1"/>
    <col min="5" max="5" width="10.88671875" style="3" hidden="1" customWidth="1"/>
    <col min="6" max="6" width="11.6640625" style="3" hidden="1" customWidth="1"/>
    <col min="7" max="7" width="16.33203125" style="10" customWidth="1"/>
    <col min="8" max="16384" width="8.88671875" style="3"/>
  </cols>
  <sheetData>
    <row r="1" spans="1:8">
      <c r="A1" s="72" t="s">
        <v>60</v>
      </c>
      <c r="B1" s="72"/>
      <c r="C1" s="72"/>
      <c r="D1" s="72"/>
      <c r="E1" s="72"/>
      <c r="F1" s="72"/>
      <c r="G1" s="72"/>
    </row>
    <row r="2" spans="1:8" s="4" customFormat="1" ht="32.4">
      <c r="A2" s="37" t="s">
        <v>6</v>
      </c>
      <c r="B2" s="38" t="s">
        <v>1</v>
      </c>
      <c r="C2" s="39" t="s">
        <v>94</v>
      </c>
      <c r="D2" s="38" t="s">
        <v>10</v>
      </c>
      <c r="E2" s="38" t="s">
        <v>46</v>
      </c>
      <c r="F2" s="38" t="s">
        <v>10</v>
      </c>
      <c r="G2" s="40" t="s">
        <v>72</v>
      </c>
      <c r="H2" s="4" t="s">
        <v>62</v>
      </c>
    </row>
    <row r="3" spans="1:8">
      <c r="A3" s="5" t="s">
        <v>7</v>
      </c>
      <c r="B3" s="1" t="s">
        <v>47</v>
      </c>
      <c r="C3" s="6">
        <v>2339801</v>
      </c>
      <c r="D3" s="1" t="s">
        <v>54</v>
      </c>
      <c r="E3" s="1"/>
      <c r="F3" s="1" t="s">
        <v>21</v>
      </c>
      <c r="G3" s="70">
        <f>附表1!G22*-1</f>
        <v>3039856.2029428575</v>
      </c>
    </row>
    <row r="4" spans="1:8" ht="117" customHeight="1">
      <c r="A4" s="5" t="s">
        <v>8</v>
      </c>
      <c r="B4" s="1" t="s">
        <v>70</v>
      </c>
      <c r="C4" s="6">
        <v>4383879</v>
      </c>
      <c r="D4" s="1"/>
      <c r="E4" s="1"/>
      <c r="F4" s="1"/>
      <c r="G4" s="71"/>
    </row>
    <row r="5" spans="1:8" ht="32.4">
      <c r="A5" s="5" t="s">
        <v>2</v>
      </c>
      <c r="B5" s="1" t="s">
        <v>49</v>
      </c>
      <c r="C5" s="6">
        <v>1155000</v>
      </c>
      <c r="D5" s="1" t="s">
        <v>48</v>
      </c>
      <c r="E5" s="1"/>
      <c r="F5" s="1"/>
      <c r="G5" s="12">
        <v>0</v>
      </c>
    </row>
    <row r="6" spans="1:8">
      <c r="A6" s="5" t="s">
        <v>11</v>
      </c>
      <c r="B6" s="1" t="s">
        <v>15</v>
      </c>
      <c r="C6" s="6">
        <v>241205</v>
      </c>
      <c r="D6" s="1" t="s">
        <v>55</v>
      </c>
      <c r="E6" s="1"/>
      <c r="F6" s="1"/>
      <c r="G6" s="12">
        <v>0</v>
      </c>
    </row>
    <row r="7" spans="1:8" ht="32.4">
      <c r="A7" s="5" t="s">
        <v>12</v>
      </c>
      <c r="B7" s="1" t="s">
        <v>64</v>
      </c>
      <c r="C7" s="6">
        <v>687602</v>
      </c>
      <c r="D7" s="1" t="s">
        <v>51</v>
      </c>
      <c r="E7" s="1"/>
      <c r="F7" s="1"/>
      <c r="G7" s="12">
        <v>0</v>
      </c>
    </row>
    <row r="8" spans="1:8">
      <c r="A8" s="5" t="s">
        <v>13</v>
      </c>
      <c r="B8" s="1" t="s">
        <v>50</v>
      </c>
      <c r="C8" s="6">
        <v>70000</v>
      </c>
      <c r="D8" s="1" t="s">
        <v>52</v>
      </c>
      <c r="E8" s="1"/>
      <c r="F8" s="1"/>
      <c r="G8" s="12">
        <v>58354</v>
      </c>
    </row>
    <row r="9" spans="1:8" ht="48.6">
      <c r="A9" s="41" t="s">
        <v>14</v>
      </c>
      <c r="B9" s="1" t="s">
        <v>53</v>
      </c>
      <c r="C9" s="6">
        <v>1002312</v>
      </c>
      <c r="D9" s="1" t="s">
        <v>65</v>
      </c>
      <c r="E9" s="1"/>
      <c r="F9" s="1"/>
      <c r="G9" s="12">
        <f>(8440*619.5-3969756)*(0.87+1.55+1.28+5+0.25)/100*(1+0.05)</f>
        <v>118297.98539999999</v>
      </c>
    </row>
    <row r="10" spans="1:8">
      <c r="A10" s="8"/>
      <c r="B10" s="2" t="s">
        <v>4</v>
      </c>
      <c r="C10" s="9">
        <f>SUM(C3:C9)</f>
        <v>9879799</v>
      </c>
      <c r="D10" s="15" t="s">
        <v>66</v>
      </c>
      <c r="E10" s="2"/>
      <c r="F10" s="2"/>
      <c r="G10" s="13">
        <f>SUM(G3:G9)</f>
        <v>3216508.1883428576</v>
      </c>
    </row>
    <row r="12" spans="1:8">
      <c r="G12" s="42">
        <f>G10/C10</f>
        <v>0.32556413226046982</v>
      </c>
    </row>
  </sheetData>
  <mergeCells count="2">
    <mergeCell ref="G3:G4"/>
    <mergeCell ref="A1:G1"/>
  </mergeCells>
  <phoneticPr fontId="1" type="noConversion"/>
  <printOptions horizontalCentered="1"/>
  <pageMargins left="0.55118110236220474" right="0.55118110236220474" top="0.78740157480314965" bottom="0.59055118110236227" header="0.51181102362204722" footer="0.39370078740157483"/>
  <pageSetup paperSize="9" scale="97" orientation="portrait" r:id="rId1"/>
  <headerFooter alignWithMargins="0"/>
</worksheet>
</file>

<file path=xl/worksheets/sheet3.xml><?xml version="1.0" encoding="utf-8"?>
<worksheet xmlns="http://schemas.openxmlformats.org/spreadsheetml/2006/main" xmlns:r="http://schemas.openxmlformats.org/officeDocument/2006/relationships">
  <dimension ref="A1:G36"/>
  <sheetViews>
    <sheetView topLeftCell="A16" workbookViewId="0">
      <selection activeCell="G34" sqref="G34"/>
    </sheetView>
  </sheetViews>
  <sheetFormatPr defaultRowHeight="16.2"/>
  <cols>
    <col min="1" max="1" width="8.88671875" style="43"/>
    <col min="2" max="2" width="9" style="43" bestFit="1" customWidth="1"/>
    <col min="3" max="3" width="12.88671875" style="44" bestFit="1" customWidth="1"/>
    <col min="4" max="4" width="10.21875" style="45" customWidth="1"/>
    <col min="5" max="5" width="10.21875" style="46" customWidth="1"/>
    <col min="6" max="6" width="11.88671875" style="45" customWidth="1"/>
    <col min="7" max="7" width="12.88671875" style="44" bestFit="1" customWidth="1"/>
    <col min="8" max="16384" width="8.88671875" style="43"/>
  </cols>
  <sheetData>
    <row r="1" spans="1:7">
      <c r="A1" s="43" t="s">
        <v>75</v>
      </c>
    </row>
    <row r="2" spans="1:7" ht="48.6">
      <c r="A2" s="73" t="s">
        <v>76</v>
      </c>
      <c r="B2" s="74"/>
      <c r="C2" s="59" t="s">
        <v>77</v>
      </c>
      <c r="D2" s="60" t="s">
        <v>91</v>
      </c>
      <c r="E2" s="60" t="s">
        <v>90</v>
      </c>
      <c r="F2" s="60" t="s">
        <v>89</v>
      </c>
      <c r="G2" s="61" t="s">
        <v>88</v>
      </c>
    </row>
    <row r="3" spans="1:7">
      <c r="A3" s="47" t="s">
        <v>78</v>
      </c>
      <c r="B3" s="48"/>
      <c r="C3" s="7"/>
      <c r="D3" s="49"/>
      <c r="E3" s="49"/>
      <c r="F3" s="49"/>
      <c r="G3" s="50"/>
    </row>
    <row r="4" spans="1:7">
      <c r="A4" s="47"/>
      <c r="B4" s="48">
        <v>1</v>
      </c>
      <c r="C4" s="51">
        <v>289568</v>
      </c>
      <c r="D4" s="49">
        <v>0.47849999999999998</v>
      </c>
      <c r="E4" s="52">
        <f>0.522</f>
        <v>0.52200000000000002</v>
      </c>
      <c r="F4" s="49">
        <f>E4-D4</f>
        <v>4.3500000000000039E-2</v>
      </c>
      <c r="G4" s="50">
        <f>C4*F4</f>
        <v>12596.208000000011</v>
      </c>
    </row>
    <row r="5" spans="1:7">
      <c r="A5" s="47"/>
      <c r="B5" s="48">
        <v>2</v>
      </c>
      <c r="C5" s="51">
        <v>208790</v>
      </c>
      <c r="D5" s="49">
        <v>0.47449999999999998</v>
      </c>
      <c r="E5" s="52">
        <v>0.52200000000000002</v>
      </c>
      <c r="F5" s="49">
        <f>E5-D5</f>
        <v>4.7500000000000042E-2</v>
      </c>
      <c r="G5" s="50">
        <f>C5*F5</f>
        <v>9917.5250000000087</v>
      </c>
    </row>
    <row r="6" spans="1:7">
      <c r="A6" s="47" t="s">
        <v>79</v>
      </c>
      <c r="B6" s="48"/>
      <c r="C6" s="51"/>
      <c r="D6" s="49"/>
      <c r="E6" s="52"/>
      <c r="F6" s="49"/>
      <c r="G6" s="50"/>
    </row>
    <row r="7" spans="1:7">
      <c r="A7" s="47"/>
      <c r="B7" s="48">
        <v>1</v>
      </c>
      <c r="C7" s="51">
        <v>29392</v>
      </c>
      <c r="D7" s="49">
        <v>0.38679999999999998</v>
      </c>
      <c r="E7" s="52">
        <v>0.52200000000000002</v>
      </c>
      <c r="F7" s="49">
        <f>E7-D7</f>
        <v>0.13520000000000004</v>
      </c>
      <c r="G7" s="50">
        <f>C7*F7</f>
        <v>3973.798400000001</v>
      </c>
    </row>
    <row r="8" spans="1:7">
      <c r="A8" s="47" t="s">
        <v>80</v>
      </c>
      <c r="B8" s="48"/>
      <c r="C8" s="51"/>
      <c r="D8" s="49"/>
      <c r="E8" s="52"/>
      <c r="F8" s="49"/>
      <c r="G8" s="50"/>
    </row>
    <row r="9" spans="1:7">
      <c r="A9" s="47"/>
      <c r="B9" s="48">
        <v>1</v>
      </c>
      <c r="C9" s="51">
        <v>506774</v>
      </c>
      <c r="D9" s="49">
        <v>0.47849999999999998</v>
      </c>
      <c r="E9" s="52">
        <v>0.52200000000000002</v>
      </c>
      <c r="F9" s="49">
        <f>E9-D9</f>
        <v>4.3500000000000039E-2</v>
      </c>
      <c r="G9" s="50">
        <f>C9*F9</f>
        <v>22044.66900000002</v>
      </c>
    </row>
    <row r="10" spans="1:7">
      <c r="A10" s="47"/>
      <c r="B10" s="48">
        <v>2</v>
      </c>
      <c r="C10" s="51">
        <v>43052</v>
      </c>
      <c r="D10" s="49">
        <v>0.38679999999999998</v>
      </c>
      <c r="E10" s="52">
        <v>0.52200000000000002</v>
      </c>
      <c r="F10" s="49">
        <f t="shared" ref="F10:F18" si="0">E10-D10</f>
        <v>0.13520000000000004</v>
      </c>
      <c r="G10" s="50">
        <f t="shared" ref="G10:G18" si="1">C10*F10</f>
        <v>5820.6304000000018</v>
      </c>
    </row>
    <row r="11" spans="1:7">
      <c r="A11" s="47"/>
      <c r="B11" s="48">
        <v>3</v>
      </c>
      <c r="C11" s="51">
        <v>3943</v>
      </c>
      <c r="D11" s="49">
        <v>1</v>
      </c>
      <c r="E11" s="52">
        <v>0.52200000000000002</v>
      </c>
      <c r="F11" s="49">
        <f t="shared" si="0"/>
        <v>-0.47799999999999998</v>
      </c>
      <c r="G11" s="50">
        <f t="shared" si="1"/>
        <v>-1884.7539999999999</v>
      </c>
    </row>
    <row r="12" spans="1:7">
      <c r="A12" s="47"/>
      <c r="B12" s="48">
        <v>4</v>
      </c>
      <c r="C12" s="51">
        <v>4929</v>
      </c>
      <c r="D12" s="49">
        <v>1</v>
      </c>
      <c r="E12" s="52">
        <v>0.52200000000000002</v>
      </c>
      <c r="F12" s="49">
        <f t="shared" si="0"/>
        <v>-0.47799999999999998</v>
      </c>
      <c r="G12" s="50">
        <f t="shared" si="1"/>
        <v>-2356.0619999999999</v>
      </c>
    </row>
    <row r="13" spans="1:7">
      <c r="A13" s="47"/>
      <c r="B13" s="48">
        <v>5</v>
      </c>
      <c r="C13" s="51">
        <v>4929</v>
      </c>
      <c r="D13" s="49">
        <v>1</v>
      </c>
      <c r="E13" s="52">
        <v>0.52200000000000002</v>
      </c>
      <c r="F13" s="49">
        <f t="shared" si="0"/>
        <v>-0.47799999999999998</v>
      </c>
      <c r="G13" s="50">
        <f t="shared" si="1"/>
        <v>-2356.0619999999999</v>
      </c>
    </row>
    <row r="14" spans="1:7">
      <c r="A14" s="47"/>
      <c r="B14" s="48">
        <v>6</v>
      </c>
      <c r="C14" s="51">
        <v>31544</v>
      </c>
      <c r="D14" s="49">
        <v>2</v>
      </c>
      <c r="E14" s="52">
        <v>0.52200000000000002</v>
      </c>
      <c r="F14" s="49">
        <f t="shared" si="0"/>
        <v>-1.478</v>
      </c>
      <c r="G14" s="50">
        <f t="shared" si="1"/>
        <v>-46622.031999999999</v>
      </c>
    </row>
    <row r="15" spans="1:7">
      <c r="A15" s="47"/>
      <c r="B15" s="48">
        <v>8</v>
      </c>
      <c r="C15" s="51">
        <v>98732</v>
      </c>
      <c r="D15" s="49">
        <v>0.38679999999999998</v>
      </c>
      <c r="E15" s="52">
        <v>0.52200000000000002</v>
      </c>
      <c r="F15" s="49">
        <f t="shared" si="0"/>
        <v>0.13520000000000004</v>
      </c>
      <c r="G15" s="50">
        <f t="shared" si="1"/>
        <v>13348.566400000003</v>
      </c>
    </row>
    <row r="16" spans="1:7">
      <c r="A16" s="47"/>
      <c r="B16" s="48">
        <v>10</v>
      </c>
      <c r="C16" s="51">
        <v>11036</v>
      </c>
      <c r="D16" s="49">
        <v>0.43609999999999999</v>
      </c>
      <c r="E16" s="52">
        <v>0.52200000000000002</v>
      </c>
      <c r="F16" s="49">
        <f t="shared" si="0"/>
        <v>8.5900000000000032E-2</v>
      </c>
      <c r="G16" s="50">
        <f t="shared" si="1"/>
        <v>947.99240000000032</v>
      </c>
    </row>
    <row r="17" spans="1:7">
      <c r="A17" s="47"/>
      <c r="B17" s="48">
        <v>11</v>
      </c>
      <c r="C17" s="51">
        <v>7097</v>
      </c>
      <c r="D17" s="49">
        <v>0</v>
      </c>
      <c r="E17" s="52">
        <v>0.52200000000000002</v>
      </c>
      <c r="F17" s="49">
        <f t="shared" si="0"/>
        <v>0.52200000000000002</v>
      </c>
      <c r="G17" s="50">
        <f t="shared" si="1"/>
        <v>3704.634</v>
      </c>
    </row>
    <row r="18" spans="1:7">
      <c r="A18" s="47"/>
      <c r="B18" s="48">
        <v>12</v>
      </c>
      <c r="C18" s="51">
        <v>49568</v>
      </c>
      <c r="D18" s="49">
        <v>0.47849999999999998</v>
      </c>
      <c r="E18" s="52">
        <v>0.52200000000000002</v>
      </c>
      <c r="F18" s="49">
        <f t="shared" si="0"/>
        <v>4.3500000000000039E-2</v>
      </c>
      <c r="G18" s="50">
        <f t="shared" si="1"/>
        <v>2156.2080000000019</v>
      </c>
    </row>
    <row r="19" spans="1:7">
      <c r="A19" s="47" t="s">
        <v>81</v>
      </c>
      <c r="B19" s="48"/>
      <c r="C19" s="51"/>
      <c r="D19" s="49"/>
      <c r="E19" s="52"/>
      <c r="F19" s="49"/>
      <c r="G19" s="50"/>
    </row>
    <row r="20" spans="1:7">
      <c r="A20" s="47"/>
      <c r="B20" s="48">
        <v>11</v>
      </c>
      <c r="C20" s="51">
        <v>121663</v>
      </c>
      <c r="D20" s="49">
        <v>0.47870000000000001</v>
      </c>
      <c r="E20" s="52">
        <v>0.52200000000000002</v>
      </c>
      <c r="F20" s="49">
        <f>E20-D20</f>
        <v>4.3300000000000005E-2</v>
      </c>
      <c r="G20" s="50">
        <f>C20*F20</f>
        <v>5268.0079000000005</v>
      </c>
    </row>
    <row r="21" spans="1:7">
      <c r="A21" s="47"/>
      <c r="B21" s="48">
        <v>12</v>
      </c>
      <c r="C21" s="51">
        <v>43657</v>
      </c>
      <c r="D21" s="49">
        <v>0.47739999999999999</v>
      </c>
      <c r="E21" s="52">
        <v>0.52200000000000002</v>
      </c>
      <c r="F21" s="49">
        <f t="shared" ref="F21:F26" si="2">E21-D21</f>
        <v>4.4600000000000029E-2</v>
      </c>
      <c r="G21" s="50">
        <f t="shared" ref="G21:G26" si="3">C21*F21</f>
        <v>1947.1022000000012</v>
      </c>
    </row>
    <row r="22" spans="1:7">
      <c r="A22" s="47"/>
      <c r="B22" s="48">
        <v>13</v>
      </c>
      <c r="C22" s="51">
        <v>40315</v>
      </c>
      <c r="D22" s="49">
        <v>0.18920000000000001</v>
      </c>
      <c r="E22" s="52">
        <v>0.52200000000000002</v>
      </c>
      <c r="F22" s="49">
        <f t="shared" si="2"/>
        <v>0.33279999999999998</v>
      </c>
      <c r="G22" s="50">
        <f t="shared" si="3"/>
        <v>13416.831999999999</v>
      </c>
    </row>
    <row r="23" spans="1:7">
      <c r="A23" s="47"/>
      <c r="B23" s="48">
        <v>14</v>
      </c>
      <c r="C23" s="51">
        <v>86909</v>
      </c>
      <c r="D23" s="49">
        <v>0.47870000000000001</v>
      </c>
      <c r="E23" s="52">
        <v>0.52200000000000002</v>
      </c>
      <c r="F23" s="49">
        <f t="shared" si="2"/>
        <v>4.3300000000000005E-2</v>
      </c>
      <c r="G23" s="50">
        <f t="shared" si="3"/>
        <v>3763.1597000000006</v>
      </c>
    </row>
    <row r="24" spans="1:7">
      <c r="A24" s="47" t="s">
        <v>82</v>
      </c>
      <c r="B24" s="48"/>
      <c r="C24" s="51">
        <v>2831146</v>
      </c>
      <c r="D24" s="49">
        <v>0.47989999999999999</v>
      </c>
      <c r="E24" s="52">
        <v>0.52200000000000002</v>
      </c>
      <c r="F24" s="49">
        <f t="shared" si="2"/>
        <v>4.2100000000000026E-2</v>
      </c>
      <c r="G24" s="50">
        <f t="shared" si="3"/>
        <v>119191.24660000007</v>
      </c>
    </row>
    <row r="25" spans="1:7">
      <c r="A25" s="47" t="s">
        <v>83</v>
      </c>
      <c r="B25" s="48"/>
      <c r="C25" s="51">
        <v>144146</v>
      </c>
      <c r="D25" s="49">
        <v>0.97960000000000003</v>
      </c>
      <c r="E25" s="52">
        <v>0.52200000000000002</v>
      </c>
      <c r="F25" s="49">
        <f t="shared" si="2"/>
        <v>-0.45760000000000001</v>
      </c>
      <c r="G25" s="50">
        <f t="shared" si="3"/>
        <v>-65961.209600000002</v>
      </c>
    </row>
    <row r="26" spans="1:7">
      <c r="A26" s="47" t="s">
        <v>84</v>
      </c>
      <c r="B26" s="48"/>
      <c r="C26" s="51">
        <v>3005378</v>
      </c>
      <c r="D26" s="49">
        <v>0.47970000000000002</v>
      </c>
      <c r="E26" s="52">
        <v>0.52200000000000002</v>
      </c>
      <c r="F26" s="49">
        <f t="shared" si="2"/>
        <v>4.2300000000000004E-2</v>
      </c>
      <c r="G26" s="50">
        <f t="shared" si="3"/>
        <v>127127.48940000001</v>
      </c>
    </row>
    <row r="27" spans="1:7" ht="32.4">
      <c r="A27" s="47"/>
      <c r="B27" s="48"/>
      <c r="C27" s="51"/>
      <c r="D27" s="49"/>
      <c r="E27" s="52"/>
      <c r="F27" s="49" t="s">
        <v>74</v>
      </c>
      <c r="G27" s="50">
        <f>SUM(G4:G26)</f>
        <v>226043.94980000012</v>
      </c>
    </row>
    <row r="28" spans="1:7">
      <c r="A28" s="47" t="s">
        <v>85</v>
      </c>
      <c r="B28" s="48"/>
      <c r="C28" s="51"/>
      <c r="D28" s="49"/>
      <c r="E28" s="52"/>
      <c r="F28" s="49"/>
      <c r="G28" s="50">
        <v>2633036</v>
      </c>
    </row>
    <row r="29" spans="1:7">
      <c r="A29" s="47" t="s">
        <v>95</v>
      </c>
      <c r="B29" s="48"/>
      <c r="C29" s="51"/>
      <c r="D29" s="49"/>
      <c r="E29" s="52"/>
      <c r="F29" s="49"/>
      <c r="G29" s="50"/>
    </row>
    <row r="30" spans="1:7">
      <c r="A30" s="47"/>
      <c r="B30" s="48">
        <v>2</v>
      </c>
      <c r="C30" s="51"/>
      <c r="D30" s="49"/>
      <c r="E30" s="52"/>
      <c r="F30" s="49"/>
      <c r="G30" s="50">
        <v>207</v>
      </c>
    </row>
    <row r="31" spans="1:7">
      <c r="A31" s="47"/>
      <c r="B31" s="48" t="s">
        <v>96</v>
      </c>
      <c r="C31" s="51"/>
      <c r="D31" s="49"/>
      <c r="E31" s="52"/>
      <c r="F31" s="49"/>
      <c r="G31" s="50">
        <v>76192</v>
      </c>
    </row>
    <row r="32" spans="1:7">
      <c r="A32" s="47"/>
      <c r="B32" s="48" t="s">
        <v>97</v>
      </c>
      <c r="C32" s="51"/>
      <c r="D32" s="49"/>
      <c r="E32" s="52"/>
      <c r="F32" s="49"/>
      <c r="G32" s="50">
        <v>40668</v>
      </c>
    </row>
    <row r="33" spans="1:7">
      <c r="A33" s="47"/>
      <c r="B33" s="48" t="s">
        <v>98</v>
      </c>
      <c r="C33" s="51"/>
      <c r="D33" s="49"/>
      <c r="E33" s="52"/>
      <c r="F33" s="49"/>
      <c r="G33" s="50">
        <v>59370</v>
      </c>
    </row>
    <row r="34" spans="1:7" ht="32.4">
      <c r="A34" s="47"/>
      <c r="B34" s="48"/>
      <c r="C34" s="51"/>
      <c r="D34" s="49"/>
      <c r="E34" s="52"/>
      <c r="F34" s="49" t="s">
        <v>73</v>
      </c>
      <c r="G34" s="50">
        <f>G27+G28+G30+G31+G32+G33</f>
        <v>3035516.9498000001</v>
      </c>
    </row>
    <row r="35" spans="1:7">
      <c r="A35" s="47" t="s">
        <v>86</v>
      </c>
      <c r="B35" s="48"/>
      <c r="C35" s="51"/>
      <c r="D35" s="49"/>
      <c r="E35" s="52"/>
      <c r="F35" s="49"/>
      <c r="G35" s="50">
        <v>1041191</v>
      </c>
    </row>
    <row r="36" spans="1:7">
      <c r="A36" s="53"/>
      <c r="B36" s="54"/>
      <c r="C36" s="55"/>
      <c r="D36" s="56"/>
      <c r="E36" s="57"/>
      <c r="F36" s="56" t="s">
        <v>87</v>
      </c>
      <c r="G36" s="58">
        <f>G34+G35</f>
        <v>4076707.9498000001</v>
      </c>
    </row>
  </sheetData>
  <mergeCells count="1">
    <mergeCell ref="A2:B2"/>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2</vt:i4>
      </vt:variant>
    </vt:vector>
  </HeadingPairs>
  <TitlesOfParts>
    <vt:vector size="5" baseType="lpstr">
      <vt:lpstr>附表1</vt:lpstr>
      <vt:lpstr>附表2</vt:lpstr>
      <vt:lpstr>附表3</vt:lpstr>
      <vt:lpstr>附表1!Print_Area</vt:lpstr>
      <vt:lpstr>附表2!Print_Area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aruey</dc:creator>
  <cp:lastModifiedBy>TpdUser</cp:lastModifiedBy>
  <cp:lastPrinted>2016-05-10T06:00:04Z</cp:lastPrinted>
  <dcterms:created xsi:type="dcterms:W3CDTF">2014-07-28T09:01:16Z</dcterms:created>
  <dcterms:modified xsi:type="dcterms:W3CDTF">2016-05-10T06:15:18Z</dcterms:modified>
</cp:coreProperties>
</file>