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23016" windowHeight="9408" activeTab="3"/>
  </bookViews>
  <sheets>
    <sheet name="附表一" sheetId="1" r:id="rId1"/>
    <sheet name="附表二" sheetId="4" r:id="rId2"/>
    <sheet name="附表三" sheetId="5" r:id="rId3"/>
    <sheet name="附表四" sheetId="3" r:id="rId4"/>
  </sheets>
  <calcPr calcId="125725"/>
</workbook>
</file>

<file path=xl/calcChain.xml><?xml version="1.0" encoding="utf-8"?>
<calcChain xmlns="http://schemas.openxmlformats.org/spreadsheetml/2006/main">
  <c r="C6" i="5"/>
  <c r="D6"/>
  <c r="E6"/>
  <c r="E5"/>
  <c r="D5"/>
  <c r="D18"/>
  <c r="D19" s="1"/>
  <c r="D20" l="1"/>
  <c r="D22" s="1"/>
  <c r="D23" s="1"/>
  <c r="N46" i="4" l="1"/>
  <c r="N32"/>
  <c r="N14"/>
  <c r="M14"/>
  <c r="S13" i="1"/>
  <c r="M12" i="4"/>
  <c r="L45"/>
  <c r="M45" s="1"/>
  <c r="N45" s="1"/>
  <c r="L44"/>
  <c r="M44" s="1"/>
  <c r="L43"/>
  <c r="M43" s="1"/>
  <c r="M41"/>
  <c r="N41" s="1"/>
  <c r="L41"/>
  <c r="L40"/>
  <c r="M40" s="1"/>
  <c r="N40" s="1"/>
  <c r="M37"/>
  <c r="N37" s="1"/>
  <c r="M36"/>
  <c r="L32"/>
  <c r="M32" s="1"/>
  <c r="L31"/>
  <c r="M31" s="1"/>
  <c r="N31" s="1"/>
  <c r="L30"/>
  <c r="N30" s="1"/>
  <c r="M29"/>
  <c r="N29" s="1"/>
  <c r="M28"/>
  <c r="N28" s="1"/>
  <c r="L26"/>
  <c r="M26" s="1"/>
  <c r="N26" s="1"/>
  <c r="M25"/>
  <c r="N25" s="1"/>
  <c r="L25"/>
  <c r="L24"/>
  <c r="M24" s="1"/>
  <c r="N24" s="1"/>
  <c r="L23"/>
  <c r="M23" s="1"/>
  <c r="N23" s="1"/>
  <c r="L21"/>
  <c r="M21" s="1"/>
  <c r="N21" s="1"/>
  <c r="M20"/>
  <c r="N20" s="1"/>
  <c r="L20"/>
  <c r="L19"/>
  <c r="M19" s="1"/>
  <c r="N19" s="1"/>
  <c r="L18"/>
  <c r="M18" s="1"/>
  <c r="N18" s="1"/>
  <c r="L17"/>
  <c r="M17" s="1"/>
  <c r="N17" s="1"/>
  <c r="L14"/>
  <c r="L13"/>
  <c r="M13" s="1"/>
  <c r="N13" s="1"/>
  <c r="L12"/>
  <c r="M10"/>
  <c r="N10" s="1"/>
  <c r="L10"/>
  <c r="L8"/>
  <c r="M8" s="1"/>
  <c r="L7"/>
  <c r="M7" s="1"/>
  <c r="L6"/>
  <c r="M6" s="1"/>
  <c r="N4"/>
  <c r="M4"/>
  <c r="L4"/>
  <c r="D29" i="3" l="1"/>
  <c r="D30" l="1"/>
  <c r="D36" s="1"/>
  <c r="T41" i="1"/>
  <c r="T38"/>
  <c r="T25"/>
  <c r="T19"/>
  <c r="T21"/>
  <c r="T39"/>
  <c r="T42"/>
  <c r="T15"/>
  <c r="T11"/>
  <c r="R5" l="1"/>
  <c r="S5" s="1"/>
  <c r="T5" s="1"/>
  <c r="R7"/>
  <c r="S7"/>
  <c r="T7" s="1"/>
  <c r="R8"/>
  <c r="S8" s="1"/>
  <c r="T8" s="1"/>
  <c r="R9"/>
  <c r="S9" s="1"/>
  <c r="T9" s="1"/>
  <c r="R36"/>
  <c r="S36" s="1"/>
  <c r="T36" s="1"/>
  <c r="R35"/>
  <c r="S35" s="1"/>
  <c r="T35" s="1"/>
  <c r="S33"/>
  <c r="T33" s="1"/>
  <c r="S32"/>
  <c r="T32" s="1"/>
  <c r="S31"/>
  <c r="T31" s="1"/>
  <c r="S30"/>
  <c r="T30" s="1"/>
  <c r="S29"/>
  <c r="T29" s="1"/>
  <c r="S27"/>
  <c r="T27" s="1"/>
  <c r="R26"/>
  <c r="S26" s="1"/>
  <c r="T26" s="1"/>
  <c r="R24"/>
  <c r="S24" s="1"/>
  <c r="T24" s="1"/>
  <c r="S22"/>
  <c r="T22" s="1"/>
  <c r="R20"/>
  <c r="S20" s="1"/>
  <c r="T20" s="1"/>
  <c r="R18"/>
  <c r="S18" s="1"/>
  <c r="T18" s="1"/>
  <c r="R14"/>
  <c r="S14" s="1"/>
  <c r="T14" s="1"/>
  <c r="R13"/>
  <c r="T13" s="1"/>
  <c r="I43"/>
  <c r="J43" s="1"/>
  <c r="I42"/>
  <c r="J42" s="1"/>
  <c r="I41"/>
  <c r="J41" s="1"/>
  <c r="I39"/>
  <c r="J39" s="1"/>
  <c r="K39" s="1"/>
  <c r="I38"/>
  <c r="J38" s="1"/>
  <c r="K38" s="1"/>
  <c r="I36"/>
  <c r="J36" s="1"/>
  <c r="K36" s="1"/>
  <c r="I35"/>
  <c r="J35" s="1"/>
  <c r="K35" s="1"/>
  <c r="I33"/>
  <c r="J33" s="1"/>
  <c r="K33" s="1"/>
  <c r="I32"/>
  <c r="J32" s="1"/>
  <c r="K32" s="1"/>
  <c r="I31"/>
  <c r="J31" s="1"/>
  <c r="K31" s="1"/>
  <c r="I30"/>
  <c r="J30" s="1"/>
  <c r="K30" s="1"/>
  <c r="I29"/>
  <c r="J29" s="1"/>
  <c r="K29" s="1"/>
  <c r="I27"/>
  <c r="J27" s="1"/>
  <c r="K27" s="1"/>
  <c r="I26"/>
  <c r="J26" s="1"/>
  <c r="K26" s="1"/>
  <c r="I25"/>
  <c r="J25" s="1"/>
  <c r="K25" s="1"/>
  <c r="I24"/>
  <c r="J24" s="1"/>
  <c r="K24" s="1"/>
  <c r="I22"/>
  <c r="J22" s="1"/>
  <c r="K22" s="1"/>
  <c r="I21"/>
  <c r="J21" s="1"/>
  <c r="K21" s="1"/>
  <c r="I20"/>
  <c r="J20" s="1"/>
  <c r="K20" s="1"/>
  <c r="I19"/>
  <c r="J19" s="1"/>
  <c r="K19" s="1"/>
  <c r="I18"/>
  <c r="J18" s="1"/>
  <c r="K18" s="1"/>
  <c r="I15"/>
  <c r="J15" s="1"/>
  <c r="K15" s="1"/>
  <c r="I14"/>
  <c r="J14" s="1"/>
  <c r="K14" s="1"/>
  <c r="I13"/>
  <c r="J13" s="1"/>
  <c r="I11"/>
  <c r="J11" s="1"/>
  <c r="K11" s="1"/>
  <c r="I9"/>
  <c r="J9" s="1"/>
  <c r="I8"/>
  <c r="J8" s="1"/>
  <c r="I7"/>
  <c r="J7" s="1"/>
  <c r="I5"/>
  <c r="J5" s="1"/>
  <c r="K5" s="1"/>
  <c r="C44" l="1"/>
  <c r="L44"/>
</calcChain>
</file>

<file path=xl/sharedStrings.xml><?xml version="1.0" encoding="utf-8"?>
<sst xmlns="http://schemas.openxmlformats.org/spreadsheetml/2006/main" count="328" uniqueCount="235">
  <si>
    <t>項次</t>
    <phoneticPr fontId="2" type="noConversion"/>
  </si>
  <si>
    <t>工程項目</t>
    <phoneticPr fontId="2" type="noConversion"/>
  </si>
  <si>
    <t>租期起</t>
    <phoneticPr fontId="2" type="noConversion"/>
  </si>
  <si>
    <t>租期迄</t>
    <phoneticPr fontId="2" type="noConversion"/>
  </si>
  <si>
    <t>01-3</t>
    <phoneticPr fontId="2" type="noConversion"/>
  </si>
  <si>
    <t>A-2 生產管理及線圈製造大樓工程(無構台)</t>
    <phoneticPr fontId="2" type="noConversion"/>
  </si>
  <si>
    <t>01-3-4</t>
    <phoneticPr fontId="2" type="noConversion"/>
  </si>
  <si>
    <t>01-3-6</t>
    <phoneticPr fontId="2" type="noConversion"/>
  </si>
  <si>
    <t>水平垂直支撐系統/(無構台)</t>
    <phoneticPr fontId="2" type="noConversion"/>
  </si>
  <si>
    <t>中間樁打拔H300 GL-13m</t>
    <phoneticPr fontId="2" type="noConversion"/>
  </si>
  <si>
    <t>水平支撐第一層WH300*SH300(角撐H250)</t>
    <phoneticPr fontId="3" type="noConversion"/>
  </si>
  <si>
    <t>水平支撐第二層WH350*SH350(角撐H300)</t>
    <phoneticPr fontId="3" type="noConversion"/>
  </si>
  <si>
    <t>01-4</t>
    <phoneticPr fontId="2" type="noConversion"/>
  </si>
  <si>
    <t>A-2-1 機件清理場建築工程</t>
    <phoneticPr fontId="2" type="noConversion"/>
  </si>
  <si>
    <t>01-4-7</t>
    <phoneticPr fontId="2" type="noConversion"/>
  </si>
  <si>
    <t>01-5</t>
    <phoneticPr fontId="2" type="noConversion"/>
  </si>
  <si>
    <t>A-3 鍛焊工場建築工程</t>
    <phoneticPr fontId="2" type="noConversion"/>
  </si>
  <si>
    <t>01-5-6</t>
    <phoneticPr fontId="2" type="noConversion"/>
  </si>
  <si>
    <t>鋼軌樁50kg/L=9m/含拔除後細砂回填</t>
    <phoneticPr fontId="3" type="noConversion"/>
  </si>
  <si>
    <t>01-6</t>
    <phoneticPr fontId="2" type="noConversion"/>
  </si>
  <si>
    <t>B-1~B3地下式建築工程(有構台)</t>
    <phoneticPr fontId="2" type="noConversion"/>
  </si>
  <si>
    <t>01-6-16</t>
    <phoneticPr fontId="2" type="noConversion"/>
  </si>
  <si>
    <t>H型鋼300*300/L=18m/含拔除後細砂回填夯實</t>
    <phoneticPr fontId="3" type="noConversion"/>
  </si>
  <si>
    <t>H型鋼300*300/L=18m/含拔除後細砂回填夯實</t>
    <phoneticPr fontId="3" type="noConversion"/>
  </si>
  <si>
    <t>01-6-17</t>
    <phoneticPr fontId="3" type="noConversion"/>
  </si>
  <si>
    <t>H型鋼300*300/L=20m/含拔除後細砂回填夯實</t>
    <phoneticPr fontId="3" type="noConversion"/>
  </si>
  <si>
    <t>01-6-21</t>
    <phoneticPr fontId="3" type="noConversion"/>
  </si>
  <si>
    <t>水平垂直安全支撐系統/含施工構台</t>
    <phoneticPr fontId="2" type="noConversion"/>
  </si>
  <si>
    <t>中間樁打拔H-350 GL-18m</t>
    <phoneticPr fontId="3" type="noConversion"/>
  </si>
  <si>
    <t>中間樁打拔H-350 GL-20m</t>
    <phoneticPr fontId="3" type="noConversion"/>
  </si>
  <si>
    <t>水平支撐第一層WH300*SH300(角撐H250)</t>
    <phoneticPr fontId="3" type="noConversion"/>
  </si>
  <si>
    <t>水平支撐第二層WH350*SH350(角撐H300)</t>
    <phoneticPr fontId="3" type="noConversion"/>
  </si>
  <si>
    <t>水平支撐第三層WH350*SH350(角撐H300)</t>
    <phoneticPr fontId="3" type="noConversion"/>
  </si>
  <si>
    <t>覆工板 1m*2m</t>
    <phoneticPr fontId="3" type="noConversion"/>
  </si>
  <si>
    <t>覆工梁</t>
    <phoneticPr fontId="3" type="noConversion"/>
  </si>
  <si>
    <t>02-1</t>
    <phoneticPr fontId="3" type="noConversion"/>
  </si>
  <si>
    <t>A-4BOP實習工廠建築工程(無施工構台)</t>
    <phoneticPr fontId="2" type="noConversion"/>
  </si>
  <si>
    <t>02-1-5</t>
    <phoneticPr fontId="3" type="noConversion"/>
  </si>
  <si>
    <t>H型鋼300*300/L=13m/含拔除後細砂回填夯實</t>
    <phoneticPr fontId="3" type="noConversion"/>
  </si>
  <si>
    <t>新增</t>
    <phoneticPr fontId="3" type="noConversion"/>
  </si>
  <si>
    <t>鋼軌樁50kg/L=9m/含拔除後細砂回填夯實</t>
    <phoneticPr fontId="3" type="noConversion"/>
  </si>
  <si>
    <t>02-1-7</t>
    <phoneticPr fontId="3" type="noConversion"/>
  </si>
  <si>
    <t>水平垂直安全支撐系統(無施工構台)</t>
    <phoneticPr fontId="2" type="noConversion"/>
  </si>
  <si>
    <t>中間樁打拔H-300 GL-13m</t>
    <phoneticPr fontId="2" type="noConversion"/>
  </si>
  <si>
    <t>水平支撐第一層WH300*SH300(角撐H250)</t>
    <phoneticPr fontId="2" type="noConversion"/>
  </si>
  <si>
    <t>水平支撐第二層WH350*SH350(角撐H300)</t>
    <phoneticPr fontId="2" type="noConversion"/>
  </si>
  <si>
    <t>102-7-26</t>
    <phoneticPr fontId="2" type="noConversion"/>
  </si>
  <si>
    <t>103-2-20</t>
    <phoneticPr fontId="2" type="noConversion"/>
  </si>
  <si>
    <t>102-10-19</t>
    <phoneticPr fontId="2" type="noConversion"/>
  </si>
  <si>
    <t>102-8-1</t>
    <phoneticPr fontId="2" type="noConversion"/>
  </si>
  <si>
    <t>102-8-9</t>
    <phoneticPr fontId="2" type="noConversion"/>
  </si>
  <si>
    <t>103-1-28</t>
    <phoneticPr fontId="2" type="noConversion"/>
  </si>
  <si>
    <t>103-9-9</t>
    <phoneticPr fontId="2" type="noConversion"/>
  </si>
  <si>
    <t>102-8-17</t>
    <phoneticPr fontId="2" type="noConversion"/>
  </si>
  <si>
    <t>102-10-8</t>
    <phoneticPr fontId="2" type="noConversion"/>
  </si>
  <si>
    <t>102-12-6</t>
    <phoneticPr fontId="2" type="noConversion"/>
  </si>
  <si>
    <t>102-9-27</t>
    <phoneticPr fontId="2" type="noConversion"/>
  </si>
  <si>
    <t>103-9-29</t>
    <phoneticPr fontId="2" type="noConversion"/>
  </si>
  <si>
    <t>103-12-3</t>
    <phoneticPr fontId="2" type="noConversion"/>
  </si>
  <si>
    <t>104-1-5</t>
    <phoneticPr fontId="2" type="noConversion"/>
  </si>
  <si>
    <t>103-8-5</t>
    <phoneticPr fontId="2" type="noConversion"/>
  </si>
  <si>
    <t>102-10-21</t>
    <phoneticPr fontId="2" type="noConversion"/>
  </si>
  <si>
    <t>102-11-10</t>
    <phoneticPr fontId="2" type="noConversion"/>
  </si>
  <si>
    <t>102-11-28</t>
    <phoneticPr fontId="2" type="noConversion"/>
  </si>
  <si>
    <t>103-3-26</t>
    <phoneticPr fontId="2" type="noConversion"/>
  </si>
  <si>
    <t>102-5-22</t>
    <phoneticPr fontId="2" type="noConversion"/>
  </si>
  <si>
    <t>102-11-19</t>
    <phoneticPr fontId="2" type="noConversion"/>
  </si>
  <si>
    <t>102-08-18</t>
    <phoneticPr fontId="2" type="noConversion"/>
  </si>
  <si>
    <t>103-03-27</t>
    <phoneticPr fontId="2" type="noConversion"/>
  </si>
  <si>
    <t>102-05-22</t>
    <phoneticPr fontId="2" type="noConversion"/>
  </si>
  <si>
    <t>102-09-04</t>
    <phoneticPr fontId="2" type="noConversion"/>
  </si>
  <si>
    <t>102-06-01</t>
    <phoneticPr fontId="2" type="noConversion"/>
  </si>
  <si>
    <t>102-06-10</t>
    <phoneticPr fontId="2" type="noConversion"/>
  </si>
  <si>
    <t>逾期租金</t>
    <phoneticPr fontId="2" type="noConversion"/>
  </si>
  <si>
    <t>逾期天數</t>
    <phoneticPr fontId="3" type="noConversion"/>
  </si>
  <si>
    <t>合約天數</t>
    <phoneticPr fontId="2" type="noConversion"/>
  </si>
  <si>
    <t>單價</t>
    <phoneticPr fontId="3" type="noConversion"/>
  </si>
  <si>
    <t>數量</t>
    <phoneticPr fontId="2" type="noConversion"/>
  </si>
  <si>
    <t>合計</t>
    <phoneticPr fontId="2" type="noConversion"/>
  </si>
  <si>
    <t>H300*300*10*15/L=13m/含拔除&amp;細砂回填夯實</t>
    <phoneticPr fontId="2" type="noConversion"/>
  </si>
  <si>
    <t>長度</t>
    <phoneticPr fontId="2" type="noConversion"/>
  </si>
  <si>
    <t>逾期租金</t>
    <phoneticPr fontId="2" type="noConversion"/>
  </si>
  <si>
    <t>實作天數</t>
    <phoneticPr fontId="2" type="noConversion"/>
  </si>
  <si>
    <r>
      <t>施工構台(一般載重);共構</t>
    </r>
    <r>
      <rPr>
        <sz val="11"/>
        <rFont val="Times New Roman"/>
        <family val="1"/>
      </rPr>
      <t/>
    </r>
    <phoneticPr fontId="3" type="noConversion"/>
  </si>
  <si>
    <t>103-1-17</t>
    <phoneticPr fontId="2" type="noConversion"/>
  </si>
  <si>
    <t>102-7-26</t>
    <phoneticPr fontId="2" type="noConversion"/>
  </si>
  <si>
    <t>項目</t>
  </si>
  <si>
    <t>事由</t>
  </si>
  <si>
    <t>扣除金額</t>
  </si>
  <si>
    <t>中間樁拔除將開挖面下土壤上帶留置筏基坑內</t>
  </si>
  <si>
    <t>擋土樁拔除後孔洞回填土填築及清理周圍環境</t>
  </si>
  <si>
    <t>支撐圍苓及背填混凝土塊拆除後打壞下方預留筋</t>
  </si>
  <si>
    <t>支撐圍苓及背填混凝土塊拆除後垃圾留置止水帶及側壁間</t>
  </si>
  <si>
    <t>地下結構物超打混凝土</t>
  </si>
  <si>
    <t>擋土樁打設位置不正確造成外擴</t>
  </si>
  <si>
    <t>土方超挖及棄方</t>
  </si>
  <si>
    <t>垃圾清運</t>
  </si>
  <si>
    <t>小計</t>
  </si>
  <si>
    <t>逾期違約金</t>
  </si>
  <si>
    <t>合計</t>
  </si>
  <si>
    <t>B區B2F筏基坑整理、打石及抽水</t>
  </si>
  <si>
    <t>B區部分擋土壁側拔樁後孔洞周圍清除原土</t>
  </si>
  <si>
    <t>B區B1F外牆邊柱鋼筋校正及配料綁紮</t>
  </si>
  <si>
    <t>B區B2F外牆止水帶處場地清理</t>
  </si>
  <si>
    <t>地下結構物超打混凝土PUMP</t>
  </si>
  <si>
    <t>B區擋土側模板費工</t>
  </si>
  <si>
    <t>B區擋土樁打設位置不正確</t>
  </si>
  <si>
    <t>管銷費用10%</t>
  </si>
  <si>
    <t>B區第一、二層支撐圍苓，擋土支撐及構台拆除拔樁延誤後續工序施作工期，逾期21日</t>
  </si>
  <si>
    <t>編號</t>
    <phoneticPr fontId="13" type="noConversion"/>
  </si>
  <si>
    <t>工程名稱</t>
    <phoneticPr fontId="13" type="noConversion"/>
  </si>
  <si>
    <t>租期
A</t>
    <phoneticPr fontId="13" type="noConversion"/>
  </si>
  <si>
    <t>數量
B</t>
    <phoneticPr fontId="13" type="noConversion"/>
  </si>
  <si>
    <t>逾期單價
C</t>
    <phoneticPr fontId="13" type="noConversion"/>
  </si>
  <si>
    <t>租期始日
D</t>
    <phoneticPr fontId="13" type="noConversion"/>
  </si>
  <si>
    <t>租期末日
E</t>
    <phoneticPr fontId="13" type="noConversion"/>
  </si>
  <si>
    <t>使用天數
F=E-D+1</t>
    <phoneticPr fontId="13" type="noConversion"/>
  </si>
  <si>
    <t>逾期天數
G=F-A</t>
    <phoneticPr fontId="13" type="noConversion"/>
  </si>
  <si>
    <t>逾期租金
H=BxGxC</t>
    <phoneticPr fontId="13" type="noConversion"/>
  </si>
  <si>
    <t>01-3</t>
    <phoneticPr fontId="13" type="noConversion"/>
  </si>
  <si>
    <t>A-2生產管理及線圈製造大樓工程</t>
    <phoneticPr fontId="13" type="noConversion"/>
  </si>
  <si>
    <t>01-3-4</t>
    <phoneticPr fontId="13" type="noConversion"/>
  </si>
  <si>
    <t>H-300/L=13m/含拔除&amp;細砂回填夯實（租期152天）</t>
    <phoneticPr fontId="13" type="noConversion"/>
  </si>
  <si>
    <t>145支x13m/支=</t>
  </si>
  <si>
    <t>m</t>
  </si>
  <si>
    <t>元/m/日</t>
    <phoneticPr fontId="13" type="noConversion"/>
  </si>
  <si>
    <t>01-3-6</t>
    <phoneticPr fontId="13" type="noConversion"/>
  </si>
  <si>
    <t>28支x13m/支=</t>
  </si>
  <si>
    <t>水平支撐第一層WH300*SH300（角撐H250）（租期96天）</t>
    <phoneticPr fontId="13" type="noConversion"/>
  </si>
  <si>
    <t>T</t>
  </si>
  <si>
    <t>元/T/日</t>
    <phoneticPr fontId="13" type="noConversion"/>
  </si>
  <si>
    <t>水平支撐第二層WH350*SH350（角撐H300）（租期83天）</t>
    <phoneticPr fontId="13" type="noConversion"/>
  </si>
  <si>
    <t>水平支撐第二層WH350*SH350（角撐H300）（租期83天）</t>
  </si>
  <si>
    <t>01-4</t>
    <phoneticPr fontId="13" type="noConversion"/>
  </si>
  <si>
    <t>A-2-1機件清理場建築工程</t>
    <phoneticPr fontId="13" type="noConversion"/>
  </si>
  <si>
    <t>01-4-7</t>
    <phoneticPr fontId="13" type="noConversion"/>
  </si>
  <si>
    <t>鋼軌樁50kg/L=9m/含拔除後細砂回填夯實驗（租期30天）</t>
    <phoneticPr fontId="13" type="noConversion"/>
  </si>
  <si>
    <t>支</t>
    <phoneticPr fontId="13" type="noConversion"/>
  </si>
  <si>
    <t>01-5</t>
    <phoneticPr fontId="13" type="noConversion"/>
  </si>
  <si>
    <t>01-5-6</t>
    <phoneticPr fontId="13" type="noConversion"/>
  </si>
  <si>
    <t>鋼軌樁50kg/L=9m/含拔除後細砂回填夯實驗（租期61天）</t>
    <phoneticPr fontId="13" type="noConversion"/>
  </si>
  <si>
    <t>01-6</t>
    <phoneticPr fontId="13" type="noConversion"/>
  </si>
  <si>
    <t>B1-B3地下室建築工程</t>
    <phoneticPr fontId="13" type="noConversion"/>
  </si>
  <si>
    <t>01-6-16</t>
    <phoneticPr fontId="13" type="noConversion"/>
  </si>
  <si>
    <t>H型鋼300*300/L=18m/含拔除後細砂回填夯實</t>
    <phoneticPr fontId="13" type="noConversion"/>
  </si>
  <si>
    <t>H型鋼300*300/L=18m/含拔除後細砂回填夯實（租期276天）</t>
    <phoneticPr fontId="13" type="noConversion"/>
  </si>
  <si>
    <t>H型鋼300*300/L=18m/含拔除後細砂回填夯實（租期256天）</t>
    <phoneticPr fontId="13" type="noConversion"/>
  </si>
  <si>
    <t>01-6-17</t>
    <phoneticPr fontId="13" type="noConversion"/>
  </si>
  <si>
    <t>H型鋼300*300/L=20m/含拔除後細砂回填夯實</t>
    <phoneticPr fontId="13" type="noConversion"/>
  </si>
  <si>
    <t>H型鋼300*300/L=20m/含拔除後細砂回填夯實（租期276天）</t>
    <phoneticPr fontId="13" type="noConversion"/>
  </si>
  <si>
    <t>37支x20m/支=</t>
    <phoneticPr fontId="13" type="noConversion"/>
  </si>
  <si>
    <t>6支x20m/支=</t>
    <phoneticPr fontId="13" type="noConversion"/>
  </si>
  <si>
    <t>H型鋼300*300/L=20m/含拔除後細砂回填夯實（租期256天）</t>
    <phoneticPr fontId="13" type="noConversion"/>
  </si>
  <si>
    <t>14支x20m/支=</t>
    <phoneticPr fontId="13" type="noConversion"/>
  </si>
  <si>
    <t>28支x20m/支=</t>
    <phoneticPr fontId="13" type="noConversion"/>
  </si>
  <si>
    <t>01-6-21</t>
    <phoneticPr fontId="13" type="noConversion"/>
  </si>
  <si>
    <t>水平垂直安全支撐系統/含施工構台</t>
    <phoneticPr fontId="13" type="noConversion"/>
  </si>
  <si>
    <t>中間樁打拔H*350 GL-18m（租期192天）</t>
    <phoneticPr fontId="13" type="noConversion"/>
  </si>
  <si>
    <t>101支x18m/支=</t>
  </si>
  <si>
    <t>中間樁打拔H*350 GL-20m（租期192天）</t>
    <phoneticPr fontId="13" type="noConversion"/>
  </si>
  <si>
    <t>38支x20m/支=</t>
  </si>
  <si>
    <t>水平支撐第一層WH300*SH300（角撐H250）（租期186天）</t>
    <phoneticPr fontId="13" type="noConversion"/>
  </si>
  <si>
    <t>水平支撐第二層WH350*SH350（角撐H300）（租期172天）</t>
    <phoneticPr fontId="13" type="noConversion"/>
  </si>
  <si>
    <t>水平支撐第三層WH350*SH350（角撐H300）（租期93天）</t>
    <phoneticPr fontId="13" type="noConversion"/>
  </si>
  <si>
    <t>共構樁打拔H350GL-19m（含斜拉加勁）（租期241天）</t>
    <phoneticPr fontId="13" type="noConversion"/>
  </si>
  <si>
    <t>共構樁打拔H350GL-21m（含斜拉加勁）（租期241天）</t>
    <phoneticPr fontId="13" type="noConversion"/>
  </si>
  <si>
    <t>施工構台（一般載重）；共構（租期241天）</t>
    <phoneticPr fontId="13" type="noConversion"/>
  </si>
  <si>
    <t>覆工板1m*2m</t>
    <phoneticPr fontId="13" type="noConversion"/>
  </si>
  <si>
    <t>m²</t>
    <phoneticPr fontId="13" type="noConversion"/>
  </si>
  <si>
    <t>元/m²/日</t>
    <phoneticPr fontId="13" type="noConversion"/>
  </si>
  <si>
    <t>02</t>
    <phoneticPr fontId="13" type="noConversion"/>
  </si>
  <si>
    <t>林口訓練中心</t>
    <phoneticPr fontId="13" type="noConversion"/>
  </si>
  <si>
    <t>02-1</t>
    <phoneticPr fontId="13" type="noConversion"/>
  </si>
  <si>
    <t>A-4BOP實習工場建築工程（無施工構台）</t>
    <phoneticPr fontId="13" type="noConversion"/>
  </si>
  <si>
    <t>02-1-5</t>
    <phoneticPr fontId="13" type="noConversion"/>
  </si>
  <si>
    <t>H型鋼300*300/L=13m/含拔除後細砂回填夯實（租期163天）</t>
    <phoneticPr fontId="13" type="noConversion"/>
  </si>
  <si>
    <t>132支x13m/支=</t>
  </si>
  <si>
    <t>新增</t>
    <phoneticPr fontId="13" type="noConversion"/>
  </si>
  <si>
    <t>鋼軌樁50kg/L=9m含拔除後細砂回填夯實驗（租期163天）</t>
    <phoneticPr fontId="13" type="noConversion"/>
  </si>
  <si>
    <t>元/支/日</t>
    <phoneticPr fontId="13" type="noConversion"/>
  </si>
  <si>
    <t>02-1-7</t>
    <phoneticPr fontId="13" type="noConversion"/>
  </si>
  <si>
    <t>中間樁打拔H-300 GL-13m（租期111天）</t>
    <phoneticPr fontId="13" type="noConversion"/>
  </si>
  <si>
    <t>40支x13m/支=</t>
  </si>
  <si>
    <t>水平支撐第一層WH300*SH300（角撐H250）（租期100天）</t>
    <phoneticPr fontId="13" type="noConversion"/>
  </si>
  <si>
    <t>水平支撐第二層WH350*SH350（角撐H300）（租期87天）</t>
    <phoneticPr fontId="13" type="noConversion"/>
  </si>
  <si>
    <t>合計</t>
    <phoneticPr fontId="13" type="noConversion"/>
  </si>
  <si>
    <t>附表一</t>
    <phoneticPr fontId="2" type="noConversion"/>
  </si>
  <si>
    <t>附表二「本院判斷逾期租金計算表」</t>
    <phoneticPr fontId="13" type="noConversion"/>
  </si>
  <si>
    <t>鋼軌樁50kg/L=9m/含拔除後細砂回填夯實驗（租期30天）</t>
    <phoneticPr fontId="3" type="noConversion"/>
  </si>
  <si>
    <t>124支x18m/支=</t>
    <phoneticPr fontId="13" type="noConversion"/>
  </si>
  <si>
    <t>30支x18m/支=</t>
    <phoneticPr fontId="13" type="noConversion"/>
  </si>
  <si>
    <t>64支x18m/支=</t>
    <phoneticPr fontId="13" type="noConversion"/>
  </si>
  <si>
    <t>20支x18m/支=</t>
    <phoneticPr fontId="13" type="noConversion"/>
  </si>
  <si>
    <t>75支x18m/支=</t>
    <phoneticPr fontId="13" type="noConversion"/>
  </si>
  <si>
    <t>m</t>
    <phoneticPr fontId="2" type="noConversion"/>
  </si>
  <si>
    <t>103/8/11</t>
    <phoneticPr fontId="2" type="noConversion"/>
  </si>
  <si>
    <t>項次</t>
    <phoneticPr fontId="13" type="noConversion"/>
  </si>
  <si>
    <t>內容</t>
    <phoneticPr fontId="13" type="noConversion"/>
  </si>
  <si>
    <t>原告主張</t>
    <phoneticPr fontId="13" type="noConversion"/>
  </si>
  <si>
    <t>被告抗辯</t>
    <phoneticPr fontId="13" type="noConversion"/>
  </si>
  <si>
    <t>判斷</t>
    <phoneticPr fontId="13" type="noConversion"/>
  </si>
  <si>
    <t>壹</t>
    <phoneticPr fontId="13" type="noConversion"/>
  </si>
  <si>
    <t>未付工程款</t>
    <phoneticPr fontId="13" type="noConversion"/>
  </si>
  <si>
    <t>一</t>
    <phoneticPr fontId="13" type="noConversion"/>
  </si>
  <si>
    <t>逾期租金</t>
    <phoneticPr fontId="13" type="noConversion"/>
  </si>
  <si>
    <t>二</t>
    <phoneticPr fontId="13" type="noConversion"/>
  </si>
  <si>
    <t>保留款</t>
    <phoneticPr fontId="13" type="noConversion"/>
  </si>
  <si>
    <t>合計（項次壹）</t>
    <phoneticPr fontId="13" type="noConversion"/>
  </si>
  <si>
    <t>貳</t>
    <phoneticPr fontId="13" type="noConversion"/>
  </si>
  <si>
    <t>被告抵銷抗辯</t>
    <phoneticPr fontId="13" type="noConversion"/>
  </si>
  <si>
    <t>代工瑕疵修補費</t>
    <phoneticPr fontId="13" type="noConversion"/>
  </si>
  <si>
    <t>B區B2F筏基坑整理、打石及抽水</t>
    <phoneticPr fontId="13" type="noConversion"/>
  </si>
  <si>
    <t>B區部分擋土壁側拔樁後孔洞周圍清除原土</t>
    <phoneticPr fontId="13" type="noConversion"/>
  </si>
  <si>
    <t>B區B1F外牆邊柱鋼筋校正及配料綁紮</t>
    <phoneticPr fontId="13" type="noConversion"/>
  </si>
  <si>
    <t>B區B2F外牆止水帶處場地整理</t>
    <phoneticPr fontId="13" type="noConversion"/>
  </si>
  <si>
    <t>地下結構物超打混凝土</t>
    <phoneticPr fontId="13" type="noConversion"/>
  </si>
  <si>
    <t>地下結構物超打混凝土PUMP</t>
    <phoneticPr fontId="13" type="noConversion"/>
  </si>
  <si>
    <t>土方超挖及棄方</t>
    <phoneticPr fontId="13" type="noConversion"/>
  </si>
  <si>
    <t>垃圾清運</t>
    <phoneticPr fontId="13" type="noConversion"/>
  </si>
  <si>
    <t>B區擋土側模板費工</t>
    <phoneticPr fontId="13" type="noConversion"/>
  </si>
  <si>
    <t>小計A（項次1至9）</t>
    <phoneticPr fontId="13" type="noConversion"/>
  </si>
  <si>
    <t>管銷費用（小計Ax10%）</t>
    <phoneticPr fontId="13" type="noConversion"/>
  </si>
  <si>
    <t>小計（項次二）（項次1至10）</t>
    <phoneticPr fontId="13" type="noConversion"/>
  </si>
  <si>
    <t>逾期違約金</t>
    <phoneticPr fontId="13" type="noConversion"/>
  </si>
  <si>
    <t>合計（項次貳）（項次一+項次二)</t>
    <phoneticPr fontId="13" type="noConversion"/>
  </si>
  <si>
    <t>總計（項次壹-項次貳）</t>
    <phoneticPr fontId="13" type="noConversion"/>
  </si>
  <si>
    <t>附表三</t>
    <phoneticPr fontId="13" type="noConversion"/>
  </si>
  <si>
    <t>編號</t>
    <phoneticPr fontId="2" type="noConversion"/>
  </si>
  <si>
    <t>原告主張（見本院卷三第43頁）</t>
    <phoneticPr fontId="2" type="noConversion"/>
  </si>
  <si>
    <t>被告抗辯（見本院卷二第19頁）</t>
    <phoneticPr fontId="2" type="noConversion"/>
  </si>
  <si>
    <t>附表四、被告抵銷抗辯內容</t>
    <phoneticPr fontId="2" type="noConversion"/>
  </si>
  <si>
    <t>水平垂直安全支撐系統（無施工構台）</t>
    <phoneticPr fontId="13" type="noConversion"/>
  </si>
  <si>
    <t>中間樁打拔H-300 GL-13m（租期107天）</t>
    <phoneticPr fontId="13" type="noConversion"/>
  </si>
  <si>
    <t>A3鍛焊工場建築工程</t>
    <phoneticPr fontId="13" type="noConversion"/>
  </si>
  <si>
    <t>覆工樑</t>
    <phoneticPr fontId="13" type="noConversion"/>
  </si>
</sst>
</file>

<file path=xl/styles.xml><?xml version="1.0" encoding="utf-8"?>
<styleSheet xmlns="http://schemas.openxmlformats.org/spreadsheetml/2006/main">
  <numFmts count="11">
    <numFmt numFmtId="43" formatCode="_-* #,##0.00_-;\-* #,##0.00_-;_-* &quot;-&quot;??_-;_-@_-"/>
    <numFmt numFmtId="176" formatCode="[$-404]e/m/d;@"/>
    <numFmt numFmtId="177" formatCode="#,##0_ ;[Red]\-#,##0\ "/>
    <numFmt numFmtId="178" formatCode="#,##0.0_ ;[Red]\-#,##0.0\ "/>
    <numFmt numFmtId="179" formatCode="[$-F800]dddd\,\ mmmm\ dd\,\ yyyy"/>
    <numFmt numFmtId="180" formatCode="0_);[Red]\(0\)"/>
    <numFmt numFmtId="181" formatCode="_-* #,##0.00_-;\-* #,##0.00_-;_-* &quot;-&quot;_-;_-@_-"/>
    <numFmt numFmtId="182" formatCode="#,##0.00_ ;[Red]\-#,##0.00\ "/>
    <numFmt numFmtId="183" formatCode="#,##0_);[Red]\(#,##0\)"/>
    <numFmt numFmtId="184" formatCode="#,##0.0_);[Red]\(#,##0.0\)"/>
    <numFmt numFmtId="185" formatCode="#,##0_ "/>
  </numFmts>
  <fonts count="1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1"/>
      <name val="Times New Roman"/>
      <family val="1"/>
    </font>
    <font>
      <sz val="10"/>
      <name val="Arial"/>
      <family val="2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u/>
      <sz val="14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sz val="9"/>
      <name val="標楷體"/>
      <family val="2"/>
      <charset val="136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0"/>
      <name val="標楷體"/>
      <family val="4"/>
      <charset val="136"/>
    </font>
    <font>
      <sz val="10"/>
      <name val="標楷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0" borderId="0"/>
  </cellStyleXfs>
  <cellXfs count="116">
    <xf numFmtId="0" fontId="0" fillId="0" borderId="0" xfId="0">
      <alignment vertical="center"/>
    </xf>
    <xf numFmtId="177" fontId="6" fillId="0" borderId="1" xfId="0" applyNumberFormat="1" applyFont="1" applyBorder="1" applyAlignment="1">
      <alignment horizontal="center" vertical="center" wrapText="1"/>
    </xf>
    <xf numFmtId="178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 wrapText="1"/>
    </xf>
    <xf numFmtId="177" fontId="6" fillId="0" borderId="1" xfId="1" applyNumberFormat="1" applyFont="1" applyBorder="1" applyAlignment="1">
      <alignment horizontal="center" vertical="center" wrapText="1"/>
    </xf>
    <xf numFmtId="182" fontId="6" fillId="0" borderId="1" xfId="0" applyNumberFormat="1" applyFont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8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8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  <xf numFmtId="184" fontId="6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76" fontId="6" fillId="0" borderId="0" xfId="0" applyNumberFormat="1" applyFont="1" applyFill="1" applyAlignment="1">
      <alignment horizontal="center" vertical="center"/>
    </xf>
    <xf numFmtId="183" fontId="6" fillId="0" borderId="0" xfId="0" applyNumberFormat="1" applyFont="1" applyAlignment="1">
      <alignment horizontal="center" vertical="center"/>
    </xf>
    <xf numFmtId="177" fontId="8" fillId="0" borderId="1" xfId="1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1" fillId="0" borderId="0" xfId="0" applyFont="1">
      <alignment vertical="center"/>
    </xf>
    <xf numFmtId="0" fontId="12" fillId="0" borderId="5" xfId="0" applyFont="1" applyFill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right" vertical="center" wrapText="1"/>
    </xf>
    <xf numFmtId="0" fontId="14" fillId="0" borderId="12" xfId="0" applyFont="1" applyBorder="1">
      <alignment vertical="center"/>
    </xf>
    <xf numFmtId="49" fontId="14" fillId="0" borderId="13" xfId="0" applyNumberFormat="1" applyFont="1" applyBorder="1">
      <alignment vertical="center"/>
    </xf>
    <xf numFmtId="49" fontId="14" fillId="0" borderId="13" xfId="0" applyNumberFormat="1" applyFont="1" applyBorder="1" applyAlignment="1">
      <alignment horizontal="center" vertical="center" wrapText="1"/>
    </xf>
    <xf numFmtId="0" fontId="14" fillId="0" borderId="13" xfId="0" applyFont="1" applyBorder="1">
      <alignment vertical="center"/>
    </xf>
    <xf numFmtId="0" fontId="14" fillId="0" borderId="13" xfId="0" applyFont="1" applyBorder="1" applyAlignment="1">
      <alignment horizontal="right" vertical="center"/>
    </xf>
    <xf numFmtId="0" fontId="14" fillId="0" borderId="13" xfId="0" applyFont="1" applyBorder="1" applyAlignment="1">
      <alignment horizontal="center" vertical="center"/>
    </xf>
    <xf numFmtId="176" fontId="14" fillId="0" borderId="13" xfId="0" applyNumberFormat="1" applyFont="1" applyBorder="1">
      <alignment vertical="center"/>
    </xf>
    <xf numFmtId="185" fontId="0" fillId="0" borderId="0" xfId="0" applyNumberFormat="1">
      <alignment vertical="center"/>
    </xf>
    <xf numFmtId="185" fontId="16" fillId="0" borderId="10" xfId="0" applyNumberFormat="1" applyFont="1" applyBorder="1">
      <alignment vertical="center"/>
    </xf>
    <xf numFmtId="185" fontId="16" fillId="0" borderId="13" xfId="0" applyNumberFormat="1" applyFont="1" applyBorder="1">
      <alignment vertical="center"/>
    </xf>
    <xf numFmtId="185" fontId="15" fillId="0" borderId="10" xfId="0" applyNumberFormat="1" applyFont="1" applyBorder="1">
      <alignment vertical="center"/>
    </xf>
    <xf numFmtId="185" fontId="15" fillId="0" borderId="11" xfId="0" applyNumberFormat="1" applyFont="1" applyBorder="1">
      <alignment vertical="center"/>
    </xf>
    <xf numFmtId="185" fontId="15" fillId="0" borderId="11" xfId="0" applyNumberFormat="1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185" fontId="15" fillId="0" borderId="7" xfId="0" applyNumberFormat="1" applyFont="1" applyBorder="1" applyAlignment="1">
      <alignment horizontal="center" vertical="center"/>
    </xf>
    <xf numFmtId="185" fontId="15" fillId="0" borderId="8" xfId="0" applyNumberFormat="1" applyFont="1" applyBorder="1" applyAlignment="1">
      <alignment horizontal="center" vertical="center"/>
    </xf>
    <xf numFmtId="0" fontId="15" fillId="0" borderId="9" xfId="0" applyFont="1" applyBorder="1">
      <alignment vertical="center"/>
    </xf>
    <xf numFmtId="0" fontId="15" fillId="0" borderId="10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5" fillId="0" borderId="10" xfId="0" applyFont="1" applyFill="1" applyBorder="1" applyAlignment="1">
      <alignment vertical="center" wrapText="1"/>
    </xf>
    <xf numFmtId="0" fontId="15" fillId="0" borderId="12" xfId="0" applyFont="1" applyBorder="1">
      <alignment vertical="center"/>
    </xf>
    <xf numFmtId="0" fontId="15" fillId="0" borderId="13" xfId="0" applyFont="1" applyBorder="1" applyAlignment="1">
      <alignment vertical="center" wrapText="1"/>
    </xf>
    <xf numFmtId="185" fontId="15" fillId="0" borderId="13" xfId="0" applyNumberFormat="1" applyFont="1" applyBorder="1">
      <alignment vertical="center"/>
    </xf>
    <xf numFmtId="185" fontId="15" fillId="0" borderId="14" xfId="0" applyNumberFormat="1" applyFont="1" applyBorder="1">
      <alignment vertical="center"/>
    </xf>
    <xf numFmtId="185" fontId="17" fillId="0" borderId="11" xfId="0" applyNumberFormat="1" applyFont="1" applyBorder="1">
      <alignment vertical="center"/>
    </xf>
    <xf numFmtId="185" fontId="17" fillId="3" borderId="11" xfId="0" applyNumberFormat="1" applyFont="1" applyFill="1" applyBorder="1">
      <alignment vertical="center"/>
    </xf>
    <xf numFmtId="0" fontId="11" fillId="0" borderId="16" xfId="0" applyFont="1" applyBorder="1">
      <alignment vertical="center"/>
    </xf>
    <xf numFmtId="0" fontId="11" fillId="0" borderId="18" xfId="0" applyFont="1" applyBorder="1">
      <alignment vertical="center"/>
    </xf>
    <xf numFmtId="0" fontId="17" fillId="0" borderId="6" xfId="0" applyFont="1" applyBorder="1" applyAlignment="1">
      <alignment horizontal="center" vertical="center" wrapText="1"/>
    </xf>
    <xf numFmtId="49" fontId="17" fillId="0" borderId="7" xfId="0" applyNumberFormat="1" applyFont="1" applyBorder="1" applyAlignment="1">
      <alignment horizontal="center" vertical="center"/>
    </xf>
    <xf numFmtId="49" fontId="17" fillId="0" borderId="7" xfId="0" applyNumberFormat="1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176" fontId="17" fillId="0" borderId="7" xfId="0" applyNumberFormat="1" applyFont="1" applyBorder="1" applyAlignment="1">
      <alignment horizontal="center" vertical="center" wrapText="1"/>
    </xf>
    <xf numFmtId="185" fontId="17" fillId="0" borderId="8" xfId="0" applyNumberFormat="1" applyFont="1" applyBorder="1" applyAlignment="1">
      <alignment horizontal="center" vertical="center" wrapText="1"/>
    </xf>
    <xf numFmtId="0" fontId="17" fillId="0" borderId="9" xfId="0" applyFont="1" applyBorder="1">
      <alignment vertical="center"/>
    </xf>
    <xf numFmtId="49" fontId="17" fillId="0" borderId="10" xfId="0" applyNumberFormat="1" applyFont="1" applyBorder="1">
      <alignment vertical="center"/>
    </xf>
    <xf numFmtId="49" fontId="17" fillId="0" borderId="10" xfId="0" applyNumberFormat="1" applyFont="1" applyBorder="1" applyAlignment="1">
      <alignment vertical="center" wrapText="1"/>
    </xf>
    <xf numFmtId="0" fontId="17" fillId="0" borderId="10" xfId="0" applyFont="1" applyBorder="1">
      <alignment vertical="center"/>
    </xf>
    <xf numFmtId="0" fontId="17" fillId="0" borderId="10" xfId="0" applyFont="1" applyBorder="1" applyAlignment="1">
      <alignment horizontal="right" vertical="center"/>
    </xf>
    <xf numFmtId="0" fontId="17" fillId="0" borderId="10" xfId="0" applyFont="1" applyBorder="1" applyAlignment="1">
      <alignment horizontal="center" vertical="center"/>
    </xf>
    <xf numFmtId="176" fontId="17" fillId="0" borderId="10" xfId="0" applyNumberFormat="1" applyFont="1" applyBorder="1">
      <alignment vertical="center"/>
    </xf>
    <xf numFmtId="0" fontId="17" fillId="3" borderId="10" xfId="0" applyFont="1" applyFill="1" applyBorder="1">
      <alignment vertical="center"/>
    </xf>
    <xf numFmtId="0" fontId="17" fillId="3" borderId="10" xfId="0" applyFont="1" applyFill="1" applyBorder="1" applyAlignment="1">
      <alignment horizontal="right" vertical="center"/>
    </xf>
    <xf numFmtId="0" fontId="17" fillId="3" borderId="10" xfId="0" applyFont="1" applyFill="1" applyBorder="1" applyAlignment="1">
      <alignment horizontal="center" vertical="center"/>
    </xf>
    <xf numFmtId="176" fontId="17" fillId="3" borderId="10" xfId="0" applyNumberFormat="1" applyFont="1" applyFill="1" applyBorder="1">
      <alignment vertical="center"/>
    </xf>
    <xf numFmtId="176" fontId="17" fillId="0" borderId="10" xfId="0" applyNumberFormat="1" applyFont="1" applyBorder="1" applyAlignment="1">
      <alignment horizontal="right" vertical="center"/>
    </xf>
    <xf numFmtId="49" fontId="17" fillId="3" borderId="10" xfId="0" applyNumberFormat="1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 wrapText="1"/>
    </xf>
    <xf numFmtId="177" fontId="6" fillId="0" borderId="2" xfId="1" applyNumberFormat="1" applyFont="1" applyBorder="1" applyAlignment="1">
      <alignment horizontal="center" vertical="center" wrapText="1"/>
    </xf>
    <xf numFmtId="183" fontId="10" fillId="0" borderId="2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/>
    </xf>
    <xf numFmtId="181" fontId="6" fillId="0" borderId="2" xfId="2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8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9" fontId="17" fillId="3" borderId="10" xfId="0" applyNumberFormat="1" applyFont="1" applyFill="1" applyBorder="1" applyAlignment="1">
      <alignment horizontal="left" vertical="center" wrapText="1"/>
    </xf>
    <xf numFmtId="49" fontId="18" fillId="0" borderId="0" xfId="0" applyNumberFormat="1" applyFont="1" applyBorder="1" applyAlignment="1">
      <alignment horizontal="left" vertical="center"/>
    </xf>
    <xf numFmtId="49" fontId="17" fillId="0" borderId="0" xfId="0" applyNumberFormat="1" applyFont="1" applyBorder="1" applyAlignment="1">
      <alignment horizontal="left"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49" fontId="17" fillId="0" borderId="10" xfId="0" applyNumberFormat="1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1" fillId="0" borderId="16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3" fontId="11" fillId="0" borderId="5" xfId="0" applyNumberFormat="1" applyFont="1" applyBorder="1" applyAlignment="1">
      <alignment horizontal="right" vertical="center" wrapText="1"/>
    </xf>
    <xf numFmtId="0" fontId="1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5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11" fillId="0" borderId="16" xfId="0" applyFont="1" applyBorder="1" applyAlignment="1">
      <alignment vertical="center"/>
    </xf>
    <xf numFmtId="0" fontId="11" fillId="0" borderId="18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185" fontId="17" fillId="0" borderId="10" xfId="0" applyNumberFormat="1" applyFont="1" applyBorder="1" applyAlignment="1">
      <alignment horizontal="right" vertical="center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4"/>
  <sheetViews>
    <sheetView topLeftCell="C37" zoomScale="70" zoomScaleNormal="70" workbookViewId="0">
      <selection activeCell="L2" sqref="L2:T2"/>
    </sheetView>
  </sheetViews>
  <sheetFormatPr defaultRowHeight="40.049999999999997" customHeight="1"/>
  <cols>
    <col min="1" max="1" width="10.5546875" style="19" customWidth="1"/>
    <col min="2" max="2" width="41.88671875" style="20" customWidth="1"/>
    <col min="3" max="3" width="9.77734375" style="8" customWidth="1"/>
    <col min="4" max="4" width="7.5546875" style="8" customWidth="1"/>
    <col min="5" max="5" width="10.88671875" style="8" customWidth="1"/>
    <col min="6" max="6" width="13" style="8" customWidth="1"/>
    <col min="7" max="7" width="13.109375" style="21" customWidth="1"/>
    <col min="8" max="8" width="12.6640625" style="21" customWidth="1"/>
    <col min="9" max="9" width="10.6640625" style="8" customWidth="1"/>
    <col min="10" max="10" width="12.33203125" style="8" customWidth="1"/>
    <col min="11" max="11" width="16.5546875" style="22" customWidth="1"/>
    <col min="12" max="12" width="11" style="8" bestFit="1" customWidth="1"/>
    <col min="13" max="13" width="9.109375" style="8" bestFit="1" customWidth="1"/>
    <col min="14" max="14" width="10.88671875" style="8" customWidth="1"/>
    <col min="15" max="15" width="11.21875" style="8" customWidth="1"/>
    <col min="16" max="16" width="13.44140625" style="8" customWidth="1"/>
    <col min="17" max="17" width="13.33203125" style="8" customWidth="1"/>
    <col min="18" max="18" width="12.21875" style="8" customWidth="1"/>
    <col min="19" max="19" width="11.109375" style="8" customWidth="1"/>
    <col min="20" max="20" width="14.88671875" style="8" customWidth="1"/>
    <col min="21" max="16384" width="8.88671875" style="8"/>
  </cols>
  <sheetData>
    <row r="1" spans="1:20" ht="31.2" customHeight="1">
      <c r="A1" s="91" t="s">
        <v>186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</row>
    <row r="2" spans="1:20" ht="40.049999999999997" customHeight="1">
      <c r="A2" s="87" t="s">
        <v>0</v>
      </c>
      <c r="B2" s="89" t="s">
        <v>1</v>
      </c>
      <c r="C2" s="93" t="s">
        <v>228</v>
      </c>
      <c r="D2" s="94"/>
      <c r="E2" s="94"/>
      <c r="F2" s="94"/>
      <c r="G2" s="94"/>
      <c r="H2" s="94"/>
      <c r="I2" s="94"/>
      <c r="J2" s="94"/>
      <c r="K2" s="95"/>
      <c r="L2" s="86" t="s">
        <v>229</v>
      </c>
      <c r="M2" s="90"/>
      <c r="N2" s="90"/>
      <c r="O2" s="90"/>
      <c r="P2" s="90"/>
      <c r="Q2" s="90"/>
      <c r="R2" s="90"/>
      <c r="S2" s="90"/>
      <c r="T2" s="90"/>
    </row>
    <row r="3" spans="1:20" ht="40.049999999999997" customHeight="1">
      <c r="A3" s="88"/>
      <c r="B3" s="89"/>
      <c r="C3" s="9" t="s">
        <v>77</v>
      </c>
      <c r="D3" s="9" t="s">
        <v>76</v>
      </c>
      <c r="E3" s="9" t="s">
        <v>80</v>
      </c>
      <c r="F3" s="9" t="s">
        <v>75</v>
      </c>
      <c r="G3" s="10" t="s">
        <v>2</v>
      </c>
      <c r="H3" s="10" t="s">
        <v>3</v>
      </c>
      <c r="I3" s="9" t="s">
        <v>82</v>
      </c>
      <c r="J3" s="9" t="s">
        <v>74</v>
      </c>
      <c r="K3" s="11" t="s">
        <v>81</v>
      </c>
      <c r="L3" s="9" t="s">
        <v>77</v>
      </c>
      <c r="M3" s="9" t="s">
        <v>76</v>
      </c>
      <c r="N3" s="9" t="s">
        <v>80</v>
      </c>
      <c r="O3" s="9" t="s">
        <v>75</v>
      </c>
      <c r="P3" s="10" t="s">
        <v>2</v>
      </c>
      <c r="Q3" s="10" t="s">
        <v>3</v>
      </c>
      <c r="R3" s="9" t="s">
        <v>82</v>
      </c>
      <c r="S3" s="9" t="s">
        <v>74</v>
      </c>
      <c r="T3" s="12" t="s">
        <v>73</v>
      </c>
    </row>
    <row r="4" spans="1:20" ht="40.049999999999997" customHeight="1">
      <c r="A4" s="13" t="s">
        <v>4</v>
      </c>
      <c r="B4" s="14" t="s">
        <v>5</v>
      </c>
      <c r="C4" s="78"/>
      <c r="D4" s="79"/>
      <c r="E4" s="79"/>
      <c r="F4" s="79"/>
      <c r="G4" s="79"/>
      <c r="H4" s="79"/>
      <c r="I4" s="79"/>
      <c r="J4" s="79"/>
      <c r="K4" s="80"/>
      <c r="L4" s="86"/>
      <c r="M4" s="86"/>
      <c r="N4" s="86"/>
      <c r="O4" s="86"/>
      <c r="P4" s="86"/>
      <c r="Q4" s="86"/>
      <c r="R4" s="86"/>
      <c r="S4" s="86"/>
      <c r="T4" s="86"/>
    </row>
    <row r="5" spans="1:20" ht="40.049999999999997" customHeight="1">
      <c r="A5" s="13" t="s">
        <v>6</v>
      </c>
      <c r="B5" s="16" t="s">
        <v>79</v>
      </c>
      <c r="C5" s="9">
        <v>145</v>
      </c>
      <c r="D5" s="9">
        <v>1.9</v>
      </c>
      <c r="E5" s="9">
        <v>13</v>
      </c>
      <c r="F5" s="9">
        <v>152</v>
      </c>
      <c r="G5" s="10">
        <v>41481</v>
      </c>
      <c r="H5" s="10">
        <v>41656</v>
      </c>
      <c r="I5" s="9">
        <f>H5-G5+1</f>
        <v>176</v>
      </c>
      <c r="J5" s="9">
        <f>I5-F5</f>
        <v>24</v>
      </c>
      <c r="K5" s="15">
        <f>C5*D5*E5*J5</f>
        <v>85956</v>
      </c>
      <c r="L5" s="1">
        <v>145</v>
      </c>
      <c r="M5" s="2">
        <v>1.9</v>
      </c>
      <c r="N5" s="9">
        <v>13</v>
      </c>
      <c r="O5" s="1">
        <v>152</v>
      </c>
      <c r="P5" s="3" t="s">
        <v>85</v>
      </c>
      <c r="Q5" s="3" t="s">
        <v>84</v>
      </c>
      <c r="R5" s="7">
        <f>6+31+30+31+30+31+17</f>
        <v>176</v>
      </c>
      <c r="S5" s="4">
        <f>R5-O5</f>
        <v>24</v>
      </c>
      <c r="T5" s="4">
        <f>ROUND(N5*L5*M5*S5,0)</f>
        <v>85956</v>
      </c>
    </row>
    <row r="6" spans="1:20" ht="40.049999999999997" customHeight="1">
      <c r="A6" s="13" t="s">
        <v>7</v>
      </c>
      <c r="B6" s="16" t="s">
        <v>8</v>
      </c>
      <c r="C6" s="78"/>
      <c r="D6" s="79"/>
      <c r="E6" s="79"/>
      <c r="F6" s="79"/>
      <c r="G6" s="79"/>
      <c r="H6" s="79"/>
      <c r="I6" s="79"/>
      <c r="J6" s="79"/>
      <c r="K6" s="80"/>
      <c r="L6" s="85"/>
      <c r="M6" s="79"/>
      <c r="N6" s="79"/>
      <c r="O6" s="79"/>
      <c r="P6" s="79"/>
      <c r="Q6" s="79"/>
      <c r="R6" s="79"/>
      <c r="S6" s="79"/>
      <c r="T6" s="80"/>
    </row>
    <row r="7" spans="1:20" ht="40.049999999999997" customHeight="1">
      <c r="A7" s="13"/>
      <c r="B7" s="16" t="s">
        <v>9</v>
      </c>
      <c r="C7" s="9">
        <v>28</v>
      </c>
      <c r="D7" s="9">
        <v>1.9</v>
      </c>
      <c r="E7" s="9">
        <v>13</v>
      </c>
      <c r="F7" s="9">
        <v>107</v>
      </c>
      <c r="G7" s="10">
        <v>41481</v>
      </c>
      <c r="H7" s="10">
        <v>41566</v>
      </c>
      <c r="I7" s="9">
        <f t="shared" ref="I7:I43" si="0">H7-G7+1</f>
        <v>86</v>
      </c>
      <c r="J7" s="9">
        <f>I7-F7</f>
        <v>-21</v>
      </c>
      <c r="K7" s="15"/>
      <c r="L7" s="1">
        <v>28</v>
      </c>
      <c r="M7" s="2">
        <v>1.9</v>
      </c>
      <c r="N7" s="9">
        <v>13</v>
      </c>
      <c r="O7" s="1">
        <v>107</v>
      </c>
      <c r="P7" s="3" t="s">
        <v>46</v>
      </c>
      <c r="Q7" s="3" t="s">
        <v>48</v>
      </c>
      <c r="R7" s="7">
        <f>6+31+30+19</f>
        <v>86</v>
      </c>
      <c r="S7" s="23">
        <f>R7-O7</f>
        <v>-21</v>
      </c>
      <c r="T7" s="23">
        <f>ROUND(N7*L7*M7*S7,0)</f>
        <v>-14524</v>
      </c>
    </row>
    <row r="8" spans="1:20" ht="40.049999999999997" customHeight="1">
      <c r="A8" s="13"/>
      <c r="B8" s="16" t="s">
        <v>10</v>
      </c>
      <c r="C8" s="9">
        <v>57.11</v>
      </c>
      <c r="D8" s="9">
        <v>17</v>
      </c>
      <c r="E8" s="9"/>
      <c r="F8" s="9">
        <v>96</v>
      </c>
      <c r="G8" s="10">
        <v>41487</v>
      </c>
      <c r="H8" s="10">
        <v>41566</v>
      </c>
      <c r="I8" s="9">
        <f t="shared" si="0"/>
        <v>80</v>
      </c>
      <c r="J8" s="9">
        <f>I8-F8</f>
        <v>-16</v>
      </c>
      <c r="K8" s="15"/>
      <c r="L8" s="5">
        <v>57.11</v>
      </c>
      <c r="M8" s="2">
        <v>17</v>
      </c>
      <c r="N8" s="9"/>
      <c r="O8" s="1">
        <v>96</v>
      </c>
      <c r="P8" s="3" t="s">
        <v>49</v>
      </c>
      <c r="Q8" s="3" t="s">
        <v>48</v>
      </c>
      <c r="R8" s="7">
        <f>31+30+19</f>
        <v>80</v>
      </c>
      <c r="S8" s="23">
        <f>R8-O8</f>
        <v>-16</v>
      </c>
      <c r="T8" s="23">
        <f>ROUND(L8*M8*S8,0)</f>
        <v>-15534</v>
      </c>
    </row>
    <row r="9" spans="1:20" ht="40.049999999999997" customHeight="1">
      <c r="A9" s="13"/>
      <c r="B9" s="16" t="s">
        <v>11</v>
      </c>
      <c r="C9" s="9">
        <v>83.23</v>
      </c>
      <c r="D9" s="9">
        <v>26</v>
      </c>
      <c r="E9" s="9"/>
      <c r="F9" s="9">
        <v>83</v>
      </c>
      <c r="G9" s="10">
        <v>41494</v>
      </c>
      <c r="H9" s="10">
        <v>41566</v>
      </c>
      <c r="I9" s="9">
        <f t="shared" si="0"/>
        <v>73</v>
      </c>
      <c r="J9" s="9">
        <f>I9-F9</f>
        <v>-10</v>
      </c>
      <c r="K9" s="15"/>
      <c r="L9" s="5">
        <v>83.23</v>
      </c>
      <c r="M9" s="2">
        <v>26</v>
      </c>
      <c r="N9" s="9"/>
      <c r="O9" s="1">
        <v>83</v>
      </c>
      <c r="P9" s="3" t="s">
        <v>50</v>
      </c>
      <c r="Q9" s="3" t="s">
        <v>48</v>
      </c>
      <c r="R9" s="7">
        <f>23+30+19</f>
        <v>72</v>
      </c>
      <c r="S9" s="23">
        <f>R9-O9</f>
        <v>-11</v>
      </c>
      <c r="T9" s="23">
        <f>ROUND(L9*M9*S9,0)</f>
        <v>-23804</v>
      </c>
    </row>
    <row r="10" spans="1:20" ht="40.049999999999997" customHeight="1">
      <c r="A10" s="13" t="s">
        <v>12</v>
      </c>
      <c r="B10" s="14" t="s">
        <v>13</v>
      </c>
      <c r="C10" s="78"/>
      <c r="D10" s="79"/>
      <c r="E10" s="79"/>
      <c r="F10" s="79"/>
      <c r="G10" s="79"/>
      <c r="H10" s="79"/>
      <c r="I10" s="79"/>
      <c r="J10" s="79"/>
      <c r="K10" s="80"/>
      <c r="L10" s="86"/>
      <c r="M10" s="86"/>
      <c r="N10" s="86"/>
      <c r="O10" s="86"/>
      <c r="P10" s="86"/>
      <c r="Q10" s="86"/>
      <c r="R10" s="86"/>
      <c r="S10" s="86"/>
      <c r="T10" s="86"/>
    </row>
    <row r="11" spans="1:20" ht="40.049999999999997" customHeight="1">
      <c r="A11" s="13" t="s">
        <v>14</v>
      </c>
      <c r="B11" s="25" t="s">
        <v>188</v>
      </c>
      <c r="C11" s="9">
        <v>179</v>
      </c>
      <c r="D11" s="9">
        <v>4</v>
      </c>
      <c r="E11" s="9"/>
      <c r="F11" s="9">
        <v>30</v>
      </c>
      <c r="G11" s="10">
        <v>41667</v>
      </c>
      <c r="H11" s="10">
        <v>41891</v>
      </c>
      <c r="I11" s="9">
        <f t="shared" si="0"/>
        <v>225</v>
      </c>
      <c r="J11" s="9">
        <f>I11-F11</f>
        <v>195</v>
      </c>
      <c r="K11" s="15">
        <f>C11*D11*J11</f>
        <v>139620</v>
      </c>
      <c r="L11" s="6">
        <v>179</v>
      </c>
      <c r="M11" s="5">
        <v>4</v>
      </c>
      <c r="N11" s="9"/>
      <c r="O11" s="1">
        <v>30</v>
      </c>
      <c r="P11" s="17" t="s">
        <v>51</v>
      </c>
      <c r="Q11" s="3" t="s">
        <v>52</v>
      </c>
      <c r="R11" s="7">
        <v>225</v>
      </c>
      <c r="S11" s="4">
        <v>195</v>
      </c>
      <c r="T11" s="4">
        <f>ROUND(L11*M11*S11,0)</f>
        <v>139620</v>
      </c>
    </row>
    <row r="12" spans="1:20" ht="40.049999999999997" customHeight="1">
      <c r="A12" s="13" t="s">
        <v>15</v>
      </c>
      <c r="B12" s="14" t="s">
        <v>16</v>
      </c>
      <c r="C12" s="78"/>
      <c r="D12" s="79"/>
      <c r="E12" s="79"/>
      <c r="F12" s="79"/>
      <c r="G12" s="79"/>
      <c r="H12" s="79"/>
      <c r="I12" s="79"/>
      <c r="J12" s="79"/>
      <c r="K12" s="80"/>
      <c r="L12" s="86"/>
      <c r="M12" s="86"/>
      <c r="N12" s="86"/>
      <c r="O12" s="86"/>
      <c r="P12" s="86"/>
      <c r="Q12" s="86"/>
      <c r="R12" s="86"/>
      <c r="S12" s="86"/>
      <c r="T12" s="86"/>
    </row>
    <row r="13" spans="1:20" ht="40.049999999999997" customHeight="1">
      <c r="A13" s="13" t="s">
        <v>17</v>
      </c>
      <c r="B13" s="16" t="s">
        <v>18</v>
      </c>
      <c r="C13" s="9">
        <v>95</v>
      </c>
      <c r="D13" s="9">
        <v>4</v>
      </c>
      <c r="E13" s="9"/>
      <c r="F13" s="9">
        <v>61</v>
      </c>
      <c r="G13" s="10">
        <v>41498</v>
      </c>
      <c r="H13" s="10">
        <v>41555</v>
      </c>
      <c r="I13" s="9">
        <f t="shared" si="0"/>
        <v>58</v>
      </c>
      <c r="J13" s="9">
        <f>I13-F13</f>
        <v>-3</v>
      </c>
      <c r="K13" s="15"/>
      <c r="L13" s="1">
        <v>95</v>
      </c>
      <c r="M13" s="5">
        <v>4</v>
      </c>
      <c r="N13" s="9"/>
      <c r="O13" s="1">
        <v>61</v>
      </c>
      <c r="P13" s="3" t="s">
        <v>53</v>
      </c>
      <c r="Q13" s="3" t="s">
        <v>54</v>
      </c>
      <c r="R13" s="7">
        <f>31-17+30+8</f>
        <v>52</v>
      </c>
      <c r="S13" s="23">
        <f>R13-O13</f>
        <v>-9</v>
      </c>
      <c r="T13" s="23">
        <f>ROUND(L13*M13*S13,0)</f>
        <v>-3420</v>
      </c>
    </row>
    <row r="14" spans="1:20" ht="40.049999999999997" customHeight="1">
      <c r="A14" s="13"/>
      <c r="B14" s="16"/>
      <c r="C14" s="9">
        <v>324</v>
      </c>
      <c r="D14" s="9">
        <v>4</v>
      </c>
      <c r="E14" s="9"/>
      <c r="F14" s="9">
        <v>61</v>
      </c>
      <c r="G14" s="10">
        <v>41498</v>
      </c>
      <c r="H14" s="10">
        <v>41614</v>
      </c>
      <c r="I14" s="9">
        <f t="shared" si="0"/>
        <v>117</v>
      </c>
      <c r="J14" s="9">
        <f>I14-F14</f>
        <v>56</v>
      </c>
      <c r="K14" s="15">
        <f>C14*D14*J14</f>
        <v>72576</v>
      </c>
      <c r="L14" s="1">
        <v>324</v>
      </c>
      <c r="M14" s="5">
        <v>4</v>
      </c>
      <c r="N14" s="9"/>
      <c r="O14" s="1">
        <v>61</v>
      </c>
      <c r="P14" s="3" t="s">
        <v>53</v>
      </c>
      <c r="Q14" s="3" t="s">
        <v>55</v>
      </c>
      <c r="R14" s="7">
        <f>31-16+30+31+30+6</f>
        <v>112</v>
      </c>
      <c r="S14" s="4">
        <f>R14-O14</f>
        <v>51</v>
      </c>
      <c r="T14" s="4">
        <f>ROUND(L14*M14*S14,0)</f>
        <v>66096</v>
      </c>
    </row>
    <row r="15" spans="1:20" ht="40.049999999999997" customHeight="1">
      <c r="A15" s="13"/>
      <c r="B15" s="16"/>
      <c r="C15" s="9">
        <v>40</v>
      </c>
      <c r="D15" s="9">
        <v>4</v>
      </c>
      <c r="E15" s="9"/>
      <c r="F15" s="9">
        <v>61</v>
      </c>
      <c r="G15" s="10">
        <v>41503</v>
      </c>
      <c r="H15" s="10">
        <v>41690</v>
      </c>
      <c r="I15" s="9">
        <f>H15-G15+1</f>
        <v>188</v>
      </c>
      <c r="J15" s="9">
        <f>I15-F15</f>
        <v>127</v>
      </c>
      <c r="K15" s="15">
        <f>C15*D15*J15</f>
        <v>20320</v>
      </c>
      <c r="L15" s="1">
        <v>40</v>
      </c>
      <c r="M15" s="5">
        <v>4</v>
      </c>
      <c r="N15" s="9"/>
      <c r="O15" s="1">
        <v>61</v>
      </c>
      <c r="P15" s="3" t="s">
        <v>53</v>
      </c>
      <c r="Q15" s="3" t="s">
        <v>47</v>
      </c>
      <c r="R15" s="7">
        <v>157</v>
      </c>
      <c r="S15" s="4">
        <v>96</v>
      </c>
      <c r="T15" s="4">
        <f>ROUND(L15*M15*S15,0)</f>
        <v>15360</v>
      </c>
    </row>
    <row r="16" spans="1:20" ht="40.049999999999997" customHeight="1">
      <c r="A16" s="13" t="s">
        <v>19</v>
      </c>
      <c r="B16" s="14" t="s">
        <v>20</v>
      </c>
      <c r="C16" s="78"/>
      <c r="D16" s="79"/>
      <c r="E16" s="79"/>
      <c r="F16" s="79"/>
      <c r="G16" s="79"/>
      <c r="H16" s="79"/>
      <c r="I16" s="79"/>
      <c r="J16" s="79"/>
      <c r="K16" s="80"/>
      <c r="L16" s="86"/>
      <c r="M16" s="86"/>
      <c r="N16" s="86"/>
      <c r="O16" s="86"/>
      <c r="P16" s="86"/>
      <c r="Q16" s="86"/>
      <c r="R16" s="86"/>
      <c r="S16" s="86"/>
      <c r="T16" s="86"/>
    </row>
    <row r="17" spans="1:20" ht="40.049999999999997" customHeight="1">
      <c r="A17" s="13" t="s">
        <v>21</v>
      </c>
      <c r="B17" s="16" t="s">
        <v>22</v>
      </c>
      <c r="C17" s="78"/>
      <c r="D17" s="79"/>
      <c r="E17" s="79"/>
      <c r="F17" s="79"/>
      <c r="G17" s="79"/>
      <c r="H17" s="79"/>
      <c r="I17" s="79"/>
      <c r="J17" s="79"/>
      <c r="K17" s="80"/>
      <c r="L17" s="81"/>
      <c r="M17" s="79"/>
      <c r="N17" s="79"/>
      <c r="O17" s="79"/>
      <c r="P17" s="79"/>
      <c r="Q17" s="79"/>
      <c r="R17" s="79"/>
      <c r="S17" s="79"/>
      <c r="T17" s="80"/>
    </row>
    <row r="18" spans="1:20" ht="40.049999999999997" customHeight="1">
      <c r="A18" s="13"/>
      <c r="B18" s="16" t="s">
        <v>22</v>
      </c>
      <c r="C18" s="9">
        <v>124</v>
      </c>
      <c r="D18" s="9">
        <v>1.9</v>
      </c>
      <c r="E18" s="9">
        <v>18</v>
      </c>
      <c r="F18" s="9">
        <v>276</v>
      </c>
      <c r="G18" s="10">
        <v>41536</v>
      </c>
      <c r="H18" s="10">
        <v>41911</v>
      </c>
      <c r="I18" s="9">
        <f t="shared" si="0"/>
        <v>376</v>
      </c>
      <c r="J18" s="9">
        <f>I18-F18</f>
        <v>100</v>
      </c>
      <c r="K18" s="15">
        <f>C18*D18*J18*E18</f>
        <v>424080</v>
      </c>
      <c r="L18" s="1">
        <v>124</v>
      </c>
      <c r="M18" s="2">
        <v>1.9</v>
      </c>
      <c r="N18" s="9">
        <v>18</v>
      </c>
      <c r="O18" s="1">
        <v>276</v>
      </c>
      <c r="P18" s="3" t="s">
        <v>56</v>
      </c>
      <c r="Q18" s="3" t="s">
        <v>57</v>
      </c>
      <c r="R18" s="7">
        <f>4+31+30+31+31+28+31+30+31+30+31+31+29</f>
        <v>368</v>
      </c>
      <c r="S18" s="4">
        <f>R18-O18</f>
        <v>92</v>
      </c>
      <c r="T18" s="4">
        <f>ROUND(N18*L18*M18*S18,0)</f>
        <v>390154</v>
      </c>
    </row>
    <row r="19" spans="1:20" ht="40.049999999999997" customHeight="1">
      <c r="A19" s="13"/>
      <c r="B19" s="16"/>
      <c r="C19" s="9">
        <v>30</v>
      </c>
      <c r="D19" s="9">
        <v>1.9</v>
      </c>
      <c r="E19" s="9">
        <v>18</v>
      </c>
      <c r="F19" s="9">
        <v>276</v>
      </c>
      <c r="G19" s="10">
        <v>41536</v>
      </c>
      <c r="H19" s="10">
        <v>41976</v>
      </c>
      <c r="I19" s="9">
        <f t="shared" si="0"/>
        <v>441</v>
      </c>
      <c r="J19" s="9">
        <f>I19-F19</f>
        <v>165</v>
      </c>
      <c r="K19" s="15">
        <f t="shared" ref="K19:K22" si="1">C19*D19*J19*E19</f>
        <v>169290</v>
      </c>
      <c r="L19" s="1">
        <v>30</v>
      </c>
      <c r="M19" s="2">
        <v>1.9</v>
      </c>
      <c r="N19" s="9">
        <v>18</v>
      </c>
      <c r="O19" s="1">
        <v>276</v>
      </c>
      <c r="P19" s="3" t="s">
        <v>56</v>
      </c>
      <c r="Q19" s="3" t="s">
        <v>58</v>
      </c>
      <c r="R19" s="7">
        <v>434</v>
      </c>
      <c r="S19" s="4">
        <v>158</v>
      </c>
      <c r="T19" s="4">
        <f t="shared" ref="T19:T22" si="2">ROUND(N19*L19*M19*S19,0)</f>
        <v>162108</v>
      </c>
    </row>
    <row r="20" spans="1:20" ht="40.049999999999997" customHeight="1">
      <c r="A20" s="13"/>
      <c r="B20" s="16" t="s">
        <v>23</v>
      </c>
      <c r="C20" s="9">
        <v>64</v>
      </c>
      <c r="D20" s="9">
        <v>1.9</v>
      </c>
      <c r="E20" s="9">
        <v>18</v>
      </c>
      <c r="F20" s="9">
        <v>256</v>
      </c>
      <c r="G20" s="10">
        <v>41536</v>
      </c>
      <c r="H20" s="10">
        <v>41911</v>
      </c>
      <c r="I20" s="9">
        <f t="shared" si="0"/>
        <v>376</v>
      </c>
      <c r="J20" s="9">
        <f>I20-F20</f>
        <v>120</v>
      </c>
      <c r="K20" s="15">
        <f t="shared" si="1"/>
        <v>262656</v>
      </c>
      <c r="L20" s="1">
        <v>64</v>
      </c>
      <c r="M20" s="2">
        <v>1.9</v>
      </c>
      <c r="N20" s="9">
        <v>18</v>
      </c>
      <c r="O20" s="1">
        <v>256</v>
      </c>
      <c r="P20" s="3" t="s">
        <v>56</v>
      </c>
      <c r="Q20" s="3" t="s">
        <v>57</v>
      </c>
      <c r="R20" s="7">
        <f>4+31+30+31+31+28+31+30+31+30+31+31+29</f>
        <v>368</v>
      </c>
      <c r="S20" s="4">
        <f>R20-O20</f>
        <v>112</v>
      </c>
      <c r="T20" s="4">
        <f t="shared" si="2"/>
        <v>245146</v>
      </c>
    </row>
    <row r="21" spans="1:20" ht="40.049999999999997" customHeight="1">
      <c r="A21" s="13"/>
      <c r="B21" s="16"/>
      <c r="C21" s="9">
        <v>20</v>
      </c>
      <c r="D21" s="9">
        <v>1.9</v>
      </c>
      <c r="E21" s="9">
        <v>18</v>
      </c>
      <c r="F21" s="9">
        <v>256</v>
      </c>
      <c r="G21" s="10">
        <v>41536</v>
      </c>
      <c r="H21" s="10">
        <v>41976</v>
      </c>
      <c r="I21" s="9">
        <f t="shared" si="0"/>
        <v>441</v>
      </c>
      <c r="J21" s="9">
        <f>I21-F21</f>
        <v>185</v>
      </c>
      <c r="K21" s="15">
        <f t="shared" si="1"/>
        <v>126540</v>
      </c>
      <c r="L21" s="1">
        <v>20</v>
      </c>
      <c r="M21" s="2">
        <v>1.9</v>
      </c>
      <c r="N21" s="9">
        <v>18</v>
      </c>
      <c r="O21" s="1">
        <v>256</v>
      </c>
      <c r="P21" s="3" t="s">
        <v>56</v>
      </c>
      <c r="Q21" s="3" t="s">
        <v>58</v>
      </c>
      <c r="R21" s="7">
        <v>434</v>
      </c>
      <c r="S21" s="4">
        <v>178</v>
      </c>
      <c r="T21" s="4">
        <f t="shared" si="2"/>
        <v>121752</v>
      </c>
    </row>
    <row r="22" spans="1:20" ht="40.049999999999997" customHeight="1">
      <c r="A22" s="13"/>
      <c r="B22" s="16"/>
      <c r="C22" s="9">
        <v>75</v>
      </c>
      <c r="D22" s="9">
        <v>1.9</v>
      </c>
      <c r="E22" s="9">
        <v>18</v>
      </c>
      <c r="F22" s="9">
        <v>256</v>
      </c>
      <c r="G22" s="10">
        <v>41536</v>
      </c>
      <c r="H22" s="10">
        <v>42009</v>
      </c>
      <c r="I22" s="9">
        <f t="shared" si="0"/>
        <v>474</v>
      </c>
      <c r="J22" s="9">
        <f>I22-F22</f>
        <v>218</v>
      </c>
      <c r="K22" s="15">
        <f t="shared" si="1"/>
        <v>559170</v>
      </c>
      <c r="L22" s="1">
        <v>75</v>
      </c>
      <c r="M22" s="2">
        <v>1.9</v>
      </c>
      <c r="N22" s="9">
        <v>18</v>
      </c>
      <c r="O22" s="1">
        <v>256</v>
      </c>
      <c r="P22" s="3" t="s">
        <v>56</v>
      </c>
      <c r="Q22" s="3" t="s">
        <v>59</v>
      </c>
      <c r="R22" s="7">
        <v>466</v>
      </c>
      <c r="S22" s="4">
        <f>R22-O22</f>
        <v>210</v>
      </c>
      <c r="T22" s="4">
        <f t="shared" si="2"/>
        <v>538650</v>
      </c>
    </row>
    <row r="23" spans="1:20" ht="40.049999999999997" customHeight="1">
      <c r="A23" s="13" t="s">
        <v>24</v>
      </c>
      <c r="B23" s="16" t="s">
        <v>25</v>
      </c>
      <c r="C23" s="78"/>
      <c r="D23" s="79"/>
      <c r="E23" s="79"/>
      <c r="F23" s="79"/>
      <c r="G23" s="79"/>
      <c r="H23" s="79"/>
      <c r="I23" s="79"/>
      <c r="J23" s="79"/>
      <c r="K23" s="80"/>
      <c r="L23" s="81"/>
      <c r="M23" s="79"/>
      <c r="N23" s="79"/>
      <c r="O23" s="79"/>
      <c r="P23" s="79"/>
      <c r="Q23" s="79"/>
      <c r="R23" s="79"/>
      <c r="S23" s="79"/>
      <c r="T23" s="80"/>
    </row>
    <row r="24" spans="1:20" ht="40.049999999999997" customHeight="1">
      <c r="A24" s="13"/>
      <c r="B24" s="16" t="s">
        <v>25</v>
      </c>
      <c r="C24" s="9">
        <v>37</v>
      </c>
      <c r="D24" s="9">
        <v>1.9</v>
      </c>
      <c r="E24" s="9">
        <v>20</v>
      </c>
      <c r="F24" s="9">
        <v>276</v>
      </c>
      <c r="G24" s="10">
        <v>41520</v>
      </c>
      <c r="H24" s="10">
        <v>41911</v>
      </c>
      <c r="I24" s="9">
        <f t="shared" si="0"/>
        <v>392</v>
      </c>
      <c r="J24" s="9">
        <f>I24-F24</f>
        <v>116</v>
      </c>
      <c r="K24" s="15">
        <f>C24*D24*J24*E24</f>
        <v>163096</v>
      </c>
      <c r="L24" s="1">
        <v>37</v>
      </c>
      <c r="M24" s="2">
        <v>1.9</v>
      </c>
      <c r="N24" s="9">
        <v>20</v>
      </c>
      <c r="O24" s="1">
        <v>276</v>
      </c>
      <c r="P24" s="3" t="s">
        <v>56</v>
      </c>
      <c r="Q24" s="3" t="s">
        <v>57</v>
      </c>
      <c r="R24" s="7">
        <f>4+31+30+31+31+28+31+30+31+30+31+31+29</f>
        <v>368</v>
      </c>
      <c r="S24" s="4">
        <f>R24-O24</f>
        <v>92</v>
      </c>
      <c r="T24" s="4">
        <f>ROUND(N24*L24*M24*S24,0)</f>
        <v>129352</v>
      </c>
    </row>
    <row r="25" spans="1:20" ht="40.049999999999997" customHeight="1">
      <c r="A25" s="13"/>
      <c r="B25" s="16"/>
      <c r="C25" s="9">
        <v>6</v>
      </c>
      <c r="D25" s="9">
        <v>1.9</v>
      </c>
      <c r="E25" s="9">
        <v>20</v>
      </c>
      <c r="F25" s="9">
        <v>276</v>
      </c>
      <c r="G25" s="10">
        <v>41520</v>
      </c>
      <c r="H25" s="10">
        <v>41976</v>
      </c>
      <c r="I25" s="9">
        <f t="shared" si="0"/>
        <v>457</v>
      </c>
      <c r="J25" s="9">
        <f>I25-F25</f>
        <v>181</v>
      </c>
      <c r="K25" s="15">
        <f t="shared" ref="K25:K27" si="3">C25*D25*J25*E25</f>
        <v>41267.999999999993</v>
      </c>
      <c r="L25" s="1">
        <v>6</v>
      </c>
      <c r="M25" s="2">
        <v>1.9</v>
      </c>
      <c r="N25" s="9">
        <v>20</v>
      </c>
      <c r="O25" s="1">
        <v>276</v>
      </c>
      <c r="P25" s="3" t="s">
        <v>56</v>
      </c>
      <c r="Q25" s="3" t="s">
        <v>58</v>
      </c>
      <c r="R25" s="7">
        <v>434</v>
      </c>
      <c r="S25" s="4">
        <v>158</v>
      </c>
      <c r="T25" s="4">
        <f t="shared" ref="T25:T27" si="4">ROUND(N25*L25*M25*S25,0)</f>
        <v>36024</v>
      </c>
    </row>
    <row r="26" spans="1:20" ht="40.049999999999997" customHeight="1">
      <c r="A26" s="13"/>
      <c r="B26" s="16" t="s">
        <v>25</v>
      </c>
      <c r="C26" s="9">
        <v>14</v>
      </c>
      <c r="D26" s="9">
        <v>1.9</v>
      </c>
      <c r="E26" s="9">
        <v>20</v>
      </c>
      <c r="F26" s="9">
        <v>256</v>
      </c>
      <c r="G26" s="10">
        <v>41520</v>
      </c>
      <c r="H26" s="10">
        <v>41911</v>
      </c>
      <c r="I26" s="9">
        <f t="shared" si="0"/>
        <v>392</v>
      </c>
      <c r="J26" s="9">
        <f>I26-F26</f>
        <v>136</v>
      </c>
      <c r="K26" s="15">
        <f t="shared" si="3"/>
        <v>72352</v>
      </c>
      <c r="L26" s="1">
        <v>14</v>
      </c>
      <c r="M26" s="2">
        <v>1.9</v>
      </c>
      <c r="N26" s="9">
        <v>20</v>
      </c>
      <c r="O26" s="1">
        <v>256</v>
      </c>
      <c r="P26" s="3" t="s">
        <v>56</v>
      </c>
      <c r="Q26" s="3" t="s">
        <v>57</v>
      </c>
      <c r="R26" s="7">
        <f>4+31+30+31+31+28+31+30+31+30+31+31+29</f>
        <v>368</v>
      </c>
      <c r="S26" s="4">
        <f>R26-O26</f>
        <v>112</v>
      </c>
      <c r="T26" s="4">
        <f t="shared" si="4"/>
        <v>59584</v>
      </c>
    </row>
    <row r="27" spans="1:20" ht="40.049999999999997" customHeight="1">
      <c r="A27" s="13"/>
      <c r="B27" s="16"/>
      <c r="C27" s="9">
        <v>28</v>
      </c>
      <c r="D27" s="9">
        <v>1.9</v>
      </c>
      <c r="E27" s="9">
        <v>20</v>
      </c>
      <c r="F27" s="9">
        <v>256</v>
      </c>
      <c r="G27" s="10">
        <v>41520</v>
      </c>
      <c r="H27" s="10">
        <v>41976</v>
      </c>
      <c r="I27" s="9">
        <f t="shared" si="0"/>
        <v>457</v>
      </c>
      <c r="J27" s="9">
        <f>I27-F27</f>
        <v>201</v>
      </c>
      <c r="K27" s="15">
        <f t="shared" si="3"/>
        <v>213863.99999999997</v>
      </c>
      <c r="L27" s="1">
        <v>28</v>
      </c>
      <c r="M27" s="2">
        <v>1.9</v>
      </c>
      <c r="N27" s="9">
        <v>20</v>
      </c>
      <c r="O27" s="1">
        <v>256</v>
      </c>
      <c r="P27" s="3" t="s">
        <v>56</v>
      </c>
      <c r="Q27" s="3" t="s">
        <v>58</v>
      </c>
      <c r="R27" s="7">
        <v>434</v>
      </c>
      <c r="S27" s="4">
        <f>R27-O27</f>
        <v>178</v>
      </c>
      <c r="T27" s="4">
        <f t="shared" si="4"/>
        <v>189392</v>
      </c>
    </row>
    <row r="28" spans="1:20" ht="40.049999999999997" customHeight="1">
      <c r="A28" s="13" t="s">
        <v>26</v>
      </c>
      <c r="B28" s="14" t="s">
        <v>27</v>
      </c>
      <c r="C28" s="78"/>
      <c r="D28" s="79"/>
      <c r="E28" s="79"/>
      <c r="F28" s="79"/>
      <c r="G28" s="79"/>
      <c r="H28" s="79"/>
      <c r="I28" s="79"/>
      <c r="J28" s="79"/>
      <c r="K28" s="80"/>
      <c r="L28" s="85"/>
      <c r="M28" s="79"/>
      <c r="N28" s="79"/>
      <c r="O28" s="79"/>
      <c r="P28" s="79"/>
      <c r="Q28" s="79"/>
      <c r="R28" s="79"/>
      <c r="S28" s="79"/>
      <c r="T28" s="80"/>
    </row>
    <row r="29" spans="1:20" ht="40.049999999999997" customHeight="1">
      <c r="A29" s="13"/>
      <c r="B29" s="16" t="s">
        <v>28</v>
      </c>
      <c r="C29" s="9">
        <v>101</v>
      </c>
      <c r="D29" s="9">
        <v>3</v>
      </c>
      <c r="E29" s="9">
        <v>18</v>
      </c>
      <c r="F29" s="9">
        <v>192</v>
      </c>
      <c r="G29" s="10">
        <v>41543</v>
      </c>
      <c r="H29" s="10">
        <v>41862</v>
      </c>
      <c r="I29" s="9">
        <f t="shared" si="0"/>
        <v>320</v>
      </c>
      <c r="J29" s="9">
        <f>I29-F29</f>
        <v>128</v>
      </c>
      <c r="K29" s="15">
        <f>C29*D29*J29*E29</f>
        <v>698112</v>
      </c>
      <c r="L29" s="1">
        <v>101</v>
      </c>
      <c r="M29" s="2">
        <v>3</v>
      </c>
      <c r="N29" s="9">
        <v>18</v>
      </c>
      <c r="O29" s="1">
        <v>192</v>
      </c>
      <c r="P29" s="3" t="s">
        <v>56</v>
      </c>
      <c r="Q29" s="3" t="s">
        <v>60</v>
      </c>
      <c r="R29" s="7">
        <v>313</v>
      </c>
      <c r="S29" s="4">
        <f>R29-O29</f>
        <v>121</v>
      </c>
      <c r="T29" s="4">
        <f>ROUND(N29*L29*M29*S29,0)</f>
        <v>659934</v>
      </c>
    </row>
    <row r="30" spans="1:20" ht="40.049999999999997" customHeight="1">
      <c r="A30" s="13"/>
      <c r="B30" s="16" t="s">
        <v>29</v>
      </c>
      <c r="C30" s="9">
        <v>38</v>
      </c>
      <c r="D30" s="9">
        <v>3</v>
      </c>
      <c r="E30" s="9">
        <v>20</v>
      </c>
      <c r="F30" s="9">
        <v>192</v>
      </c>
      <c r="G30" s="10">
        <v>41543</v>
      </c>
      <c r="H30" s="10">
        <v>41862</v>
      </c>
      <c r="I30" s="9">
        <f t="shared" si="0"/>
        <v>320</v>
      </c>
      <c r="J30" s="9">
        <f>I30-F30</f>
        <v>128</v>
      </c>
      <c r="K30" s="15">
        <f>C30*D30*J30*E30</f>
        <v>291840</v>
      </c>
      <c r="L30" s="1">
        <v>38</v>
      </c>
      <c r="M30" s="2">
        <v>3</v>
      </c>
      <c r="N30" s="9">
        <v>20</v>
      </c>
      <c r="O30" s="1">
        <v>192</v>
      </c>
      <c r="P30" s="3" t="s">
        <v>56</v>
      </c>
      <c r="Q30" s="3" t="s">
        <v>60</v>
      </c>
      <c r="R30" s="7">
        <v>313</v>
      </c>
      <c r="S30" s="4">
        <f>R30-O30</f>
        <v>121</v>
      </c>
      <c r="T30" s="4">
        <f>ROUND(N30*L30*M30*S30,0)</f>
        <v>275880</v>
      </c>
    </row>
    <row r="31" spans="1:20" ht="40.049999999999997" customHeight="1">
      <c r="A31" s="13"/>
      <c r="B31" s="16" t="s">
        <v>30</v>
      </c>
      <c r="C31" s="9">
        <v>213.7</v>
      </c>
      <c r="D31" s="9">
        <v>17</v>
      </c>
      <c r="E31" s="9"/>
      <c r="F31" s="9">
        <v>186</v>
      </c>
      <c r="G31" s="10">
        <v>41568</v>
      </c>
      <c r="H31" s="10">
        <v>41856</v>
      </c>
      <c r="I31" s="9">
        <f t="shared" si="0"/>
        <v>289</v>
      </c>
      <c r="J31" s="9">
        <f>I31-F31</f>
        <v>103</v>
      </c>
      <c r="K31" s="18">
        <f>C31*D31*J31</f>
        <v>374188.69999999995</v>
      </c>
      <c r="L31" s="5">
        <v>213.7</v>
      </c>
      <c r="M31" s="2">
        <v>17</v>
      </c>
      <c r="N31" s="9"/>
      <c r="O31" s="1">
        <v>186</v>
      </c>
      <c r="P31" s="3" t="s">
        <v>61</v>
      </c>
      <c r="Q31" s="3" t="s">
        <v>60</v>
      </c>
      <c r="R31" s="7">
        <v>289</v>
      </c>
      <c r="S31" s="4">
        <f>R31-O31</f>
        <v>103</v>
      </c>
      <c r="T31" s="4">
        <f>ROUND(L31*M31*S31,0)</f>
        <v>374189</v>
      </c>
    </row>
    <row r="32" spans="1:20" ht="40.049999999999997" customHeight="1">
      <c r="A32" s="13"/>
      <c r="B32" s="16" t="s">
        <v>31</v>
      </c>
      <c r="C32" s="9">
        <v>311.5</v>
      </c>
      <c r="D32" s="9">
        <v>26</v>
      </c>
      <c r="E32" s="9"/>
      <c r="F32" s="9">
        <v>172</v>
      </c>
      <c r="G32" s="10">
        <v>41575</v>
      </c>
      <c r="H32" s="10">
        <v>41856</v>
      </c>
      <c r="I32" s="9">
        <f t="shared" si="0"/>
        <v>282</v>
      </c>
      <c r="J32" s="9">
        <f>I32-F32</f>
        <v>110</v>
      </c>
      <c r="K32" s="15">
        <f>C32*D32*J32</f>
        <v>890890</v>
      </c>
      <c r="L32" s="5">
        <v>311.5</v>
      </c>
      <c r="M32" s="2">
        <v>26</v>
      </c>
      <c r="N32" s="9"/>
      <c r="O32" s="1">
        <v>172</v>
      </c>
      <c r="P32" s="3" t="s">
        <v>62</v>
      </c>
      <c r="Q32" s="3" t="s">
        <v>60</v>
      </c>
      <c r="R32" s="7">
        <v>269</v>
      </c>
      <c r="S32" s="4">
        <f>R32-O32</f>
        <v>97</v>
      </c>
      <c r="T32" s="4">
        <f>ROUND(L32*M32*S32,0)</f>
        <v>785603</v>
      </c>
    </row>
    <row r="33" spans="1:20" ht="40.049999999999997" customHeight="1">
      <c r="A33" s="13"/>
      <c r="B33" s="24" t="s">
        <v>32</v>
      </c>
      <c r="C33" s="9">
        <v>391</v>
      </c>
      <c r="D33" s="9">
        <v>35</v>
      </c>
      <c r="E33" s="9"/>
      <c r="F33" s="9">
        <v>93</v>
      </c>
      <c r="G33" s="10">
        <v>41594</v>
      </c>
      <c r="H33" s="10">
        <v>41724</v>
      </c>
      <c r="I33" s="9">
        <f t="shared" si="0"/>
        <v>131</v>
      </c>
      <c r="J33" s="9">
        <f>I33-F33</f>
        <v>38</v>
      </c>
      <c r="K33" s="15">
        <f>C33*D33*J33</f>
        <v>520030</v>
      </c>
      <c r="L33" s="5">
        <v>391</v>
      </c>
      <c r="M33" s="2">
        <v>35</v>
      </c>
      <c r="N33" s="9"/>
      <c r="O33" s="1">
        <v>93</v>
      </c>
      <c r="P33" s="3" t="s">
        <v>63</v>
      </c>
      <c r="Q33" s="3" t="s">
        <v>64</v>
      </c>
      <c r="R33" s="7">
        <v>119</v>
      </c>
      <c r="S33" s="4">
        <f>R33-O33</f>
        <v>26</v>
      </c>
      <c r="T33" s="4">
        <f>ROUND(L33*M33*S33,0)</f>
        <v>355810</v>
      </c>
    </row>
    <row r="34" spans="1:20" ht="40.049999999999997" customHeight="1">
      <c r="A34" s="13"/>
      <c r="B34" s="16" t="s">
        <v>83</v>
      </c>
      <c r="C34" s="9"/>
      <c r="D34" s="9"/>
      <c r="E34" s="9"/>
      <c r="F34" s="9"/>
      <c r="G34" s="10"/>
      <c r="H34" s="10"/>
      <c r="I34" s="9"/>
      <c r="J34" s="9"/>
      <c r="K34" s="15"/>
      <c r="L34" s="5"/>
      <c r="M34" s="5"/>
      <c r="N34" s="9"/>
      <c r="O34" s="1"/>
      <c r="P34" s="3"/>
      <c r="Q34" s="3"/>
      <c r="R34" s="7"/>
      <c r="S34" s="7"/>
      <c r="T34" s="7"/>
    </row>
    <row r="35" spans="1:20" ht="40.049999999999997" customHeight="1">
      <c r="A35" s="13"/>
      <c r="B35" s="16" t="s">
        <v>33</v>
      </c>
      <c r="C35" s="9">
        <v>1319</v>
      </c>
      <c r="D35" s="9">
        <v>7</v>
      </c>
      <c r="E35" s="9"/>
      <c r="F35" s="9">
        <v>241</v>
      </c>
      <c r="G35" s="10">
        <v>41566</v>
      </c>
      <c r="H35" s="10">
        <v>41920</v>
      </c>
      <c r="I35" s="9">
        <f t="shared" si="0"/>
        <v>355</v>
      </c>
      <c r="J35" s="9">
        <f>I35-F35</f>
        <v>114</v>
      </c>
      <c r="K35" s="15">
        <f>C35*D35*J35</f>
        <v>1052562</v>
      </c>
      <c r="L35" s="1">
        <v>1319</v>
      </c>
      <c r="M35" s="2">
        <v>7</v>
      </c>
      <c r="N35" s="9"/>
      <c r="O35" s="1">
        <v>241</v>
      </c>
      <c r="P35" s="3" t="s">
        <v>61</v>
      </c>
      <c r="Q35" s="3" t="s">
        <v>57</v>
      </c>
      <c r="R35" s="7">
        <f>10+30+31+31+28+31+30+31+30+31+31+29</f>
        <v>343</v>
      </c>
      <c r="S35" s="4">
        <f>R35-O35</f>
        <v>102</v>
      </c>
      <c r="T35" s="4">
        <f>ROUND(L35*M35*S35,0)</f>
        <v>941766</v>
      </c>
    </row>
    <row r="36" spans="1:20" ht="40.049999999999997" customHeight="1">
      <c r="A36" s="13"/>
      <c r="B36" s="16" t="s">
        <v>34</v>
      </c>
      <c r="C36" s="9">
        <v>1319</v>
      </c>
      <c r="D36" s="9">
        <v>8</v>
      </c>
      <c r="E36" s="9"/>
      <c r="F36" s="9">
        <v>241</v>
      </c>
      <c r="G36" s="10">
        <v>41566</v>
      </c>
      <c r="H36" s="10">
        <v>41920</v>
      </c>
      <c r="I36" s="9">
        <f t="shared" si="0"/>
        <v>355</v>
      </c>
      <c r="J36" s="9">
        <f>I36-F36</f>
        <v>114</v>
      </c>
      <c r="K36" s="15">
        <f>C36*D36*J36</f>
        <v>1202928</v>
      </c>
      <c r="L36" s="1">
        <v>1319</v>
      </c>
      <c r="M36" s="2">
        <v>8</v>
      </c>
      <c r="N36" s="9"/>
      <c r="O36" s="1">
        <v>241</v>
      </c>
      <c r="P36" s="3" t="s">
        <v>61</v>
      </c>
      <c r="Q36" s="3" t="s">
        <v>57</v>
      </c>
      <c r="R36" s="7">
        <f>10+30+31+31+28+31+30+31+30+31+31+29</f>
        <v>343</v>
      </c>
      <c r="S36" s="4">
        <f>R36-O36</f>
        <v>102</v>
      </c>
      <c r="T36" s="4">
        <f>ROUND(L36*M36*S36,0)</f>
        <v>1076304</v>
      </c>
    </row>
    <row r="37" spans="1:20" ht="40.049999999999997" customHeight="1">
      <c r="A37" s="13" t="s">
        <v>35</v>
      </c>
      <c r="B37" s="14" t="s">
        <v>36</v>
      </c>
      <c r="C37" s="78"/>
      <c r="D37" s="79"/>
      <c r="E37" s="79"/>
      <c r="F37" s="79"/>
      <c r="G37" s="79"/>
      <c r="H37" s="79"/>
      <c r="I37" s="79"/>
      <c r="J37" s="79"/>
      <c r="K37" s="80"/>
      <c r="L37" s="84"/>
      <c r="M37" s="79"/>
      <c r="N37" s="79"/>
      <c r="O37" s="79"/>
      <c r="P37" s="79"/>
      <c r="Q37" s="79"/>
      <c r="R37" s="79"/>
      <c r="S37" s="79"/>
      <c r="T37" s="80"/>
    </row>
    <row r="38" spans="1:20" ht="40.049999999999997" customHeight="1">
      <c r="A38" s="13" t="s">
        <v>37</v>
      </c>
      <c r="B38" s="16" t="s">
        <v>38</v>
      </c>
      <c r="C38" s="9">
        <v>132</v>
      </c>
      <c r="D38" s="9">
        <v>1.9</v>
      </c>
      <c r="E38" s="9">
        <v>13</v>
      </c>
      <c r="F38" s="9">
        <v>163</v>
      </c>
      <c r="G38" s="10">
        <v>41416</v>
      </c>
      <c r="H38" s="10">
        <v>41597</v>
      </c>
      <c r="I38" s="9">
        <f t="shared" si="0"/>
        <v>182</v>
      </c>
      <c r="J38" s="9">
        <f>I38-F38</f>
        <v>19</v>
      </c>
      <c r="K38" s="18">
        <f>C38*D38*J38*E38</f>
        <v>61947.6</v>
      </c>
      <c r="L38" s="1">
        <v>132</v>
      </c>
      <c r="M38" s="2">
        <v>1.9</v>
      </c>
      <c r="N38" s="9">
        <v>13</v>
      </c>
      <c r="O38" s="1">
        <v>163</v>
      </c>
      <c r="P38" s="3" t="s">
        <v>65</v>
      </c>
      <c r="Q38" s="3" t="s">
        <v>66</v>
      </c>
      <c r="R38" s="7">
        <v>182</v>
      </c>
      <c r="S38" s="4">
        <v>19</v>
      </c>
      <c r="T38" s="4">
        <f>ROUND(N38*L38*M38*S38,0)</f>
        <v>61948</v>
      </c>
    </row>
    <row r="39" spans="1:20" ht="40.049999999999997" customHeight="1">
      <c r="A39" s="13" t="s">
        <v>39</v>
      </c>
      <c r="B39" s="16" t="s">
        <v>40</v>
      </c>
      <c r="C39" s="9">
        <v>119</v>
      </c>
      <c r="D39" s="9">
        <v>4</v>
      </c>
      <c r="E39" s="9"/>
      <c r="F39" s="9">
        <v>163</v>
      </c>
      <c r="G39" s="10">
        <v>41504</v>
      </c>
      <c r="H39" s="10">
        <v>41725</v>
      </c>
      <c r="I39" s="9">
        <f t="shared" si="0"/>
        <v>222</v>
      </c>
      <c r="J39" s="9">
        <f>I39-F39</f>
        <v>59</v>
      </c>
      <c r="K39" s="15">
        <f>C39*D39*J39</f>
        <v>28084</v>
      </c>
      <c r="L39" s="1">
        <v>119</v>
      </c>
      <c r="M39" s="2">
        <v>4</v>
      </c>
      <c r="N39" s="9"/>
      <c r="O39" s="1">
        <v>163</v>
      </c>
      <c r="P39" s="3" t="s">
        <v>67</v>
      </c>
      <c r="Q39" s="3" t="s">
        <v>68</v>
      </c>
      <c r="R39" s="7">
        <v>222</v>
      </c>
      <c r="S39" s="4">
        <v>59</v>
      </c>
      <c r="T39" s="4">
        <f>ROUND(L39*M39*S39,0)</f>
        <v>28084</v>
      </c>
    </row>
    <row r="40" spans="1:20" ht="40.049999999999997" customHeight="1">
      <c r="A40" s="13" t="s">
        <v>41</v>
      </c>
      <c r="B40" s="16" t="s">
        <v>42</v>
      </c>
      <c r="C40" s="78"/>
      <c r="D40" s="79"/>
      <c r="E40" s="79"/>
      <c r="F40" s="79"/>
      <c r="G40" s="79"/>
      <c r="H40" s="79"/>
      <c r="I40" s="79"/>
      <c r="J40" s="79"/>
      <c r="K40" s="80"/>
      <c r="L40" s="81"/>
      <c r="M40" s="79"/>
      <c r="N40" s="79"/>
      <c r="O40" s="79"/>
      <c r="P40" s="79"/>
      <c r="Q40" s="79"/>
      <c r="R40" s="79"/>
      <c r="S40" s="79"/>
      <c r="T40" s="80"/>
    </row>
    <row r="41" spans="1:20" ht="40.049999999999997" customHeight="1">
      <c r="A41" s="13"/>
      <c r="B41" s="16" t="s">
        <v>43</v>
      </c>
      <c r="C41" s="9">
        <v>40</v>
      </c>
      <c r="D41" s="9">
        <v>1.9</v>
      </c>
      <c r="E41" s="9">
        <v>13</v>
      </c>
      <c r="F41" s="9">
        <v>111</v>
      </c>
      <c r="G41" s="10">
        <v>41416</v>
      </c>
      <c r="H41" s="10">
        <v>41521</v>
      </c>
      <c r="I41" s="9">
        <f t="shared" si="0"/>
        <v>106</v>
      </c>
      <c r="J41" s="9">
        <f>I41-F41</f>
        <v>-5</v>
      </c>
      <c r="K41" s="15"/>
      <c r="L41" s="1">
        <v>40</v>
      </c>
      <c r="M41" s="2">
        <v>1.9</v>
      </c>
      <c r="N41" s="9">
        <v>13</v>
      </c>
      <c r="O41" s="1">
        <v>111</v>
      </c>
      <c r="P41" s="3" t="s">
        <v>69</v>
      </c>
      <c r="Q41" s="3" t="s">
        <v>70</v>
      </c>
      <c r="R41" s="7">
        <v>106</v>
      </c>
      <c r="S41" s="23">
        <v>-5</v>
      </c>
      <c r="T41" s="23">
        <f>ROUND(N41*L41*M41*S41,0)</f>
        <v>-4940</v>
      </c>
    </row>
    <row r="42" spans="1:20" ht="40.049999999999997" customHeight="1">
      <c r="A42" s="13"/>
      <c r="B42" s="16" t="s">
        <v>44</v>
      </c>
      <c r="C42" s="9">
        <v>72.5</v>
      </c>
      <c r="D42" s="9">
        <v>17</v>
      </c>
      <c r="E42" s="9"/>
      <c r="F42" s="9">
        <v>100</v>
      </c>
      <c r="G42" s="10">
        <v>41426</v>
      </c>
      <c r="H42" s="10">
        <v>41521</v>
      </c>
      <c r="I42" s="9">
        <f t="shared" si="0"/>
        <v>96</v>
      </c>
      <c r="J42" s="9">
        <f>I42-F42</f>
        <v>-4</v>
      </c>
      <c r="K42" s="15"/>
      <c r="L42" s="2">
        <v>72.5</v>
      </c>
      <c r="M42" s="2">
        <v>17</v>
      </c>
      <c r="N42" s="9"/>
      <c r="O42" s="1">
        <v>100</v>
      </c>
      <c r="P42" s="3" t="s">
        <v>71</v>
      </c>
      <c r="Q42" s="3" t="s">
        <v>70</v>
      </c>
      <c r="R42" s="7">
        <v>96</v>
      </c>
      <c r="S42" s="23">
        <v>-4</v>
      </c>
      <c r="T42" s="23">
        <f>ROUND(L42*M42*S42,0)</f>
        <v>-4930</v>
      </c>
    </row>
    <row r="43" spans="1:20" ht="40.049999999999997" customHeight="1">
      <c r="A43" s="13"/>
      <c r="B43" s="16" t="s">
        <v>45</v>
      </c>
      <c r="C43" s="9">
        <v>105.7</v>
      </c>
      <c r="D43" s="9">
        <v>26</v>
      </c>
      <c r="E43" s="9"/>
      <c r="F43" s="9">
        <v>87</v>
      </c>
      <c r="G43" s="10">
        <v>41435</v>
      </c>
      <c r="H43" s="10">
        <v>41521</v>
      </c>
      <c r="I43" s="9">
        <f t="shared" si="0"/>
        <v>87</v>
      </c>
      <c r="J43" s="9">
        <f>I43-F43</f>
        <v>0</v>
      </c>
      <c r="K43" s="15"/>
      <c r="L43" s="2">
        <v>105.7</v>
      </c>
      <c r="M43" s="2">
        <v>26</v>
      </c>
      <c r="N43" s="9"/>
      <c r="O43" s="1">
        <v>87</v>
      </c>
      <c r="P43" s="3" t="s">
        <v>72</v>
      </c>
      <c r="Q43" s="3" t="s">
        <v>70</v>
      </c>
      <c r="R43" s="7">
        <v>87</v>
      </c>
      <c r="S43" s="4">
        <v>0</v>
      </c>
      <c r="T43" s="4">
        <v>0</v>
      </c>
    </row>
    <row r="44" spans="1:20" ht="40.049999999999997" customHeight="1">
      <c r="A44" s="13"/>
      <c r="B44" s="16" t="s">
        <v>78</v>
      </c>
      <c r="C44" s="83">
        <f>SUM(K5:K43)</f>
        <v>7471370.2999999998</v>
      </c>
      <c r="D44" s="79"/>
      <c r="E44" s="79"/>
      <c r="F44" s="79"/>
      <c r="G44" s="79"/>
      <c r="H44" s="79"/>
      <c r="I44" s="79"/>
      <c r="J44" s="79"/>
      <c r="K44" s="80"/>
      <c r="L44" s="82">
        <f>SUM(T5:T43)</f>
        <v>6671560</v>
      </c>
      <c r="M44" s="79"/>
      <c r="N44" s="79"/>
      <c r="O44" s="79"/>
      <c r="P44" s="79"/>
      <c r="Q44" s="79"/>
      <c r="R44" s="79"/>
      <c r="S44" s="79"/>
      <c r="T44" s="80"/>
    </row>
  </sheetData>
  <mergeCells count="27">
    <mergeCell ref="A2:A3"/>
    <mergeCell ref="B2:B3"/>
    <mergeCell ref="L2:T2"/>
    <mergeCell ref="A1:T1"/>
    <mergeCell ref="C2:K2"/>
    <mergeCell ref="C4:K4"/>
    <mergeCell ref="C6:K6"/>
    <mergeCell ref="L6:T6"/>
    <mergeCell ref="C10:K10"/>
    <mergeCell ref="C12:K12"/>
    <mergeCell ref="L12:T12"/>
    <mergeCell ref="L4:T4"/>
    <mergeCell ref="L10:T10"/>
    <mergeCell ref="C40:K40"/>
    <mergeCell ref="L40:T40"/>
    <mergeCell ref="L44:T44"/>
    <mergeCell ref="C44:K44"/>
    <mergeCell ref="C16:K16"/>
    <mergeCell ref="C37:K37"/>
    <mergeCell ref="L37:T37"/>
    <mergeCell ref="C17:K17"/>
    <mergeCell ref="L17:T17"/>
    <mergeCell ref="C23:K23"/>
    <mergeCell ref="L23:T23"/>
    <mergeCell ref="C28:K28"/>
    <mergeCell ref="L28:T28"/>
    <mergeCell ref="L16:T16"/>
  </mergeCells>
  <phoneticPr fontId="2" type="noConversion"/>
  <printOptions gridLines="1"/>
  <pageMargins left="0.70866141732283472" right="0.70866141732283472" top="0.74803149606299213" bottom="0.74803149606299213" header="0.31496062992125984" footer="0.31496062992125984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7"/>
  <sheetViews>
    <sheetView topLeftCell="A43" workbookViewId="0">
      <selection activeCell="N46" sqref="N46"/>
    </sheetView>
  </sheetViews>
  <sheetFormatPr defaultRowHeight="16.2"/>
  <cols>
    <col min="1" max="1" width="3.33203125" customWidth="1"/>
    <col min="3" max="3" width="23.77734375" customWidth="1"/>
    <col min="4" max="4" width="6" customWidth="1"/>
    <col min="5" max="5" width="13.6640625" customWidth="1"/>
    <col min="6" max="6" width="7.109375" customWidth="1"/>
    <col min="7" max="7" width="3.21875" customWidth="1"/>
    <col min="8" max="8" width="5.21875" customWidth="1"/>
    <col min="10" max="11" width="10.5546875" bestFit="1" customWidth="1"/>
    <col min="13" max="13" width="7.77734375" customWidth="1"/>
    <col min="14" max="14" width="12.88671875" bestFit="1" customWidth="1"/>
  </cols>
  <sheetData>
    <row r="1" spans="1:14">
      <c r="A1" s="97" t="s">
        <v>187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41.4">
      <c r="A2" s="59" t="s">
        <v>109</v>
      </c>
      <c r="B2" s="60" t="s">
        <v>196</v>
      </c>
      <c r="C2" s="61" t="s">
        <v>110</v>
      </c>
      <c r="D2" s="62" t="s">
        <v>111</v>
      </c>
      <c r="E2" s="99" t="s">
        <v>112</v>
      </c>
      <c r="F2" s="100"/>
      <c r="G2" s="100"/>
      <c r="H2" s="99" t="s">
        <v>113</v>
      </c>
      <c r="I2" s="100"/>
      <c r="J2" s="63" t="s">
        <v>114</v>
      </c>
      <c r="K2" s="63" t="s">
        <v>115</v>
      </c>
      <c r="L2" s="62" t="s">
        <v>116</v>
      </c>
      <c r="M2" s="62" t="s">
        <v>117</v>
      </c>
      <c r="N2" s="64" t="s">
        <v>118</v>
      </c>
    </row>
    <row r="3" spans="1:14" ht="34.200000000000003" customHeight="1">
      <c r="A3" s="65">
        <v>1</v>
      </c>
      <c r="B3" s="66" t="s">
        <v>119</v>
      </c>
      <c r="C3" s="67" t="s">
        <v>120</v>
      </c>
      <c r="D3" s="68"/>
      <c r="E3" s="69"/>
      <c r="F3" s="68"/>
      <c r="G3" s="70"/>
      <c r="H3" s="68"/>
      <c r="I3" s="70"/>
      <c r="J3" s="71"/>
      <c r="K3" s="71"/>
      <c r="L3" s="68"/>
      <c r="M3" s="68"/>
      <c r="N3" s="55"/>
    </row>
    <row r="4" spans="1:14" ht="33.6" customHeight="1">
      <c r="A4" s="65">
        <v>2</v>
      </c>
      <c r="B4" s="66" t="s">
        <v>121</v>
      </c>
      <c r="C4" s="67" t="s">
        <v>122</v>
      </c>
      <c r="D4" s="68">
        <v>152</v>
      </c>
      <c r="E4" s="69" t="s">
        <v>123</v>
      </c>
      <c r="F4" s="68">
        <v>1885</v>
      </c>
      <c r="G4" s="70" t="s">
        <v>124</v>
      </c>
      <c r="H4" s="68">
        <v>1.9</v>
      </c>
      <c r="I4" s="70" t="s">
        <v>125</v>
      </c>
      <c r="J4" s="71">
        <v>41481</v>
      </c>
      <c r="K4" s="71">
        <v>41656</v>
      </c>
      <c r="L4" s="68">
        <f>K4-J4+1</f>
        <v>176</v>
      </c>
      <c r="M4" s="68">
        <f>L4-D4</f>
        <v>24</v>
      </c>
      <c r="N4" s="55">
        <f>ROUND(F4*H4*M4,)</f>
        <v>85956</v>
      </c>
    </row>
    <row r="5" spans="1:14" ht="28.8" customHeight="1">
      <c r="A5" s="65">
        <v>3</v>
      </c>
      <c r="B5" s="66" t="s">
        <v>126</v>
      </c>
      <c r="C5" s="67" t="s">
        <v>231</v>
      </c>
      <c r="D5" s="68"/>
      <c r="E5" s="69"/>
      <c r="F5" s="68"/>
      <c r="G5" s="70"/>
      <c r="H5" s="68"/>
      <c r="I5" s="70"/>
      <c r="J5" s="71"/>
      <c r="K5" s="71"/>
      <c r="L5" s="68"/>
      <c r="M5" s="68"/>
      <c r="N5" s="55"/>
    </row>
    <row r="6" spans="1:14" ht="28.8" customHeight="1">
      <c r="A6" s="65">
        <v>4</v>
      </c>
      <c r="B6" s="66"/>
      <c r="C6" s="67" t="s">
        <v>232</v>
      </c>
      <c r="D6" s="68">
        <v>107</v>
      </c>
      <c r="E6" s="69" t="s">
        <v>127</v>
      </c>
      <c r="F6" s="68">
        <v>364</v>
      </c>
      <c r="G6" s="70" t="s">
        <v>124</v>
      </c>
      <c r="H6" s="68">
        <v>1.9</v>
      </c>
      <c r="I6" s="70" t="s">
        <v>125</v>
      </c>
      <c r="J6" s="71">
        <v>41481</v>
      </c>
      <c r="K6" s="71">
        <v>41566</v>
      </c>
      <c r="L6" s="68">
        <f t="shared" ref="L6:L45" si="0">K6-J6+1</f>
        <v>86</v>
      </c>
      <c r="M6" s="68">
        <f t="shared" ref="M6:M45" si="1">L6-D6</f>
        <v>-21</v>
      </c>
      <c r="N6" s="55">
        <v>0</v>
      </c>
    </row>
    <row r="7" spans="1:14" ht="42.6" customHeight="1">
      <c r="A7" s="65">
        <v>5</v>
      </c>
      <c r="B7" s="66"/>
      <c r="C7" s="67" t="s">
        <v>128</v>
      </c>
      <c r="D7" s="68">
        <v>96</v>
      </c>
      <c r="E7" s="69"/>
      <c r="F7" s="68">
        <v>57.11</v>
      </c>
      <c r="G7" s="70" t="s">
        <v>129</v>
      </c>
      <c r="H7" s="68">
        <v>17</v>
      </c>
      <c r="I7" s="70" t="s">
        <v>130</v>
      </c>
      <c r="J7" s="71">
        <v>41487</v>
      </c>
      <c r="K7" s="71">
        <v>41566</v>
      </c>
      <c r="L7" s="68">
        <f t="shared" si="0"/>
        <v>80</v>
      </c>
      <c r="M7" s="68">
        <f t="shared" si="1"/>
        <v>-16</v>
      </c>
      <c r="N7" s="55">
        <v>0</v>
      </c>
    </row>
    <row r="8" spans="1:14" ht="40.200000000000003" customHeight="1">
      <c r="A8" s="65">
        <v>6</v>
      </c>
      <c r="B8" s="66"/>
      <c r="C8" s="67" t="s">
        <v>131</v>
      </c>
      <c r="D8" s="68">
        <v>83</v>
      </c>
      <c r="E8" s="69" t="s">
        <v>132</v>
      </c>
      <c r="F8" s="68">
        <v>83.23</v>
      </c>
      <c r="G8" s="70" t="s">
        <v>129</v>
      </c>
      <c r="H8" s="68">
        <v>26</v>
      </c>
      <c r="I8" s="70" t="s">
        <v>130</v>
      </c>
      <c r="J8" s="71">
        <v>41495</v>
      </c>
      <c r="K8" s="71">
        <v>41566</v>
      </c>
      <c r="L8" s="68">
        <f t="shared" si="0"/>
        <v>72</v>
      </c>
      <c r="M8" s="68">
        <f t="shared" si="1"/>
        <v>-11</v>
      </c>
      <c r="N8" s="55">
        <v>0</v>
      </c>
    </row>
    <row r="9" spans="1:14" ht="19.2" customHeight="1">
      <c r="A9" s="65">
        <v>7</v>
      </c>
      <c r="B9" s="66" t="s">
        <v>133</v>
      </c>
      <c r="C9" s="67" t="s">
        <v>134</v>
      </c>
      <c r="D9" s="68"/>
      <c r="E9" s="69"/>
      <c r="F9" s="68"/>
      <c r="G9" s="70"/>
      <c r="H9" s="68"/>
      <c r="I9" s="70"/>
      <c r="J9" s="71"/>
      <c r="K9" s="71"/>
      <c r="L9" s="68"/>
      <c r="M9" s="68"/>
      <c r="N9" s="55"/>
    </row>
    <row r="10" spans="1:14" ht="39.6" customHeight="1">
      <c r="A10" s="65">
        <v>8</v>
      </c>
      <c r="B10" s="66" t="s">
        <v>135</v>
      </c>
      <c r="C10" s="67" t="s">
        <v>136</v>
      </c>
      <c r="D10" s="68">
        <v>30</v>
      </c>
      <c r="E10" s="69"/>
      <c r="F10" s="68">
        <v>179</v>
      </c>
      <c r="G10" s="70" t="s">
        <v>137</v>
      </c>
      <c r="H10" s="68">
        <v>4</v>
      </c>
      <c r="I10" s="70"/>
      <c r="J10" s="71">
        <v>41667</v>
      </c>
      <c r="K10" s="71">
        <v>41891</v>
      </c>
      <c r="L10" s="68">
        <f t="shared" si="0"/>
        <v>225</v>
      </c>
      <c r="M10" s="68">
        <f t="shared" si="1"/>
        <v>195</v>
      </c>
      <c r="N10" s="55">
        <f t="shared" ref="N10:N45" si="2">ROUND(F10*H10*M10,)</f>
        <v>139620</v>
      </c>
    </row>
    <row r="11" spans="1:14" ht="19.2" customHeight="1">
      <c r="A11" s="65">
        <v>9</v>
      </c>
      <c r="B11" s="66" t="s">
        <v>138</v>
      </c>
      <c r="C11" s="67" t="s">
        <v>233</v>
      </c>
      <c r="D11" s="68"/>
      <c r="E11" s="69"/>
      <c r="F11" s="68"/>
      <c r="G11" s="70"/>
      <c r="H11" s="68"/>
      <c r="I11" s="70"/>
      <c r="J11" s="71"/>
      <c r="K11" s="71"/>
      <c r="L11" s="68"/>
      <c r="M11" s="68"/>
      <c r="N11" s="55"/>
    </row>
    <row r="12" spans="1:14" ht="19.2" customHeight="1">
      <c r="A12" s="65">
        <v>10</v>
      </c>
      <c r="B12" s="101" t="s">
        <v>139</v>
      </c>
      <c r="C12" s="96" t="s">
        <v>140</v>
      </c>
      <c r="D12" s="68">
        <v>61</v>
      </c>
      <c r="E12" s="69"/>
      <c r="F12" s="72">
        <v>95</v>
      </c>
      <c r="G12" s="70" t="s">
        <v>137</v>
      </c>
      <c r="H12" s="68">
        <v>4</v>
      </c>
      <c r="I12" s="70"/>
      <c r="J12" s="71">
        <v>41503</v>
      </c>
      <c r="K12" s="71">
        <v>41555</v>
      </c>
      <c r="L12" s="72">
        <f t="shared" si="0"/>
        <v>53</v>
      </c>
      <c r="M12" s="72">
        <f>L12-D12</f>
        <v>-8</v>
      </c>
      <c r="N12" s="56">
        <v>0</v>
      </c>
    </row>
    <row r="13" spans="1:14">
      <c r="A13" s="65">
        <v>11</v>
      </c>
      <c r="B13" s="101"/>
      <c r="C13" s="96"/>
      <c r="D13" s="72">
        <v>61</v>
      </c>
      <c r="E13" s="73"/>
      <c r="F13" s="72">
        <v>324</v>
      </c>
      <c r="G13" s="70" t="s">
        <v>137</v>
      </c>
      <c r="H13" s="72">
        <v>4</v>
      </c>
      <c r="I13" s="74"/>
      <c r="J13" s="75">
        <v>41503</v>
      </c>
      <c r="K13" s="75">
        <v>41614</v>
      </c>
      <c r="L13" s="72">
        <f t="shared" si="0"/>
        <v>112</v>
      </c>
      <c r="M13" s="72">
        <f t="shared" si="1"/>
        <v>51</v>
      </c>
      <c r="N13" s="56">
        <f t="shared" si="2"/>
        <v>66096</v>
      </c>
    </row>
    <row r="14" spans="1:14">
      <c r="A14" s="65">
        <v>12</v>
      </c>
      <c r="B14" s="101"/>
      <c r="C14" s="96"/>
      <c r="D14" s="72">
        <v>61</v>
      </c>
      <c r="E14" s="73"/>
      <c r="F14" s="72">
        <v>40</v>
      </c>
      <c r="G14" s="70" t="s">
        <v>137</v>
      </c>
      <c r="H14" s="72">
        <v>4</v>
      </c>
      <c r="I14" s="74"/>
      <c r="J14" s="75">
        <v>41503</v>
      </c>
      <c r="K14" s="75">
        <v>41690</v>
      </c>
      <c r="L14" s="72">
        <f t="shared" si="0"/>
        <v>188</v>
      </c>
      <c r="M14" s="72">
        <f>L14-D14</f>
        <v>127</v>
      </c>
      <c r="N14" s="56">
        <f t="shared" si="2"/>
        <v>20320</v>
      </c>
    </row>
    <row r="15" spans="1:14" ht="19.8" customHeight="1">
      <c r="A15" s="65">
        <v>13</v>
      </c>
      <c r="B15" s="66" t="s">
        <v>141</v>
      </c>
      <c r="C15" s="67" t="s">
        <v>142</v>
      </c>
      <c r="D15" s="68"/>
      <c r="E15" s="69"/>
      <c r="F15" s="68"/>
      <c r="G15" s="70"/>
      <c r="H15" s="68"/>
      <c r="I15" s="70"/>
      <c r="J15" s="71"/>
      <c r="K15" s="71"/>
      <c r="L15" s="68"/>
      <c r="M15" s="68"/>
      <c r="N15" s="55"/>
    </row>
    <row r="16" spans="1:14" ht="29.4" customHeight="1">
      <c r="A16" s="65">
        <v>14</v>
      </c>
      <c r="B16" s="66" t="s">
        <v>143</v>
      </c>
      <c r="C16" s="67" t="s">
        <v>144</v>
      </c>
      <c r="D16" s="68"/>
      <c r="E16" s="69"/>
      <c r="F16" s="68"/>
      <c r="G16" s="70"/>
      <c r="H16" s="68"/>
      <c r="I16" s="70"/>
      <c r="J16" s="71"/>
      <c r="K16" s="71"/>
      <c r="L16" s="68"/>
      <c r="M16" s="68"/>
      <c r="N16" s="55"/>
    </row>
    <row r="17" spans="1:14">
      <c r="A17" s="65">
        <v>15</v>
      </c>
      <c r="B17" s="66"/>
      <c r="C17" s="96" t="s">
        <v>145</v>
      </c>
      <c r="D17" s="68">
        <v>276</v>
      </c>
      <c r="E17" s="73" t="s">
        <v>189</v>
      </c>
      <c r="F17" s="72">
        <v>2232</v>
      </c>
      <c r="G17" s="70" t="s">
        <v>124</v>
      </c>
      <c r="H17" s="68">
        <v>1.9</v>
      </c>
      <c r="I17" s="70" t="s">
        <v>125</v>
      </c>
      <c r="J17" s="71">
        <v>41544</v>
      </c>
      <c r="K17" s="71">
        <v>41911</v>
      </c>
      <c r="L17" s="68">
        <f t="shared" si="0"/>
        <v>368</v>
      </c>
      <c r="M17" s="68">
        <f t="shared" si="1"/>
        <v>92</v>
      </c>
      <c r="N17" s="55">
        <f t="shared" si="2"/>
        <v>390154</v>
      </c>
    </row>
    <row r="18" spans="1:14" ht="24.6" customHeight="1">
      <c r="A18" s="65">
        <v>16</v>
      </c>
      <c r="B18" s="66"/>
      <c r="C18" s="96"/>
      <c r="D18" s="68">
        <v>276</v>
      </c>
      <c r="E18" s="73" t="s">
        <v>190</v>
      </c>
      <c r="F18" s="72">
        <v>540</v>
      </c>
      <c r="G18" s="70" t="s">
        <v>124</v>
      </c>
      <c r="H18" s="68">
        <v>1.9</v>
      </c>
      <c r="I18" s="70" t="s">
        <v>125</v>
      </c>
      <c r="J18" s="71">
        <v>41544</v>
      </c>
      <c r="K18" s="71">
        <v>41976</v>
      </c>
      <c r="L18" s="72">
        <f t="shared" si="0"/>
        <v>433</v>
      </c>
      <c r="M18" s="72">
        <f t="shared" si="1"/>
        <v>157</v>
      </c>
      <c r="N18" s="55">
        <f t="shared" si="2"/>
        <v>161082</v>
      </c>
    </row>
    <row r="19" spans="1:14">
      <c r="A19" s="65">
        <v>17</v>
      </c>
      <c r="B19" s="66"/>
      <c r="C19" s="96" t="s">
        <v>146</v>
      </c>
      <c r="D19" s="68">
        <v>256</v>
      </c>
      <c r="E19" s="73" t="s">
        <v>191</v>
      </c>
      <c r="F19" s="72">
        <v>1152</v>
      </c>
      <c r="G19" s="70" t="s">
        <v>124</v>
      </c>
      <c r="H19" s="68">
        <v>1.9</v>
      </c>
      <c r="I19" s="70" t="s">
        <v>125</v>
      </c>
      <c r="J19" s="71">
        <v>41544</v>
      </c>
      <c r="K19" s="71">
        <v>41911</v>
      </c>
      <c r="L19" s="68">
        <f t="shared" si="0"/>
        <v>368</v>
      </c>
      <c r="M19" s="68">
        <f t="shared" si="1"/>
        <v>112</v>
      </c>
      <c r="N19" s="55">
        <f t="shared" si="2"/>
        <v>245146</v>
      </c>
    </row>
    <row r="20" spans="1:14">
      <c r="A20" s="65">
        <v>18</v>
      </c>
      <c r="B20" s="66"/>
      <c r="C20" s="96"/>
      <c r="D20" s="68">
        <v>256</v>
      </c>
      <c r="E20" s="73" t="s">
        <v>192</v>
      </c>
      <c r="F20" s="72">
        <v>360</v>
      </c>
      <c r="G20" s="70" t="s">
        <v>124</v>
      </c>
      <c r="H20" s="68">
        <v>1.9</v>
      </c>
      <c r="I20" s="70" t="s">
        <v>125</v>
      </c>
      <c r="J20" s="71">
        <v>41544</v>
      </c>
      <c r="K20" s="71">
        <v>41976</v>
      </c>
      <c r="L20" s="72">
        <f t="shared" si="0"/>
        <v>433</v>
      </c>
      <c r="M20" s="72">
        <f t="shared" si="1"/>
        <v>177</v>
      </c>
      <c r="N20" s="55">
        <f t="shared" si="2"/>
        <v>121068</v>
      </c>
    </row>
    <row r="21" spans="1:14">
      <c r="A21" s="65">
        <v>19</v>
      </c>
      <c r="B21" s="66"/>
      <c r="C21" s="96"/>
      <c r="D21" s="68">
        <v>256</v>
      </c>
      <c r="E21" s="73" t="s">
        <v>193</v>
      </c>
      <c r="F21" s="72">
        <v>1350</v>
      </c>
      <c r="G21" s="70" t="s">
        <v>124</v>
      </c>
      <c r="H21" s="68">
        <v>1.9</v>
      </c>
      <c r="I21" s="70" t="s">
        <v>125</v>
      </c>
      <c r="J21" s="71">
        <v>41544</v>
      </c>
      <c r="K21" s="71">
        <v>42009</v>
      </c>
      <c r="L21" s="68">
        <f t="shared" si="0"/>
        <v>466</v>
      </c>
      <c r="M21" s="68">
        <f t="shared" si="1"/>
        <v>210</v>
      </c>
      <c r="N21" s="55">
        <f t="shared" si="2"/>
        <v>538650</v>
      </c>
    </row>
    <row r="22" spans="1:14" ht="29.4" customHeight="1">
      <c r="A22" s="65">
        <v>20</v>
      </c>
      <c r="B22" s="66" t="s">
        <v>147</v>
      </c>
      <c r="C22" s="67" t="s">
        <v>148</v>
      </c>
      <c r="D22" s="68"/>
      <c r="E22" s="69"/>
      <c r="F22" s="68"/>
      <c r="G22" s="70"/>
      <c r="H22" s="68"/>
      <c r="I22" s="70"/>
      <c r="J22" s="71"/>
      <c r="K22" s="71"/>
      <c r="L22" s="68"/>
      <c r="M22" s="68"/>
      <c r="N22" s="55"/>
    </row>
    <row r="23" spans="1:14">
      <c r="A23" s="65">
        <v>21</v>
      </c>
      <c r="B23" s="66"/>
      <c r="C23" s="96" t="s">
        <v>149</v>
      </c>
      <c r="D23" s="72">
        <v>276</v>
      </c>
      <c r="E23" s="73" t="s">
        <v>150</v>
      </c>
      <c r="F23" s="72">
        <v>740</v>
      </c>
      <c r="G23" s="70" t="s">
        <v>124</v>
      </c>
      <c r="H23" s="68">
        <v>1.9</v>
      </c>
      <c r="I23" s="70" t="s">
        <v>125</v>
      </c>
      <c r="J23" s="71">
        <v>41544</v>
      </c>
      <c r="K23" s="71">
        <v>41911</v>
      </c>
      <c r="L23" s="68">
        <f t="shared" si="0"/>
        <v>368</v>
      </c>
      <c r="M23" s="68">
        <f t="shared" si="1"/>
        <v>92</v>
      </c>
      <c r="N23" s="55">
        <f t="shared" si="2"/>
        <v>129352</v>
      </c>
    </row>
    <row r="24" spans="1:14" ht="30" customHeight="1">
      <c r="A24" s="65">
        <v>22</v>
      </c>
      <c r="B24" s="66"/>
      <c r="C24" s="96"/>
      <c r="D24" s="72">
        <v>276</v>
      </c>
      <c r="E24" s="73" t="s">
        <v>151</v>
      </c>
      <c r="F24" s="72">
        <v>120</v>
      </c>
      <c r="G24" s="70" t="s">
        <v>124</v>
      </c>
      <c r="H24" s="68">
        <v>1.9</v>
      </c>
      <c r="I24" s="70" t="s">
        <v>125</v>
      </c>
      <c r="J24" s="71">
        <v>41544</v>
      </c>
      <c r="K24" s="71">
        <v>41976</v>
      </c>
      <c r="L24" s="72">
        <f t="shared" si="0"/>
        <v>433</v>
      </c>
      <c r="M24" s="72">
        <f t="shared" si="1"/>
        <v>157</v>
      </c>
      <c r="N24" s="55">
        <f t="shared" si="2"/>
        <v>35796</v>
      </c>
    </row>
    <row r="25" spans="1:14">
      <c r="A25" s="65">
        <v>23</v>
      </c>
      <c r="B25" s="66"/>
      <c r="C25" s="96" t="s">
        <v>152</v>
      </c>
      <c r="D25" s="72">
        <v>256</v>
      </c>
      <c r="E25" s="73" t="s">
        <v>153</v>
      </c>
      <c r="F25" s="72">
        <v>280</v>
      </c>
      <c r="G25" s="70" t="s">
        <v>124</v>
      </c>
      <c r="H25" s="68">
        <v>1.9</v>
      </c>
      <c r="I25" s="70" t="s">
        <v>125</v>
      </c>
      <c r="J25" s="71">
        <v>41544</v>
      </c>
      <c r="K25" s="71">
        <v>41911</v>
      </c>
      <c r="L25" s="72">
        <f t="shared" si="0"/>
        <v>368</v>
      </c>
      <c r="M25" s="72">
        <f t="shared" si="1"/>
        <v>112</v>
      </c>
      <c r="N25" s="55">
        <f t="shared" si="2"/>
        <v>59584</v>
      </c>
    </row>
    <row r="26" spans="1:14" ht="29.4" customHeight="1">
      <c r="A26" s="65">
        <v>24</v>
      </c>
      <c r="B26" s="66"/>
      <c r="C26" s="96"/>
      <c r="D26" s="72">
        <v>256</v>
      </c>
      <c r="E26" s="73" t="s">
        <v>154</v>
      </c>
      <c r="F26" s="72">
        <v>560</v>
      </c>
      <c r="G26" s="70" t="s">
        <v>124</v>
      </c>
      <c r="H26" s="68">
        <v>1.9</v>
      </c>
      <c r="I26" s="70" t="s">
        <v>125</v>
      </c>
      <c r="J26" s="71">
        <v>41544</v>
      </c>
      <c r="K26" s="71">
        <v>41976</v>
      </c>
      <c r="L26" s="72">
        <f t="shared" si="0"/>
        <v>433</v>
      </c>
      <c r="M26" s="72">
        <f t="shared" si="1"/>
        <v>177</v>
      </c>
      <c r="N26" s="55">
        <f t="shared" si="2"/>
        <v>188328</v>
      </c>
    </row>
    <row r="27" spans="1:14" ht="28.2" customHeight="1">
      <c r="A27" s="65">
        <v>25</v>
      </c>
      <c r="B27" s="66" t="s">
        <v>155</v>
      </c>
      <c r="C27" s="67" t="s">
        <v>156</v>
      </c>
      <c r="D27" s="68"/>
      <c r="E27" s="69"/>
      <c r="F27" s="68"/>
      <c r="G27" s="70"/>
      <c r="H27" s="68"/>
      <c r="I27" s="70"/>
      <c r="J27" s="71"/>
      <c r="K27" s="71"/>
      <c r="L27" s="68"/>
      <c r="M27" s="68"/>
      <c r="N27" s="55"/>
    </row>
    <row r="28" spans="1:14" ht="28.8" customHeight="1">
      <c r="A28" s="65">
        <v>26</v>
      </c>
      <c r="B28" s="66"/>
      <c r="C28" s="67" t="s">
        <v>157</v>
      </c>
      <c r="D28" s="68">
        <v>192</v>
      </c>
      <c r="E28" s="69" t="s">
        <v>158</v>
      </c>
      <c r="F28" s="68">
        <v>1818</v>
      </c>
      <c r="G28" s="70" t="s">
        <v>194</v>
      </c>
      <c r="H28" s="68">
        <v>3</v>
      </c>
      <c r="I28" s="70" t="s">
        <v>125</v>
      </c>
      <c r="J28" s="71">
        <v>41544</v>
      </c>
      <c r="K28" s="76" t="s">
        <v>195</v>
      </c>
      <c r="L28" s="68">
        <v>319</v>
      </c>
      <c r="M28" s="68">
        <f t="shared" si="1"/>
        <v>127</v>
      </c>
      <c r="N28" s="55">
        <f t="shared" si="2"/>
        <v>692658</v>
      </c>
    </row>
    <row r="29" spans="1:14" ht="27" customHeight="1">
      <c r="A29" s="65">
        <v>27</v>
      </c>
      <c r="B29" s="66"/>
      <c r="C29" s="67" t="s">
        <v>159</v>
      </c>
      <c r="D29" s="68">
        <v>192</v>
      </c>
      <c r="E29" s="69" t="s">
        <v>160</v>
      </c>
      <c r="F29" s="68">
        <v>760</v>
      </c>
      <c r="G29" s="70" t="s">
        <v>124</v>
      </c>
      <c r="H29" s="68">
        <v>3</v>
      </c>
      <c r="I29" s="70" t="s">
        <v>125</v>
      </c>
      <c r="J29" s="71">
        <v>41544</v>
      </c>
      <c r="K29" s="76" t="s">
        <v>195</v>
      </c>
      <c r="L29" s="68">
        <v>319</v>
      </c>
      <c r="M29" s="68">
        <f t="shared" si="1"/>
        <v>127</v>
      </c>
      <c r="N29" s="55">
        <f t="shared" si="2"/>
        <v>289560</v>
      </c>
    </row>
    <row r="30" spans="1:14" ht="41.4" customHeight="1">
      <c r="A30" s="65">
        <v>28</v>
      </c>
      <c r="B30" s="66"/>
      <c r="C30" s="67" t="s">
        <v>161</v>
      </c>
      <c r="D30" s="68">
        <v>186</v>
      </c>
      <c r="E30" s="69"/>
      <c r="F30" s="68">
        <v>213.7</v>
      </c>
      <c r="G30" s="70" t="s">
        <v>129</v>
      </c>
      <c r="H30" s="68">
        <v>17</v>
      </c>
      <c r="I30" s="70" t="s">
        <v>130</v>
      </c>
      <c r="J30" s="71">
        <v>41568</v>
      </c>
      <c r="K30" s="71">
        <v>41856</v>
      </c>
      <c r="L30" s="68">
        <f t="shared" si="0"/>
        <v>289</v>
      </c>
      <c r="M30" s="68">
        <v>103</v>
      </c>
      <c r="N30" s="55">
        <f t="shared" si="2"/>
        <v>374189</v>
      </c>
    </row>
    <row r="31" spans="1:14" ht="43.2" customHeight="1">
      <c r="A31" s="65">
        <v>29</v>
      </c>
      <c r="B31" s="66"/>
      <c r="C31" s="67" t="s">
        <v>162</v>
      </c>
      <c r="D31" s="68">
        <v>172</v>
      </c>
      <c r="E31" s="69"/>
      <c r="F31" s="68">
        <v>311.5</v>
      </c>
      <c r="G31" s="70" t="s">
        <v>129</v>
      </c>
      <c r="H31" s="68">
        <v>26</v>
      </c>
      <c r="I31" s="70" t="s">
        <v>130</v>
      </c>
      <c r="J31" s="71">
        <v>41588</v>
      </c>
      <c r="K31" s="71">
        <v>41856</v>
      </c>
      <c r="L31" s="68">
        <f t="shared" si="0"/>
        <v>269</v>
      </c>
      <c r="M31" s="68">
        <f t="shared" si="1"/>
        <v>97</v>
      </c>
      <c r="N31" s="55">
        <f t="shared" si="2"/>
        <v>785603</v>
      </c>
    </row>
    <row r="32" spans="1:14" ht="40.799999999999997" customHeight="1">
      <c r="A32" s="65">
        <v>30</v>
      </c>
      <c r="B32" s="66"/>
      <c r="C32" s="67" t="s">
        <v>163</v>
      </c>
      <c r="D32" s="68">
        <v>93</v>
      </c>
      <c r="E32" s="69"/>
      <c r="F32" s="68">
        <v>391</v>
      </c>
      <c r="G32" s="70" t="s">
        <v>129</v>
      </c>
      <c r="H32" s="68">
        <v>35</v>
      </c>
      <c r="I32" s="70" t="s">
        <v>130</v>
      </c>
      <c r="J32" s="71">
        <v>41606</v>
      </c>
      <c r="K32" s="71">
        <v>41724</v>
      </c>
      <c r="L32" s="68">
        <f t="shared" si="0"/>
        <v>119</v>
      </c>
      <c r="M32" s="68">
        <f t="shared" si="1"/>
        <v>26</v>
      </c>
      <c r="N32" s="55">
        <f>ROUND(F32*H32*M32,)</f>
        <v>355810</v>
      </c>
    </row>
    <row r="33" spans="1:14" ht="41.4" customHeight="1">
      <c r="A33" s="65">
        <v>31</v>
      </c>
      <c r="B33" s="66"/>
      <c r="C33" s="67" t="s">
        <v>164</v>
      </c>
      <c r="D33" s="68"/>
      <c r="E33" s="69"/>
      <c r="F33" s="68"/>
      <c r="G33" s="70"/>
      <c r="H33" s="68"/>
      <c r="I33" s="70"/>
      <c r="J33" s="71"/>
      <c r="K33" s="71"/>
      <c r="L33" s="68"/>
      <c r="M33" s="68"/>
      <c r="N33" s="55"/>
    </row>
    <row r="34" spans="1:14" ht="41.4">
      <c r="A34" s="65">
        <v>32</v>
      </c>
      <c r="B34" s="66"/>
      <c r="C34" s="67" t="s">
        <v>165</v>
      </c>
      <c r="D34" s="68"/>
      <c r="E34" s="69"/>
      <c r="F34" s="68"/>
      <c r="G34" s="70"/>
      <c r="H34" s="68"/>
      <c r="I34" s="70"/>
      <c r="J34" s="71"/>
      <c r="K34" s="71"/>
      <c r="L34" s="68"/>
      <c r="M34" s="68"/>
      <c r="N34" s="55"/>
    </row>
    <row r="35" spans="1:14" ht="27.6">
      <c r="A35" s="65">
        <v>33</v>
      </c>
      <c r="B35" s="66"/>
      <c r="C35" s="77" t="s">
        <v>166</v>
      </c>
      <c r="D35" s="68"/>
      <c r="E35" s="69"/>
      <c r="F35" s="68"/>
      <c r="G35" s="70"/>
      <c r="H35" s="68"/>
      <c r="I35" s="70"/>
      <c r="J35" s="71"/>
      <c r="K35" s="71"/>
      <c r="L35" s="68"/>
      <c r="M35" s="68"/>
      <c r="N35" s="55"/>
    </row>
    <row r="36" spans="1:14">
      <c r="A36" s="65">
        <v>34</v>
      </c>
      <c r="B36" s="66"/>
      <c r="C36" s="77" t="s">
        <v>167</v>
      </c>
      <c r="D36" s="68">
        <v>241</v>
      </c>
      <c r="E36" s="69"/>
      <c r="F36" s="72">
        <v>1319</v>
      </c>
      <c r="G36" s="70" t="s">
        <v>168</v>
      </c>
      <c r="H36" s="68">
        <v>7</v>
      </c>
      <c r="I36" s="70" t="s">
        <v>169</v>
      </c>
      <c r="J36" s="71">
        <v>41568</v>
      </c>
      <c r="K36" s="71">
        <v>41920</v>
      </c>
      <c r="L36" s="72">
        <v>353</v>
      </c>
      <c r="M36" s="72">
        <f t="shared" ref="M36:M37" si="3">L36-D36</f>
        <v>112</v>
      </c>
      <c r="N36" s="56">
        <v>1034096</v>
      </c>
    </row>
    <row r="37" spans="1:14">
      <c r="A37" s="65">
        <v>35</v>
      </c>
      <c r="B37" s="66"/>
      <c r="C37" s="77" t="s">
        <v>234</v>
      </c>
      <c r="D37" s="68">
        <v>241</v>
      </c>
      <c r="E37" s="69"/>
      <c r="F37" s="72">
        <v>1319</v>
      </c>
      <c r="G37" s="70" t="s">
        <v>168</v>
      </c>
      <c r="H37" s="68">
        <v>8</v>
      </c>
      <c r="I37" s="70" t="s">
        <v>169</v>
      </c>
      <c r="J37" s="71">
        <v>41568</v>
      </c>
      <c r="K37" s="71">
        <v>41920</v>
      </c>
      <c r="L37" s="72">
        <v>353</v>
      </c>
      <c r="M37" s="72">
        <f t="shared" si="3"/>
        <v>112</v>
      </c>
      <c r="N37" s="56">
        <f t="shared" ref="N37" si="4">ROUND(F37*H37*M37,)</f>
        <v>1181824</v>
      </c>
    </row>
    <row r="38" spans="1:14">
      <c r="A38" s="65">
        <v>36</v>
      </c>
      <c r="B38" s="66" t="s">
        <v>170</v>
      </c>
      <c r="C38" s="67" t="s">
        <v>171</v>
      </c>
      <c r="D38" s="68"/>
      <c r="E38" s="69"/>
      <c r="F38" s="68"/>
      <c r="G38" s="70"/>
      <c r="H38" s="68"/>
      <c r="I38" s="70"/>
      <c r="J38" s="71"/>
      <c r="K38" s="71"/>
      <c r="L38" s="68"/>
      <c r="M38" s="68"/>
      <c r="N38" s="55"/>
    </row>
    <row r="39" spans="1:14" ht="27.6">
      <c r="A39" s="65">
        <v>37</v>
      </c>
      <c r="B39" s="66" t="s">
        <v>172</v>
      </c>
      <c r="C39" s="67" t="s">
        <v>173</v>
      </c>
      <c r="D39" s="68"/>
      <c r="E39" s="69"/>
      <c r="F39" s="68"/>
      <c r="G39" s="70"/>
      <c r="H39" s="68"/>
      <c r="I39" s="70"/>
      <c r="J39" s="71"/>
      <c r="K39" s="71"/>
      <c r="L39" s="68"/>
      <c r="M39" s="68"/>
      <c r="N39" s="55"/>
    </row>
    <row r="40" spans="1:14" ht="41.4">
      <c r="A40" s="65">
        <v>38</v>
      </c>
      <c r="B40" s="66" t="s">
        <v>174</v>
      </c>
      <c r="C40" s="67" t="s">
        <v>175</v>
      </c>
      <c r="D40" s="68">
        <v>163</v>
      </c>
      <c r="E40" s="69" t="s">
        <v>176</v>
      </c>
      <c r="F40" s="68">
        <v>1716</v>
      </c>
      <c r="G40" s="70" t="s">
        <v>124</v>
      </c>
      <c r="H40" s="68">
        <v>1.9</v>
      </c>
      <c r="I40" s="70" t="s">
        <v>125</v>
      </c>
      <c r="J40" s="71">
        <v>41416</v>
      </c>
      <c r="K40" s="71">
        <v>41597</v>
      </c>
      <c r="L40" s="68">
        <f t="shared" si="0"/>
        <v>182</v>
      </c>
      <c r="M40" s="68">
        <f t="shared" si="1"/>
        <v>19</v>
      </c>
      <c r="N40" s="55">
        <f t="shared" si="2"/>
        <v>61948</v>
      </c>
    </row>
    <row r="41" spans="1:14" ht="41.4">
      <c r="A41" s="65">
        <v>39</v>
      </c>
      <c r="B41" s="66" t="s">
        <v>177</v>
      </c>
      <c r="C41" s="67" t="s">
        <v>178</v>
      </c>
      <c r="D41" s="68">
        <v>163</v>
      </c>
      <c r="E41" s="69"/>
      <c r="F41" s="68">
        <v>119</v>
      </c>
      <c r="G41" s="70" t="s">
        <v>137</v>
      </c>
      <c r="H41" s="68">
        <v>4</v>
      </c>
      <c r="I41" s="70" t="s">
        <v>179</v>
      </c>
      <c r="J41" s="71">
        <v>41504</v>
      </c>
      <c r="K41" s="71">
        <v>41725</v>
      </c>
      <c r="L41" s="68">
        <f t="shared" si="0"/>
        <v>222</v>
      </c>
      <c r="M41" s="68">
        <f t="shared" si="1"/>
        <v>59</v>
      </c>
      <c r="N41" s="55">
        <f t="shared" si="2"/>
        <v>28084</v>
      </c>
    </row>
    <row r="42" spans="1:14" ht="27.6">
      <c r="A42" s="65">
        <v>40</v>
      </c>
      <c r="B42" s="66" t="s">
        <v>180</v>
      </c>
      <c r="C42" s="67" t="s">
        <v>231</v>
      </c>
      <c r="D42" s="68"/>
      <c r="E42" s="69"/>
      <c r="F42" s="68"/>
      <c r="G42" s="70"/>
      <c r="H42" s="68"/>
      <c r="I42" s="70"/>
      <c r="J42" s="71"/>
      <c r="K42" s="71"/>
      <c r="L42" s="68"/>
      <c r="M42" s="68"/>
      <c r="N42" s="55"/>
    </row>
    <row r="43" spans="1:14" ht="27.6">
      <c r="A43" s="65">
        <v>41</v>
      </c>
      <c r="B43" s="66"/>
      <c r="C43" s="67" t="s">
        <v>181</v>
      </c>
      <c r="D43" s="68">
        <v>111</v>
      </c>
      <c r="E43" s="69" t="s">
        <v>182</v>
      </c>
      <c r="F43" s="68">
        <v>520</v>
      </c>
      <c r="G43" s="70" t="s">
        <v>124</v>
      </c>
      <c r="H43" s="72">
        <v>1.9</v>
      </c>
      <c r="I43" s="70" t="s">
        <v>125</v>
      </c>
      <c r="J43" s="71">
        <v>41416</v>
      </c>
      <c r="K43" s="71">
        <v>41521</v>
      </c>
      <c r="L43" s="68">
        <f t="shared" si="0"/>
        <v>106</v>
      </c>
      <c r="M43" s="68">
        <f t="shared" si="1"/>
        <v>-5</v>
      </c>
      <c r="N43" s="55">
        <v>0</v>
      </c>
    </row>
    <row r="44" spans="1:14" ht="41.4">
      <c r="A44" s="65">
        <v>42</v>
      </c>
      <c r="B44" s="66"/>
      <c r="C44" s="67" t="s">
        <v>183</v>
      </c>
      <c r="D44" s="68">
        <v>100</v>
      </c>
      <c r="E44" s="69"/>
      <c r="F44" s="68">
        <v>72.5</v>
      </c>
      <c r="G44" s="70" t="s">
        <v>129</v>
      </c>
      <c r="H44" s="72">
        <v>17</v>
      </c>
      <c r="I44" s="70" t="s">
        <v>130</v>
      </c>
      <c r="J44" s="71">
        <v>41426</v>
      </c>
      <c r="K44" s="71">
        <v>41521</v>
      </c>
      <c r="L44" s="68">
        <f t="shared" si="0"/>
        <v>96</v>
      </c>
      <c r="M44" s="68">
        <f t="shared" si="1"/>
        <v>-4</v>
      </c>
      <c r="N44" s="55">
        <v>0</v>
      </c>
    </row>
    <row r="45" spans="1:14" ht="41.4">
      <c r="A45" s="65">
        <v>43</v>
      </c>
      <c r="B45" s="66"/>
      <c r="C45" s="67" t="s">
        <v>184</v>
      </c>
      <c r="D45" s="68">
        <v>87</v>
      </c>
      <c r="E45" s="69"/>
      <c r="F45" s="68">
        <v>105.7</v>
      </c>
      <c r="G45" s="70" t="s">
        <v>129</v>
      </c>
      <c r="H45" s="72">
        <v>26</v>
      </c>
      <c r="I45" s="70" t="s">
        <v>130</v>
      </c>
      <c r="J45" s="71">
        <v>41435</v>
      </c>
      <c r="K45" s="71">
        <v>41521</v>
      </c>
      <c r="L45" s="68">
        <f t="shared" si="0"/>
        <v>87</v>
      </c>
      <c r="M45" s="68">
        <f t="shared" si="1"/>
        <v>0</v>
      </c>
      <c r="N45" s="56">
        <f t="shared" si="2"/>
        <v>0</v>
      </c>
    </row>
    <row r="46" spans="1:14">
      <c r="A46" s="29"/>
      <c r="B46" s="30"/>
      <c r="C46" s="31" t="s">
        <v>185</v>
      </c>
      <c r="D46" s="32"/>
      <c r="E46" s="33"/>
      <c r="F46" s="32"/>
      <c r="G46" s="34"/>
      <c r="H46" s="32"/>
      <c r="I46" s="34"/>
      <c r="J46" s="35"/>
      <c r="K46" s="35"/>
      <c r="L46" s="32"/>
      <c r="M46" s="32"/>
      <c r="N46" s="115">
        <f>SUM(N3:N44)</f>
        <v>6984924</v>
      </c>
    </row>
    <row r="47" spans="1:14">
      <c r="N47" s="36"/>
    </row>
  </sheetData>
  <mergeCells count="9">
    <mergeCell ref="C19:C21"/>
    <mergeCell ref="C23:C24"/>
    <mergeCell ref="C25:C26"/>
    <mergeCell ref="A1:N1"/>
    <mergeCell ref="E2:G2"/>
    <mergeCell ref="H2:I2"/>
    <mergeCell ref="B12:B14"/>
    <mergeCell ref="C12:C14"/>
    <mergeCell ref="C17:C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5"/>
  <sheetViews>
    <sheetView topLeftCell="A10" workbookViewId="0">
      <selection activeCell="A14" sqref="A14:XFD14"/>
    </sheetView>
  </sheetViews>
  <sheetFormatPr defaultRowHeight="16.2"/>
  <cols>
    <col min="1" max="1" width="5.44140625" customWidth="1"/>
    <col min="2" max="2" width="34.88671875" customWidth="1"/>
    <col min="3" max="3" width="16.109375" customWidth="1"/>
    <col min="4" max="4" width="15.88671875" customWidth="1"/>
    <col min="5" max="5" width="13.77734375" customWidth="1"/>
  </cols>
  <sheetData>
    <row r="1" spans="1:5">
      <c r="A1" s="102" t="s">
        <v>226</v>
      </c>
      <c r="B1" s="102"/>
      <c r="C1" s="102"/>
      <c r="D1" s="102"/>
      <c r="E1" s="102"/>
    </row>
    <row r="2" spans="1:5">
      <c r="A2" s="42" t="s">
        <v>196</v>
      </c>
      <c r="B2" s="43" t="s">
        <v>197</v>
      </c>
      <c r="C2" s="44" t="s">
        <v>198</v>
      </c>
      <c r="D2" s="44" t="s">
        <v>199</v>
      </c>
      <c r="E2" s="45" t="s">
        <v>200</v>
      </c>
    </row>
    <row r="3" spans="1:5">
      <c r="A3" s="46" t="s">
        <v>201</v>
      </c>
      <c r="B3" s="47" t="s">
        <v>202</v>
      </c>
      <c r="C3" s="39"/>
      <c r="D3" s="39"/>
      <c r="E3" s="40"/>
    </row>
    <row r="4" spans="1:5">
      <c r="A4" s="48" t="s">
        <v>203</v>
      </c>
      <c r="B4" s="47" t="s">
        <v>204</v>
      </c>
      <c r="C4" s="39">
        <v>7471370</v>
      </c>
      <c r="D4" s="39">
        <v>6671560</v>
      </c>
      <c r="E4" s="40">
        <v>6984924</v>
      </c>
    </row>
    <row r="5" spans="1:5">
      <c r="A5" s="48" t="s">
        <v>205</v>
      </c>
      <c r="B5" s="47" t="s">
        <v>206</v>
      </c>
      <c r="C5" s="39">
        <v>3446034</v>
      </c>
      <c r="D5" s="39">
        <f>C5</f>
        <v>3446034</v>
      </c>
      <c r="E5" s="40">
        <f>C5</f>
        <v>3446034</v>
      </c>
    </row>
    <row r="6" spans="1:5" ht="22.2" customHeight="1">
      <c r="A6" s="46"/>
      <c r="B6" s="47" t="s">
        <v>207</v>
      </c>
      <c r="C6" s="37">
        <f>SUM(C4:C5)</f>
        <v>10917404</v>
      </c>
      <c r="D6" s="39">
        <f>SUM(D4:D5)</f>
        <v>10117594</v>
      </c>
      <c r="E6" s="41">
        <f>SUM(E4:E5)</f>
        <v>10430958</v>
      </c>
    </row>
    <row r="7" spans="1:5">
      <c r="A7" s="46" t="s">
        <v>208</v>
      </c>
      <c r="B7" s="47" t="s">
        <v>209</v>
      </c>
      <c r="C7" s="49"/>
      <c r="D7" s="39"/>
      <c r="E7" s="40"/>
    </row>
    <row r="8" spans="1:5">
      <c r="A8" s="48" t="s">
        <v>203</v>
      </c>
      <c r="B8" s="47" t="s">
        <v>210</v>
      </c>
      <c r="C8" s="39"/>
      <c r="D8" s="39"/>
      <c r="E8" s="40"/>
    </row>
    <row r="9" spans="1:5" ht="22.2" customHeight="1">
      <c r="A9" s="46">
        <v>1</v>
      </c>
      <c r="B9" s="50" t="s">
        <v>211</v>
      </c>
      <c r="C9" s="39"/>
      <c r="D9" s="39">
        <v>680000</v>
      </c>
      <c r="E9" s="40">
        <v>0</v>
      </c>
    </row>
    <row r="10" spans="1:5" ht="34.799999999999997" customHeight="1">
      <c r="A10" s="46">
        <v>2</v>
      </c>
      <c r="B10" s="47" t="s">
        <v>212</v>
      </c>
      <c r="C10" s="39"/>
      <c r="D10" s="39">
        <v>387200</v>
      </c>
      <c r="E10" s="40">
        <v>0</v>
      </c>
    </row>
    <row r="11" spans="1:5" ht="32.4" customHeight="1">
      <c r="A11" s="46">
        <v>3</v>
      </c>
      <c r="B11" s="47" t="s">
        <v>213</v>
      </c>
      <c r="C11" s="39"/>
      <c r="D11" s="39">
        <v>84000</v>
      </c>
      <c r="E11" s="40">
        <v>0</v>
      </c>
    </row>
    <row r="12" spans="1:5" ht="24.6" customHeight="1">
      <c r="A12" s="46">
        <v>4</v>
      </c>
      <c r="B12" s="47" t="s">
        <v>214</v>
      </c>
      <c r="C12" s="39"/>
      <c r="D12" s="39">
        <v>9600</v>
      </c>
      <c r="E12" s="40">
        <v>0</v>
      </c>
    </row>
    <row r="13" spans="1:5" ht="21.6" customHeight="1">
      <c r="A13" s="46">
        <v>5</v>
      </c>
      <c r="B13" s="47" t="s">
        <v>215</v>
      </c>
      <c r="C13" s="39"/>
      <c r="D13" s="39">
        <v>1122479</v>
      </c>
      <c r="E13" s="40">
        <v>0</v>
      </c>
    </row>
    <row r="14" spans="1:5" ht="19.8" customHeight="1">
      <c r="A14" s="46">
        <v>6</v>
      </c>
      <c r="B14" s="47" t="s">
        <v>216</v>
      </c>
      <c r="C14" s="39"/>
      <c r="D14" s="39">
        <v>93199</v>
      </c>
      <c r="E14" s="40">
        <v>0</v>
      </c>
    </row>
    <row r="15" spans="1:5">
      <c r="A15" s="46">
        <v>7</v>
      </c>
      <c r="B15" s="47" t="s">
        <v>217</v>
      </c>
      <c r="C15" s="39"/>
      <c r="D15" s="39">
        <v>247745</v>
      </c>
      <c r="E15" s="40">
        <v>0</v>
      </c>
    </row>
    <row r="16" spans="1:5">
      <c r="A16" s="46">
        <v>8</v>
      </c>
      <c r="B16" s="47" t="s">
        <v>218</v>
      </c>
      <c r="C16" s="39"/>
      <c r="D16" s="39">
        <v>35280</v>
      </c>
      <c r="E16" s="40">
        <v>0</v>
      </c>
    </row>
    <row r="17" spans="1:5">
      <c r="A17" s="46">
        <v>9</v>
      </c>
      <c r="B17" s="47" t="s">
        <v>219</v>
      </c>
      <c r="C17" s="39"/>
      <c r="D17" s="39">
        <v>17500</v>
      </c>
      <c r="E17" s="40">
        <v>0</v>
      </c>
    </row>
    <row r="18" spans="1:5">
      <c r="A18" s="46"/>
      <c r="B18" s="47" t="s">
        <v>220</v>
      </c>
      <c r="C18" s="39"/>
      <c r="D18" s="37">
        <f>SUM(D9:D17)</f>
        <v>2677003</v>
      </c>
      <c r="E18" s="40">
        <v>0</v>
      </c>
    </row>
    <row r="19" spans="1:5" ht="18" customHeight="1">
      <c r="A19" s="46">
        <v>10</v>
      </c>
      <c r="B19" s="47" t="s">
        <v>221</v>
      </c>
      <c r="C19" s="39"/>
      <c r="D19" s="39">
        <f>ROUND(D18*0.1,)</f>
        <v>267700</v>
      </c>
      <c r="E19" s="40">
        <v>0</v>
      </c>
    </row>
    <row r="20" spans="1:5" ht="16.8" customHeight="1">
      <c r="A20" s="46"/>
      <c r="B20" s="47" t="s">
        <v>222</v>
      </c>
      <c r="C20" s="39"/>
      <c r="D20" s="37">
        <f>SUM(D18:D19)</f>
        <v>2944703</v>
      </c>
      <c r="E20" s="40">
        <v>0</v>
      </c>
    </row>
    <row r="21" spans="1:5">
      <c r="A21" s="48" t="s">
        <v>205</v>
      </c>
      <c r="B21" s="47" t="s">
        <v>223</v>
      </c>
      <c r="C21" s="39"/>
      <c r="D21" s="39">
        <v>2217600</v>
      </c>
      <c r="E21" s="40">
        <v>0</v>
      </c>
    </row>
    <row r="22" spans="1:5" ht="19.2" customHeight="1">
      <c r="A22" s="46"/>
      <c r="B22" s="47" t="s">
        <v>224</v>
      </c>
      <c r="C22" s="39"/>
      <c r="D22" s="37">
        <f>D20+D21</f>
        <v>5162303</v>
      </c>
      <c r="E22" s="40">
        <v>0</v>
      </c>
    </row>
    <row r="23" spans="1:5" ht="17.399999999999999" customHeight="1">
      <c r="A23" s="51"/>
      <c r="B23" s="52" t="s">
        <v>225</v>
      </c>
      <c r="C23" s="53"/>
      <c r="D23" s="38">
        <f>D6-D22</f>
        <v>4955291</v>
      </c>
      <c r="E23" s="54">
        <v>0</v>
      </c>
    </row>
    <row r="24" spans="1:5">
      <c r="A24" s="49"/>
      <c r="B24" s="49"/>
      <c r="C24" s="49"/>
      <c r="D24" s="49"/>
      <c r="E24" s="49"/>
    </row>
    <row r="25" spans="1:5">
      <c r="A25" s="49"/>
      <c r="B25" s="49"/>
      <c r="C25" s="49"/>
      <c r="D25" s="49"/>
      <c r="E25" s="49"/>
    </row>
    <row r="26" spans="1:5">
      <c r="A26" s="49"/>
      <c r="B26" s="49"/>
      <c r="C26" s="49"/>
      <c r="D26" s="49"/>
      <c r="E26" s="49"/>
    </row>
    <row r="27" spans="1:5">
      <c r="A27" s="49"/>
      <c r="B27" s="49"/>
      <c r="C27" s="49"/>
      <c r="D27" s="49"/>
      <c r="E27" s="49"/>
    </row>
    <row r="28" spans="1:5">
      <c r="A28" s="49"/>
      <c r="B28" s="49"/>
      <c r="C28" s="49"/>
      <c r="D28" s="49"/>
      <c r="E28" s="49"/>
    </row>
    <row r="29" spans="1:5">
      <c r="A29" s="49"/>
      <c r="B29" s="49"/>
      <c r="C29" s="49"/>
      <c r="D29" s="49"/>
      <c r="E29" s="49"/>
    </row>
    <row r="30" spans="1:5">
      <c r="A30" s="49"/>
      <c r="B30" s="49"/>
      <c r="C30" s="49"/>
      <c r="D30" s="49"/>
      <c r="E30" s="49"/>
    </row>
    <row r="31" spans="1:5">
      <c r="A31" s="49"/>
      <c r="B31" s="49"/>
      <c r="C31" s="49"/>
      <c r="D31" s="49"/>
      <c r="E31" s="49"/>
    </row>
    <row r="32" spans="1:5">
      <c r="A32" s="49"/>
      <c r="B32" s="49"/>
      <c r="C32" s="49"/>
      <c r="D32" s="49"/>
      <c r="E32" s="49"/>
    </row>
    <row r="33" spans="1:5">
      <c r="A33" s="49"/>
      <c r="B33" s="49"/>
      <c r="C33" s="49"/>
      <c r="D33" s="49"/>
      <c r="E33" s="49"/>
    </row>
    <row r="34" spans="1:5">
      <c r="A34" s="49"/>
      <c r="B34" s="49"/>
      <c r="C34" s="49"/>
      <c r="D34" s="49"/>
      <c r="E34" s="49"/>
    </row>
    <row r="35" spans="1:5">
      <c r="A35" s="49"/>
      <c r="B35" s="49"/>
      <c r="C35" s="49"/>
      <c r="D35" s="49"/>
      <c r="E35" s="49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6"/>
  <sheetViews>
    <sheetView tabSelected="1" topLeftCell="A26" workbookViewId="0">
      <selection activeCell="D17" sqref="D17:D19"/>
    </sheetView>
  </sheetViews>
  <sheetFormatPr defaultRowHeight="15" customHeight="1"/>
  <cols>
    <col min="1" max="1" width="8.88671875" style="26"/>
    <col min="2" max="2" width="44.109375" style="26" customWidth="1"/>
    <col min="3" max="3" width="45.21875" style="26" customWidth="1"/>
    <col min="4" max="4" width="25.21875" style="26" customWidth="1"/>
    <col min="5" max="16384" width="8.88671875" style="26"/>
  </cols>
  <sheetData>
    <row r="1" spans="1:4" ht="24" customHeight="1" thickBot="1">
      <c r="A1" s="108" t="s">
        <v>230</v>
      </c>
      <c r="B1" s="109"/>
      <c r="C1" s="109"/>
      <c r="D1" s="110"/>
    </row>
    <row r="2" spans="1:4" ht="31.8" customHeight="1" thickBot="1">
      <c r="A2" s="57" t="s">
        <v>227</v>
      </c>
      <c r="B2" s="27" t="s">
        <v>86</v>
      </c>
      <c r="C2" s="27" t="s">
        <v>87</v>
      </c>
      <c r="D2" s="27" t="s">
        <v>88</v>
      </c>
    </row>
    <row r="3" spans="1:4" ht="15" customHeight="1" thickBot="1">
      <c r="A3" s="103">
        <v>1</v>
      </c>
      <c r="B3" s="106" t="s">
        <v>100</v>
      </c>
      <c r="C3" s="106" t="s">
        <v>89</v>
      </c>
      <c r="D3" s="107">
        <v>680000</v>
      </c>
    </row>
    <row r="4" spans="1:4" ht="21" customHeight="1" thickBot="1">
      <c r="A4" s="111"/>
      <c r="B4" s="106"/>
      <c r="C4" s="106"/>
      <c r="D4" s="107"/>
    </row>
    <row r="5" spans="1:4" ht="15" customHeight="1" thickBot="1">
      <c r="A5" s="103">
        <v>2</v>
      </c>
      <c r="B5" s="106" t="s">
        <v>101</v>
      </c>
      <c r="C5" s="106" t="s">
        <v>90</v>
      </c>
      <c r="D5" s="107">
        <v>387200</v>
      </c>
    </row>
    <row r="6" spans="1:4" ht="15" customHeight="1" thickBot="1">
      <c r="A6" s="104"/>
      <c r="B6" s="106"/>
      <c r="C6" s="106"/>
      <c r="D6" s="107"/>
    </row>
    <row r="7" spans="1:4" ht="8.4" customHeight="1" thickBot="1">
      <c r="A7" s="104"/>
      <c r="B7" s="106"/>
      <c r="C7" s="106"/>
      <c r="D7" s="107"/>
    </row>
    <row r="8" spans="1:4" ht="15" customHeight="1" thickBot="1">
      <c r="A8" s="103">
        <v>3</v>
      </c>
      <c r="B8" s="106" t="s">
        <v>102</v>
      </c>
      <c r="C8" s="106" t="s">
        <v>91</v>
      </c>
      <c r="D8" s="107">
        <v>84000</v>
      </c>
    </row>
    <row r="9" spans="1:4" ht="15" customHeight="1" thickBot="1">
      <c r="A9" s="104"/>
      <c r="B9" s="106"/>
      <c r="C9" s="106"/>
      <c r="D9" s="107"/>
    </row>
    <row r="10" spans="1:4" ht="8.4" customHeight="1" thickBot="1">
      <c r="A10" s="105"/>
      <c r="B10" s="106"/>
      <c r="C10" s="106"/>
      <c r="D10" s="107"/>
    </row>
    <row r="11" spans="1:4" ht="15" customHeight="1" thickBot="1">
      <c r="A11" s="103">
        <v>4</v>
      </c>
      <c r="B11" s="106" t="s">
        <v>103</v>
      </c>
      <c r="C11" s="106" t="s">
        <v>92</v>
      </c>
      <c r="D11" s="107">
        <v>9600</v>
      </c>
    </row>
    <row r="12" spans="1:4" ht="15" customHeight="1" thickBot="1">
      <c r="A12" s="104"/>
      <c r="B12" s="106"/>
      <c r="C12" s="106"/>
      <c r="D12" s="107"/>
    </row>
    <row r="13" spans="1:4" ht="9.6" customHeight="1" thickBot="1">
      <c r="A13" s="105"/>
      <c r="B13" s="106"/>
      <c r="C13" s="106"/>
      <c r="D13" s="107"/>
    </row>
    <row r="14" spans="1:4" ht="15" customHeight="1" thickBot="1">
      <c r="A14" s="103">
        <v>5</v>
      </c>
      <c r="B14" s="106" t="s">
        <v>93</v>
      </c>
      <c r="C14" s="106" t="s">
        <v>94</v>
      </c>
      <c r="D14" s="107">
        <v>1122479</v>
      </c>
    </row>
    <row r="15" spans="1:4" ht="5.4" customHeight="1" thickBot="1">
      <c r="A15" s="105"/>
      <c r="B15" s="106"/>
      <c r="C15" s="106"/>
      <c r="D15" s="107"/>
    </row>
    <row r="16" spans="1:4" ht="2.4" hidden="1" customHeight="1" thickBot="1">
      <c r="A16" s="58"/>
      <c r="B16" s="106"/>
      <c r="C16" s="106"/>
      <c r="D16" s="107"/>
    </row>
    <row r="17" spans="1:4" ht="15" customHeight="1" thickBot="1">
      <c r="A17" s="103">
        <v>6</v>
      </c>
      <c r="B17" s="106" t="s">
        <v>104</v>
      </c>
      <c r="C17" s="106" t="s">
        <v>94</v>
      </c>
      <c r="D17" s="107">
        <v>93199</v>
      </c>
    </row>
    <row r="18" spans="1:4" ht="11.4" customHeight="1" thickBot="1">
      <c r="A18" s="105"/>
      <c r="B18" s="106"/>
      <c r="C18" s="106"/>
      <c r="D18" s="107"/>
    </row>
    <row r="19" spans="1:4" ht="4.8" hidden="1" customHeight="1" thickBot="1">
      <c r="A19" s="58"/>
      <c r="B19" s="106"/>
      <c r="C19" s="106"/>
      <c r="D19" s="107"/>
    </row>
    <row r="20" spans="1:4" ht="15" customHeight="1" thickBot="1">
      <c r="A20" s="103">
        <v>7</v>
      </c>
      <c r="B20" s="106" t="s">
        <v>95</v>
      </c>
      <c r="C20" s="106" t="s">
        <v>94</v>
      </c>
      <c r="D20" s="107">
        <v>247745</v>
      </c>
    </row>
    <row r="21" spans="1:4" ht="5.4" customHeight="1" thickBot="1">
      <c r="A21" s="105"/>
      <c r="B21" s="106"/>
      <c r="C21" s="106"/>
      <c r="D21" s="107"/>
    </row>
    <row r="22" spans="1:4" ht="15" hidden="1" customHeight="1" thickBot="1">
      <c r="A22" s="58"/>
      <c r="B22" s="106"/>
      <c r="C22" s="106"/>
      <c r="D22" s="107"/>
    </row>
    <row r="23" spans="1:4" ht="15" customHeight="1" thickBot="1">
      <c r="A23" s="103">
        <v>8</v>
      </c>
      <c r="B23" s="106" t="s">
        <v>96</v>
      </c>
      <c r="C23" s="106" t="s">
        <v>89</v>
      </c>
      <c r="D23" s="107">
        <v>35280</v>
      </c>
    </row>
    <row r="24" spans="1:4" ht="15" customHeight="1" thickBot="1">
      <c r="A24" s="104"/>
      <c r="B24" s="106"/>
      <c r="C24" s="106"/>
      <c r="D24" s="107"/>
    </row>
    <row r="25" spans="1:4" ht="7.2" customHeight="1" thickBot="1">
      <c r="A25" s="105"/>
      <c r="B25" s="106"/>
      <c r="C25" s="106"/>
      <c r="D25" s="107"/>
    </row>
    <row r="26" spans="1:4" ht="15" customHeight="1" thickBot="1">
      <c r="A26" s="103">
        <v>9</v>
      </c>
      <c r="B26" s="106" t="s">
        <v>105</v>
      </c>
      <c r="C26" s="106" t="s">
        <v>106</v>
      </c>
      <c r="D26" s="107">
        <v>17500</v>
      </c>
    </row>
    <row r="27" spans="1:4" ht="15" customHeight="1" thickBot="1">
      <c r="A27" s="105"/>
      <c r="B27" s="106"/>
      <c r="C27" s="106"/>
      <c r="D27" s="107"/>
    </row>
    <row r="28" spans="1:4" ht="15" hidden="1" customHeight="1" thickBot="1">
      <c r="A28" s="58"/>
      <c r="B28" s="106"/>
      <c r="C28" s="106"/>
      <c r="D28" s="107"/>
    </row>
    <row r="29" spans="1:4" ht="30.6" customHeight="1" thickBot="1">
      <c r="A29" s="112"/>
      <c r="B29" s="106" t="s">
        <v>97</v>
      </c>
      <c r="C29" s="106"/>
      <c r="D29" s="28">
        <f>SUM(D2:D26)</f>
        <v>2677003</v>
      </c>
    </row>
    <row r="30" spans="1:4" ht="30" customHeight="1" thickBot="1">
      <c r="A30" s="113"/>
      <c r="B30" s="106" t="s">
        <v>107</v>
      </c>
      <c r="C30" s="106"/>
      <c r="D30" s="28">
        <f>D29*0.1</f>
        <v>267700.3</v>
      </c>
    </row>
    <row r="31" spans="1:4" ht="15" customHeight="1" thickBot="1">
      <c r="A31" s="113"/>
      <c r="B31" s="106" t="s">
        <v>98</v>
      </c>
      <c r="C31" s="106" t="s">
        <v>108</v>
      </c>
      <c r="D31" s="107">
        <v>2217600</v>
      </c>
    </row>
    <row r="32" spans="1:4" ht="15" customHeight="1" thickBot="1">
      <c r="A32" s="113"/>
      <c r="B32" s="106"/>
      <c r="C32" s="106"/>
      <c r="D32" s="107"/>
    </row>
    <row r="33" spans="1:4" ht="15" customHeight="1" thickBot="1">
      <c r="A33" s="113"/>
      <c r="B33" s="106"/>
      <c r="C33" s="106"/>
      <c r="D33" s="107"/>
    </row>
    <row r="34" spans="1:4" ht="15" customHeight="1" thickBot="1">
      <c r="A34" s="113"/>
      <c r="B34" s="106"/>
      <c r="C34" s="106"/>
      <c r="D34" s="107"/>
    </row>
    <row r="35" spans="1:4" ht="1.2" customHeight="1" thickBot="1">
      <c r="A35" s="113"/>
      <c r="B35" s="106"/>
      <c r="C35" s="106"/>
      <c r="D35" s="107"/>
    </row>
    <row r="36" spans="1:4" ht="27" customHeight="1" thickBot="1">
      <c r="A36" s="114"/>
      <c r="B36" s="106" t="s">
        <v>99</v>
      </c>
      <c r="C36" s="106"/>
      <c r="D36" s="28">
        <f>D29+D30+D31</f>
        <v>5162303.3</v>
      </c>
    </row>
  </sheetData>
  <mergeCells count="44">
    <mergeCell ref="A1:D1"/>
    <mergeCell ref="A3:A4"/>
    <mergeCell ref="A5:A7"/>
    <mergeCell ref="A29:A36"/>
    <mergeCell ref="B3:B4"/>
    <mergeCell ref="C3:C4"/>
    <mergeCell ref="D3:D4"/>
    <mergeCell ref="B5:B7"/>
    <mergeCell ref="C5:C7"/>
    <mergeCell ref="D5:D7"/>
    <mergeCell ref="B8:B10"/>
    <mergeCell ref="C8:C10"/>
    <mergeCell ref="D8:D10"/>
    <mergeCell ref="B11:B13"/>
    <mergeCell ref="C11:C13"/>
    <mergeCell ref="D11:D13"/>
    <mergeCell ref="B14:B16"/>
    <mergeCell ref="C14:C16"/>
    <mergeCell ref="D14:D16"/>
    <mergeCell ref="B17:B19"/>
    <mergeCell ref="C17:C19"/>
    <mergeCell ref="D17:D19"/>
    <mergeCell ref="B20:B22"/>
    <mergeCell ref="C20:C22"/>
    <mergeCell ref="D20:D22"/>
    <mergeCell ref="B23:B25"/>
    <mergeCell ref="C23:C25"/>
    <mergeCell ref="D23:D25"/>
    <mergeCell ref="B36:C36"/>
    <mergeCell ref="B26:B28"/>
    <mergeCell ref="C26:C28"/>
    <mergeCell ref="D26:D28"/>
    <mergeCell ref="B29:C29"/>
    <mergeCell ref="B30:C30"/>
    <mergeCell ref="B31:B35"/>
    <mergeCell ref="C31:C35"/>
    <mergeCell ref="D31:D35"/>
    <mergeCell ref="A23:A25"/>
    <mergeCell ref="A26:A27"/>
    <mergeCell ref="A8:A10"/>
    <mergeCell ref="A11:A13"/>
    <mergeCell ref="A14:A15"/>
    <mergeCell ref="A17:A18"/>
    <mergeCell ref="A20:A2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附表一</vt:lpstr>
      <vt:lpstr>附表二</vt:lpstr>
      <vt:lpstr>附表三</vt:lpstr>
      <vt:lpstr>附表四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kobe</dc:creator>
  <cp:lastModifiedBy>TpdUser</cp:lastModifiedBy>
  <cp:lastPrinted>2017-06-06T02:05:50Z</cp:lastPrinted>
  <dcterms:created xsi:type="dcterms:W3CDTF">2017-02-26T14:18:31Z</dcterms:created>
  <dcterms:modified xsi:type="dcterms:W3CDTF">2017-06-06T02:06:18Z</dcterms:modified>
</cp:coreProperties>
</file>