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" windowWidth="12384" windowHeight="9312"/>
  </bookViews>
  <sheets>
    <sheet name="附表" sheetId="7" r:id="rId1"/>
  </sheets>
  <definedNames>
    <definedName name="_xlnm.Print_Titles" localSheetId="0">附表!$1:$4</definedName>
  </definedNames>
  <calcPr calcId="162913"/>
</workbook>
</file>

<file path=xl/calcChain.xml><?xml version="1.0" encoding="utf-8"?>
<calcChain xmlns="http://schemas.openxmlformats.org/spreadsheetml/2006/main">
  <c r="J47" i="7" l="1"/>
  <c r="F24" i="7"/>
  <c r="J44" i="7" l="1"/>
  <c r="J43" i="7"/>
  <c r="J40" i="7"/>
  <c r="J25" i="7"/>
  <c r="J33" i="7" l="1"/>
  <c r="J34" i="7"/>
  <c r="J35" i="7"/>
  <c r="J36" i="7"/>
  <c r="J37" i="7"/>
  <c r="J38" i="7"/>
  <c r="J32" i="7"/>
  <c r="J39" i="7" s="1"/>
  <c r="J28" i="7"/>
  <c r="J29" i="7"/>
  <c r="J27" i="7"/>
  <c r="J30" i="7" s="1"/>
  <c r="J19" i="7"/>
  <c r="J20" i="7"/>
  <c r="J21" i="7"/>
  <c r="J22" i="7"/>
  <c r="I23" i="7"/>
  <c r="J23" i="7" s="1"/>
  <c r="J18" i="7"/>
  <c r="J24" i="7" s="1"/>
  <c r="J14" i="7"/>
  <c r="J15" i="7"/>
  <c r="J13" i="7"/>
  <c r="J16" i="7" s="1"/>
  <c r="J8" i="7"/>
  <c r="J11" i="7" s="1"/>
  <c r="J9" i="7"/>
  <c r="J10" i="7"/>
  <c r="J7" i="7"/>
  <c r="H38" i="7" l="1"/>
  <c r="H37" i="7"/>
  <c r="H36" i="7"/>
  <c r="H35" i="7"/>
  <c r="H34" i="7"/>
  <c r="H33" i="7"/>
  <c r="H32" i="7"/>
  <c r="H29" i="7"/>
  <c r="H28" i="7"/>
  <c r="H27" i="7"/>
  <c r="H30" i="7" s="1"/>
  <c r="H22" i="7"/>
  <c r="H21" i="7"/>
  <c r="H20" i="7"/>
  <c r="H19" i="7"/>
  <c r="H18" i="7"/>
  <c r="H15" i="7"/>
  <c r="H14" i="7"/>
  <c r="H13" i="7"/>
  <c r="H8" i="7"/>
  <c r="H9" i="7"/>
  <c r="H10" i="7"/>
  <c r="H7" i="7"/>
  <c r="F38" i="7"/>
  <c r="F37" i="7"/>
  <c r="F36" i="7"/>
  <c r="F35" i="7"/>
  <c r="F34" i="7"/>
  <c r="F33" i="7"/>
  <c r="F32" i="7"/>
  <c r="F29" i="7"/>
  <c r="F28" i="7"/>
  <c r="F27" i="7"/>
  <c r="F23" i="7"/>
  <c r="F22" i="7"/>
  <c r="F21" i="7"/>
  <c r="F20" i="7"/>
  <c r="F19" i="7"/>
  <c r="F18" i="7"/>
  <c r="F15" i="7"/>
  <c r="F14" i="7"/>
  <c r="F13" i="7"/>
  <c r="F8" i="7"/>
  <c r="F9" i="7"/>
  <c r="F10" i="7"/>
  <c r="F7" i="7"/>
  <c r="F11" i="7" s="1"/>
  <c r="J42" i="7" l="1"/>
  <c r="F16" i="7"/>
  <c r="F39" i="7"/>
  <c r="H24" i="7"/>
  <c r="H39" i="7"/>
  <c r="H16" i="7"/>
  <c r="H11" i="7"/>
  <c r="F30" i="7"/>
  <c r="H40" i="7" l="1"/>
  <c r="J46" i="7"/>
  <c r="F40" i="7"/>
  <c r="H43" i="7" l="1"/>
  <c r="H42" i="7"/>
  <c r="F42" i="7"/>
  <c r="F43" i="7"/>
  <c r="H44" i="7" l="1"/>
  <c r="H46" i="7" s="1"/>
  <c r="F44" i="7"/>
  <c r="F46" i="7" s="1"/>
</calcChain>
</file>

<file path=xl/sharedStrings.xml><?xml version="1.0" encoding="utf-8"?>
<sst xmlns="http://schemas.openxmlformats.org/spreadsheetml/2006/main" count="109" uniqueCount="81">
  <si>
    <t>工程項目</t>
  </si>
  <si>
    <t>數量</t>
  </si>
  <si>
    <t>單價</t>
  </si>
  <si>
    <t>假設工程</t>
  </si>
  <si>
    <t>環境維護清理及營建垃圾清運費</t>
  </si>
  <si>
    <t>式</t>
  </si>
  <si>
    <t>臨時水電使用及設備費</t>
  </si>
  <si>
    <t>鋼管鷹架(施工架)工料</t>
  </si>
  <si>
    <t>營造工程險</t>
  </si>
  <si>
    <t>小計</t>
  </si>
  <si>
    <t>基礎工程</t>
  </si>
  <si>
    <t>基礎開挖工資(原基地內堆置)</t>
  </si>
  <si>
    <t>基礎回填工資</t>
  </si>
  <si>
    <t>基地抽排水</t>
  </si>
  <si>
    <t>結構體工程(不含入口大門數量)</t>
  </si>
  <si>
    <t>放樣工程</t>
  </si>
  <si>
    <t>2000psi預拌混凝土</t>
  </si>
  <si>
    <t>3000psi預拌混凝土</t>
  </si>
  <si>
    <t>預拌混凝土高壓輸送及搗築工資</t>
  </si>
  <si>
    <t>SD420W鋼筋加工綁紮工料</t>
  </si>
  <si>
    <t>T</t>
  </si>
  <si>
    <t>泥作裝修工程</t>
  </si>
  <si>
    <t>外牆1：3水泥砂漿打底粉刷貼文化石</t>
  </si>
  <si>
    <t>外牆1：3水泥砂漿打底粉光工料</t>
  </si>
  <si>
    <t>坪頂清文模批土+晴雨工料</t>
  </si>
  <si>
    <t>雜項及設備工程</t>
  </si>
  <si>
    <t>屋簷氟碳烤漆鋁板消光深啡色</t>
  </si>
  <si>
    <t>內嵌式信箱及透門牌</t>
  </si>
  <si>
    <t>圍牆大門</t>
  </si>
  <si>
    <t>座</t>
  </si>
  <si>
    <t>圍牆小門</t>
  </si>
  <si>
    <t>鍍鋅角鋼75mm*75mm*6mm(工料)</t>
  </si>
  <si>
    <t>Kg</t>
  </si>
  <si>
    <t>鍍鋅鋼絞線7股55mm(工料)</t>
  </si>
  <si>
    <t>kg</t>
  </si>
  <si>
    <t>圍籬網施工(工料)</t>
  </si>
  <si>
    <t>m</t>
  </si>
  <si>
    <t>複價</t>
    <phoneticPr fontId="1" type="noConversion"/>
  </si>
  <si>
    <t>模板組立及拆模</t>
    <phoneticPr fontId="1" type="noConversion"/>
  </si>
  <si>
    <t>-</t>
    <phoneticPr fontId="1" type="noConversion"/>
  </si>
  <si>
    <t>肆</t>
  </si>
  <si>
    <t>營業稅(依實開發票計)</t>
  </si>
  <si>
    <r>
      <t>m</t>
    </r>
    <r>
      <rPr>
        <vertAlign val="superscript"/>
        <sz val="12"/>
        <color rgb="FF000000"/>
        <rFont val="新細明體"/>
        <family val="1"/>
        <charset val="136"/>
      </rPr>
      <t>2</t>
    </r>
  </si>
  <si>
    <r>
      <t>m</t>
    </r>
    <r>
      <rPr>
        <vertAlign val="superscript"/>
        <sz val="12"/>
        <color rgb="FF000000"/>
        <rFont val="新細明體"/>
        <family val="1"/>
        <charset val="136"/>
      </rPr>
      <t>3</t>
    </r>
  </si>
  <si>
    <t>A</t>
    <phoneticPr fontId="1" type="noConversion"/>
  </si>
  <si>
    <t>B</t>
    <phoneticPr fontId="1" type="noConversion"/>
  </si>
  <si>
    <t>D</t>
    <phoneticPr fontId="1" type="noConversion"/>
  </si>
  <si>
    <t>C=A*B</t>
    <phoneticPr fontId="1" type="noConversion"/>
  </si>
  <si>
    <t>E=A*D</t>
    <phoneticPr fontId="1" type="noConversion"/>
  </si>
  <si>
    <t>壹</t>
    <phoneticPr fontId="1" type="noConversion"/>
  </si>
  <si>
    <t>主體工程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</si>
  <si>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</si>
  <si>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</si>
  <si>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</si>
  <si>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</si>
  <si>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</si>
  <si>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項
次</t>
    <phoneticPr fontId="1" type="noConversion"/>
  </si>
  <si>
    <t>單
位</t>
    <phoneticPr fontId="1" type="noConversion"/>
  </si>
  <si>
    <t>本院認定</t>
    <phoneticPr fontId="1" type="noConversion"/>
  </si>
  <si>
    <t>項次壹合計</t>
    <phoneticPr fontId="1" type="noConversion"/>
  </si>
  <si>
    <t>伍</t>
    <phoneticPr fontId="1" type="noConversion"/>
  </si>
  <si>
    <t>參</t>
    <phoneticPr fontId="1" type="noConversion"/>
  </si>
  <si>
    <t>貳</t>
    <phoneticPr fontId="1" type="noConversion"/>
  </si>
  <si>
    <t>水電管線工程</t>
    <phoneticPr fontId="1" type="noConversion"/>
  </si>
  <si>
    <t>項次壹至貳_合計</t>
    <phoneticPr fontId="1" type="noConversion"/>
  </si>
  <si>
    <t>管理費(項次壹至貳_合計*5%)</t>
    <phoneticPr fontId="1" type="noConversion"/>
  </si>
  <si>
    <t>項次壹至參_合計</t>
    <phoneticPr fontId="1" type="noConversion"/>
  </si>
  <si>
    <t>總計(項次壹至肆)</t>
    <phoneticPr fontId="1" type="noConversion"/>
  </si>
  <si>
    <t>業主另行發包</t>
    <phoneticPr fontId="1" type="noConversion"/>
  </si>
  <si>
    <t>模板數量：(0.9+0.9)*236.95=426.51</t>
    <phoneticPr fontId="1" type="noConversion"/>
  </si>
  <si>
    <t>備註</t>
    <phoneticPr fontId="1" type="noConversion"/>
  </si>
  <si>
    <t>依鑑定報告認定數量及金額計算</t>
    <phoneticPr fontId="1" type="noConversion"/>
  </si>
  <si>
    <t>107年度建字第220號判決附表</t>
    <phoneticPr fontId="1" type="noConversion"/>
  </si>
  <si>
    <t>鑑定報告
(第8至9頁)</t>
    <phoneticPr fontId="1" type="noConversion"/>
  </si>
  <si>
    <t>修正小計金額</t>
    <phoneticPr fontId="1" type="noConversion"/>
  </si>
  <si>
    <t>因反訴原告已表明捨棄房屋基礎左側與房屋同長度之擋土牆（18.09公尺）費用，而鑑定單位鑑定已施作全部擋土牆總長度236.95公尺，是於扣除房屋基礎左側同長度擋土牆長度18.09公尺後，應計擋土牆結構工程費用之長度應為218.86公尺（236.95-18.09=218.86），則按擋土牆應計長度與全部長度之比例計算，應計擋土牆結構體工程之費用應修正為50萬7445元（54萬9388元×218.86/236.95=50萬7445元）</t>
    <phoneticPr fontId="1" type="noConversion"/>
  </si>
  <si>
    <t>修正總計金額</t>
    <phoneticPr fontId="1" type="noConversion"/>
  </si>
  <si>
    <t>陸</t>
    <phoneticPr fontId="1" type="noConversion"/>
  </si>
  <si>
    <t>按報價金額與議價金額之比例(3,680,000/3,680,733)計算，修正結算總金額為1,263,449元。</t>
    <phoneticPr fontId="1" type="noConversion"/>
  </si>
  <si>
    <r>
      <rPr>
        <sz val="12"/>
        <color rgb="FF000000"/>
        <rFont val="新細明體"/>
        <family val="1"/>
        <charset val="136"/>
      </rPr>
      <t>圍牆工程工程估價單</t>
    </r>
    <r>
      <rPr>
        <sz val="11"/>
        <color rgb="FF000000"/>
        <rFont val="新細明體"/>
        <family val="1"/>
        <charset val="136"/>
      </rPr>
      <t xml:space="preserve">
(原證1-2，本院卷第67至71頁)</t>
    </r>
    <phoneticPr fontId="1" type="noConversion"/>
  </si>
  <si>
    <t>依鑑定報告認定數量及金額計算（另就三2.2000 psi預拌混凝土鑑定數量，雖載11.14，但以核給單價言，應為11.1363，一併敘明）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</si>
</sst>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0;[Red]\-#,##0.0000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Calibri"/>
      <family val="2"/>
    </font>
    <font>
      <sz val="12"/>
      <color rgb="FF000000"/>
      <name val="新細明體"/>
      <family val="1"/>
      <charset val="136"/>
    </font>
    <font>
      <sz val="12"/>
      <color theme="1"/>
      <name val="新細明體"/>
      <family val="1"/>
      <charset val="136"/>
    </font>
    <font>
      <vertAlign val="superscript"/>
      <sz val="12"/>
      <color rgb="FF000000"/>
      <name val="新細明體"/>
      <family val="1"/>
      <charset val="136"/>
    </font>
    <font>
      <sz val="12"/>
      <color theme="1"/>
      <name val="細明體"/>
      <family val="3"/>
      <charset val="136"/>
    </font>
    <font>
      <sz val="10"/>
      <name val="新細明體"/>
      <family val="1"/>
      <charset val="136"/>
    </font>
    <font>
      <sz val="11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7">
    <xf numFmtId="0" fontId="0" fillId="0" borderId="0" xfId="0">
      <alignment vertical="center"/>
    </xf>
    <xf numFmtId="0" fontId="2" fillId="0" borderId="0" xfId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0" xfId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0" xfId="1" applyBorder="1" applyAlignment="1">
      <alignment vertical="center" shrinkToFit="1"/>
    </xf>
    <xf numFmtId="0" fontId="3" fillId="0" borderId="1" xfId="0" applyFont="1" applyBorder="1" applyAlignment="1">
      <alignment vertical="top" shrinkToFit="1"/>
    </xf>
    <xf numFmtId="0" fontId="2" fillId="0" borderId="1" xfId="1" applyFont="1" applyBorder="1" applyAlignment="1">
      <alignment vertical="center" shrinkToFit="1"/>
    </xf>
    <xf numFmtId="38" fontId="2" fillId="0" borderId="1" xfId="1" applyNumberFormat="1" applyFont="1" applyBorder="1" applyAlignment="1">
      <alignment vertical="center" shrinkToFit="1"/>
    </xf>
    <xf numFmtId="38" fontId="2" fillId="0" borderId="0" xfId="1" applyNumberFormat="1" applyBorder="1" applyAlignment="1">
      <alignment vertical="center" shrinkToFit="1"/>
    </xf>
    <xf numFmtId="38" fontId="2" fillId="0" borderId="1" xfId="1" applyNumberFormat="1" applyFont="1" applyBorder="1" applyAlignment="1">
      <alignment horizontal="center" vertical="center" shrinkToFit="1"/>
    </xf>
    <xf numFmtId="38" fontId="4" fillId="0" borderId="1" xfId="0" applyNumberFormat="1" applyFont="1" applyBorder="1" applyAlignment="1">
      <alignment horizontal="center" vertical="center" shrinkToFit="1"/>
    </xf>
    <xf numFmtId="38" fontId="4" fillId="0" borderId="1" xfId="0" applyNumberFormat="1" applyFont="1" applyBorder="1" applyAlignment="1">
      <alignment vertical="center" shrinkToFit="1"/>
    </xf>
    <xf numFmtId="38" fontId="4" fillId="0" borderId="1" xfId="0" applyNumberFormat="1" applyFont="1" applyBorder="1" applyAlignment="1">
      <alignment horizontal="right" vertical="center" shrinkToFit="1"/>
    </xf>
    <xf numFmtId="38" fontId="5" fillId="0" borderId="1" xfId="0" applyNumberFormat="1" applyFont="1" applyBorder="1" applyAlignment="1">
      <alignment horizontal="right" vertical="center" shrinkToFit="1"/>
    </xf>
    <xf numFmtId="38" fontId="5" fillId="0" borderId="1" xfId="0" applyNumberFormat="1" applyFont="1" applyBorder="1" applyAlignment="1">
      <alignment vertical="center" shrinkToFit="1"/>
    </xf>
    <xf numFmtId="40" fontId="5" fillId="0" borderId="1" xfId="0" applyNumberFormat="1" applyFont="1" applyBorder="1" applyAlignment="1">
      <alignment horizontal="right" vertical="center" shrinkToFit="1"/>
    </xf>
    <xf numFmtId="38" fontId="4" fillId="0" borderId="1" xfId="0" applyNumberFormat="1" applyFont="1" applyFill="1" applyBorder="1" applyAlignment="1">
      <alignment horizontal="right" vertical="center" shrinkToFi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vertical="center" wrapText="1"/>
    </xf>
    <xf numFmtId="0" fontId="5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top" shrinkToFit="1"/>
    </xf>
    <xf numFmtId="38" fontId="5" fillId="0" borderId="1" xfId="0" applyNumberFormat="1" applyFont="1" applyFill="1" applyBorder="1" applyAlignment="1">
      <alignment vertical="center" shrinkToFit="1"/>
    </xf>
    <xf numFmtId="38" fontId="4" fillId="0" borderId="1" xfId="0" applyNumberFormat="1" applyFont="1" applyFill="1" applyBorder="1" applyAlignment="1">
      <alignment vertical="center" shrinkToFit="1"/>
    </xf>
    <xf numFmtId="38" fontId="5" fillId="0" borderId="1" xfId="0" applyNumberFormat="1" applyFont="1" applyFill="1" applyBorder="1" applyAlignment="1">
      <alignment horizontal="right" vertical="center" shrinkToFit="1"/>
    </xf>
    <xf numFmtId="0" fontId="8" fillId="0" borderId="1" xfId="1" applyFont="1" applyFill="1" applyBorder="1" applyAlignment="1">
      <alignment vertical="center" wrapText="1"/>
    </xf>
    <xf numFmtId="0" fontId="2" fillId="0" borderId="0" xfId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2" fillId="0" borderId="1" xfId="1" applyBorder="1" applyAlignment="1">
      <alignment vertical="center" shrinkToFit="1"/>
    </xf>
    <xf numFmtId="38" fontId="2" fillId="0" borderId="1" xfId="1" applyNumberFormat="1" applyBorder="1" applyAlignment="1">
      <alignment vertical="center" shrinkToFit="1"/>
    </xf>
    <xf numFmtId="0" fontId="2" fillId="0" borderId="2" xfId="1" applyBorder="1" applyAlignment="1">
      <alignment horizontal="left" vertical="center"/>
    </xf>
    <xf numFmtId="0" fontId="8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38" fontId="4" fillId="0" borderId="1" xfId="0" applyNumberFormat="1" applyFont="1" applyBorder="1" applyAlignment="1">
      <alignment horizontal="center" vertical="center" wrapText="1" shrinkToFit="1"/>
    </xf>
    <xf numFmtId="38" fontId="4" fillId="0" borderId="1" xfId="0" applyNumberFormat="1" applyFont="1" applyBorder="1" applyAlignment="1">
      <alignment horizontal="center" vertical="center" shrinkToFit="1"/>
    </xf>
    <xf numFmtId="38" fontId="9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38" fontId="2" fillId="0" borderId="1" xfId="1" applyNumberFormat="1" applyFont="1" applyFill="1" applyBorder="1" applyAlignment="1">
      <alignment vertical="center" shrinkToFit="1"/>
    </xf>
    <xf numFmtId="40" fontId="5" fillId="0" borderId="1" xfId="0" applyNumberFormat="1" applyFont="1" applyFill="1" applyBorder="1" applyAlignment="1">
      <alignment horizontal="right" vertical="center" shrinkToFit="1"/>
    </xf>
    <xf numFmtId="40" fontId="4" fillId="0" borderId="1" xfId="0" applyNumberFormat="1" applyFont="1" applyFill="1" applyBorder="1" applyAlignment="1">
      <alignment horizontal="right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28" workbookViewId="0">
      <selection activeCell="K18" sqref="K18:K22"/>
    </sheetView>
  </sheetViews>
  <sheetFormatPr defaultRowHeight="16.2"/>
  <cols>
    <col min="1" max="1" width="4.21875" style="8" customWidth="1"/>
    <col min="2" max="2" width="24.109375" style="1" customWidth="1"/>
    <col min="3" max="3" width="4.109375" style="8" customWidth="1"/>
    <col min="4" max="4" width="8.109375" style="12" bestFit="1" customWidth="1"/>
    <col min="5" max="6" width="10" style="12" customWidth="1"/>
    <col min="7" max="7" width="8.109375" style="12" bestFit="1" customWidth="1"/>
    <col min="8" max="8" width="9.6640625" style="12" bestFit="1" customWidth="1"/>
    <col min="9" max="9" width="8.109375" style="1" bestFit="1" customWidth="1"/>
    <col min="10" max="10" width="11.21875" style="1" bestFit="1" customWidth="1"/>
    <col min="11" max="11" width="21.33203125" style="30" customWidth="1"/>
    <col min="12" max="256" width="8.88671875" style="1"/>
    <col min="257" max="257" width="20" style="1" customWidth="1"/>
    <col min="258" max="512" width="8.88671875" style="1"/>
    <col min="513" max="513" width="20" style="1" customWidth="1"/>
    <col min="514" max="768" width="8.88671875" style="1"/>
    <col min="769" max="769" width="20" style="1" customWidth="1"/>
    <col min="770" max="1024" width="8.88671875" style="1"/>
    <col min="1025" max="1025" width="20" style="1" customWidth="1"/>
    <col min="1026" max="1280" width="8.88671875" style="1"/>
    <col min="1281" max="1281" width="20" style="1" customWidth="1"/>
    <col min="1282" max="1536" width="8.88671875" style="1"/>
    <col min="1537" max="1537" width="20" style="1" customWidth="1"/>
    <col min="1538" max="1792" width="8.88671875" style="1"/>
    <col min="1793" max="1793" width="20" style="1" customWidth="1"/>
    <col min="1794" max="2048" width="8.88671875" style="1"/>
    <col min="2049" max="2049" width="20" style="1" customWidth="1"/>
    <col min="2050" max="2304" width="8.88671875" style="1"/>
    <col min="2305" max="2305" width="20" style="1" customWidth="1"/>
    <col min="2306" max="2560" width="8.88671875" style="1"/>
    <col min="2561" max="2561" width="20" style="1" customWidth="1"/>
    <col min="2562" max="2816" width="8.88671875" style="1"/>
    <col min="2817" max="2817" width="20" style="1" customWidth="1"/>
    <col min="2818" max="3072" width="8.88671875" style="1"/>
    <col min="3073" max="3073" width="20" style="1" customWidth="1"/>
    <col min="3074" max="3328" width="8.88671875" style="1"/>
    <col min="3329" max="3329" width="20" style="1" customWidth="1"/>
    <col min="3330" max="3584" width="8.88671875" style="1"/>
    <col min="3585" max="3585" width="20" style="1" customWidth="1"/>
    <col min="3586" max="3840" width="8.88671875" style="1"/>
    <col min="3841" max="3841" width="20" style="1" customWidth="1"/>
    <col min="3842" max="4096" width="8.88671875" style="1"/>
    <col min="4097" max="4097" width="20" style="1" customWidth="1"/>
    <col min="4098" max="4352" width="8.88671875" style="1"/>
    <col min="4353" max="4353" width="20" style="1" customWidth="1"/>
    <col min="4354" max="4608" width="8.88671875" style="1"/>
    <col min="4609" max="4609" width="20" style="1" customWidth="1"/>
    <col min="4610" max="4864" width="8.88671875" style="1"/>
    <col min="4865" max="4865" width="20" style="1" customWidth="1"/>
    <col min="4866" max="5120" width="8.88671875" style="1"/>
    <col min="5121" max="5121" width="20" style="1" customWidth="1"/>
    <col min="5122" max="5376" width="8.88671875" style="1"/>
    <col min="5377" max="5377" width="20" style="1" customWidth="1"/>
    <col min="5378" max="5632" width="8.88671875" style="1"/>
    <col min="5633" max="5633" width="20" style="1" customWidth="1"/>
    <col min="5634" max="5888" width="8.88671875" style="1"/>
    <col min="5889" max="5889" width="20" style="1" customWidth="1"/>
    <col min="5890" max="6144" width="8.88671875" style="1"/>
    <col min="6145" max="6145" width="20" style="1" customWidth="1"/>
    <col min="6146" max="6400" width="8.88671875" style="1"/>
    <col min="6401" max="6401" width="20" style="1" customWidth="1"/>
    <col min="6402" max="6656" width="8.88671875" style="1"/>
    <col min="6657" max="6657" width="20" style="1" customWidth="1"/>
    <col min="6658" max="6912" width="8.88671875" style="1"/>
    <col min="6913" max="6913" width="20" style="1" customWidth="1"/>
    <col min="6914" max="7168" width="8.88671875" style="1"/>
    <col min="7169" max="7169" width="20" style="1" customWidth="1"/>
    <col min="7170" max="7424" width="8.88671875" style="1"/>
    <col min="7425" max="7425" width="20" style="1" customWidth="1"/>
    <col min="7426" max="7680" width="8.88671875" style="1"/>
    <col min="7681" max="7681" width="20" style="1" customWidth="1"/>
    <col min="7682" max="7936" width="8.88671875" style="1"/>
    <col min="7937" max="7937" width="20" style="1" customWidth="1"/>
    <col min="7938" max="8192" width="8.88671875" style="1"/>
    <col min="8193" max="8193" width="20" style="1" customWidth="1"/>
    <col min="8194" max="8448" width="8.88671875" style="1"/>
    <col min="8449" max="8449" width="20" style="1" customWidth="1"/>
    <col min="8450" max="8704" width="8.88671875" style="1"/>
    <col min="8705" max="8705" width="20" style="1" customWidth="1"/>
    <col min="8706" max="8960" width="8.88671875" style="1"/>
    <col min="8961" max="8961" width="20" style="1" customWidth="1"/>
    <col min="8962" max="9216" width="8.88671875" style="1"/>
    <col min="9217" max="9217" width="20" style="1" customWidth="1"/>
    <col min="9218" max="9472" width="8.88671875" style="1"/>
    <col min="9473" max="9473" width="20" style="1" customWidth="1"/>
    <col min="9474" max="9728" width="8.88671875" style="1"/>
    <col min="9729" max="9729" width="20" style="1" customWidth="1"/>
    <col min="9730" max="9984" width="8.88671875" style="1"/>
    <col min="9985" max="9985" width="20" style="1" customWidth="1"/>
    <col min="9986" max="10240" width="8.88671875" style="1"/>
    <col min="10241" max="10241" width="20" style="1" customWidth="1"/>
    <col min="10242" max="10496" width="8.88671875" style="1"/>
    <col min="10497" max="10497" width="20" style="1" customWidth="1"/>
    <col min="10498" max="10752" width="8.88671875" style="1"/>
    <col min="10753" max="10753" width="20" style="1" customWidth="1"/>
    <col min="10754" max="11008" width="8.88671875" style="1"/>
    <col min="11009" max="11009" width="20" style="1" customWidth="1"/>
    <col min="11010" max="11264" width="8.88671875" style="1"/>
    <col min="11265" max="11265" width="20" style="1" customWidth="1"/>
    <col min="11266" max="11520" width="8.88671875" style="1"/>
    <col min="11521" max="11521" width="20" style="1" customWidth="1"/>
    <col min="11522" max="11776" width="8.88671875" style="1"/>
    <col min="11777" max="11777" width="20" style="1" customWidth="1"/>
    <col min="11778" max="12032" width="8.88671875" style="1"/>
    <col min="12033" max="12033" width="20" style="1" customWidth="1"/>
    <col min="12034" max="12288" width="8.88671875" style="1"/>
    <col min="12289" max="12289" width="20" style="1" customWidth="1"/>
    <col min="12290" max="12544" width="8.88671875" style="1"/>
    <col min="12545" max="12545" width="20" style="1" customWidth="1"/>
    <col min="12546" max="12800" width="8.88671875" style="1"/>
    <col min="12801" max="12801" width="20" style="1" customWidth="1"/>
    <col min="12802" max="13056" width="8.88671875" style="1"/>
    <col min="13057" max="13057" width="20" style="1" customWidth="1"/>
    <col min="13058" max="13312" width="8.88671875" style="1"/>
    <col min="13313" max="13313" width="20" style="1" customWidth="1"/>
    <col min="13314" max="13568" width="8.88671875" style="1"/>
    <col min="13569" max="13569" width="20" style="1" customWidth="1"/>
    <col min="13570" max="13824" width="8.88671875" style="1"/>
    <col min="13825" max="13825" width="20" style="1" customWidth="1"/>
    <col min="13826" max="14080" width="8.88671875" style="1"/>
    <col min="14081" max="14081" width="20" style="1" customWidth="1"/>
    <col min="14082" max="14336" width="8.88671875" style="1"/>
    <col min="14337" max="14337" width="20" style="1" customWidth="1"/>
    <col min="14338" max="14592" width="8.88671875" style="1"/>
    <col min="14593" max="14593" width="20" style="1" customWidth="1"/>
    <col min="14594" max="14848" width="8.88671875" style="1"/>
    <col min="14849" max="14849" width="20" style="1" customWidth="1"/>
    <col min="14850" max="15104" width="8.88671875" style="1"/>
    <col min="15105" max="15105" width="20" style="1" customWidth="1"/>
    <col min="15106" max="15360" width="8.88671875" style="1"/>
    <col min="15361" max="15361" width="20" style="1" customWidth="1"/>
    <col min="15362" max="15616" width="8.88671875" style="1"/>
    <col min="15617" max="15617" width="20" style="1" customWidth="1"/>
    <col min="15618" max="15872" width="8.88671875" style="1"/>
    <col min="15873" max="15873" width="20" style="1" customWidth="1"/>
    <col min="15874" max="16128" width="8.88671875" style="1"/>
    <col min="16129" max="16129" width="20" style="1" customWidth="1"/>
    <col min="16130" max="16384" width="8.88671875" style="1"/>
  </cols>
  <sheetData>
    <row r="1" spans="1:11">
      <c r="A1" s="45" t="s">
        <v>72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s="32" customFormat="1" ht="33.6" customHeight="1">
      <c r="A2" s="51" t="s">
        <v>56</v>
      </c>
      <c r="B2" s="53" t="s">
        <v>0</v>
      </c>
      <c r="C2" s="51" t="s">
        <v>57</v>
      </c>
      <c r="D2" s="50" t="s">
        <v>79</v>
      </c>
      <c r="E2" s="49"/>
      <c r="F2" s="49"/>
      <c r="G2" s="48" t="s">
        <v>73</v>
      </c>
      <c r="H2" s="49"/>
      <c r="I2" s="47" t="s">
        <v>58</v>
      </c>
      <c r="J2" s="47"/>
      <c r="K2" s="47"/>
    </row>
    <row r="3" spans="1:11" s="32" customFormat="1">
      <c r="A3" s="52"/>
      <c r="B3" s="53"/>
      <c r="C3" s="52"/>
      <c r="D3" s="14" t="s">
        <v>2</v>
      </c>
      <c r="E3" s="14" t="s">
        <v>1</v>
      </c>
      <c r="F3" s="13" t="s">
        <v>37</v>
      </c>
      <c r="G3" s="14" t="s">
        <v>1</v>
      </c>
      <c r="H3" s="13" t="s">
        <v>37</v>
      </c>
      <c r="I3" s="14" t="s">
        <v>1</v>
      </c>
      <c r="J3" s="13" t="s">
        <v>37</v>
      </c>
      <c r="K3" s="47" t="s">
        <v>70</v>
      </c>
    </row>
    <row r="4" spans="1:11" s="32" customFormat="1">
      <c r="A4" s="52"/>
      <c r="B4" s="53"/>
      <c r="C4" s="52"/>
      <c r="D4" s="14" t="s">
        <v>44</v>
      </c>
      <c r="E4" s="14" t="s">
        <v>45</v>
      </c>
      <c r="F4" s="13" t="s">
        <v>47</v>
      </c>
      <c r="G4" s="13" t="s">
        <v>46</v>
      </c>
      <c r="H4" s="14" t="s">
        <v>48</v>
      </c>
      <c r="I4" s="13" t="s">
        <v>46</v>
      </c>
      <c r="J4" s="14" t="s">
        <v>48</v>
      </c>
      <c r="K4" s="47"/>
    </row>
    <row r="5" spans="1:11" s="4" customFormat="1">
      <c r="A5" s="27" t="s">
        <v>49</v>
      </c>
      <c r="B5" s="28" t="s">
        <v>50</v>
      </c>
      <c r="C5" s="26"/>
      <c r="D5" s="14"/>
      <c r="E5" s="14"/>
      <c r="F5" s="13"/>
      <c r="G5" s="13"/>
      <c r="H5" s="14"/>
      <c r="I5" s="21"/>
      <c r="J5" s="21"/>
      <c r="K5" s="29"/>
    </row>
    <row r="6" spans="1:11">
      <c r="A6" s="26" t="s">
        <v>51</v>
      </c>
      <c r="B6" s="2" t="s">
        <v>3</v>
      </c>
      <c r="C6" s="9"/>
      <c r="D6" s="15"/>
      <c r="E6" s="15"/>
      <c r="F6" s="15"/>
      <c r="G6" s="15"/>
      <c r="H6" s="15"/>
      <c r="I6" s="22"/>
      <c r="J6" s="22"/>
      <c r="K6" s="31"/>
    </row>
    <row r="7" spans="1:11" ht="32.4">
      <c r="A7" s="5">
        <v>1</v>
      </c>
      <c r="B7" s="2" t="s">
        <v>4</v>
      </c>
      <c r="C7" s="26" t="s">
        <v>5</v>
      </c>
      <c r="D7" s="16">
        <v>15000</v>
      </c>
      <c r="E7" s="16">
        <v>1</v>
      </c>
      <c r="F7" s="16">
        <f>ROUND(D7*E7,0)</f>
        <v>15000</v>
      </c>
      <c r="G7" s="16">
        <v>1</v>
      </c>
      <c r="H7" s="16">
        <f>ROUND(D7*G7,0)</f>
        <v>15000</v>
      </c>
      <c r="I7" s="16">
        <v>1</v>
      </c>
      <c r="J7" s="16">
        <f>ROUND(D7*I7,0)</f>
        <v>15000</v>
      </c>
      <c r="K7" s="46" t="s">
        <v>71</v>
      </c>
    </row>
    <row r="8" spans="1:11">
      <c r="A8" s="5">
        <v>2</v>
      </c>
      <c r="B8" s="2" t="s">
        <v>6</v>
      </c>
      <c r="C8" s="26" t="s">
        <v>5</v>
      </c>
      <c r="D8" s="16">
        <v>10000</v>
      </c>
      <c r="E8" s="16">
        <v>1</v>
      </c>
      <c r="F8" s="16">
        <f t="shared" ref="F8:F10" si="0">ROUND(D8*E8,0)</f>
        <v>10000</v>
      </c>
      <c r="G8" s="16">
        <v>1</v>
      </c>
      <c r="H8" s="16">
        <f t="shared" ref="H8:H10" si="1">ROUND(D8*G8,0)</f>
        <v>10000</v>
      </c>
      <c r="I8" s="16">
        <v>1</v>
      </c>
      <c r="J8" s="16">
        <f t="shared" ref="J8:J10" si="2">ROUND(D8*I8,0)</f>
        <v>10000</v>
      </c>
      <c r="K8" s="46"/>
    </row>
    <row r="9" spans="1:11" ht="18.600000000000001">
      <c r="A9" s="5">
        <v>3</v>
      </c>
      <c r="B9" s="2" t="s">
        <v>7</v>
      </c>
      <c r="C9" s="26" t="s">
        <v>42</v>
      </c>
      <c r="D9" s="16">
        <v>180</v>
      </c>
      <c r="E9" s="16">
        <v>30</v>
      </c>
      <c r="F9" s="16">
        <f t="shared" si="0"/>
        <v>5400</v>
      </c>
      <c r="G9" s="16">
        <v>0</v>
      </c>
      <c r="H9" s="16">
        <f t="shared" si="1"/>
        <v>0</v>
      </c>
      <c r="I9" s="16">
        <v>0</v>
      </c>
      <c r="J9" s="16">
        <f t="shared" si="2"/>
        <v>0</v>
      </c>
      <c r="K9" s="46"/>
    </row>
    <row r="10" spans="1:11">
      <c r="A10" s="5">
        <v>4</v>
      </c>
      <c r="B10" s="2" t="s">
        <v>8</v>
      </c>
      <c r="C10" s="26" t="s">
        <v>5</v>
      </c>
      <c r="D10" s="16">
        <v>5000</v>
      </c>
      <c r="E10" s="16">
        <v>1</v>
      </c>
      <c r="F10" s="16">
        <f t="shared" si="0"/>
        <v>5000</v>
      </c>
      <c r="G10" s="16">
        <v>1</v>
      </c>
      <c r="H10" s="16">
        <f t="shared" si="1"/>
        <v>5000</v>
      </c>
      <c r="I10" s="16">
        <v>1</v>
      </c>
      <c r="J10" s="16">
        <f t="shared" si="2"/>
        <v>5000</v>
      </c>
      <c r="K10" s="46"/>
    </row>
    <row r="11" spans="1:11">
      <c r="A11" s="6"/>
      <c r="B11" s="2" t="s">
        <v>9</v>
      </c>
      <c r="C11" s="9"/>
      <c r="D11" s="15"/>
      <c r="E11" s="15"/>
      <c r="F11" s="16">
        <f>SUM(F7:F10)</f>
        <v>35400</v>
      </c>
      <c r="G11" s="15"/>
      <c r="H11" s="16">
        <f>SUM(H7:H10)</f>
        <v>30000</v>
      </c>
      <c r="I11" s="15"/>
      <c r="J11" s="16">
        <f>SUM(J7:J10)</f>
        <v>30000</v>
      </c>
      <c r="K11" s="31"/>
    </row>
    <row r="12" spans="1:11">
      <c r="A12" s="26" t="s">
        <v>52</v>
      </c>
      <c r="B12" s="2" t="s">
        <v>10</v>
      </c>
      <c r="C12" s="9"/>
      <c r="D12" s="15"/>
      <c r="E12" s="15"/>
      <c r="F12" s="15"/>
      <c r="G12" s="15"/>
      <c r="H12" s="15"/>
      <c r="I12" s="15"/>
      <c r="J12" s="15"/>
      <c r="K12" s="31"/>
    </row>
    <row r="13" spans="1:11" ht="32.4">
      <c r="A13" s="5">
        <v>1</v>
      </c>
      <c r="B13" s="2" t="s">
        <v>11</v>
      </c>
      <c r="C13" s="26" t="s">
        <v>43</v>
      </c>
      <c r="D13" s="16">
        <v>180</v>
      </c>
      <c r="E13" s="16">
        <v>322</v>
      </c>
      <c r="F13" s="16">
        <f t="shared" ref="F13:F15" si="3">ROUND(D13*E13,0)</f>
        <v>57960</v>
      </c>
      <c r="G13" s="16">
        <v>256</v>
      </c>
      <c r="H13" s="16">
        <f t="shared" ref="H13:H15" si="4">ROUND(D13*G13,0)</f>
        <v>46080</v>
      </c>
      <c r="I13" s="16">
        <v>256</v>
      </c>
      <c r="J13" s="16">
        <f t="shared" ref="J13:J15" si="5">ROUND(D13*I13,0)</f>
        <v>46080</v>
      </c>
      <c r="K13" s="46" t="s">
        <v>71</v>
      </c>
    </row>
    <row r="14" spans="1:11" ht="18.600000000000001">
      <c r="A14" s="5">
        <v>2</v>
      </c>
      <c r="B14" s="2" t="s">
        <v>12</v>
      </c>
      <c r="C14" s="26" t="s">
        <v>43</v>
      </c>
      <c r="D14" s="16">
        <v>200</v>
      </c>
      <c r="E14" s="16">
        <v>322</v>
      </c>
      <c r="F14" s="16">
        <f t="shared" si="3"/>
        <v>64400</v>
      </c>
      <c r="G14" s="16">
        <v>256</v>
      </c>
      <c r="H14" s="16">
        <f t="shared" si="4"/>
        <v>51200</v>
      </c>
      <c r="I14" s="16">
        <v>256</v>
      </c>
      <c r="J14" s="16">
        <f t="shared" si="5"/>
        <v>51200</v>
      </c>
      <c r="K14" s="46"/>
    </row>
    <row r="15" spans="1:11">
      <c r="A15" s="5">
        <v>3</v>
      </c>
      <c r="B15" s="2" t="s">
        <v>13</v>
      </c>
      <c r="C15" s="26" t="s">
        <v>5</v>
      </c>
      <c r="D15" s="16">
        <v>20000</v>
      </c>
      <c r="E15" s="16">
        <v>1</v>
      </c>
      <c r="F15" s="16">
        <f t="shared" si="3"/>
        <v>20000</v>
      </c>
      <c r="G15" s="16">
        <v>0</v>
      </c>
      <c r="H15" s="16">
        <f t="shared" si="4"/>
        <v>0</v>
      </c>
      <c r="I15" s="16">
        <v>0</v>
      </c>
      <c r="J15" s="16">
        <f t="shared" si="5"/>
        <v>0</v>
      </c>
      <c r="K15" s="46"/>
    </row>
    <row r="16" spans="1:11">
      <c r="A16" s="5"/>
      <c r="B16" s="2" t="s">
        <v>9</v>
      </c>
      <c r="C16" s="9"/>
      <c r="D16" s="15"/>
      <c r="E16" s="15"/>
      <c r="F16" s="16">
        <f>SUM(F13:F15)</f>
        <v>142360</v>
      </c>
      <c r="G16" s="15"/>
      <c r="H16" s="16">
        <f>SUM(H13:H15)</f>
        <v>97280</v>
      </c>
      <c r="I16" s="15"/>
      <c r="J16" s="16">
        <f>SUM(J13:J15)</f>
        <v>97280</v>
      </c>
      <c r="K16" s="31"/>
    </row>
    <row r="17" spans="1:11" ht="32.4">
      <c r="A17" s="26" t="s">
        <v>53</v>
      </c>
      <c r="B17" s="2" t="s">
        <v>14</v>
      </c>
      <c r="C17" s="9"/>
      <c r="D17" s="15"/>
      <c r="E17" s="15"/>
      <c r="F17" s="15"/>
      <c r="G17" s="15"/>
      <c r="H17" s="15"/>
      <c r="I17" s="15"/>
      <c r="J17" s="15"/>
      <c r="K17" s="31"/>
    </row>
    <row r="18" spans="1:11">
      <c r="A18" s="5">
        <v>1</v>
      </c>
      <c r="B18" s="2" t="s">
        <v>15</v>
      </c>
      <c r="C18" s="26" t="s">
        <v>5</v>
      </c>
      <c r="D18" s="16">
        <v>15000</v>
      </c>
      <c r="E18" s="16">
        <v>1</v>
      </c>
      <c r="F18" s="20">
        <f t="shared" ref="F18:F23" si="6">ROUND(D18*E18,0)</f>
        <v>15000</v>
      </c>
      <c r="G18" s="16">
        <v>1</v>
      </c>
      <c r="H18" s="16">
        <f t="shared" ref="H18:H22" si="7">ROUND(D18*G18,0)</f>
        <v>15000</v>
      </c>
      <c r="I18" s="16">
        <v>1</v>
      </c>
      <c r="J18" s="16">
        <f t="shared" ref="J18:J23" si="8">ROUND(D18*I18,0)</f>
        <v>15000</v>
      </c>
      <c r="K18" s="46" t="s">
        <v>80</v>
      </c>
    </row>
    <row r="19" spans="1:11" ht="18.600000000000001">
      <c r="A19" s="5">
        <v>2</v>
      </c>
      <c r="B19" s="2" t="s">
        <v>16</v>
      </c>
      <c r="C19" s="26" t="s">
        <v>43</v>
      </c>
      <c r="D19" s="16">
        <v>1650</v>
      </c>
      <c r="E19" s="16">
        <v>55</v>
      </c>
      <c r="F19" s="20">
        <f t="shared" si="6"/>
        <v>90750</v>
      </c>
      <c r="G19" s="56">
        <v>11.14</v>
      </c>
      <c r="H19" s="20">
        <f t="shared" si="7"/>
        <v>18381</v>
      </c>
      <c r="I19" s="33">
        <v>11.1363</v>
      </c>
      <c r="J19" s="16">
        <f t="shared" si="8"/>
        <v>18375</v>
      </c>
      <c r="K19" s="46"/>
    </row>
    <row r="20" spans="1:11" ht="18.600000000000001">
      <c r="A20" s="5">
        <v>3</v>
      </c>
      <c r="B20" s="2" t="s">
        <v>17</v>
      </c>
      <c r="C20" s="26" t="s">
        <v>43</v>
      </c>
      <c r="D20" s="17">
        <v>1850</v>
      </c>
      <c r="E20" s="16">
        <v>265</v>
      </c>
      <c r="F20" s="16">
        <f t="shared" si="6"/>
        <v>490250</v>
      </c>
      <c r="G20" s="19">
        <v>74.64</v>
      </c>
      <c r="H20" s="16">
        <f t="shared" si="7"/>
        <v>138084</v>
      </c>
      <c r="I20" s="19">
        <v>74.64</v>
      </c>
      <c r="J20" s="16">
        <f t="shared" si="8"/>
        <v>138084</v>
      </c>
      <c r="K20" s="46"/>
    </row>
    <row r="21" spans="1:11" ht="32.4">
      <c r="A21" s="5">
        <v>4</v>
      </c>
      <c r="B21" s="2" t="s">
        <v>18</v>
      </c>
      <c r="C21" s="26" t="s">
        <v>43</v>
      </c>
      <c r="D21" s="17">
        <v>350</v>
      </c>
      <c r="E21" s="16">
        <v>320</v>
      </c>
      <c r="F21" s="16">
        <f t="shared" si="6"/>
        <v>112000</v>
      </c>
      <c r="G21" s="19">
        <v>85.78</v>
      </c>
      <c r="H21" s="16">
        <f t="shared" si="7"/>
        <v>30023</v>
      </c>
      <c r="I21" s="19">
        <v>85.78</v>
      </c>
      <c r="J21" s="16">
        <f t="shared" si="8"/>
        <v>30023</v>
      </c>
      <c r="K21" s="46"/>
    </row>
    <row r="22" spans="1:11" ht="32.4">
      <c r="A22" s="5">
        <v>5</v>
      </c>
      <c r="B22" s="2" t="s">
        <v>19</v>
      </c>
      <c r="C22" s="26" t="s">
        <v>20</v>
      </c>
      <c r="D22" s="17">
        <v>23000</v>
      </c>
      <c r="E22" s="16">
        <v>27</v>
      </c>
      <c r="F22" s="16">
        <f t="shared" si="6"/>
        <v>621000</v>
      </c>
      <c r="G22" s="17">
        <v>4</v>
      </c>
      <c r="H22" s="16">
        <f t="shared" si="7"/>
        <v>92000</v>
      </c>
      <c r="I22" s="17">
        <v>4</v>
      </c>
      <c r="J22" s="16">
        <f t="shared" si="8"/>
        <v>92000</v>
      </c>
      <c r="K22" s="46"/>
    </row>
    <row r="23" spans="1:11" ht="27.6">
      <c r="A23" s="5">
        <v>6</v>
      </c>
      <c r="B23" s="2" t="s">
        <v>38</v>
      </c>
      <c r="C23" s="26" t="s">
        <v>42</v>
      </c>
      <c r="D23" s="17">
        <v>600</v>
      </c>
      <c r="E23" s="16">
        <v>900</v>
      </c>
      <c r="F23" s="16">
        <f t="shared" si="6"/>
        <v>540000</v>
      </c>
      <c r="G23" s="17" t="s">
        <v>39</v>
      </c>
      <c r="H23" s="16"/>
      <c r="I23" s="55">
        <f>236.95*1.8</f>
        <v>426.51</v>
      </c>
      <c r="J23" s="20">
        <f t="shared" si="8"/>
        <v>255906</v>
      </c>
      <c r="K23" s="31" t="s">
        <v>69</v>
      </c>
    </row>
    <row r="24" spans="1:11">
      <c r="A24" s="6"/>
      <c r="B24" s="2" t="s">
        <v>9</v>
      </c>
      <c r="C24" s="9"/>
      <c r="D24" s="18"/>
      <c r="E24" s="15"/>
      <c r="F24" s="39">
        <f>SUM(F18:F23)-F18-F19</f>
        <v>1763250</v>
      </c>
      <c r="G24" s="18"/>
      <c r="H24" s="17">
        <f>SUM(H18:H23)</f>
        <v>293488</v>
      </c>
      <c r="I24" s="18"/>
      <c r="J24" s="17">
        <f>SUM(J18:J23)</f>
        <v>549388</v>
      </c>
      <c r="K24" s="31"/>
    </row>
    <row r="25" spans="1:11" s="41" customFormat="1" ht="248.4">
      <c r="A25" s="34"/>
      <c r="B25" s="35" t="s">
        <v>74</v>
      </c>
      <c r="C25" s="36"/>
      <c r="D25" s="37"/>
      <c r="E25" s="38"/>
      <c r="F25" s="39"/>
      <c r="G25" s="37"/>
      <c r="H25" s="39"/>
      <c r="I25" s="37"/>
      <c r="J25" s="39">
        <f>ROUND(J24*((236.95-18.09)/236.95),0)</f>
        <v>507445</v>
      </c>
      <c r="K25" s="40" t="s">
        <v>75</v>
      </c>
    </row>
    <row r="26" spans="1:11">
      <c r="A26" s="26" t="s">
        <v>54</v>
      </c>
      <c r="B26" s="2" t="s">
        <v>21</v>
      </c>
      <c r="C26" s="9"/>
      <c r="D26" s="15"/>
      <c r="E26" s="15"/>
      <c r="F26" s="15"/>
      <c r="G26" s="15"/>
      <c r="H26" s="15"/>
      <c r="I26" s="15"/>
      <c r="J26" s="15"/>
      <c r="K26" s="31"/>
    </row>
    <row r="27" spans="1:11" ht="32.4">
      <c r="A27" s="5">
        <v>1</v>
      </c>
      <c r="B27" s="2" t="s">
        <v>22</v>
      </c>
      <c r="C27" s="26" t="s">
        <v>42</v>
      </c>
      <c r="D27" s="16">
        <v>3000</v>
      </c>
      <c r="E27" s="16">
        <v>45</v>
      </c>
      <c r="F27" s="16">
        <f t="shared" ref="F27:F29" si="9">ROUND(D27*E27,0)</f>
        <v>135000</v>
      </c>
      <c r="G27" s="16">
        <v>0</v>
      </c>
      <c r="H27" s="16">
        <f t="shared" ref="H27:H29" si="10">ROUND(D27*G27,0)</f>
        <v>0</v>
      </c>
      <c r="I27" s="16">
        <v>0</v>
      </c>
      <c r="J27" s="16">
        <f t="shared" ref="J27:J29" si="11">ROUND(D27*I27,0)</f>
        <v>0</v>
      </c>
      <c r="K27" s="46" t="s">
        <v>71</v>
      </c>
    </row>
    <row r="28" spans="1:11" ht="32.4">
      <c r="A28" s="5">
        <v>2</v>
      </c>
      <c r="B28" s="2" t="s">
        <v>23</v>
      </c>
      <c r="C28" s="26" t="s">
        <v>42</v>
      </c>
      <c r="D28" s="16">
        <v>1200</v>
      </c>
      <c r="E28" s="16">
        <v>70</v>
      </c>
      <c r="F28" s="16">
        <f t="shared" si="9"/>
        <v>84000</v>
      </c>
      <c r="G28" s="16">
        <v>0</v>
      </c>
      <c r="H28" s="16">
        <f t="shared" si="10"/>
        <v>0</v>
      </c>
      <c r="I28" s="16">
        <v>0</v>
      </c>
      <c r="J28" s="16">
        <f t="shared" si="11"/>
        <v>0</v>
      </c>
      <c r="K28" s="46"/>
    </row>
    <row r="29" spans="1:11" ht="32.4">
      <c r="A29" s="5">
        <v>3</v>
      </c>
      <c r="B29" s="2" t="s">
        <v>24</v>
      </c>
      <c r="C29" s="26" t="s">
        <v>42</v>
      </c>
      <c r="D29" s="16">
        <v>850</v>
      </c>
      <c r="E29" s="16">
        <v>27</v>
      </c>
      <c r="F29" s="16">
        <f t="shared" si="9"/>
        <v>22950</v>
      </c>
      <c r="G29" s="16">
        <v>0</v>
      </c>
      <c r="H29" s="16">
        <f t="shared" si="10"/>
        <v>0</v>
      </c>
      <c r="I29" s="16">
        <v>0</v>
      </c>
      <c r="J29" s="16">
        <f t="shared" si="11"/>
        <v>0</v>
      </c>
      <c r="K29" s="46"/>
    </row>
    <row r="30" spans="1:11">
      <c r="A30" s="6"/>
      <c r="B30" s="2" t="s">
        <v>9</v>
      </c>
      <c r="C30" s="9"/>
      <c r="D30" s="15"/>
      <c r="E30" s="15"/>
      <c r="F30" s="16">
        <f>SUM(F27:F29)</f>
        <v>241950</v>
      </c>
      <c r="G30" s="15"/>
      <c r="H30" s="16">
        <f>SUM(H27:H29)</f>
        <v>0</v>
      </c>
      <c r="I30" s="15"/>
      <c r="J30" s="16">
        <f>SUM(J27:J29)</f>
        <v>0</v>
      </c>
      <c r="K30" s="31"/>
    </row>
    <row r="31" spans="1:11">
      <c r="A31" s="6" t="s">
        <v>55</v>
      </c>
      <c r="B31" s="2" t="s">
        <v>25</v>
      </c>
      <c r="C31" s="9"/>
      <c r="D31" s="15"/>
      <c r="E31" s="15"/>
      <c r="F31" s="15"/>
      <c r="G31" s="15"/>
      <c r="H31" s="15"/>
      <c r="I31" s="15"/>
      <c r="J31" s="15"/>
      <c r="K31" s="31"/>
    </row>
    <row r="32" spans="1:11" ht="32.4">
      <c r="A32" s="5">
        <v>1</v>
      </c>
      <c r="B32" s="2" t="s">
        <v>26</v>
      </c>
      <c r="C32" s="26" t="s">
        <v>42</v>
      </c>
      <c r="D32" s="16">
        <v>2800</v>
      </c>
      <c r="E32" s="16">
        <v>35</v>
      </c>
      <c r="F32" s="16">
        <f t="shared" ref="F32:F38" si="12">ROUND(D32*E32,0)</f>
        <v>98000</v>
      </c>
      <c r="G32" s="16">
        <v>0</v>
      </c>
      <c r="H32" s="16">
        <f t="shared" ref="H32:H38" si="13">ROUND(D32*G32,0)</f>
        <v>0</v>
      </c>
      <c r="I32" s="16">
        <v>0</v>
      </c>
      <c r="J32" s="16">
        <f t="shared" ref="J32:J38" si="14">ROUND(D32*I32,0)</f>
        <v>0</v>
      </c>
      <c r="K32" s="46" t="s">
        <v>71</v>
      </c>
    </row>
    <row r="33" spans="1:11">
      <c r="A33" s="5">
        <v>2</v>
      </c>
      <c r="B33" s="2" t="s">
        <v>27</v>
      </c>
      <c r="C33" s="26" t="s">
        <v>5</v>
      </c>
      <c r="D33" s="16">
        <v>8000</v>
      </c>
      <c r="E33" s="16">
        <v>1</v>
      </c>
      <c r="F33" s="16">
        <f t="shared" si="12"/>
        <v>8000</v>
      </c>
      <c r="G33" s="16">
        <v>0</v>
      </c>
      <c r="H33" s="16">
        <f t="shared" si="13"/>
        <v>0</v>
      </c>
      <c r="I33" s="16">
        <v>0</v>
      </c>
      <c r="J33" s="16">
        <f t="shared" si="14"/>
        <v>0</v>
      </c>
      <c r="K33" s="46"/>
    </row>
    <row r="34" spans="1:11">
      <c r="A34" s="5">
        <v>3</v>
      </c>
      <c r="B34" s="2" t="s">
        <v>28</v>
      </c>
      <c r="C34" s="26" t="s">
        <v>29</v>
      </c>
      <c r="D34" s="16">
        <v>180000</v>
      </c>
      <c r="E34" s="16">
        <v>1</v>
      </c>
      <c r="F34" s="16">
        <f t="shared" si="12"/>
        <v>180000</v>
      </c>
      <c r="G34" s="16">
        <v>0</v>
      </c>
      <c r="H34" s="16">
        <f t="shared" si="13"/>
        <v>0</v>
      </c>
      <c r="I34" s="16">
        <v>0</v>
      </c>
      <c r="J34" s="16">
        <f t="shared" si="14"/>
        <v>0</v>
      </c>
      <c r="K34" s="46"/>
    </row>
    <row r="35" spans="1:11">
      <c r="A35" s="5">
        <v>4</v>
      </c>
      <c r="B35" s="2" t="s">
        <v>30</v>
      </c>
      <c r="C35" s="26" t="s">
        <v>29</v>
      </c>
      <c r="D35" s="16">
        <v>40000</v>
      </c>
      <c r="E35" s="16">
        <v>1</v>
      </c>
      <c r="F35" s="16">
        <f t="shared" si="12"/>
        <v>40000</v>
      </c>
      <c r="G35" s="16">
        <v>0</v>
      </c>
      <c r="H35" s="16">
        <f t="shared" si="13"/>
        <v>0</v>
      </c>
      <c r="I35" s="16">
        <v>0</v>
      </c>
      <c r="J35" s="16">
        <f t="shared" si="14"/>
        <v>0</v>
      </c>
      <c r="K35" s="46"/>
    </row>
    <row r="36" spans="1:11" ht="32.4">
      <c r="A36" s="5">
        <v>5</v>
      </c>
      <c r="B36" s="2" t="s">
        <v>31</v>
      </c>
      <c r="C36" s="26" t="s">
        <v>32</v>
      </c>
      <c r="D36" s="16">
        <v>100</v>
      </c>
      <c r="E36" s="16">
        <v>5000</v>
      </c>
      <c r="F36" s="16">
        <f t="shared" si="12"/>
        <v>500000</v>
      </c>
      <c r="G36" s="16">
        <v>3336</v>
      </c>
      <c r="H36" s="16">
        <f t="shared" si="13"/>
        <v>333600</v>
      </c>
      <c r="I36" s="16">
        <v>3336</v>
      </c>
      <c r="J36" s="16">
        <f t="shared" si="14"/>
        <v>333600</v>
      </c>
      <c r="K36" s="46"/>
    </row>
    <row r="37" spans="1:11" ht="32.4">
      <c r="A37" s="5">
        <v>6</v>
      </c>
      <c r="B37" s="2" t="s">
        <v>33</v>
      </c>
      <c r="C37" s="26" t="s">
        <v>34</v>
      </c>
      <c r="D37" s="16">
        <v>150</v>
      </c>
      <c r="E37" s="16">
        <v>900</v>
      </c>
      <c r="F37" s="16">
        <f t="shared" si="12"/>
        <v>135000</v>
      </c>
      <c r="G37" s="16">
        <v>238</v>
      </c>
      <c r="H37" s="16">
        <f t="shared" si="13"/>
        <v>35700</v>
      </c>
      <c r="I37" s="16">
        <v>238</v>
      </c>
      <c r="J37" s="16">
        <f t="shared" si="14"/>
        <v>35700</v>
      </c>
      <c r="K37" s="46"/>
    </row>
    <row r="38" spans="1:11">
      <c r="A38" s="5">
        <v>7</v>
      </c>
      <c r="B38" s="2" t="s">
        <v>35</v>
      </c>
      <c r="C38" s="26" t="s">
        <v>36</v>
      </c>
      <c r="D38" s="16">
        <v>1500</v>
      </c>
      <c r="E38" s="16">
        <v>241</v>
      </c>
      <c r="F38" s="16">
        <f t="shared" si="12"/>
        <v>361500</v>
      </c>
      <c r="G38" s="16">
        <v>133</v>
      </c>
      <c r="H38" s="16">
        <f t="shared" si="13"/>
        <v>199500</v>
      </c>
      <c r="I38" s="16">
        <v>133</v>
      </c>
      <c r="J38" s="16">
        <f t="shared" si="14"/>
        <v>199500</v>
      </c>
      <c r="K38" s="46"/>
    </row>
    <row r="39" spans="1:11">
      <c r="A39" s="6"/>
      <c r="B39" s="2" t="s">
        <v>9</v>
      </c>
      <c r="C39" s="9"/>
      <c r="D39" s="15"/>
      <c r="E39" s="15"/>
      <c r="F39" s="16">
        <f>SUM(F32:F38)</f>
        <v>1322500</v>
      </c>
      <c r="G39" s="15"/>
      <c r="H39" s="16">
        <f>SUM(H32:H38)</f>
        <v>568800</v>
      </c>
      <c r="I39" s="15"/>
      <c r="J39" s="16">
        <f>SUM(J32:J38)</f>
        <v>568800</v>
      </c>
      <c r="K39" s="31"/>
    </row>
    <row r="40" spans="1:11">
      <c r="A40" s="7"/>
      <c r="B40" s="3" t="s">
        <v>59</v>
      </c>
      <c r="C40" s="10"/>
      <c r="D40" s="11"/>
      <c r="E40" s="11"/>
      <c r="F40" s="11">
        <f>F11+F16+F24+F30+F39</f>
        <v>3505460</v>
      </c>
      <c r="G40" s="11"/>
      <c r="H40" s="11">
        <f>H11+H16+H24+H30+H39</f>
        <v>989568</v>
      </c>
      <c r="I40" s="11"/>
      <c r="J40" s="11">
        <f>J11+J16+J25+J30+J39</f>
        <v>1203525</v>
      </c>
      <c r="K40" s="31"/>
    </row>
    <row r="41" spans="1:11">
      <c r="A41" s="25" t="s">
        <v>62</v>
      </c>
      <c r="B41" s="3" t="s">
        <v>63</v>
      </c>
      <c r="C41" s="10"/>
      <c r="D41" s="11"/>
      <c r="E41" s="11"/>
      <c r="F41" s="11">
        <v>0</v>
      </c>
      <c r="G41" s="11"/>
      <c r="H41" s="11">
        <v>0</v>
      </c>
      <c r="I41" s="11"/>
      <c r="J41" s="11">
        <v>0</v>
      </c>
      <c r="K41" s="31" t="s">
        <v>68</v>
      </c>
    </row>
    <row r="42" spans="1:11">
      <c r="A42" s="25"/>
      <c r="B42" s="3" t="s">
        <v>64</v>
      </c>
      <c r="C42" s="10"/>
      <c r="D42" s="11"/>
      <c r="E42" s="11"/>
      <c r="F42" s="11">
        <f>F40+F41</f>
        <v>3505460</v>
      </c>
      <c r="G42" s="11"/>
      <c r="H42" s="11">
        <f>H40+H41</f>
        <v>989568</v>
      </c>
      <c r="I42" s="11"/>
      <c r="J42" s="11">
        <f>J40+J41</f>
        <v>1203525</v>
      </c>
      <c r="K42" s="31"/>
    </row>
    <row r="43" spans="1:11" ht="32.4">
      <c r="A43" s="23" t="s">
        <v>61</v>
      </c>
      <c r="B43" s="3" t="s">
        <v>65</v>
      </c>
      <c r="C43" s="10"/>
      <c r="D43" s="11"/>
      <c r="E43" s="11"/>
      <c r="F43" s="11">
        <f>ROUND(F40*0.05,0)</f>
        <v>175273</v>
      </c>
      <c r="G43" s="11"/>
      <c r="H43" s="11">
        <f>ROUND(H40*0.05,0)</f>
        <v>49478</v>
      </c>
      <c r="I43" s="11"/>
      <c r="J43" s="11">
        <f>ROUND(J40*0.05,0)</f>
        <v>60176</v>
      </c>
      <c r="K43" s="31"/>
    </row>
    <row r="44" spans="1:11">
      <c r="A44" s="24"/>
      <c r="B44" s="3" t="s">
        <v>66</v>
      </c>
      <c r="C44" s="10"/>
      <c r="D44" s="11"/>
      <c r="E44" s="11"/>
      <c r="F44" s="11">
        <f>F42+F43</f>
        <v>3680733</v>
      </c>
      <c r="G44" s="11"/>
      <c r="H44" s="11">
        <f>H42+H43</f>
        <v>1039046</v>
      </c>
      <c r="I44" s="11"/>
      <c r="J44" s="11">
        <f>J42+J43</f>
        <v>1263701</v>
      </c>
      <c r="K44" s="31"/>
    </row>
    <row r="45" spans="1:11">
      <c r="A45" s="23" t="s">
        <v>40</v>
      </c>
      <c r="B45" s="3" t="s">
        <v>41</v>
      </c>
      <c r="C45" s="10"/>
      <c r="D45" s="11"/>
      <c r="E45" s="11"/>
      <c r="F45" s="11"/>
      <c r="G45" s="11"/>
      <c r="H45" s="11"/>
      <c r="I45" s="11"/>
      <c r="J45" s="11"/>
      <c r="K45" s="31"/>
    </row>
    <row r="46" spans="1:11">
      <c r="A46" s="23" t="s">
        <v>60</v>
      </c>
      <c r="B46" s="3" t="s">
        <v>67</v>
      </c>
      <c r="C46" s="10"/>
      <c r="D46" s="11"/>
      <c r="E46" s="11"/>
      <c r="F46" s="11">
        <f>SUM(F44:F45)</f>
        <v>3680733</v>
      </c>
      <c r="G46" s="11"/>
      <c r="H46" s="11">
        <f>SUM(H44:H45)</f>
        <v>1039046</v>
      </c>
      <c r="I46" s="11"/>
      <c r="J46" s="11">
        <f>SUM(J44:J45)</f>
        <v>1263701</v>
      </c>
      <c r="K46" s="42"/>
    </row>
    <row r="47" spans="1:11" ht="55.2">
      <c r="A47" s="43" t="s">
        <v>77</v>
      </c>
      <c r="B47" s="22" t="s">
        <v>76</v>
      </c>
      <c r="C47" s="43"/>
      <c r="D47" s="44"/>
      <c r="E47" s="44"/>
      <c r="F47" s="44"/>
      <c r="G47" s="44"/>
      <c r="H47" s="44"/>
      <c r="I47" s="22"/>
      <c r="J47" s="54">
        <f>ROUND(J46*(3680000/F46),0)</f>
        <v>1263449</v>
      </c>
      <c r="K47" s="42" t="s">
        <v>78</v>
      </c>
    </row>
  </sheetData>
  <mergeCells count="13">
    <mergeCell ref="A1:K1"/>
    <mergeCell ref="K18:K22"/>
    <mergeCell ref="K27:K29"/>
    <mergeCell ref="K32:K38"/>
    <mergeCell ref="I2:K2"/>
    <mergeCell ref="K3:K4"/>
    <mergeCell ref="K13:K15"/>
    <mergeCell ref="K7:K10"/>
    <mergeCell ref="G2:H2"/>
    <mergeCell ref="D2:F2"/>
    <mergeCell ref="A2:A4"/>
    <mergeCell ref="B2:B4"/>
    <mergeCell ref="C2:C4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80" orientation="portrait" r:id="rId1"/>
  <headerFooter alignWithMargins="0">
    <oddFooter>&amp;C&amp;A,第&amp;P頁,共&amp;N頁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</vt:lpstr>
      <vt:lpstr>附表!Print_Titles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2020-03-20T11:19:37Z</dcterms:modified>
</cp:coreProperties>
</file>