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 activeTab="1"/>
  </bookViews>
  <sheets>
    <sheet name="附表1" sheetId="9" r:id="rId1"/>
    <sheet name="附表2" sheetId="10" r:id="rId2"/>
    <sheet name="附表3" sheetId="11" r:id="rId3"/>
  </sheets>
  <definedNames>
    <definedName name="_xlnm.Print_Titles" localSheetId="0">附表1!$1:$3</definedName>
    <definedName name="_xlnm.Print_Titles" localSheetId="1">附表2!$1:$1</definedName>
    <definedName name="_xlnm.Print_Titles" localSheetId="2">附表3!$1:$1</definedName>
  </definedNames>
  <calcPr calcId="125725"/>
</workbook>
</file>

<file path=xl/calcChain.xml><?xml version="1.0" encoding="utf-8"?>
<calcChain xmlns="http://schemas.openxmlformats.org/spreadsheetml/2006/main">
  <c r="G44" i="9"/>
  <c r="G39"/>
  <c r="G38"/>
  <c r="G37"/>
  <c r="G36"/>
  <c r="G10"/>
  <c r="G16"/>
  <c r="G35"/>
  <c r="G30"/>
  <c r="G33" s="1"/>
  <c r="R10" i="11"/>
  <c r="R9"/>
  <c r="R8"/>
  <c r="R7"/>
  <c r="R5"/>
  <c r="R6"/>
  <c r="R4"/>
  <c r="G27" i="9"/>
  <c r="G24"/>
  <c r="J12" i="11"/>
  <c r="Q12"/>
  <c r="Q9"/>
  <c r="Q5"/>
  <c r="Q6"/>
  <c r="Q4"/>
  <c r="I5"/>
  <c r="J5" s="1"/>
  <c r="I6"/>
  <c r="J6" s="1"/>
  <c r="I7"/>
  <c r="J7" s="1"/>
  <c r="I8"/>
  <c r="J8" s="1"/>
  <c r="I9"/>
  <c r="J9" s="1"/>
  <c r="I10"/>
  <c r="J10" s="1"/>
  <c r="I4"/>
  <c r="J4" s="1"/>
  <c r="H4"/>
  <c r="F12"/>
  <c r="O5"/>
  <c r="O6"/>
  <c r="O7"/>
  <c r="O8"/>
  <c r="O9"/>
  <c r="O10"/>
  <c r="O4"/>
  <c r="P5"/>
  <c r="P6"/>
  <c r="P4"/>
  <c r="H5"/>
  <c r="H6"/>
  <c r="H7"/>
  <c r="H8"/>
  <c r="H9"/>
  <c r="H10"/>
  <c r="F10" i="10"/>
  <c r="F9"/>
  <c r="F4"/>
  <c r="F5"/>
  <c r="F6"/>
  <c r="F7"/>
  <c r="F8"/>
  <c r="F3"/>
  <c r="C7" i="9"/>
  <c r="C10" s="1"/>
  <c r="E10"/>
  <c r="C16"/>
  <c r="G40" l="1"/>
  <c r="G42" s="1"/>
  <c r="G17"/>
  <c r="H12" i="11"/>
  <c r="C17" i="9"/>
</calcChain>
</file>

<file path=xl/sharedStrings.xml><?xml version="1.0" encoding="utf-8"?>
<sst xmlns="http://schemas.openxmlformats.org/spreadsheetml/2006/main" count="211" uniqueCount="142">
  <si>
    <t>代裝訂及郵資</t>
    <phoneticPr fontId="1" type="noConversion"/>
  </si>
  <si>
    <t>不爭執</t>
    <phoneticPr fontId="1" type="noConversion"/>
  </si>
  <si>
    <t>購買清潔劑及用品代為清潔</t>
    <phoneticPr fontId="1" type="noConversion"/>
  </si>
  <si>
    <t>支出運費</t>
    <phoneticPr fontId="1" type="noConversion"/>
  </si>
  <si>
    <t>否認</t>
    <phoneticPr fontId="1" type="noConversion"/>
  </si>
  <si>
    <t>變更或減少工作項目</t>
    <phoneticPr fontId="1" type="noConversion"/>
  </si>
  <si>
    <t>取消原合約項目「W26鋁百葉，W290*30cm」</t>
    <phoneticPr fontId="1" type="noConversion"/>
  </si>
  <si>
    <t>取消「2.5T垂直遮陽板」、「鋁遮陽板（H=60CM ）」之安裝</t>
    <phoneticPr fontId="1" type="noConversion"/>
  </si>
  <si>
    <t>取消「5+5m/m半反射膠合玻璃」90m2</t>
    <phoneticPr fontId="1" type="noConversion"/>
  </si>
  <si>
    <t>降低「一樓大廳門廊鋁板裝修」</t>
    <phoneticPr fontId="1" type="noConversion"/>
  </si>
  <si>
    <t>其他廠商代為施工扣款</t>
    <phoneticPr fontId="1" type="noConversion"/>
  </si>
  <si>
    <t>萊吉特公司代為施作部分</t>
    <phoneticPr fontId="1" type="noConversion"/>
  </si>
  <si>
    <t>吳文斌代施作部分</t>
    <phoneticPr fontId="1" type="noConversion"/>
  </si>
  <si>
    <t>東鐵企業股份有限公司代施作部分</t>
    <phoneticPr fontId="1" type="noConversion"/>
  </si>
  <si>
    <t>鳴振企業有限公司代施作部分</t>
    <phoneticPr fontId="1" type="noConversion"/>
  </si>
  <si>
    <t>被告支出相關物件之運費</t>
    <phoneticPr fontId="1" type="noConversion"/>
  </si>
  <si>
    <t>一</t>
    <phoneticPr fontId="1" type="noConversion"/>
  </si>
  <si>
    <t>二</t>
    <phoneticPr fontId="1" type="noConversion"/>
  </si>
  <si>
    <t>被告代僱工支出清潔工資</t>
    <phoneticPr fontId="1" type="noConversion"/>
  </si>
  <si>
    <t>三</t>
    <phoneticPr fontId="1" type="noConversion"/>
  </si>
  <si>
    <t>四</t>
    <phoneticPr fontId="1" type="noConversion"/>
  </si>
  <si>
    <t>否認。僅能扣款180936元（卷一130反）</t>
    <phoneticPr fontId="1" type="noConversion"/>
  </si>
  <si>
    <t>鋁門窗等工程</t>
    <phoneticPr fontId="1" type="noConversion"/>
  </si>
  <si>
    <t>CW鋁帷幕、鋁包板、透空遮陽板等工程</t>
    <phoneticPr fontId="1" type="noConversion"/>
  </si>
  <si>
    <t>透空遮陽板尺寸變更</t>
    <phoneticPr fontId="1" type="noConversion"/>
  </si>
  <si>
    <t>被告已付款</t>
    <phoneticPr fontId="1" type="noConversion"/>
  </si>
  <si>
    <t>被告支付原告下包商承明玻璃公司</t>
    <phoneticPr fontId="1" type="noConversion"/>
  </si>
  <si>
    <t>被告支付原告下包商鋐曜企業公司吳文華</t>
    <phoneticPr fontId="1" type="noConversion"/>
  </si>
  <si>
    <t>原契約及追加工程款</t>
    <phoneticPr fontId="1" type="noConversion"/>
  </si>
  <si>
    <t>已付款及扣款金額</t>
    <phoneticPr fontId="1" type="noConversion"/>
  </si>
  <si>
    <t>壹</t>
    <phoneticPr fontId="1" type="noConversion"/>
  </si>
  <si>
    <t>貳</t>
    <phoneticPr fontId="1" type="noConversion"/>
  </si>
  <si>
    <t>被告抗辯扣款部分</t>
    <phoneticPr fontId="1" type="noConversion"/>
  </si>
  <si>
    <t>原告起訴請求</t>
    <phoneticPr fontId="1" type="noConversion"/>
  </si>
  <si>
    <t>逾期罰款</t>
    <phoneticPr fontId="1" type="noConversion"/>
  </si>
  <si>
    <t>六</t>
    <phoneticPr fontId="1" type="noConversion"/>
  </si>
  <si>
    <t>列入項次貳.三.2計算</t>
    <phoneticPr fontId="1" type="noConversion"/>
  </si>
  <si>
    <t>被告則以</t>
    <phoneticPr fontId="1" type="noConversion"/>
  </si>
  <si>
    <t>本院認定</t>
    <phoneticPr fontId="1" type="noConversion"/>
  </si>
  <si>
    <t>金額</t>
    <phoneticPr fontId="1" type="noConversion"/>
  </si>
  <si>
    <t>備註</t>
    <phoneticPr fontId="1" type="noConversion"/>
  </si>
  <si>
    <t>內容</t>
    <phoneticPr fontId="1" type="noConversion"/>
  </si>
  <si>
    <t>項次</t>
    <phoneticPr fontId="1" type="noConversion"/>
  </si>
  <si>
    <t>項次貳之合計</t>
    <phoneticPr fontId="1" type="noConversion"/>
  </si>
  <si>
    <t>項次二-小計</t>
    <phoneticPr fontId="1" type="noConversion"/>
  </si>
  <si>
    <t>項次一-小計</t>
    <phoneticPr fontId="1" type="noConversion"/>
  </si>
  <si>
    <t>附表三（卷二35至39）</t>
    <phoneticPr fontId="1" type="noConversion"/>
  </si>
  <si>
    <t>被證3</t>
    <phoneticPr fontId="1" type="noConversion"/>
  </si>
  <si>
    <t>被證4</t>
  </si>
  <si>
    <t>被證5</t>
  </si>
  <si>
    <t>被證6、21、22</t>
    <phoneticPr fontId="1" type="noConversion"/>
  </si>
  <si>
    <t>被證7、21</t>
    <phoneticPr fontId="1" type="noConversion"/>
  </si>
  <si>
    <t>被證8、23</t>
    <phoneticPr fontId="1" type="noConversion"/>
  </si>
  <si>
    <t>第6次契約變更。
被證9</t>
    <phoneticPr fontId="1" type="noConversion"/>
  </si>
  <si>
    <t>第7次契約變更。
被證10</t>
    <phoneticPr fontId="1" type="noConversion"/>
  </si>
  <si>
    <t>第8次契約變更。被證11、24、25</t>
    <phoneticPr fontId="1" type="noConversion"/>
  </si>
  <si>
    <t>被證12、14</t>
    <phoneticPr fontId="1" type="noConversion"/>
  </si>
  <si>
    <t>被證12、15、26</t>
    <phoneticPr fontId="1" type="noConversion"/>
  </si>
  <si>
    <t>被證12、16、27</t>
    <phoneticPr fontId="1" type="noConversion"/>
  </si>
  <si>
    <t>被證12、17</t>
    <phoneticPr fontId="1" type="noConversion"/>
  </si>
  <si>
    <t>被證12、13、28</t>
    <phoneticPr fontId="1" type="noConversion"/>
  </si>
  <si>
    <t>原告主張</t>
    <phoneticPr fontId="1" type="noConversion"/>
  </si>
  <si>
    <t>（卷一128反）</t>
    <phoneticPr fontId="1" type="noConversion"/>
  </si>
  <si>
    <t>附表1（卷一125至126）</t>
    <phoneticPr fontId="1" type="noConversion"/>
  </si>
  <si>
    <t>2-1</t>
    <phoneticPr fontId="1" type="noConversion"/>
  </si>
  <si>
    <t>透空遮陽板85*510cm</t>
    <phoneticPr fontId="1" type="noConversion"/>
  </si>
  <si>
    <t>透空遮陽板50*350cm</t>
  </si>
  <si>
    <t>透空遮陽板50*510cm</t>
  </si>
  <si>
    <t>透空遮陽板85*670cm</t>
  </si>
  <si>
    <t>透空遮陽板85*335cm</t>
    <phoneticPr fontId="1" type="noConversion"/>
  </si>
  <si>
    <t>透空遮陽板85*355cm</t>
    <phoneticPr fontId="1" type="noConversion"/>
  </si>
  <si>
    <t>樘</t>
    <phoneticPr fontId="1" type="noConversion"/>
  </si>
  <si>
    <t>小計</t>
    <phoneticPr fontId="1" type="noConversion"/>
  </si>
  <si>
    <t>含稅小計</t>
    <phoneticPr fontId="1" type="noConversion"/>
  </si>
  <si>
    <t>單位</t>
    <phoneticPr fontId="1" type="noConversion"/>
  </si>
  <si>
    <t>工作項目</t>
    <phoneticPr fontId="1" type="noConversion"/>
  </si>
  <si>
    <t>鋁帷幕</t>
    <phoneticPr fontId="1" type="noConversion"/>
  </si>
  <si>
    <t>正面2.5t鋁包板</t>
    <phoneticPr fontId="1" type="noConversion"/>
  </si>
  <si>
    <t>2.5t垂直遮陽板</t>
    <phoneticPr fontId="1" type="noConversion"/>
  </si>
  <si>
    <t>室內2.5t鋁板收邊（含50K岩棉）</t>
    <phoneticPr fontId="1" type="noConversion"/>
  </si>
  <si>
    <t>鋁遮陽板（H=60cm）</t>
    <phoneticPr fontId="1" type="noConversion"/>
  </si>
  <si>
    <t>5+5m/m半反膠合玻璃</t>
    <phoneticPr fontId="1" type="noConversion"/>
  </si>
  <si>
    <t>手動搖窗機</t>
    <phoneticPr fontId="1" type="noConversion"/>
  </si>
  <si>
    <t>鋁板骨架</t>
    <phoneticPr fontId="1" type="noConversion"/>
  </si>
  <si>
    <t>m2</t>
    <phoneticPr fontId="1" type="noConversion"/>
  </si>
  <si>
    <t>m</t>
    <phoneticPr fontId="1" type="noConversion"/>
  </si>
  <si>
    <t>組</t>
    <phoneticPr fontId="1" type="noConversion"/>
  </si>
  <si>
    <t>工料名稱</t>
    <phoneticPr fontId="1" type="noConversion"/>
  </si>
  <si>
    <t>被告與業主間契約（卷二66）</t>
    <phoneticPr fontId="1" type="noConversion"/>
  </si>
  <si>
    <t>複價</t>
    <phoneticPr fontId="1" type="noConversion"/>
  </si>
  <si>
    <t>單價(B)</t>
    <phoneticPr fontId="1" type="noConversion"/>
  </si>
  <si>
    <t>實作數量(A)</t>
    <phoneticPr fontId="1" type="noConversion"/>
  </si>
  <si>
    <t>複價( C)</t>
    <phoneticPr fontId="1" type="noConversion"/>
  </si>
  <si>
    <t>但實際計算之複價(D=A*B)，怎麼會這樣呢？請兩造說明</t>
    <phoneticPr fontId="1" type="noConversion"/>
  </si>
  <si>
    <t>由契約之複價金額反推單價(E=C/A)</t>
    <phoneticPr fontId="1" type="noConversion"/>
  </si>
  <si>
    <t>應該是計算時小數點未進位至整數之問題(F=A*E)</t>
    <phoneticPr fontId="1" type="noConversion"/>
  </si>
  <si>
    <t>系爭契約（卷一16）</t>
    <phoneticPr fontId="1" type="noConversion"/>
  </si>
  <si>
    <t>變更後（結算）數量(G)</t>
    <phoneticPr fontId="1" type="noConversion"/>
  </si>
  <si>
    <t>數量差(H=G-A)</t>
    <phoneticPr fontId="1" type="noConversion"/>
  </si>
  <si>
    <t>依契約單價計算之數量差額(I=H*B)</t>
    <phoneticPr fontId="1" type="noConversion"/>
  </si>
  <si>
    <t>合計</t>
    <phoneticPr fontId="1" type="noConversion"/>
  </si>
  <si>
    <t>單價分析表有問題之分析</t>
    <phoneticPr fontId="1" type="noConversion"/>
  </si>
  <si>
    <t>數量差額計算</t>
    <phoneticPr fontId="1" type="noConversion"/>
  </si>
  <si>
    <t>單位不同，無法確認數量是否相同</t>
    <phoneticPr fontId="1" type="noConversion"/>
  </si>
  <si>
    <t>契約數量為151.2m2，兩造不爭執已減作90m2，實作數量60m2，是尚應扣款之未施作數量為1.2m2。</t>
    <phoneticPr fontId="1" type="noConversion"/>
  </si>
  <si>
    <t>單位</t>
    <phoneticPr fontId="1" type="noConversion"/>
  </si>
  <si>
    <t>備註</t>
    <phoneticPr fontId="1" type="noConversion"/>
  </si>
  <si>
    <t>單價</t>
    <phoneticPr fontId="1" type="noConversion"/>
  </si>
  <si>
    <t>附表3</t>
    <phoneticPr fontId="1" type="noConversion"/>
  </si>
  <si>
    <t>附表2</t>
    <phoneticPr fontId="1" type="noConversion"/>
  </si>
  <si>
    <t>附表1</t>
    <phoneticPr fontId="1" type="noConversion"/>
  </si>
  <si>
    <t>實作數量
(A)</t>
    <phoneticPr fontId="1" type="noConversion"/>
  </si>
  <si>
    <t>複價
(C=A*B)</t>
    <phoneticPr fontId="1" type="noConversion"/>
  </si>
  <si>
    <t>單價
(B)</t>
    <phoneticPr fontId="1" type="noConversion"/>
  </si>
  <si>
    <t>6,000元或12,000元或215,867元，擇一為被告有利之判決</t>
    <phoneticPr fontId="1" type="noConversion"/>
  </si>
  <si>
    <t>4,200元或8,400元或215,867元，擇一為被告有利之判決</t>
    <phoneticPr fontId="1" type="noConversion"/>
  </si>
  <si>
    <t>10,000元或20,000元或215,867元，擇一為被告有利之判決</t>
    <phoneticPr fontId="1" type="noConversion"/>
  </si>
  <si>
    <t>1.黃素津：18,700元或37,400元，擇一為被告有利之判決。
2.其餘：19,800元、39,600元、215,867元，擇一為被告有利之判決。</t>
    <phoneticPr fontId="1" type="noConversion"/>
  </si>
  <si>
    <t>1,124元或2,248元，擇一為被告有利之判決</t>
    <phoneticPr fontId="1" type="noConversion"/>
  </si>
  <si>
    <t>7,000元或14,000元或215,867元，擇一為被告有利之判決</t>
    <phoneticPr fontId="1" type="noConversion"/>
  </si>
  <si>
    <t>項次三-小計</t>
    <phoneticPr fontId="1" type="noConversion"/>
  </si>
  <si>
    <t>結算金額</t>
    <phoneticPr fontId="1" type="noConversion"/>
  </si>
  <si>
    <t>187,530元或375,060元，擇一為被告有利之判決</t>
    <phoneticPr fontId="1" type="noConversion"/>
  </si>
  <si>
    <t>鋁帷幕、鋁包板擴張454,009元(卷二106)</t>
    <phoneticPr fontId="1" type="noConversion"/>
  </si>
  <si>
    <t>CW鋁帷幕結算增減款</t>
    <phoneticPr fontId="1" type="noConversion"/>
  </si>
  <si>
    <t>原告得請求金額（項次二-項次三）</t>
    <phoneticPr fontId="1" type="noConversion"/>
  </si>
  <si>
    <t>項次四-小計</t>
    <phoneticPr fontId="1" type="noConversion"/>
  </si>
  <si>
    <t>3,500元或7,000元，擇一為被告有利之判決</t>
    <phoneticPr fontId="1" type="noConversion"/>
  </si>
  <si>
    <t>參</t>
    <phoneticPr fontId="1" type="noConversion"/>
  </si>
  <si>
    <t>被告代僱工施工及清理現場廢棄物</t>
    <phoneticPr fontId="1" type="noConversion"/>
  </si>
  <si>
    <t>肆</t>
    <phoneticPr fontId="1" type="noConversion"/>
  </si>
  <si>
    <t>經抵銷後，原告尚得請求金額（項次壹-項次貳-項次參）</t>
    <phoneticPr fontId="1" type="noConversion"/>
  </si>
  <si>
    <t>2,856元或5,712元，擇一為被告有利之判決</t>
    <phoneticPr fontId="1" type="noConversion"/>
  </si>
  <si>
    <t>92,049元或184,098元，擇一為被告有利之判決</t>
    <phoneticPr fontId="1" type="noConversion"/>
  </si>
  <si>
    <t>15,970元或31,940元，擇一為被告有利之判決</t>
    <phoneticPr fontId="1" type="noConversion"/>
  </si>
  <si>
    <t>契約記載金額</t>
    <phoneticPr fontId="1" type="noConversion"/>
  </si>
  <si>
    <t>實際計算加總金額</t>
    <phoneticPr fontId="1" type="noConversion"/>
  </si>
  <si>
    <t>五</t>
    <phoneticPr fontId="1" type="noConversion"/>
  </si>
  <si>
    <t>保固責任</t>
    <phoneticPr fontId="1" type="noConversion"/>
  </si>
  <si>
    <t>否認</t>
    <phoneticPr fontId="1" type="noConversion"/>
  </si>
  <si>
    <t>530,460元</t>
    <phoneticPr fontId="1" type="noConversion"/>
  </si>
  <si>
    <t>被證32至39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</si>
</sst>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m&quot;月&quot;d&quot;日&quot;"/>
    <numFmt numFmtId="177" formatCode="#,##0.0"/>
    <numFmt numFmtId="178" formatCode="#,##0.00_ "/>
    <numFmt numFmtId="179" formatCode="#,##0.000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9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3" fontId="3" fillId="0" borderId="0" xfId="1" applyNumberFormat="1" applyFont="1" applyAlignment="1">
      <alignment vertical="center" wrapText="1" shrinkToFit="1"/>
    </xf>
    <xf numFmtId="0" fontId="2" fillId="0" borderId="1" xfId="1" applyBorder="1" applyAlignment="1">
      <alignment vertical="center" wrapText="1"/>
    </xf>
    <xf numFmtId="3" fontId="2" fillId="0" borderId="1" xfId="1" applyNumberFormat="1" applyBorder="1" applyAlignment="1">
      <alignment vertical="center" shrinkToFit="1"/>
    </xf>
    <xf numFmtId="3" fontId="3" fillId="0" borderId="1" xfId="1" applyNumberFormat="1" applyFont="1" applyBorder="1" applyAlignment="1">
      <alignment vertical="center" wrapText="1" shrinkToFit="1"/>
    </xf>
    <xf numFmtId="0" fontId="3" fillId="0" borderId="1" xfId="1" applyFont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0" xfId="1" applyAlignment="1">
      <alignment vertical="center"/>
    </xf>
    <xf numFmtId="3" fontId="2" fillId="0" borderId="1" xfId="1" applyNumberFormat="1" applyBorder="1" applyAlignment="1">
      <alignment horizontal="right" vertical="center" shrinkToFit="1"/>
    </xf>
    <xf numFmtId="0" fontId="2" fillId="0" borderId="0" xfId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shrinkToFit="1"/>
    </xf>
    <xf numFmtId="0" fontId="4" fillId="0" borderId="1" xfId="1" applyFont="1" applyBorder="1" applyAlignment="1">
      <alignment vertical="center" wrapText="1"/>
    </xf>
    <xf numFmtId="3" fontId="4" fillId="0" borderId="1" xfId="1" applyNumberFormat="1" applyFont="1" applyBorder="1" applyAlignment="1">
      <alignment vertical="center" shrinkToFit="1"/>
    </xf>
    <xf numFmtId="3" fontId="5" fillId="0" borderId="1" xfId="1" applyNumberFormat="1" applyFont="1" applyBorder="1" applyAlignment="1">
      <alignment vertical="center" wrapText="1" shrinkToFit="1"/>
    </xf>
    <xf numFmtId="0" fontId="4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176" fontId="2" fillId="0" borderId="1" xfId="1" quotePrefix="1" applyNumberFormat="1" applyBorder="1" applyAlignment="1">
      <alignment horizontal="right" vertical="center" wrapText="1"/>
    </xf>
    <xf numFmtId="0" fontId="3" fillId="0" borderId="1" xfId="1" applyFon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shrinkToFi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vertical="center" shrinkToFit="1"/>
    </xf>
    <xf numFmtId="3" fontId="2" fillId="0" borderId="0" xfId="1" applyNumberFormat="1" applyFont="1" applyAlignment="1">
      <alignment vertical="center" wrapText="1" shrinkToFit="1"/>
    </xf>
    <xf numFmtId="3" fontId="2" fillId="0" borderId="1" xfId="1" applyNumberFormat="1" applyFont="1" applyBorder="1" applyAlignment="1">
      <alignment vertical="center" shrinkToFit="1"/>
    </xf>
    <xf numFmtId="3" fontId="2" fillId="0" borderId="1" xfId="1" applyNumberFormat="1" applyFont="1" applyBorder="1" applyAlignment="1">
      <alignment vertical="center" wrapText="1" shrinkToFit="1"/>
    </xf>
    <xf numFmtId="177" fontId="2" fillId="0" borderId="1" xfId="1" applyNumberFormat="1" applyFont="1" applyBorder="1" applyAlignment="1">
      <alignment vertical="center" shrinkToFit="1"/>
    </xf>
    <xf numFmtId="4" fontId="2" fillId="0" borderId="0" xfId="1" applyNumberFormat="1" applyFont="1" applyAlignment="1">
      <alignment vertical="center" shrinkToFit="1"/>
    </xf>
    <xf numFmtId="4" fontId="2" fillId="0" borderId="1" xfId="1" applyNumberFormat="1" applyFont="1" applyBorder="1" applyAlignment="1">
      <alignment vertical="center" shrinkToFit="1"/>
    </xf>
    <xf numFmtId="179" fontId="2" fillId="0" borderId="0" xfId="1" applyNumberFormat="1" applyFont="1" applyAlignment="1">
      <alignment vertical="center" shrinkToFit="1"/>
    </xf>
    <xf numFmtId="179" fontId="2" fillId="0" borderId="1" xfId="1" applyNumberFormat="1" applyFont="1" applyBorder="1" applyAlignment="1">
      <alignment vertical="center" shrinkToFit="1"/>
    </xf>
    <xf numFmtId="0" fontId="2" fillId="0" borderId="0" xfId="1" applyFont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 shrinkToFit="1"/>
    </xf>
    <xf numFmtId="3" fontId="2" fillId="2" borderId="1" xfId="1" applyNumberFormat="1" applyFont="1" applyFill="1" applyBorder="1" applyAlignment="1">
      <alignment vertical="center" shrinkToFit="1"/>
    </xf>
    <xf numFmtId="179" fontId="2" fillId="2" borderId="1" xfId="1" applyNumberFormat="1" applyFont="1" applyFill="1" applyBorder="1" applyAlignment="1">
      <alignment vertical="center" shrinkToFit="1"/>
    </xf>
    <xf numFmtId="179" fontId="2" fillId="0" borderId="1" xfId="1" applyNumberFormat="1" applyFont="1" applyFill="1" applyBorder="1" applyAlignment="1">
      <alignment vertical="center" shrinkToFit="1"/>
    </xf>
    <xf numFmtId="38" fontId="2" fillId="0" borderId="0" xfId="1" applyNumberFormat="1" applyFont="1" applyAlignment="1">
      <alignment vertical="center" wrapText="1"/>
    </xf>
    <xf numFmtId="4" fontId="3" fillId="0" borderId="1" xfId="1" applyNumberFormat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vertical="center" shrinkToFit="1"/>
    </xf>
    <xf numFmtId="178" fontId="2" fillId="0" borderId="1" xfId="1" applyNumberFormat="1" applyFont="1" applyBorder="1" applyAlignment="1">
      <alignment vertical="center" shrinkToFit="1"/>
    </xf>
    <xf numFmtId="38" fontId="2" fillId="0" borderId="1" xfId="1" applyNumberFormat="1" applyFont="1" applyBorder="1" applyAlignment="1">
      <alignment vertical="center" shrinkToFi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 shrinkToFit="1"/>
    </xf>
    <xf numFmtId="3" fontId="3" fillId="2" borderId="1" xfId="1" applyNumberFormat="1" applyFont="1" applyFill="1" applyBorder="1" applyAlignment="1">
      <alignment horizontal="center" vertical="center" wrapText="1" shrinkToFit="1"/>
    </xf>
    <xf numFmtId="179" fontId="3" fillId="0" borderId="1" xfId="1" applyNumberFormat="1" applyFont="1" applyBorder="1" applyAlignment="1">
      <alignment horizontal="center" vertical="center" wrapText="1" shrinkToFit="1"/>
    </xf>
    <xf numFmtId="38" fontId="3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3" fontId="2" fillId="0" borderId="0" xfId="1" applyNumberFormat="1" applyAlignment="1">
      <alignment vertical="center" wrapText="1" shrinkToFit="1"/>
    </xf>
    <xf numFmtId="3" fontId="2" fillId="0" borderId="1" xfId="1" applyNumberFormat="1" applyBorder="1" applyAlignment="1">
      <alignment horizontal="center" vertical="center" wrapText="1" shrinkToFit="1"/>
    </xf>
    <xf numFmtId="3" fontId="4" fillId="0" borderId="1" xfId="1" applyNumberFormat="1" applyFont="1" applyBorder="1" applyAlignment="1">
      <alignment vertical="center" wrapText="1" shrinkToFit="1"/>
    </xf>
    <xf numFmtId="3" fontId="2" fillId="0" borderId="1" xfId="1" applyNumberFormat="1" applyBorder="1" applyAlignment="1">
      <alignment vertical="center" wrapText="1" shrinkToFit="1"/>
    </xf>
    <xf numFmtId="3" fontId="2" fillId="0" borderId="1" xfId="1" applyNumberFormat="1" applyBorder="1" applyAlignment="1">
      <alignment horizontal="left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3" borderId="1" xfId="1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vertical="center" shrinkToFit="1"/>
    </xf>
    <xf numFmtId="3" fontId="2" fillId="0" borderId="1" xfId="1" applyNumberFormat="1" applyBorder="1" applyAlignment="1">
      <alignment horizontal="center" vertical="center" shrinkToFit="1"/>
    </xf>
    <xf numFmtId="0" fontId="2" fillId="0" borderId="1" xfId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opLeftCell="A29" zoomScale="60" zoomScaleNormal="60" workbookViewId="0">
      <selection activeCell="G45" sqref="G45"/>
    </sheetView>
  </sheetViews>
  <sheetFormatPr defaultRowHeight="16.2"/>
  <cols>
    <col min="1" max="1" width="5" style="1" customWidth="1"/>
    <col min="2" max="2" width="24.44140625" style="1" customWidth="1"/>
    <col min="3" max="3" width="16.33203125" style="2" customWidth="1"/>
    <col min="4" max="4" width="17.33203125" style="3" customWidth="1"/>
    <col min="5" max="5" width="21.88671875" style="52" customWidth="1"/>
    <col min="6" max="6" width="18" style="1" customWidth="1"/>
    <col min="7" max="7" width="17.109375" style="2" customWidth="1"/>
    <col min="8" max="8" width="14.33203125" style="1" customWidth="1"/>
    <col min="9" max="256" width="8.88671875" style="1"/>
    <col min="257" max="257" width="20" style="1" customWidth="1"/>
    <col min="258" max="512" width="8.88671875" style="1"/>
    <col min="513" max="513" width="20" style="1" customWidth="1"/>
    <col min="514" max="768" width="8.88671875" style="1"/>
    <col min="769" max="769" width="20" style="1" customWidth="1"/>
    <col min="770" max="1024" width="8.88671875" style="1"/>
    <col min="1025" max="1025" width="20" style="1" customWidth="1"/>
    <col min="1026" max="1280" width="8.88671875" style="1"/>
    <col min="1281" max="1281" width="20" style="1" customWidth="1"/>
    <col min="1282" max="1536" width="8.88671875" style="1"/>
    <col min="1537" max="1537" width="20" style="1" customWidth="1"/>
    <col min="1538" max="1792" width="8.88671875" style="1"/>
    <col min="1793" max="1793" width="20" style="1" customWidth="1"/>
    <col min="1794" max="2048" width="8.88671875" style="1"/>
    <col min="2049" max="2049" width="20" style="1" customWidth="1"/>
    <col min="2050" max="2304" width="8.88671875" style="1"/>
    <col min="2305" max="2305" width="20" style="1" customWidth="1"/>
    <col min="2306" max="2560" width="8.88671875" style="1"/>
    <col min="2561" max="2561" width="20" style="1" customWidth="1"/>
    <col min="2562" max="2816" width="8.88671875" style="1"/>
    <col min="2817" max="2817" width="20" style="1" customWidth="1"/>
    <col min="2818" max="3072" width="8.88671875" style="1"/>
    <col min="3073" max="3073" width="20" style="1" customWidth="1"/>
    <col min="3074" max="3328" width="8.88671875" style="1"/>
    <col min="3329" max="3329" width="20" style="1" customWidth="1"/>
    <col min="3330" max="3584" width="8.88671875" style="1"/>
    <col min="3585" max="3585" width="20" style="1" customWidth="1"/>
    <col min="3586" max="3840" width="8.88671875" style="1"/>
    <col min="3841" max="3841" width="20" style="1" customWidth="1"/>
    <col min="3842" max="4096" width="8.88671875" style="1"/>
    <col min="4097" max="4097" width="20" style="1" customWidth="1"/>
    <col min="4098" max="4352" width="8.88671875" style="1"/>
    <col min="4353" max="4353" width="20" style="1" customWidth="1"/>
    <col min="4354" max="4608" width="8.88671875" style="1"/>
    <col min="4609" max="4609" width="20" style="1" customWidth="1"/>
    <col min="4610" max="4864" width="8.88671875" style="1"/>
    <col min="4865" max="4865" width="20" style="1" customWidth="1"/>
    <col min="4866" max="5120" width="8.88671875" style="1"/>
    <col min="5121" max="5121" width="20" style="1" customWidth="1"/>
    <col min="5122" max="5376" width="8.88671875" style="1"/>
    <col min="5377" max="5377" width="20" style="1" customWidth="1"/>
    <col min="5378" max="5632" width="8.88671875" style="1"/>
    <col min="5633" max="5633" width="20" style="1" customWidth="1"/>
    <col min="5634" max="5888" width="8.88671875" style="1"/>
    <col min="5889" max="5889" width="20" style="1" customWidth="1"/>
    <col min="5890" max="6144" width="8.88671875" style="1"/>
    <col min="6145" max="6145" width="20" style="1" customWidth="1"/>
    <col min="6146" max="6400" width="8.88671875" style="1"/>
    <col min="6401" max="6401" width="20" style="1" customWidth="1"/>
    <col min="6402" max="6656" width="8.88671875" style="1"/>
    <col min="6657" max="6657" width="20" style="1" customWidth="1"/>
    <col min="6658" max="6912" width="8.88671875" style="1"/>
    <col min="6913" max="6913" width="20" style="1" customWidth="1"/>
    <col min="6914" max="7168" width="8.88671875" style="1"/>
    <col min="7169" max="7169" width="20" style="1" customWidth="1"/>
    <col min="7170" max="7424" width="8.88671875" style="1"/>
    <col min="7425" max="7425" width="20" style="1" customWidth="1"/>
    <col min="7426" max="7680" width="8.88671875" style="1"/>
    <col min="7681" max="7681" width="20" style="1" customWidth="1"/>
    <col min="7682" max="7936" width="8.88671875" style="1"/>
    <col min="7937" max="7937" width="20" style="1" customWidth="1"/>
    <col min="7938" max="8192" width="8.88671875" style="1"/>
    <col min="8193" max="8193" width="20" style="1" customWidth="1"/>
    <col min="8194" max="8448" width="8.88671875" style="1"/>
    <col min="8449" max="8449" width="20" style="1" customWidth="1"/>
    <col min="8450" max="8704" width="8.88671875" style="1"/>
    <col min="8705" max="8705" width="20" style="1" customWidth="1"/>
    <col min="8706" max="8960" width="8.88671875" style="1"/>
    <col min="8961" max="8961" width="20" style="1" customWidth="1"/>
    <col min="8962" max="9216" width="8.88671875" style="1"/>
    <col min="9217" max="9217" width="20" style="1" customWidth="1"/>
    <col min="9218" max="9472" width="8.88671875" style="1"/>
    <col min="9473" max="9473" width="20" style="1" customWidth="1"/>
    <col min="9474" max="9728" width="8.88671875" style="1"/>
    <col min="9729" max="9729" width="20" style="1" customWidth="1"/>
    <col min="9730" max="9984" width="8.88671875" style="1"/>
    <col min="9985" max="9985" width="20" style="1" customWidth="1"/>
    <col min="9986" max="10240" width="8.88671875" style="1"/>
    <col min="10241" max="10241" width="20" style="1" customWidth="1"/>
    <col min="10242" max="10496" width="8.88671875" style="1"/>
    <col min="10497" max="10497" width="20" style="1" customWidth="1"/>
    <col min="10498" max="10752" width="8.88671875" style="1"/>
    <col min="10753" max="10753" width="20" style="1" customWidth="1"/>
    <col min="10754" max="11008" width="8.88671875" style="1"/>
    <col min="11009" max="11009" width="20" style="1" customWidth="1"/>
    <col min="11010" max="11264" width="8.88671875" style="1"/>
    <col min="11265" max="11265" width="20" style="1" customWidth="1"/>
    <col min="11266" max="11520" width="8.88671875" style="1"/>
    <col min="11521" max="11521" width="20" style="1" customWidth="1"/>
    <col min="11522" max="11776" width="8.88671875" style="1"/>
    <col min="11777" max="11777" width="20" style="1" customWidth="1"/>
    <col min="11778" max="12032" width="8.88671875" style="1"/>
    <col min="12033" max="12033" width="20" style="1" customWidth="1"/>
    <col min="12034" max="12288" width="8.88671875" style="1"/>
    <col min="12289" max="12289" width="20" style="1" customWidth="1"/>
    <col min="12290" max="12544" width="8.88671875" style="1"/>
    <col min="12545" max="12545" width="20" style="1" customWidth="1"/>
    <col min="12546" max="12800" width="8.88671875" style="1"/>
    <col min="12801" max="12801" width="20" style="1" customWidth="1"/>
    <col min="12802" max="13056" width="8.88671875" style="1"/>
    <col min="13057" max="13057" width="20" style="1" customWidth="1"/>
    <col min="13058" max="13312" width="8.88671875" style="1"/>
    <col min="13313" max="13313" width="20" style="1" customWidth="1"/>
    <col min="13314" max="13568" width="8.88671875" style="1"/>
    <col min="13569" max="13569" width="20" style="1" customWidth="1"/>
    <col min="13570" max="13824" width="8.88671875" style="1"/>
    <col min="13825" max="13825" width="20" style="1" customWidth="1"/>
    <col min="13826" max="14080" width="8.88671875" style="1"/>
    <col min="14081" max="14081" width="20" style="1" customWidth="1"/>
    <col min="14082" max="14336" width="8.88671875" style="1"/>
    <col min="14337" max="14337" width="20" style="1" customWidth="1"/>
    <col min="14338" max="14592" width="8.88671875" style="1"/>
    <col min="14593" max="14593" width="20" style="1" customWidth="1"/>
    <col min="14594" max="14848" width="8.88671875" style="1"/>
    <col min="14849" max="14849" width="20" style="1" customWidth="1"/>
    <col min="14850" max="15104" width="8.88671875" style="1"/>
    <col min="15105" max="15105" width="20" style="1" customWidth="1"/>
    <col min="15106" max="15360" width="8.88671875" style="1"/>
    <col min="15361" max="15361" width="20" style="1" customWidth="1"/>
    <col min="15362" max="15616" width="8.88671875" style="1"/>
    <col min="15617" max="15617" width="20" style="1" customWidth="1"/>
    <col min="15618" max="15872" width="8.88671875" style="1"/>
    <col min="15873" max="15873" width="20" style="1" customWidth="1"/>
    <col min="15874" max="16128" width="8.88671875" style="1"/>
    <col min="16129" max="16129" width="20" style="1" customWidth="1"/>
    <col min="16130" max="16384" width="8.88671875" style="1"/>
  </cols>
  <sheetData>
    <row r="1" spans="1:8">
      <c r="A1" s="9" t="s">
        <v>110</v>
      </c>
    </row>
    <row r="2" spans="1:8" s="11" customFormat="1">
      <c r="A2" s="61" t="s">
        <v>42</v>
      </c>
      <c r="B2" s="61" t="s">
        <v>41</v>
      </c>
      <c r="C2" s="60" t="s">
        <v>61</v>
      </c>
      <c r="D2" s="60"/>
      <c r="E2" s="60" t="s">
        <v>37</v>
      </c>
      <c r="F2" s="60"/>
      <c r="G2" s="60" t="s">
        <v>38</v>
      </c>
      <c r="H2" s="60"/>
    </row>
    <row r="3" spans="1:8" s="11" customFormat="1">
      <c r="A3" s="61"/>
      <c r="B3" s="61"/>
      <c r="C3" s="12" t="s">
        <v>39</v>
      </c>
      <c r="D3" s="12" t="s">
        <v>40</v>
      </c>
      <c r="E3" s="53" t="s">
        <v>39</v>
      </c>
      <c r="F3" s="12" t="s">
        <v>40</v>
      </c>
      <c r="G3" s="12" t="s">
        <v>39</v>
      </c>
      <c r="H3" s="12" t="s">
        <v>40</v>
      </c>
    </row>
    <row r="4" spans="1:8" s="16" customFormat="1">
      <c r="A4" s="13" t="s">
        <v>30</v>
      </c>
      <c r="B4" s="13" t="s">
        <v>33</v>
      </c>
      <c r="C4" s="14"/>
      <c r="D4" s="15"/>
      <c r="E4" s="54"/>
      <c r="F4" s="13"/>
      <c r="G4" s="14"/>
      <c r="H4" s="13"/>
    </row>
    <row r="5" spans="1:8">
      <c r="A5" s="4" t="s">
        <v>16</v>
      </c>
      <c r="B5" s="4" t="s">
        <v>28</v>
      </c>
      <c r="C5" s="5"/>
      <c r="D5" s="6" t="s">
        <v>62</v>
      </c>
      <c r="E5" s="55"/>
      <c r="F5" s="4"/>
      <c r="G5" s="5"/>
      <c r="H5" s="4"/>
    </row>
    <row r="6" spans="1:8">
      <c r="A6" s="4">
        <v>1</v>
      </c>
      <c r="B6" s="4" t="s">
        <v>22</v>
      </c>
      <c r="C6" s="5">
        <v>2051063</v>
      </c>
      <c r="D6" s="6"/>
      <c r="E6" s="55">
        <v>2051063</v>
      </c>
      <c r="F6" s="8" t="s">
        <v>1</v>
      </c>
      <c r="G6" s="5">
        <v>2051063</v>
      </c>
      <c r="H6" s="8" t="s">
        <v>1</v>
      </c>
    </row>
    <row r="7" spans="1:8" ht="32.4">
      <c r="A7" s="4">
        <v>2</v>
      </c>
      <c r="B7" s="4" t="s">
        <v>23</v>
      </c>
      <c r="C7" s="5">
        <f>5144502</f>
        <v>5144502</v>
      </c>
      <c r="D7" s="6"/>
      <c r="E7" s="55">
        <v>5144502</v>
      </c>
      <c r="F7" s="8" t="s">
        <v>1</v>
      </c>
      <c r="G7" s="5">
        <v>5144502</v>
      </c>
      <c r="H7" s="8" t="s">
        <v>1</v>
      </c>
    </row>
    <row r="8" spans="1:8" ht="41.4">
      <c r="A8" s="18" t="s">
        <v>64</v>
      </c>
      <c r="B8" s="4" t="s">
        <v>124</v>
      </c>
      <c r="C8" s="5">
        <v>454009</v>
      </c>
      <c r="D8" s="6" t="s">
        <v>123</v>
      </c>
      <c r="E8" s="55"/>
      <c r="F8" s="19"/>
      <c r="G8" s="20">
        <v>377225</v>
      </c>
      <c r="H8" s="19"/>
    </row>
    <row r="9" spans="1:8">
      <c r="A9" s="4">
        <v>3</v>
      </c>
      <c r="B9" s="4" t="s">
        <v>24</v>
      </c>
      <c r="C9" s="5">
        <v>213996</v>
      </c>
      <c r="D9" s="6"/>
      <c r="E9" s="55"/>
      <c r="F9" s="6" t="s">
        <v>4</v>
      </c>
      <c r="G9" s="10">
        <v>0</v>
      </c>
      <c r="H9" s="4"/>
    </row>
    <row r="10" spans="1:8">
      <c r="A10" s="4">
        <v>4</v>
      </c>
      <c r="B10" s="4" t="s">
        <v>45</v>
      </c>
      <c r="C10" s="5">
        <f>SUM(C6:C9)</f>
        <v>7863570</v>
      </c>
      <c r="D10" s="6"/>
      <c r="E10" s="55">
        <f>SUM(E6:E9)</f>
        <v>7195565</v>
      </c>
      <c r="F10" s="4"/>
      <c r="G10" s="5">
        <f>SUM(G6:G9)</f>
        <v>7572790</v>
      </c>
      <c r="H10" s="4"/>
    </row>
    <row r="11" spans="1:8">
      <c r="A11" s="4" t="s">
        <v>17</v>
      </c>
      <c r="B11" s="4" t="s">
        <v>29</v>
      </c>
      <c r="C11" s="5"/>
      <c r="D11" s="6"/>
      <c r="E11" s="55"/>
      <c r="F11" s="4"/>
      <c r="G11" s="5"/>
      <c r="H11" s="4"/>
    </row>
    <row r="12" spans="1:8">
      <c r="A12" s="4">
        <v>1</v>
      </c>
      <c r="B12" s="4" t="s">
        <v>25</v>
      </c>
      <c r="C12" s="5">
        <v>3641043</v>
      </c>
      <c r="D12" s="6"/>
      <c r="E12" s="55">
        <v>3641043</v>
      </c>
      <c r="F12" s="8" t="s">
        <v>1</v>
      </c>
      <c r="G12" s="5">
        <v>3641043</v>
      </c>
      <c r="H12" s="8" t="s">
        <v>1</v>
      </c>
    </row>
    <row r="13" spans="1:8" ht="32.4">
      <c r="A13" s="4">
        <v>2</v>
      </c>
      <c r="B13" s="4" t="s">
        <v>26</v>
      </c>
      <c r="C13" s="5">
        <v>772029</v>
      </c>
      <c r="D13" s="6"/>
      <c r="E13" s="55">
        <v>772029</v>
      </c>
      <c r="F13" s="8" t="s">
        <v>1</v>
      </c>
      <c r="G13" s="5">
        <v>772029</v>
      </c>
      <c r="H13" s="8" t="s">
        <v>1</v>
      </c>
    </row>
    <row r="14" spans="1:8" ht="32.4">
      <c r="A14" s="4">
        <v>3</v>
      </c>
      <c r="B14" s="4" t="s">
        <v>27</v>
      </c>
      <c r="C14" s="5">
        <v>488250</v>
      </c>
      <c r="D14" s="6"/>
      <c r="E14" s="55">
        <v>488250</v>
      </c>
      <c r="F14" s="8" t="s">
        <v>1</v>
      </c>
      <c r="G14" s="5">
        <v>488250</v>
      </c>
      <c r="H14" s="8" t="s">
        <v>1</v>
      </c>
    </row>
    <row r="15" spans="1:8" ht="48.6">
      <c r="A15" s="4">
        <v>4</v>
      </c>
      <c r="B15" s="4" t="s">
        <v>7</v>
      </c>
      <c r="C15" s="5">
        <v>180936</v>
      </c>
      <c r="D15" s="6"/>
      <c r="E15" s="55">
        <v>488854</v>
      </c>
      <c r="F15" s="4"/>
      <c r="G15" s="5"/>
      <c r="H15" s="4" t="s">
        <v>36</v>
      </c>
    </row>
    <row r="16" spans="1:8" ht="28.2" customHeight="1">
      <c r="A16" s="4">
        <v>5</v>
      </c>
      <c r="B16" s="4" t="s">
        <v>44</v>
      </c>
      <c r="C16" s="5">
        <f>SUM(C12:C15)</f>
        <v>5082258</v>
      </c>
      <c r="D16" s="6"/>
      <c r="E16" s="55"/>
      <c r="F16" s="4"/>
      <c r="G16" s="5">
        <f>SUM(G12:G15)</f>
        <v>4901322</v>
      </c>
      <c r="H16" s="4"/>
    </row>
    <row r="17" spans="1:8" ht="32.4">
      <c r="A17" s="4" t="s">
        <v>19</v>
      </c>
      <c r="B17" s="4" t="s">
        <v>125</v>
      </c>
      <c r="C17" s="5">
        <f>C10-C16</f>
        <v>2781312</v>
      </c>
      <c r="D17" s="6"/>
      <c r="E17" s="55"/>
      <c r="F17" s="4"/>
      <c r="G17" s="5">
        <f>G10-G16</f>
        <v>2671468</v>
      </c>
      <c r="H17" s="4"/>
    </row>
    <row r="18" spans="1:8" s="16" customFormat="1" ht="32.4">
      <c r="A18" s="13" t="s">
        <v>31</v>
      </c>
      <c r="B18" s="13" t="s">
        <v>32</v>
      </c>
      <c r="C18" s="14"/>
      <c r="D18" s="6" t="s">
        <v>63</v>
      </c>
      <c r="E18" s="54"/>
      <c r="F18" s="17" t="s">
        <v>46</v>
      </c>
      <c r="G18" s="14"/>
      <c r="H18" s="13"/>
    </row>
    <row r="19" spans="1:8" ht="26.4" customHeight="1">
      <c r="A19" s="4" t="s">
        <v>16</v>
      </c>
      <c r="B19" s="4" t="s">
        <v>0</v>
      </c>
      <c r="C19" s="5">
        <v>503</v>
      </c>
      <c r="D19" s="8" t="s">
        <v>1</v>
      </c>
      <c r="E19" s="55">
        <v>503</v>
      </c>
      <c r="F19" s="4" t="s">
        <v>47</v>
      </c>
      <c r="G19" s="5">
        <v>503</v>
      </c>
      <c r="H19" s="8" t="s">
        <v>1</v>
      </c>
    </row>
    <row r="20" spans="1:8" ht="32.4">
      <c r="A20" s="4" t="s">
        <v>17</v>
      </c>
      <c r="B20" s="4" t="s">
        <v>129</v>
      </c>
      <c r="C20" s="4"/>
      <c r="D20" s="7"/>
      <c r="E20" s="4"/>
      <c r="F20" s="4"/>
      <c r="G20" s="4"/>
      <c r="H20" s="7"/>
    </row>
    <row r="21" spans="1:8" ht="48.6">
      <c r="A21" s="4">
        <v>1</v>
      </c>
      <c r="B21" s="4" t="s">
        <v>18</v>
      </c>
      <c r="C21" s="5">
        <v>4200</v>
      </c>
      <c r="D21" s="8" t="s">
        <v>1</v>
      </c>
      <c r="E21" s="56" t="s">
        <v>115</v>
      </c>
      <c r="F21" s="4" t="s">
        <v>47</v>
      </c>
      <c r="G21" s="5">
        <v>4200</v>
      </c>
      <c r="H21" s="19"/>
    </row>
    <row r="22" spans="1:8" ht="48.6">
      <c r="A22" s="4">
        <v>2</v>
      </c>
      <c r="B22" s="4" t="s">
        <v>18</v>
      </c>
      <c r="C22" s="5">
        <v>6000</v>
      </c>
      <c r="D22" s="8" t="s">
        <v>1</v>
      </c>
      <c r="E22" s="56" t="s">
        <v>114</v>
      </c>
      <c r="F22" s="4" t="s">
        <v>48</v>
      </c>
      <c r="G22" s="5">
        <v>6000</v>
      </c>
      <c r="H22" s="19"/>
    </row>
    <row r="23" spans="1:8" ht="48.6">
      <c r="A23" s="4">
        <v>3</v>
      </c>
      <c r="B23" s="4" t="s">
        <v>18</v>
      </c>
      <c r="C23" s="5">
        <v>10000</v>
      </c>
      <c r="D23" s="8" t="s">
        <v>1</v>
      </c>
      <c r="E23" s="56" t="s">
        <v>116</v>
      </c>
      <c r="F23" s="4" t="s">
        <v>49</v>
      </c>
      <c r="G23" s="5">
        <v>10000</v>
      </c>
      <c r="H23" s="19"/>
    </row>
    <row r="24" spans="1:8" ht="113.4">
      <c r="A24" s="4">
        <v>4</v>
      </c>
      <c r="B24" s="4" t="s">
        <v>18</v>
      </c>
      <c r="C24" s="5"/>
      <c r="D24" s="6" t="s">
        <v>4</v>
      </c>
      <c r="E24" s="26" t="s">
        <v>117</v>
      </c>
      <c r="F24" s="4" t="s">
        <v>50</v>
      </c>
      <c r="G24" s="10">
        <f>37400+2800+26400</f>
        <v>66600</v>
      </c>
      <c r="H24" s="4"/>
    </row>
    <row r="25" spans="1:8" ht="32.4">
      <c r="A25" s="4">
        <v>5</v>
      </c>
      <c r="B25" s="4" t="s">
        <v>2</v>
      </c>
      <c r="C25" s="5"/>
      <c r="D25" s="6" t="s">
        <v>4</v>
      </c>
      <c r="E25" s="56" t="s">
        <v>118</v>
      </c>
      <c r="F25" s="4" t="s">
        <v>51</v>
      </c>
      <c r="G25" s="5">
        <v>0</v>
      </c>
      <c r="H25" s="4"/>
    </row>
    <row r="26" spans="1:8" ht="48.6">
      <c r="A26" s="4">
        <v>6</v>
      </c>
      <c r="B26" s="4" t="s">
        <v>3</v>
      </c>
      <c r="C26" s="5"/>
      <c r="D26" s="6" t="s">
        <v>4</v>
      </c>
      <c r="E26" s="56" t="s">
        <v>119</v>
      </c>
      <c r="F26" s="4" t="s">
        <v>52</v>
      </c>
      <c r="G26" s="5">
        <v>0</v>
      </c>
      <c r="H26" s="4"/>
    </row>
    <row r="27" spans="1:8" ht="25.2" customHeight="1">
      <c r="A27" s="4">
        <v>7</v>
      </c>
      <c r="B27" s="4" t="s">
        <v>44</v>
      </c>
      <c r="C27" s="5"/>
      <c r="D27" s="6"/>
      <c r="E27" s="55"/>
      <c r="F27" s="4"/>
      <c r="G27" s="5">
        <f>SUM(G21:G26)</f>
        <v>86800</v>
      </c>
      <c r="H27" s="4"/>
    </row>
    <row r="28" spans="1:8" ht="26.4" customHeight="1">
      <c r="A28" s="4" t="s">
        <v>19</v>
      </c>
      <c r="B28" s="4" t="s">
        <v>5</v>
      </c>
      <c r="C28" s="5"/>
      <c r="D28" s="6"/>
      <c r="E28" s="4"/>
      <c r="F28" s="4"/>
      <c r="G28" s="4"/>
      <c r="H28" s="4"/>
    </row>
    <row r="29" spans="1:8" ht="32.4">
      <c r="A29" s="4">
        <v>1</v>
      </c>
      <c r="B29" s="4" t="s">
        <v>6</v>
      </c>
      <c r="C29" s="5">
        <v>3308</v>
      </c>
      <c r="D29" s="8" t="s">
        <v>1</v>
      </c>
      <c r="E29" s="55">
        <v>3308</v>
      </c>
      <c r="F29" s="4" t="s">
        <v>53</v>
      </c>
      <c r="G29" s="5">
        <v>3308</v>
      </c>
      <c r="H29" s="8" t="s">
        <v>1</v>
      </c>
    </row>
    <row r="30" spans="1:8" ht="48.6">
      <c r="A30" s="4">
        <v>2</v>
      </c>
      <c r="B30" s="4" t="s">
        <v>7</v>
      </c>
      <c r="C30" s="5">
        <v>180936</v>
      </c>
      <c r="D30" s="6" t="s">
        <v>21</v>
      </c>
      <c r="E30" s="55">
        <v>488854</v>
      </c>
      <c r="F30" s="4" t="s">
        <v>54</v>
      </c>
      <c r="G30" s="10">
        <f>389137+70039</f>
        <v>459176</v>
      </c>
      <c r="H30" s="4"/>
    </row>
    <row r="31" spans="1:8" ht="32.4">
      <c r="A31" s="4">
        <v>3</v>
      </c>
      <c r="B31" s="4" t="s">
        <v>8</v>
      </c>
      <c r="C31" s="5">
        <v>194130</v>
      </c>
      <c r="D31" s="8" t="s">
        <v>1</v>
      </c>
      <c r="E31" s="55">
        <v>194130</v>
      </c>
      <c r="F31" s="4" t="s">
        <v>54</v>
      </c>
      <c r="G31" s="5">
        <v>194130</v>
      </c>
      <c r="H31" s="8" t="s">
        <v>1</v>
      </c>
    </row>
    <row r="32" spans="1:8" ht="32.4">
      <c r="A32" s="4">
        <v>4</v>
      </c>
      <c r="B32" s="4" t="s">
        <v>9</v>
      </c>
      <c r="C32" s="5"/>
      <c r="D32" s="6" t="s">
        <v>4</v>
      </c>
      <c r="E32" s="55">
        <v>51091</v>
      </c>
      <c r="F32" s="4" t="s">
        <v>55</v>
      </c>
      <c r="G32" s="10">
        <v>0</v>
      </c>
      <c r="H32" s="4"/>
    </row>
    <row r="33" spans="1:8" ht="22.2" customHeight="1">
      <c r="A33" s="4">
        <v>5</v>
      </c>
      <c r="B33" s="4" t="s">
        <v>120</v>
      </c>
      <c r="C33" s="5"/>
      <c r="D33" s="6"/>
      <c r="E33" s="55"/>
      <c r="F33" s="4"/>
      <c r="G33" s="10">
        <f>SUM(G29:G32)</f>
        <v>656614</v>
      </c>
      <c r="H33" s="4"/>
    </row>
    <row r="34" spans="1:8" ht="23.4" customHeight="1">
      <c r="A34" s="4" t="s">
        <v>20</v>
      </c>
      <c r="B34" s="4" t="s">
        <v>10</v>
      </c>
      <c r="C34" s="5"/>
      <c r="D34" s="6"/>
      <c r="E34" s="55"/>
      <c r="F34" s="4"/>
      <c r="G34" s="5"/>
      <c r="H34" s="4"/>
    </row>
    <row r="35" spans="1:8" ht="48.6">
      <c r="A35" s="4">
        <v>1</v>
      </c>
      <c r="B35" s="4" t="s">
        <v>11</v>
      </c>
      <c r="C35" s="5"/>
      <c r="D35" s="6" t="s">
        <v>4</v>
      </c>
      <c r="E35" s="56" t="s">
        <v>122</v>
      </c>
      <c r="F35" s="4" t="s">
        <v>60</v>
      </c>
      <c r="G35" s="5">
        <f>166740*2</f>
        <v>333480</v>
      </c>
      <c r="H35" s="4"/>
    </row>
    <row r="36" spans="1:8" ht="32.4">
      <c r="A36" s="4">
        <v>2</v>
      </c>
      <c r="B36" s="4" t="s">
        <v>12</v>
      </c>
      <c r="C36" s="5">
        <v>3500</v>
      </c>
      <c r="D36" s="8" t="s">
        <v>1</v>
      </c>
      <c r="E36" s="56" t="s">
        <v>127</v>
      </c>
      <c r="F36" s="4" t="s">
        <v>56</v>
      </c>
      <c r="G36" s="5">
        <f>3500*2</f>
        <v>7000</v>
      </c>
      <c r="H36" s="19"/>
    </row>
    <row r="37" spans="1:8" ht="32.4">
      <c r="A37" s="4">
        <v>3</v>
      </c>
      <c r="B37" s="4" t="s">
        <v>13</v>
      </c>
      <c r="C37" s="5"/>
      <c r="D37" s="6" t="s">
        <v>4</v>
      </c>
      <c r="E37" s="56" t="s">
        <v>132</v>
      </c>
      <c r="F37" s="4" t="s">
        <v>57</v>
      </c>
      <c r="G37" s="5">
        <f>2856*2</f>
        <v>5712</v>
      </c>
      <c r="H37" s="4"/>
    </row>
    <row r="38" spans="1:8" ht="48.6">
      <c r="A38" s="4">
        <v>4</v>
      </c>
      <c r="B38" s="4" t="s">
        <v>14</v>
      </c>
      <c r="C38" s="5"/>
      <c r="D38" s="6" t="s">
        <v>4</v>
      </c>
      <c r="E38" s="56" t="s">
        <v>133</v>
      </c>
      <c r="F38" s="4" t="s">
        <v>58</v>
      </c>
      <c r="G38" s="5">
        <f>92049*2</f>
        <v>184098</v>
      </c>
      <c r="H38" s="4"/>
    </row>
    <row r="39" spans="1:8" ht="48.6">
      <c r="A39" s="4">
        <v>5</v>
      </c>
      <c r="B39" s="4" t="s">
        <v>15</v>
      </c>
      <c r="C39" s="5"/>
      <c r="D39" s="6" t="s">
        <v>4</v>
      </c>
      <c r="E39" s="56" t="s">
        <v>134</v>
      </c>
      <c r="F39" s="4" t="s">
        <v>59</v>
      </c>
      <c r="G39" s="5">
        <f>14910*2</f>
        <v>29820</v>
      </c>
      <c r="H39" s="4"/>
    </row>
    <row r="40" spans="1:8" ht="25.2" customHeight="1">
      <c r="A40" s="4">
        <v>6</v>
      </c>
      <c r="B40" s="4" t="s">
        <v>126</v>
      </c>
      <c r="C40" s="5"/>
      <c r="D40" s="6"/>
      <c r="E40" s="55"/>
      <c r="F40" s="4"/>
      <c r="G40" s="5">
        <f>SUM(G35:G39)</f>
        <v>560110</v>
      </c>
      <c r="H40" s="4"/>
    </row>
    <row r="41" spans="1:8" ht="25.2" customHeight="1">
      <c r="A41" s="4" t="s">
        <v>137</v>
      </c>
      <c r="B41" s="4" t="s">
        <v>138</v>
      </c>
      <c r="C41" s="5"/>
      <c r="D41" s="6" t="s">
        <v>139</v>
      </c>
      <c r="E41" s="55" t="s">
        <v>140</v>
      </c>
      <c r="F41" s="4" t="s">
        <v>141</v>
      </c>
      <c r="G41" s="5">
        <v>497910</v>
      </c>
      <c r="H41" s="4"/>
    </row>
    <row r="42" spans="1:8" ht="25.2" customHeight="1">
      <c r="A42" s="4" t="s">
        <v>35</v>
      </c>
      <c r="B42" s="4" t="s">
        <v>43</v>
      </c>
      <c r="C42" s="5"/>
      <c r="D42" s="6"/>
      <c r="E42" s="55"/>
      <c r="F42" s="4"/>
      <c r="G42" s="5">
        <f>G19+G27+G33+G40</f>
        <v>1304027</v>
      </c>
      <c r="H42" s="4"/>
    </row>
    <row r="43" spans="1:8" s="16" customFormat="1" ht="25.2" customHeight="1">
      <c r="A43" s="13" t="s">
        <v>128</v>
      </c>
      <c r="B43" s="13" t="s">
        <v>34</v>
      </c>
      <c r="C43" s="14"/>
      <c r="D43" s="15" t="s">
        <v>4</v>
      </c>
      <c r="E43" s="54">
        <v>7943904</v>
      </c>
      <c r="F43" s="13"/>
      <c r="G43" s="14">
        <v>0</v>
      </c>
      <c r="H43" s="13"/>
    </row>
    <row r="44" spans="1:8" s="16" customFormat="1" ht="48.6">
      <c r="A44" s="13" t="s">
        <v>130</v>
      </c>
      <c r="B44" s="13" t="s">
        <v>131</v>
      </c>
      <c r="C44" s="14"/>
      <c r="D44" s="15"/>
      <c r="E44" s="54"/>
      <c r="F44" s="13"/>
      <c r="G44" s="14">
        <f>G17-G41-G42-G43</f>
        <v>869531</v>
      </c>
      <c r="H44" s="13"/>
    </row>
  </sheetData>
  <mergeCells count="5">
    <mergeCell ref="C2:D2"/>
    <mergeCell ref="E2:F2"/>
    <mergeCell ref="G2:H2"/>
    <mergeCell ref="A2:A3"/>
    <mergeCell ref="B2:B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orientation="landscape" r:id="rId1"/>
  <headerFooter alignWithMargins="0">
    <oddFooter>&amp;C第&amp;P頁,共&amp;N頁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tabSelected="1" zoomScale="80" zoomScaleNormal="80" workbookViewId="0">
      <selection activeCell="H5" sqref="H5"/>
    </sheetView>
  </sheetViews>
  <sheetFormatPr defaultRowHeight="16.2"/>
  <cols>
    <col min="1" max="1" width="5" style="22" customWidth="1"/>
    <col min="2" max="2" width="24.44140625" style="22" customWidth="1"/>
    <col min="3" max="3" width="5" style="32" customWidth="1"/>
    <col min="4" max="4" width="9.5546875" style="23" customWidth="1"/>
    <col min="5" max="5" width="9.77734375" style="24" customWidth="1"/>
    <col min="6" max="6" width="11.21875" style="23" customWidth="1"/>
    <col min="7" max="7" width="18" style="22" customWidth="1"/>
    <col min="8" max="8" width="17.109375" style="23" customWidth="1"/>
    <col min="9" max="9" width="14.33203125" style="22" customWidth="1"/>
    <col min="10" max="257" width="8.88671875" style="22"/>
    <col min="258" max="258" width="20" style="22" customWidth="1"/>
    <col min="259" max="513" width="8.88671875" style="22"/>
    <col min="514" max="514" width="20" style="22" customWidth="1"/>
    <col min="515" max="769" width="8.88671875" style="22"/>
    <col min="770" max="770" width="20" style="22" customWidth="1"/>
    <col min="771" max="1025" width="8.88671875" style="22"/>
    <col min="1026" max="1026" width="20" style="22" customWidth="1"/>
    <col min="1027" max="1281" width="8.88671875" style="22"/>
    <col min="1282" max="1282" width="20" style="22" customWidth="1"/>
    <col min="1283" max="1537" width="8.88671875" style="22"/>
    <col min="1538" max="1538" width="20" style="22" customWidth="1"/>
    <col min="1539" max="1793" width="8.88671875" style="22"/>
    <col min="1794" max="1794" width="20" style="22" customWidth="1"/>
    <col min="1795" max="2049" width="8.88671875" style="22"/>
    <col min="2050" max="2050" width="20" style="22" customWidth="1"/>
    <col min="2051" max="2305" width="8.88671875" style="22"/>
    <col min="2306" max="2306" width="20" style="22" customWidth="1"/>
    <col min="2307" max="2561" width="8.88671875" style="22"/>
    <col min="2562" max="2562" width="20" style="22" customWidth="1"/>
    <col min="2563" max="2817" width="8.88671875" style="22"/>
    <col min="2818" max="2818" width="20" style="22" customWidth="1"/>
    <col min="2819" max="3073" width="8.88671875" style="22"/>
    <col min="3074" max="3074" width="20" style="22" customWidth="1"/>
    <col min="3075" max="3329" width="8.88671875" style="22"/>
    <col min="3330" max="3330" width="20" style="22" customWidth="1"/>
    <col min="3331" max="3585" width="8.88671875" style="22"/>
    <col min="3586" max="3586" width="20" style="22" customWidth="1"/>
    <col min="3587" max="3841" width="8.88671875" style="22"/>
    <col min="3842" max="3842" width="20" style="22" customWidth="1"/>
    <col min="3843" max="4097" width="8.88671875" style="22"/>
    <col min="4098" max="4098" width="20" style="22" customWidth="1"/>
    <col min="4099" max="4353" width="8.88671875" style="22"/>
    <col min="4354" max="4354" width="20" style="22" customWidth="1"/>
    <col min="4355" max="4609" width="8.88671875" style="22"/>
    <col min="4610" max="4610" width="20" style="22" customWidth="1"/>
    <col min="4611" max="4865" width="8.88671875" style="22"/>
    <col min="4866" max="4866" width="20" style="22" customWidth="1"/>
    <col min="4867" max="5121" width="8.88671875" style="22"/>
    <col min="5122" max="5122" width="20" style="22" customWidth="1"/>
    <col min="5123" max="5377" width="8.88671875" style="22"/>
    <col min="5378" max="5378" width="20" style="22" customWidth="1"/>
    <col min="5379" max="5633" width="8.88671875" style="22"/>
    <col min="5634" max="5634" width="20" style="22" customWidth="1"/>
    <col min="5635" max="5889" width="8.88671875" style="22"/>
    <col min="5890" max="5890" width="20" style="22" customWidth="1"/>
    <col min="5891" max="6145" width="8.88671875" style="22"/>
    <col min="6146" max="6146" width="20" style="22" customWidth="1"/>
    <col min="6147" max="6401" width="8.88671875" style="22"/>
    <col min="6402" max="6402" width="20" style="22" customWidth="1"/>
    <col min="6403" max="6657" width="8.88671875" style="22"/>
    <col min="6658" max="6658" width="20" style="22" customWidth="1"/>
    <col min="6659" max="6913" width="8.88671875" style="22"/>
    <col min="6914" max="6914" width="20" style="22" customWidth="1"/>
    <col min="6915" max="7169" width="8.88671875" style="22"/>
    <col min="7170" max="7170" width="20" style="22" customWidth="1"/>
    <col min="7171" max="7425" width="8.88671875" style="22"/>
    <col min="7426" max="7426" width="20" style="22" customWidth="1"/>
    <col min="7427" max="7681" width="8.88671875" style="22"/>
    <col min="7682" max="7682" width="20" style="22" customWidth="1"/>
    <col min="7683" max="7937" width="8.88671875" style="22"/>
    <col min="7938" max="7938" width="20" style="22" customWidth="1"/>
    <col min="7939" max="8193" width="8.88671875" style="22"/>
    <col min="8194" max="8194" width="20" style="22" customWidth="1"/>
    <col min="8195" max="8449" width="8.88671875" style="22"/>
    <col min="8450" max="8450" width="20" style="22" customWidth="1"/>
    <col min="8451" max="8705" width="8.88671875" style="22"/>
    <col min="8706" max="8706" width="20" style="22" customWidth="1"/>
    <col min="8707" max="8961" width="8.88671875" style="22"/>
    <col min="8962" max="8962" width="20" style="22" customWidth="1"/>
    <col min="8963" max="9217" width="8.88671875" style="22"/>
    <col min="9218" max="9218" width="20" style="22" customWidth="1"/>
    <col min="9219" max="9473" width="8.88671875" style="22"/>
    <col min="9474" max="9474" width="20" style="22" customWidth="1"/>
    <col min="9475" max="9729" width="8.88671875" style="22"/>
    <col min="9730" max="9730" width="20" style="22" customWidth="1"/>
    <col min="9731" max="9985" width="8.88671875" style="22"/>
    <col min="9986" max="9986" width="20" style="22" customWidth="1"/>
    <col min="9987" max="10241" width="8.88671875" style="22"/>
    <col min="10242" max="10242" width="20" style="22" customWidth="1"/>
    <col min="10243" max="10497" width="8.88671875" style="22"/>
    <col min="10498" max="10498" width="20" style="22" customWidth="1"/>
    <col min="10499" max="10753" width="8.88671875" style="22"/>
    <col min="10754" max="10754" width="20" style="22" customWidth="1"/>
    <col min="10755" max="11009" width="8.88671875" style="22"/>
    <col min="11010" max="11010" width="20" style="22" customWidth="1"/>
    <col min="11011" max="11265" width="8.88671875" style="22"/>
    <col min="11266" max="11266" width="20" style="22" customWidth="1"/>
    <col min="11267" max="11521" width="8.88671875" style="22"/>
    <col min="11522" max="11522" width="20" style="22" customWidth="1"/>
    <col min="11523" max="11777" width="8.88671875" style="22"/>
    <col min="11778" max="11778" width="20" style="22" customWidth="1"/>
    <col min="11779" max="12033" width="8.88671875" style="22"/>
    <col min="12034" max="12034" width="20" style="22" customWidth="1"/>
    <col min="12035" max="12289" width="8.88671875" style="22"/>
    <col min="12290" max="12290" width="20" style="22" customWidth="1"/>
    <col min="12291" max="12545" width="8.88671875" style="22"/>
    <col min="12546" max="12546" width="20" style="22" customWidth="1"/>
    <col min="12547" max="12801" width="8.88671875" style="22"/>
    <col min="12802" max="12802" width="20" style="22" customWidth="1"/>
    <col min="12803" max="13057" width="8.88671875" style="22"/>
    <col min="13058" max="13058" width="20" style="22" customWidth="1"/>
    <col min="13059" max="13313" width="8.88671875" style="22"/>
    <col min="13314" max="13314" width="20" style="22" customWidth="1"/>
    <col min="13315" max="13569" width="8.88671875" style="22"/>
    <col min="13570" max="13570" width="20" style="22" customWidth="1"/>
    <col min="13571" max="13825" width="8.88671875" style="22"/>
    <col min="13826" max="13826" width="20" style="22" customWidth="1"/>
    <col min="13827" max="14081" width="8.88671875" style="22"/>
    <col min="14082" max="14082" width="20" style="22" customWidth="1"/>
    <col min="14083" max="14337" width="8.88671875" style="22"/>
    <col min="14338" max="14338" width="20" style="22" customWidth="1"/>
    <col min="14339" max="14593" width="8.88671875" style="22"/>
    <col min="14594" max="14594" width="20" style="22" customWidth="1"/>
    <col min="14595" max="14849" width="8.88671875" style="22"/>
    <col min="14850" max="14850" width="20" style="22" customWidth="1"/>
    <col min="14851" max="15105" width="8.88671875" style="22"/>
    <col min="15106" max="15106" width="20" style="22" customWidth="1"/>
    <col min="15107" max="15361" width="8.88671875" style="22"/>
    <col min="15362" max="15362" width="20" style="22" customWidth="1"/>
    <col min="15363" max="15617" width="8.88671875" style="22"/>
    <col min="15618" max="15618" width="20" style="22" customWidth="1"/>
    <col min="15619" max="15873" width="8.88671875" style="22"/>
    <col min="15874" max="15874" width="20" style="22" customWidth="1"/>
    <col min="15875" max="16129" width="8.88671875" style="22"/>
    <col min="16130" max="16130" width="20" style="22" customWidth="1"/>
    <col min="16131" max="16384" width="8.88671875" style="22"/>
  </cols>
  <sheetData>
    <row r="1" spans="1:8">
      <c r="A1" s="21" t="s">
        <v>109</v>
      </c>
    </row>
    <row r="2" spans="1:8" s="32" customFormat="1" ht="48.6">
      <c r="A2" s="51" t="s">
        <v>42</v>
      </c>
      <c r="B2" s="34" t="s">
        <v>75</v>
      </c>
      <c r="C2" s="34" t="s">
        <v>74</v>
      </c>
      <c r="D2" s="35" t="s">
        <v>111</v>
      </c>
      <c r="E2" s="35" t="s">
        <v>113</v>
      </c>
      <c r="F2" s="35" t="s">
        <v>112</v>
      </c>
      <c r="H2" s="33"/>
    </row>
    <row r="3" spans="1:8" ht="27" customHeight="1">
      <c r="A3" s="17">
        <v>1</v>
      </c>
      <c r="B3" s="17" t="s">
        <v>65</v>
      </c>
      <c r="C3" s="34" t="s">
        <v>71</v>
      </c>
      <c r="D3" s="25">
        <v>13</v>
      </c>
      <c r="E3" s="26">
        <v>40858</v>
      </c>
      <c r="F3" s="25">
        <f>ROUND(D3*E3,0)</f>
        <v>531154</v>
      </c>
    </row>
    <row r="4" spans="1:8" ht="27" customHeight="1">
      <c r="A4" s="17">
        <v>2</v>
      </c>
      <c r="B4" s="17" t="s">
        <v>69</v>
      </c>
      <c r="C4" s="34" t="s">
        <v>71</v>
      </c>
      <c r="D4" s="25">
        <v>12</v>
      </c>
      <c r="E4" s="26">
        <v>28440</v>
      </c>
      <c r="F4" s="25">
        <f t="shared" ref="F4:F8" si="0">ROUND(D4*E4,0)</f>
        <v>341280</v>
      </c>
    </row>
    <row r="5" spans="1:8" ht="27" customHeight="1">
      <c r="A5" s="17">
        <v>3</v>
      </c>
      <c r="B5" s="17" t="s">
        <v>66</v>
      </c>
      <c r="C5" s="34" t="s">
        <v>71</v>
      </c>
      <c r="D5" s="25">
        <v>1</v>
      </c>
      <c r="E5" s="26">
        <v>16494</v>
      </c>
      <c r="F5" s="25">
        <f t="shared" si="0"/>
        <v>16494</v>
      </c>
    </row>
    <row r="6" spans="1:8" ht="27" customHeight="1">
      <c r="A6" s="17">
        <v>4</v>
      </c>
      <c r="B6" s="17" t="s">
        <v>67</v>
      </c>
      <c r="C6" s="34" t="s">
        <v>71</v>
      </c>
      <c r="D6" s="25">
        <v>6</v>
      </c>
      <c r="E6" s="26">
        <v>27034</v>
      </c>
      <c r="F6" s="25">
        <f t="shared" si="0"/>
        <v>162204</v>
      </c>
    </row>
    <row r="7" spans="1:8" ht="27" customHeight="1">
      <c r="A7" s="17">
        <v>5</v>
      </c>
      <c r="B7" s="17" t="s">
        <v>68</v>
      </c>
      <c r="C7" s="34" t="s">
        <v>71</v>
      </c>
      <c r="D7" s="25">
        <v>1</v>
      </c>
      <c r="E7" s="26">
        <v>53676</v>
      </c>
      <c r="F7" s="25">
        <f t="shared" si="0"/>
        <v>53676</v>
      </c>
    </row>
    <row r="8" spans="1:8" ht="27" customHeight="1">
      <c r="A8" s="17">
        <v>6</v>
      </c>
      <c r="B8" s="17" t="s">
        <v>70</v>
      </c>
      <c r="C8" s="34" t="s">
        <v>71</v>
      </c>
      <c r="D8" s="25">
        <v>4</v>
      </c>
      <c r="E8" s="26">
        <v>28440</v>
      </c>
      <c r="F8" s="25">
        <f t="shared" si="0"/>
        <v>113760</v>
      </c>
    </row>
    <row r="9" spans="1:8" ht="27" customHeight="1">
      <c r="A9" s="17"/>
      <c r="B9" s="17" t="s">
        <v>72</v>
      </c>
      <c r="C9" s="34"/>
      <c r="D9" s="25"/>
      <c r="E9" s="26"/>
      <c r="F9" s="25">
        <f>SUM(F3:F8)</f>
        <v>1218568</v>
      </c>
    </row>
    <row r="10" spans="1:8" ht="27" customHeight="1">
      <c r="A10" s="17"/>
      <c r="B10" s="17" t="s">
        <v>73</v>
      </c>
      <c r="C10" s="34"/>
      <c r="D10" s="25"/>
      <c r="E10" s="26"/>
      <c r="F10" s="25">
        <f>ROUND(F9*1.05,0)</f>
        <v>1279496</v>
      </c>
    </row>
  </sheetData>
  <phoneticPr fontId="1" type="noConversion"/>
  <pageMargins left="0.39370078740157483" right="0.39370078740157483" top="0.39370078740157483" bottom="0.39370078740157483" header="0.19685039370078741" footer="0.19685039370078741"/>
  <pageSetup paperSize="9" scale="95" orientation="portrait" r:id="rId1"/>
  <headerFooter alignWithMargins="0">
    <oddFooter>&amp;C第&amp;P頁,共&amp;N頁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zoomScale="70" zoomScaleNormal="70" workbookViewId="0">
      <selection activeCell="S9" sqref="S9"/>
    </sheetView>
  </sheetViews>
  <sheetFormatPr defaultRowHeight="16.2"/>
  <cols>
    <col min="1" max="1" width="3.33203125" style="22" customWidth="1"/>
    <col min="2" max="2" width="17.5546875" style="22" customWidth="1"/>
    <col min="3" max="3" width="3.44140625" style="32" customWidth="1"/>
    <col min="4" max="4" width="7.44140625" style="28" customWidth="1"/>
    <col min="5" max="5" width="7.44140625" style="24" customWidth="1"/>
    <col min="6" max="6" width="9.21875" style="24" customWidth="1"/>
    <col min="7" max="7" width="8.77734375" style="24" customWidth="1"/>
    <col min="8" max="8" width="11.109375" style="23" customWidth="1"/>
    <col min="9" max="9" width="9.109375" style="23" customWidth="1"/>
    <col min="10" max="10" width="9.5546875" style="23" customWidth="1"/>
    <col min="11" max="11" width="15.44140625" style="22" customWidth="1"/>
    <col min="12" max="12" width="3.88671875" style="32" customWidth="1"/>
    <col min="13" max="13" width="8.33203125" style="28" customWidth="1"/>
    <col min="14" max="14" width="9.77734375" style="30" customWidth="1"/>
    <col min="15" max="15" width="8" style="22" customWidth="1"/>
    <col min="16" max="16" width="6.6640625" style="22" customWidth="1"/>
    <col min="17" max="18" width="8.5546875" style="39" customWidth="1"/>
    <col min="19" max="19" width="12" style="44" customWidth="1"/>
    <col min="20" max="261" width="8.88671875" style="22"/>
    <col min="262" max="262" width="20" style="22" customWidth="1"/>
    <col min="263" max="517" width="8.88671875" style="22"/>
    <col min="518" max="518" width="20" style="22" customWidth="1"/>
    <col min="519" max="773" width="8.88671875" style="22"/>
    <col min="774" max="774" width="20" style="22" customWidth="1"/>
    <col min="775" max="1029" width="8.88671875" style="22"/>
    <col min="1030" max="1030" width="20" style="22" customWidth="1"/>
    <col min="1031" max="1285" width="8.88671875" style="22"/>
    <col min="1286" max="1286" width="20" style="22" customWidth="1"/>
    <col min="1287" max="1541" width="8.88671875" style="22"/>
    <col min="1542" max="1542" width="20" style="22" customWidth="1"/>
    <col min="1543" max="1797" width="8.88671875" style="22"/>
    <col min="1798" max="1798" width="20" style="22" customWidth="1"/>
    <col min="1799" max="2053" width="8.88671875" style="22"/>
    <col min="2054" max="2054" width="20" style="22" customWidth="1"/>
    <col min="2055" max="2309" width="8.88671875" style="22"/>
    <col min="2310" max="2310" width="20" style="22" customWidth="1"/>
    <col min="2311" max="2565" width="8.88671875" style="22"/>
    <col min="2566" max="2566" width="20" style="22" customWidth="1"/>
    <col min="2567" max="2821" width="8.88671875" style="22"/>
    <col min="2822" max="2822" width="20" style="22" customWidth="1"/>
    <col min="2823" max="3077" width="8.88671875" style="22"/>
    <col min="3078" max="3078" width="20" style="22" customWidth="1"/>
    <col min="3079" max="3333" width="8.88671875" style="22"/>
    <col min="3334" max="3334" width="20" style="22" customWidth="1"/>
    <col min="3335" max="3589" width="8.88671875" style="22"/>
    <col min="3590" max="3590" width="20" style="22" customWidth="1"/>
    <col min="3591" max="3845" width="8.88671875" style="22"/>
    <col min="3846" max="3846" width="20" style="22" customWidth="1"/>
    <col min="3847" max="4101" width="8.88671875" style="22"/>
    <col min="4102" max="4102" width="20" style="22" customWidth="1"/>
    <col min="4103" max="4357" width="8.88671875" style="22"/>
    <col min="4358" max="4358" width="20" style="22" customWidth="1"/>
    <col min="4359" max="4613" width="8.88671875" style="22"/>
    <col min="4614" max="4614" width="20" style="22" customWidth="1"/>
    <col min="4615" max="4869" width="8.88671875" style="22"/>
    <col min="4870" max="4870" width="20" style="22" customWidth="1"/>
    <col min="4871" max="5125" width="8.88671875" style="22"/>
    <col min="5126" max="5126" width="20" style="22" customWidth="1"/>
    <col min="5127" max="5381" width="8.88671875" style="22"/>
    <col min="5382" max="5382" width="20" style="22" customWidth="1"/>
    <col min="5383" max="5637" width="8.88671875" style="22"/>
    <col min="5638" max="5638" width="20" style="22" customWidth="1"/>
    <col min="5639" max="5893" width="8.88671875" style="22"/>
    <col min="5894" max="5894" width="20" style="22" customWidth="1"/>
    <col min="5895" max="6149" width="8.88671875" style="22"/>
    <col min="6150" max="6150" width="20" style="22" customWidth="1"/>
    <col min="6151" max="6405" width="8.88671875" style="22"/>
    <col min="6406" max="6406" width="20" style="22" customWidth="1"/>
    <col min="6407" max="6661" width="8.88671875" style="22"/>
    <col min="6662" max="6662" width="20" style="22" customWidth="1"/>
    <col min="6663" max="6917" width="8.88671875" style="22"/>
    <col min="6918" max="6918" width="20" style="22" customWidth="1"/>
    <col min="6919" max="7173" width="8.88671875" style="22"/>
    <col min="7174" max="7174" width="20" style="22" customWidth="1"/>
    <col min="7175" max="7429" width="8.88671875" style="22"/>
    <col min="7430" max="7430" width="20" style="22" customWidth="1"/>
    <col min="7431" max="7685" width="8.88671875" style="22"/>
    <col min="7686" max="7686" width="20" style="22" customWidth="1"/>
    <col min="7687" max="7941" width="8.88671875" style="22"/>
    <col min="7942" max="7942" width="20" style="22" customWidth="1"/>
    <col min="7943" max="8197" width="8.88671875" style="22"/>
    <col min="8198" max="8198" width="20" style="22" customWidth="1"/>
    <col min="8199" max="8453" width="8.88671875" style="22"/>
    <col min="8454" max="8454" width="20" style="22" customWidth="1"/>
    <col min="8455" max="8709" width="8.88671875" style="22"/>
    <col min="8710" max="8710" width="20" style="22" customWidth="1"/>
    <col min="8711" max="8965" width="8.88671875" style="22"/>
    <col min="8966" max="8966" width="20" style="22" customWidth="1"/>
    <col min="8967" max="9221" width="8.88671875" style="22"/>
    <col min="9222" max="9222" width="20" style="22" customWidth="1"/>
    <col min="9223" max="9477" width="8.88671875" style="22"/>
    <col min="9478" max="9478" width="20" style="22" customWidth="1"/>
    <col min="9479" max="9733" width="8.88671875" style="22"/>
    <col min="9734" max="9734" width="20" style="22" customWidth="1"/>
    <col min="9735" max="9989" width="8.88671875" style="22"/>
    <col min="9990" max="9990" width="20" style="22" customWidth="1"/>
    <col min="9991" max="10245" width="8.88671875" style="22"/>
    <col min="10246" max="10246" width="20" style="22" customWidth="1"/>
    <col min="10247" max="10501" width="8.88671875" style="22"/>
    <col min="10502" max="10502" width="20" style="22" customWidth="1"/>
    <col min="10503" max="10757" width="8.88671875" style="22"/>
    <col min="10758" max="10758" width="20" style="22" customWidth="1"/>
    <col min="10759" max="11013" width="8.88671875" style="22"/>
    <col min="11014" max="11014" width="20" style="22" customWidth="1"/>
    <col min="11015" max="11269" width="8.88671875" style="22"/>
    <col min="11270" max="11270" width="20" style="22" customWidth="1"/>
    <col min="11271" max="11525" width="8.88671875" style="22"/>
    <col min="11526" max="11526" width="20" style="22" customWidth="1"/>
    <col min="11527" max="11781" width="8.88671875" style="22"/>
    <col min="11782" max="11782" width="20" style="22" customWidth="1"/>
    <col min="11783" max="12037" width="8.88671875" style="22"/>
    <col min="12038" max="12038" width="20" style="22" customWidth="1"/>
    <col min="12039" max="12293" width="8.88671875" style="22"/>
    <col min="12294" max="12294" width="20" style="22" customWidth="1"/>
    <col min="12295" max="12549" width="8.88671875" style="22"/>
    <col min="12550" max="12550" width="20" style="22" customWidth="1"/>
    <col min="12551" max="12805" width="8.88671875" style="22"/>
    <col min="12806" max="12806" width="20" style="22" customWidth="1"/>
    <col min="12807" max="13061" width="8.88671875" style="22"/>
    <col min="13062" max="13062" width="20" style="22" customWidth="1"/>
    <col min="13063" max="13317" width="8.88671875" style="22"/>
    <col min="13318" max="13318" width="20" style="22" customWidth="1"/>
    <col min="13319" max="13573" width="8.88671875" style="22"/>
    <col min="13574" max="13574" width="20" style="22" customWidth="1"/>
    <col min="13575" max="13829" width="8.88671875" style="22"/>
    <col min="13830" max="13830" width="20" style="22" customWidth="1"/>
    <col min="13831" max="14085" width="8.88671875" style="22"/>
    <col min="14086" max="14086" width="20" style="22" customWidth="1"/>
    <col min="14087" max="14341" width="8.88671875" style="22"/>
    <col min="14342" max="14342" width="20" style="22" customWidth="1"/>
    <col min="14343" max="14597" width="8.88671875" style="22"/>
    <col min="14598" max="14598" width="20" style="22" customWidth="1"/>
    <col min="14599" max="14853" width="8.88671875" style="22"/>
    <col min="14854" max="14854" width="20" style="22" customWidth="1"/>
    <col min="14855" max="15109" width="8.88671875" style="22"/>
    <col min="15110" max="15110" width="20" style="22" customWidth="1"/>
    <col min="15111" max="15365" width="8.88671875" style="22"/>
    <col min="15366" max="15366" width="20" style="22" customWidth="1"/>
    <col min="15367" max="15621" width="8.88671875" style="22"/>
    <col min="15622" max="15622" width="20" style="22" customWidth="1"/>
    <col min="15623" max="15877" width="8.88671875" style="22"/>
    <col min="15878" max="15878" width="20" style="22" customWidth="1"/>
    <col min="15879" max="16133" width="8.88671875" style="22"/>
    <col min="16134" max="16134" width="20" style="22" customWidth="1"/>
    <col min="16135" max="16384" width="8.88671875" style="22"/>
  </cols>
  <sheetData>
    <row r="1" spans="1:19">
      <c r="A1" s="21" t="s">
        <v>108</v>
      </c>
    </row>
    <row r="2" spans="1:19" s="32" customFormat="1" ht="30" customHeight="1">
      <c r="A2" s="68" t="s">
        <v>42</v>
      </c>
      <c r="B2" s="67" t="s">
        <v>96</v>
      </c>
      <c r="C2" s="67"/>
      <c r="D2" s="67"/>
      <c r="E2" s="67"/>
      <c r="F2" s="67"/>
      <c r="G2" s="67"/>
      <c r="H2" s="67" t="s">
        <v>101</v>
      </c>
      <c r="I2" s="67"/>
      <c r="J2" s="67"/>
      <c r="K2" s="68" t="s">
        <v>88</v>
      </c>
      <c r="L2" s="68"/>
      <c r="M2" s="68"/>
      <c r="N2" s="68"/>
      <c r="O2" s="68"/>
      <c r="P2" s="64" t="s">
        <v>102</v>
      </c>
      <c r="Q2" s="65"/>
      <c r="R2" s="65"/>
      <c r="S2" s="66"/>
    </row>
    <row r="3" spans="1:19" s="50" customFormat="1" ht="82.8">
      <c r="A3" s="68"/>
      <c r="B3" s="45" t="s">
        <v>87</v>
      </c>
      <c r="C3" s="45" t="s">
        <v>105</v>
      </c>
      <c r="D3" s="40" t="s">
        <v>91</v>
      </c>
      <c r="E3" s="46" t="s">
        <v>90</v>
      </c>
      <c r="F3" s="46" t="s">
        <v>92</v>
      </c>
      <c r="G3" s="47" t="s">
        <v>106</v>
      </c>
      <c r="H3" s="47" t="s">
        <v>93</v>
      </c>
      <c r="I3" s="47" t="s">
        <v>94</v>
      </c>
      <c r="J3" s="47" t="s">
        <v>95</v>
      </c>
      <c r="K3" s="45" t="s">
        <v>87</v>
      </c>
      <c r="L3" s="45" t="s">
        <v>105</v>
      </c>
      <c r="M3" s="40" t="s">
        <v>97</v>
      </c>
      <c r="N3" s="48" t="s">
        <v>107</v>
      </c>
      <c r="O3" s="46" t="s">
        <v>89</v>
      </c>
      <c r="P3" s="45" t="s">
        <v>98</v>
      </c>
      <c r="Q3" s="49" t="s">
        <v>99</v>
      </c>
      <c r="R3" s="49" t="s">
        <v>121</v>
      </c>
      <c r="S3" s="45" t="s">
        <v>106</v>
      </c>
    </row>
    <row r="4" spans="1:19" ht="32.4" customHeight="1">
      <c r="A4" s="17">
        <v>1</v>
      </c>
      <c r="B4" s="17" t="s">
        <v>76</v>
      </c>
      <c r="C4" s="57" t="s">
        <v>84</v>
      </c>
      <c r="D4" s="29">
        <v>188</v>
      </c>
      <c r="E4" s="25">
        <v>5081</v>
      </c>
      <c r="F4" s="25">
        <v>955199</v>
      </c>
      <c r="G4" s="26"/>
      <c r="H4" s="36">
        <f>ROUND(D4*E4,0)</f>
        <v>955228</v>
      </c>
      <c r="I4" s="37">
        <f>ROUND(F4/D4,3)</f>
        <v>5080.8459999999995</v>
      </c>
      <c r="J4" s="36">
        <f>ROUND(D4*I4,0)</f>
        <v>955199</v>
      </c>
      <c r="K4" s="17" t="s">
        <v>83</v>
      </c>
      <c r="L4" s="57" t="s">
        <v>84</v>
      </c>
      <c r="M4" s="29">
        <v>223</v>
      </c>
      <c r="N4" s="31">
        <v>5250</v>
      </c>
      <c r="O4" s="25">
        <f>ROUND(M4*N4,0)</f>
        <v>1170750</v>
      </c>
      <c r="P4" s="42">
        <f>M4-D4</f>
        <v>35</v>
      </c>
      <c r="Q4" s="43">
        <f>ROUND(P4*E4,0)</f>
        <v>177835</v>
      </c>
      <c r="R4" s="43">
        <f>F4+Q4</f>
        <v>1133034</v>
      </c>
      <c r="S4" s="7"/>
    </row>
    <row r="5" spans="1:19" ht="32.4" customHeight="1">
      <c r="A5" s="17">
        <v>2</v>
      </c>
      <c r="B5" s="17" t="s">
        <v>77</v>
      </c>
      <c r="C5" s="57" t="s">
        <v>84</v>
      </c>
      <c r="D5" s="29">
        <v>179</v>
      </c>
      <c r="E5" s="27">
        <v>4122</v>
      </c>
      <c r="F5" s="25">
        <v>737873</v>
      </c>
      <c r="G5" s="26"/>
      <c r="H5" s="36">
        <f t="shared" ref="H5:H10" si="0">ROUND(D5*E5,0)</f>
        <v>737838</v>
      </c>
      <c r="I5" s="37">
        <f t="shared" ref="I5:I10" si="1">ROUND(F5/D5,3)</f>
        <v>4122.1959999999999</v>
      </c>
      <c r="J5" s="36">
        <f t="shared" ref="J5:J10" si="2">ROUND(D5*I5,0)</f>
        <v>737873</v>
      </c>
      <c r="K5" s="17" t="s">
        <v>77</v>
      </c>
      <c r="L5" s="57" t="s">
        <v>84</v>
      </c>
      <c r="M5" s="29">
        <v>246</v>
      </c>
      <c r="N5" s="31">
        <v>3834</v>
      </c>
      <c r="O5" s="25">
        <f t="shared" ref="O5:O10" si="3">ROUND(M5*N5,0)</f>
        <v>943164</v>
      </c>
      <c r="P5" s="42">
        <f>M5-D5</f>
        <v>67</v>
      </c>
      <c r="Q5" s="43">
        <f t="shared" ref="Q5:Q9" si="4">ROUND(P5*E5,0)</f>
        <v>276174</v>
      </c>
      <c r="R5" s="43">
        <f t="shared" ref="R5:R10" si="5">F5+Q5</f>
        <v>1014047</v>
      </c>
      <c r="S5" s="7"/>
    </row>
    <row r="6" spans="1:19">
      <c r="A6" s="17">
        <v>3</v>
      </c>
      <c r="B6" s="17" t="s">
        <v>78</v>
      </c>
      <c r="C6" s="57" t="s">
        <v>84</v>
      </c>
      <c r="D6" s="29">
        <v>254</v>
      </c>
      <c r="E6" s="25">
        <v>4122</v>
      </c>
      <c r="F6" s="25">
        <v>1047038</v>
      </c>
      <c r="G6" s="26"/>
      <c r="H6" s="36">
        <f t="shared" si="0"/>
        <v>1046988</v>
      </c>
      <c r="I6" s="37">
        <f t="shared" si="1"/>
        <v>4122.1970000000001</v>
      </c>
      <c r="J6" s="36">
        <f t="shared" si="2"/>
        <v>1047038</v>
      </c>
      <c r="K6" s="17" t="s">
        <v>78</v>
      </c>
      <c r="L6" s="57" t="s">
        <v>84</v>
      </c>
      <c r="M6" s="29">
        <v>236</v>
      </c>
      <c r="N6" s="31">
        <v>3600.5970000000002</v>
      </c>
      <c r="O6" s="25">
        <f t="shared" si="3"/>
        <v>849741</v>
      </c>
      <c r="P6" s="42">
        <f>M6-D6</f>
        <v>-18</v>
      </c>
      <c r="Q6" s="43">
        <f t="shared" si="4"/>
        <v>-74196</v>
      </c>
      <c r="R6" s="43">
        <f t="shared" si="5"/>
        <v>972842</v>
      </c>
      <c r="S6" s="7"/>
    </row>
    <row r="7" spans="1:19" ht="48.6">
      <c r="A7" s="17">
        <v>4</v>
      </c>
      <c r="B7" s="17" t="s">
        <v>79</v>
      </c>
      <c r="C7" s="58" t="s">
        <v>84</v>
      </c>
      <c r="D7" s="29">
        <v>82</v>
      </c>
      <c r="E7" s="25">
        <v>2877</v>
      </c>
      <c r="F7" s="25">
        <v>235914</v>
      </c>
      <c r="G7" s="26"/>
      <c r="H7" s="25">
        <f t="shared" si="0"/>
        <v>235914</v>
      </c>
      <c r="I7" s="38">
        <f t="shared" si="1"/>
        <v>2877</v>
      </c>
      <c r="J7" s="59">
        <f t="shared" si="2"/>
        <v>235914</v>
      </c>
      <c r="K7" s="17" t="s">
        <v>79</v>
      </c>
      <c r="L7" s="58" t="s">
        <v>85</v>
      </c>
      <c r="M7" s="29">
        <v>32.799999999999997</v>
      </c>
      <c r="N7" s="31">
        <v>5834</v>
      </c>
      <c r="O7" s="25">
        <f t="shared" si="3"/>
        <v>191355</v>
      </c>
      <c r="P7" s="42"/>
      <c r="Q7" s="43"/>
      <c r="R7" s="43">
        <f t="shared" si="5"/>
        <v>235914</v>
      </c>
      <c r="S7" s="7" t="s">
        <v>103</v>
      </c>
    </row>
    <row r="8" spans="1:19" ht="39" customHeight="1">
      <c r="A8" s="17">
        <v>5</v>
      </c>
      <c r="B8" s="17" t="s">
        <v>80</v>
      </c>
      <c r="C8" s="57" t="s">
        <v>85</v>
      </c>
      <c r="D8" s="29">
        <v>33.200000000000003</v>
      </c>
      <c r="E8" s="25">
        <v>5274</v>
      </c>
      <c r="F8" s="25">
        <v>175097</v>
      </c>
      <c r="G8" s="26"/>
      <c r="H8" s="25">
        <f t="shared" si="0"/>
        <v>175097</v>
      </c>
      <c r="I8" s="38">
        <f t="shared" si="1"/>
        <v>5274.0060000000003</v>
      </c>
      <c r="J8" s="59">
        <f t="shared" si="2"/>
        <v>175097</v>
      </c>
      <c r="K8" s="17" t="s">
        <v>80</v>
      </c>
      <c r="L8" s="57" t="s">
        <v>85</v>
      </c>
      <c r="M8" s="29">
        <v>33.200000000000003</v>
      </c>
      <c r="N8" s="31">
        <v>4500.6059999999998</v>
      </c>
      <c r="O8" s="25">
        <f t="shared" si="3"/>
        <v>149420</v>
      </c>
      <c r="P8" s="42"/>
      <c r="Q8" s="43"/>
      <c r="R8" s="43">
        <f t="shared" si="5"/>
        <v>175097</v>
      </c>
      <c r="S8" s="7"/>
    </row>
    <row r="9" spans="1:19" ht="110.4">
      <c r="A9" s="17">
        <v>6</v>
      </c>
      <c r="B9" s="17" t="s">
        <v>81</v>
      </c>
      <c r="C9" s="57" t="s">
        <v>84</v>
      </c>
      <c r="D9" s="29">
        <v>151.19999999999999</v>
      </c>
      <c r="E9" s="25">
        <v>2157</v>
      </c>
      <c r="F9" s="25">
        <v>326202</v>
      </c>
      <c r="G9" s="26"/>
      <c r="H9" s="36">
        <f t="shared" si="0"/>
        <v>326138</v>
      </c>
      <c r="I9" s="37">
        <f t="shared" si="1"/>
        <v>2157.4209999999998</v>
      </c>
      <c r="J9" s="36">
        <f t="shared" si="2"/>
        <v>326202</v>
      </c>
      <c r="K9" s="17" t="s">
        <v>81</v>
      </c>
      <c r="L9" s="57" t="s">
        <v>84</v>
      </c>
      <c r="M9" s="29">
        <v>60</v>
      </c>
      <c r="N9" s="31">
        <v>3167</v>
      </c>
      <c r="O9" s="25">
        <f t="shared" si="3"/>
        <v>190020</v>
      </c>
      <c r="P9" s="42">
        <v>-1.2</v>
      </c>
      <c r="Q9" s="43">
        <f t="shared" si="4"/>
        <v>-2588</v>
      </c>
      <c r="R9" s="43">
        <f t="shared" si="5"/>
        <v>323614</v>
      </c>
      <c r="S9" s="7" t="s">
        <v>104</v>
      </c>
    </row>
    <row r="10" spans="1:19" ht="33" customHeight="1">
      <c r="A10" s="17">
        <v>7</v>
      </c>
      <c r="B10" s="17" t="s">
        <v>82</v>
      </c>
      <c r="C10" s="57" t="s">
        <v>86</v>
      </c>
      <c r="D10" s="29">
        <v>4</v>
      </c>
      <c r="E10" s="25">
        <v>21568</v>
      </c>
      <c r="F10" s="25">
        <v>86272</v>
      </c>
      <c r="G10" s="26"/>
      <c r="H10" s="25">
        <f t="shared" si="0"/>
        <v>86272</v>
      </c>
      <c r="I10" s="38">
        <f t="shared" si="1"/>
        <v>21568</v>
      </c>
      <c r="J10" s="59">
        <f t="shared" si="2"/>
        <v>86272</v>
      </c>
      <c r="K10" s="17" t="s">
        <v>82</v>
      </c>
      <c r="L10" s="57" t="s">
        <v>86</v>
      </c>
      <c r="M10" s="29">
        <v>4</v>
      </c>
      <c r="N10" s="31">
        <v>29169</v>
      </c>
      <c r="O10" s="25">
        <f t="shared" si="3"/>
        <v>116676</v>
      </c>
      <c r="P10" s="42"/>
      <c r="Q10" s="43"/>
      <c r="R10" s="43">
        <f t="shared" si="5"/>
        <v>86272</v>
      </c>
      <c r="S10" s="7"/>
    </row>
    <row r="11" spans="1:19" ht="27.6">
      <c r="A11" s="62"/>
      <c r="B11" s="62" t="s">
        <v>100</v>
      </c>
      <c r="C11" s="57"/>
      <c r="D11" s="29"/>
      <c r="E11" s="25"/>
      <c r="F11" s="25">
        <v>3563594</v>
      </c>
      <c r="G11" s="6" t="s">
        <v>135</v>
      </c>
      <c r="H11" s="25"/>
      <c r="I11" s="25"/>
      <c r="J11" s="25"/>
      <c r="K11" s="17"/>
      <c r="L11" s="57"/>
      <c r="M11" s="29"/>
      <c r="N11" s="31"/>
      <c r="O11" s="25"/>
      <c r="P11" s="42"/>
      <c r="Q11" s="43"/>
      <c r="R11" s="43"/>
      <c r="S11" s="7"/>
    </row>
    <row r="12" spans="1:19" ht="27.6">
      <c r="A12" s="63"/>
      <c r="B12" s="63"/>
      <c r="C12" s="57"/>
      <c r="D12" s="29"/>
      <c r="E12" s="25"/>
      <c r="F12" s="25">
        <f>SUM(F4:F10)</f>
        <v>3563595</v>
      </c>
      <c r="G12" s="6" t="s">
        <v>136</v>
      </c>
      <c r="H12" s="25">
        <f>SUM(H4:H10)</f>
        <v>3563475</v>
      </c>
      <c r="I12" s="25"/>
      <c r="J12" s="25">
        <f>SUM(J4:J10)</f>
        <v>3563595</v>
      </c>
      <c r="K12" s="17"/>
      <c r="L12" s="57"/>
      <c r="M12" s="29"/>
      <c r="N12" s="31"/>
      <c r="O12" s="41"/>
      <c r="P12" s="41"/>
      <c r="Q12" s="43">
        <f>SUM(Q4:Q11)</f>
        <v>377225</v>
      </c>
      <c r="R12" s="43"/>
      <c r="S12" s="7"/>
    </row>
  </sheetData>
  <mergeCells count="7">
    <mergeCell ref="B11:B12"/>
    <mergeCell ref="P2:S2"/>
    <mergeCell ref="A11:A12"/>
    <mergeCell ref="B2:G2"/>
    <mergeCell ref="H2:J2"/>
    <mergeCell ref="K2:O2"/>
    <mergeCell ref="A2:A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80" orientation="landscape" r:id="rId1"/>
  <headerFooter alignWithMargins="0">
    <oddFooter>&amp;C第&amp;P頁,共&amp;N頁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附表1</vt:lpstr>
      <vt:lpstr>附表2</vt:lpstr>
      <vt:lpstr>附表3</vt:lpstr>
      <vt:lpstr>附表1!Print_Titles</vt:lpstr>
      <vt:lpstr>附表2!Print_Titles</vt:lpstr>
      <vt:lpstr>附表3!Print_Titles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2016-01-11T07:40:36Z</dcterms:modified>
</cp:coreProperties>
</file>