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12" windowWidth="12384" windowHeight="9312" activeTab="4"/>
  </bookViews>
  <sheets>
    <sheet name="附表1" sheetId="7" r:id="rId1"/>
    <sheet name="附表2" sheetId="10" r:id="rId2"/>
    <sheet name="附表3" sheetId="11" r:id="rId3"/>
    <sheet name="附表4" sheetId="12" r:id="rId4"/>
    <sheet name="附表5" sheetId="14" r:id="rId5"/>
  </sheets>
  <definedNames>
    <definedName name="_xlnm.Print_Titles" localSheetId="0">附表1!$1:$3</definedName>
    <definedName name="_xlnm.Print_Titles" localSheetId="2">附表3!$1:$3</definedName>
    <definedName name="_xlnm.Print_Titles" localSheetId="3">附表4!$1:$3</definedName>
    <definedName name="_xlnm.Print_Titles" localSheetId="4">附表5!$1:$3</definedName>
  </definedNames>
  <calcPr calcId="125725"/>
</workbook>
</file>

<file path=xl/calcChain.xml><?xml version="1.0" encoding="utf-8"?>
<calcChain xmlns="http://schemas.openxmlformats.org/spreadsheetml/2006/main">
  <c r="C38" i="7"/>
  <c r="G34" l="1"/>
  <c r="E34"/>
  <c r="C34"/>
  <c r="E33"/>
  <c r="G27"/>
  <c r="E27"/>
  <c r="C27"/>
  <c r="G20"/>
  <c r="E20"/>
  <c r="C20"/>
  <c r="K42" i="14"/>
  <c r="K43" s="1"/>
  <c r="J42"/>
  <c r="J43" s="1"/>
  <c r="K39"/>
  <c r="K40" s="1"/>
  <c r="J39"/>
  <c r="J40" s="1"/>
  <c r="K36"/>
  <c r="J36"/>
  <c r="K35"/>
  <c r="J35"/>
  <c r="K34"/>
  <c r="J34"/>
  <c r="K32"/>
  <c r="J32"/>
  <c r="J31"/>
  <c r="K29"/>
  <c r="J29"/>
  <c r="K28"/>
  <c r="J28"/>
  <c r="K27"/>
  <c r="J27"/>
  <c r="K26"/>
  <c r="J26"/>
  <c r="J25"/>
  <c r="J24"/>
  <c r="K22"/>
  <c r="J22"/>
  <c r="K21"/>
  <c r="J21"/>
  <c r="K20"/>
  <c r="J20"/>
  <c r="J19"/>
  <c r="J18"/>
  <c r="J17"/>
  <c r="K15"/>
  <c r="J15"/>
  <c r="J14"/>
  <c r="K12"/>
  <c r="J12"/>
  <c r="J11"/>
  <c r="J10"/>
  <c r="K6"/>
  <c r="J5"/>
  <c r="J71" i="12"/>
  <c r="I71"/>
  <c r="G71"/>
  <c r="J59"/>
  <c r="I59"/>
  <c r="J50"/>
  <c r="I50"/>
  <c r="J26"/>
  <c r="I26"/>
  <c r="G26"/>
  <c r="J12"/>
  <c r="I12"/>
  <c r="J18" i="10"/>
  <c r="H16"/>
  <c r="F16"/>
  <c r="J27" i="11"/>
  <c r="H27"/>
  <c r="F27"/>
  <c r="J22"/>
  <c r="H19"/>
  <c r="F19"/>
  <c r="J13"/>
  <c r="H13"/>
  <c r="F13"/>
  <c r="G8" i="7"/>
  <c r="J37" i="14" l="1"/>
  <c r="G24" i="7"/>
  <c r="G31"/>
  <c r="L72" i="12" l="1"/>
  <c r="L56"/>
  <c r="L55"/>
  <c r="L54"/>
  <c r="L53"/>
  <c r="L39" l="1"/>
  <c r="L42"/>
  <c r="L8" l="1"/>
  <c r="L7"/>
  <c r="L6"/>
  <c r="J29" i="11"/>
  <c r="J28"/>
  <c r="J10"/>
  <c r="J11"/>
  <c r="J12"/>
  <c r="J9"/>
  <c r="J7"/>
  <c r="J6"/>
  <c r="G9" i="7" l="1"/>
  <c r="J30" i="11"/>
  <c r="L62" i="12"/>
  <c r="G22" i="7" l="1"/>
  <c r="G30"/>
  <c r="G35"/>
  <c r="G38" l="1"/>
  <c r="G37"/>
  <c r="I31" i="14"/>
  <c r="K31" s="1"/>
  <c r="I25"/>
  <c r="K25" s="1"/>
  <c r="I24"/>
  <c r="K24" s="1"/>
  <c r="I18"/>
  <c r="K18" s="1"/>
  <c r="I19"/>
  <c r="K19" s="1"/>
  <c r="I17"/>
  <c r="K17" s="1"/>
  <c r="I14"/>
  <c r="K14" s="1"/>
  <c r="I11"/>
  <c r="K11" s="1"/>
  <c r="K37" s="1"/>
  <c r="I10"/>
  <c r="K10" s="1"/>
  <c r="G6"/>
  <c r="J6" s="1"/>
  <c r="J7" s="1"/>
  <c r="I5"/>
  <c r="K5" s="1"/>
  <c r="K7" s="1"/>
  <c r="L67" i="12"/>
  <c r="L68"/>
  <c r="L69"/>
  <c r="L70"/>
  <c r="L66"/>
  <c r="L64"/>
  <c r="L63"/>
  <c r="L52"/>
  <c r="L33"/>
  <c r="L35"/>
  <c r="L31"/>
  <c r="L30"/>
  <c r="L28"/>
  <c r="L14"/>
  <c r="L5"/>
  <c r="H21" i="11"/>
  <c r="J21" s="1"/>
  <c r="E8" i="7"/>
  <c r="G6"/>
  <c r="G5"/>
  <c r="E6"/>
  <c r="E5"/>
  <c r="L71" i="12" l="1"/>
  <c r="K44" i="14"/>
  <c r="F5" i="10"/>
  <c r="F6"/>
  <c r="F7"/>
  <c r="F8"/>
  <c r="F9"/>
  <c r="F10"/>
  <c r="F4"/>
  <c r="F70" i="12"/>
  <c r="F69"/>
  <c r="F64"/>
  <c r="F63"/>
  <c r="F62"/>
  <c r="F58"/>
  <c r="L58" s="1"/>
  <c r="F57"/>
  <c r="L57" s="1"/>
  <c r="L59" s="1"/>
  <c r="F52"/>
  <c r="F49"/>
  <c r="L49" s="1"/>
  <c r="F48"/>
  <c r="F47"/>
  <c r="L47" s="1"/>
  <c r="F46"/>
  <c r="F45"/>
  <c r="L45" s="1"/>
  <c r="F44"/>
  <c r="L44" s="1"/>
  <c r="F43"/>
  <c r="L43" s="1"/>
  <c r="F41"/>
  <c r="L41" s="1"/>
  <c r="F40"/>
  <c r="L40" s="1"/>
  <c r="F38"/>
  <c r="L38" s="1"/>
  <c r="F37"/>
  <c r="L37" s="1"/>
  <c r="F36"/>
  <c r="L36" s="1"/>
  <c r="F35"/>
  <c r="F34"/>
  <c r="L34" s="1"/>
  <c r="F33"/>
  <c r="F32"/>
  <c r="L32" s="1"/>
  <c r="F31"/>
  <c r="F30"/>
  <c r="F29"/>
  <c r="L29" s="1"/>
  <c r="L50" s="1"/>
  <c r="F28"/>
  <c r="F25"/>
  <c r="F24"/>
  <c r="F23"/>
  <c r="F21"/>
  <c r="F19"/>
  <c r="F17"/>
  <c r="F16"/>
  <c r="F15"/>
  <c r="F14"/>
  <c r="F11"/>
  <c r="L11" s="1"/>
  <c r="F10"/>
  <c r="L10" s="1"/>
  <c r="F9"/>
  <c r="L9" s="1"/>
  <c r="L12" s="1"/>
  <c r="F6"/>
  <c r="F5"/>
  <c r="F26" i="11"/>
  <c r="H26" s="1"/>
  <c r="J26" s="1"/>
  <c r="F25"/>
  <c r="H25" s="1"/>
  <c r="J25" s="1"/>
  <c r="F24"/>
  <c r="F18"/>
  <c r="F17"/>
  <c r="F16"/>
  <c r="F15"/>
  <c r="F12"/>
  <c r="F11"/>
  <c r="F10"/>
  <c r="F9"/>
  <c r="F7"/>
  <c r="F6"/>
  <c r="L73" i="12" l="1"/>
  <c r="L75" s="1"/>
  <c r="G10" i="7" s="1"/>
  <c r="G11" s="1"/>
  <c r="G12" s="1"/>
  <c r="G39" s="1"/>
  <c r="F50" i="12"/>
  <c r="F59"/>
  <c r="F26"/>
  <c r="F12"/>
  <c r="F73" s="1"/>
  <c r="F75" s="1"/>
  <c r="J73"/>
  <c r="H24" i="11"/>
  <c r="J44" i="14"/>
  <c r="J45" s="1"/>
  <c r="E14" i="7" s="1"/>
  <c r="E38" s="1"/>
  <c r="I73" i="12"/>
  <c r="F17" i="10"/>
  <c r="F18" s="1"/>
  <c r="I74" i="12" l="1"/>
  <c r="E10" i="7" s="1"/>
  <c r="F29" i="11"/>
  <c r="F30" s="1"/>
  <c r="C8" i="7"/>
  <c r="H29" i="11"/>
  <c r="H30" s="1"/>
  <c r="J24"/>
  <c r="C10" i="7"/>
  <c r="E9" l="1"/>
  <c r="E11" s="1"/>
  <c r="C9"/>
  <c r="C11" s="1"/>
  <c r="E12" l="1"/>
  <c r="E39" s="1"/>
  <c r="C12"/>
  <c r="C39" s="1"/>
</calcChain>
</file>

<file path=xl/sharedStrings.xml><?xml version="1.0" encoding="utf-8"?>
<sst xmlns="http://schemas.openxmlformats.org/spreadsheetml/2006/main" count="555" uniqueCount="356">
  <si>
    <t>追加工程款</t>
    <phoneticPr fontId="1" type="noConversion"/>
  </si>
  <si>
    <t>被證2</t>
  </si>
  <si>
    <t>被證3</t>
  </si>
  <si>
    <t>被證4</t>
  </si>
  <si>
    <t>清運垃圾雜物費用</t>
    <phoneticPr fontId="1" type="noConversion"/>
  </si>
  <si>
    <t>被證1</t>
    <phoneticPr fontId="1" type="noConversion"/>
  </si>
  <si>
    <t>被證9</t>
  </si>
  <si>
    <t>一</t>
    <phoneticPr fontId="1" type="noConversion"/>
  </si>
  <si>
    <t>二</t>
    <phoneticPr fontId="1" type="noConversion"/>
  </si>
  <si>
    <t>被告主張之扣款及抵銷抗辯</t>
    <phoneticPr fontId="1" type="noConversion"/>
  </si>
  <si>
    <t>原證4、原證5</t>
    <phoneticPr fontId="1" type="noConversion"/>
  </si>
  <si>
    <t>原證6、原證7、原證8</t>
    <phoneticPr fontId="1" type="noConversion"/>
  </si>
  <si>
    <t>三</t>
    <phoneticPr fontId="1" type="noConversion"/>
  </si>
  <si>
    <t>保全費</t>
    <phoneticPr fontId="1" type="noConversion"/>
  </si>
  <si>
    <t>代採購材料費用</t>
    <phoneticPr fontId="1" type="noConversion"/>
  </si>
  <si>
    <t>項次</t>
    <phoneticPr fontId="1" type="noConversion"/>
  </si>
  <si>
    <t>工作項目</t>
    <phoneticPr fontId="1" type="noConversion"/>
  </si>
  <si>
    <t>單位</t>
    <phoneticPr fontId="1" type="noConversion"/>
  </si>
  <si>
    <t>數量</t>
    <phoneticPr fontId="1" type="noConversion"/>
  </si>
  <si>
    <t>單價</t>
    <phoneticPr fontId="1" type="noConversion"/>
  </si>
  <si>
    <t>複價</t>
    <phoneticPr fontId="1" type="noConversion"/>
  </si>
  <si>
    <t>工</t>
    <phoneticPr fontId="1" type="noConversion"/>
  </si>
  <si>
    <t>式</t>
    <phoneticPr fontId="1" type="noConversion"/>
  </si>
  <si>
    <t>項次</t>
  </si>
  <si>
    <t>工作項目</t>
  </si>
  <si>
    <t>單位</t>
  </si>
  <si>
    <t>數量</t>
  </si>
  <si>
    <t>單價</t>
  </si>
  <si>
    <t>複價</t>
  </si>
  <si>
    <t>壹</t>
    <phoneticPr fontId="1" type="noConversion"/>
  </si>
  <si>
    <t>一</t>
    <phoneticPr fontId="1" type="noConversion"/>
  </si>
  <si>
    <t>1PK盤</t>
    <phoneticPr fontId="1" type="noConversion"/>
  </si>
  <si>
    <t>鋁陽極開放式線槽300*100 3/M</t>
    <phoneticPr fontId="1" type="noConversion"/>
  </si>
  <si>
    <t>支</t>
    <phoneticPr fontId="1" type="noConversion"/>
  </si>
  <si>
    <t>線槽另料</t>
    <phoneticPr fontId="1" type="noConversion"/>
  </si>
  <si>
    <t>二</t>
    <phoneticPr fontId="1" type="noConversion"/>
  </si>
  <si>
    <t>ACMP-1F盤</t>
    <phoneticPr fontId="1" type="noConversion"/>
  </si>
  <si>
    <t>鋁陽極開放式線槽200*100 3/M</t>
    <phoneticPr fontId="1" type="noConversion"/>
  </si>
  <si>
    <t>高腳C型鋼</t>
    <phoneticPr fontId="1" type="noConversion"/>
  </si>
  <si>
    <t>三</t>
    <phoneticPr fontId="1" type="noConversion"/>
  </si>
  <si>
    <t>盤體固定工資</t>
    <phoneticPr fontId="1" type="noConversion"/>
  </si>
  <si>
    <t>壹小計</t>
    <phoneticPr fontId="1" type="noConversion"/>
  </si>
  <si>
    <t>貳</t>
    <phoneticPr fontId="1" type="noConversion"/>
  </si>
  <si>
    <t>PVC彎頭 45度 8"</t>
    <phoneticPr fontId="1" type="noConversion"/>
  </si>
  <si>
    <t>只</t>
    <phoneticPr fontId="1" type="noConversion"/>
  </si>
  <si>
    <t>PVC彎頭 90度 8"</t>
    <phoneticPr fontId="1" type="noConversion"/>
  </si>
  <si>
    <t>PVC管帽 8"</t>
    <phoneticPr fontId="1" type="noConversion"/>
  </si>
  <si>
    <t>配管工資</t>
    <phoneticPr fontId="1" type="noConversion"/>
  </si>
  <si>
    <t>貳小計</t>
    <phoneticPr fontId="1" type="noConversion"/>
  </si>
  <si>
    <t>參</t>
    <phoneticPr fontId="1" type="noConversion"/>
  </si>
  <si>
    <t>工資</t>
    <phoneticPr fontId="1" type="noConversion"/>
  </si>
  <si>
    <t>參小計</t>
    <phoneticPr fontId="1" type="noConversion"/>
  </si>
  <si>
    <t>肆</t>
    <phoneticPr fontId="1" type="noConversion"/>
  </si>
  <si>
    <t>PVC 600V 5.5mm2*3C</t>
    <phoneticPr fontId="1" type="noConversion"/>
  </si>
  <si>
    <t>M</t>
    <phoneticPr fontId="1" type="noConversion"/>
  </si>
  <si>
    <t>配線另料</t>
    <phoneticPr fontId="1" type="noConversion"/>
  </si>
  <si>
    <t>肆小計</t>
    <phoneticPr fontId="1" type="noConversion"/>
  </si>
  <si>
    <t>伍</t>
    <phoneticPr fontId="1" type="noConversion"/>
  </si>
  <si>
    <t>消防警報及廣播設備</t>
    <phoneticPr fontId="1" type="noConversion"/>
  </si>
  <si>
    <t>此項業經被告人員翁震坤確認，應無違誤。</t>
    <phoneticPr fontId="1" type="noConversion"/>
  </si>
  <si>
    <t>此項係應消防局要求而追加。</t>
    <phoneticPr fontId="1" type="noConversion"/>
  </si>
  <si>
    <t>零星材料</t>
    <phoneticPr fontId="1" type="noConversion"/>
  </si>
  <si>
    <t>高空作業車及運什費</t>
    <phoneticPr fontId="1" type="noConversion"/>
  </si>
  <si>
    <t>自然排煙窗控制盤</t>
    <phoneticPr fontId="1" type="noConversion"/>
  </si>
  <si>
    <t>手動啟動開關</t>
    <phoneticPr fontId="1" type="noConversion"/>
  </si>
  <si>
    <t>電動伸縮桿</t>
    <phoneticPr fontId="1" type="noConversion"/>
  </si>
  <si>
    <t>PVC管接頭</t>
    <phoneticPr fontId="1" type="noConversion"/>
  </si>
  <si>
    <t>600V級HIV耐熱銅導線1.2mm</t>
    <phoneticPr fontId="1" type="noConversion"/>
  </si>
  <si>
    <t>零星工料</t>
    <phoneticPr fontId="1" type="noConversion"/>
  </si>
  <si>
    <t>運什費</t>
    <phoneticPr fontId="1" type="noConversion"/>
  </si>
  <si>
    <t>軸流式風機、150cm、20mmaq、2.26KW採用高溫排煙馬達</t>
    <phoneticPr fontId="1" type="noConversion"/>
  </si>
  <si>
    <t>－</t>
    <phoneticPr fontId="1" type="noConversion"/>
  </si>
  <si>
    <t>被告不爭執。</t>
    <phoneticPr fontId="1" type="noConversion"/>
  </si>
  <si>
    <t>原告不同意合併計價。</t>
    <phoneticPr fontId="1" type="noConversion"/>
  </si>
  <si>
    <t>2.26KW控制盤</t>
    <phoneticPr fontId="1" type="noConversion"/>
  </si>
  <si>
    <t>50CM*50CM排煙閘門</t>
    <phoneticPr fontId="1" type="noConversion"/>
  </si>
  <si>
    <t>指示燈</t>
    <phoneticPr fontId="1" type="noConversion"/>
  </si>
  <si>
    <t>排煙風管60cm*60cm #20</t>
    <phoneticPr fontId="1" type="noConversion"/>
  </si>
  <si>
    <t>本項追加金額應為16,440元。</t>
    <phoneticPr fontId="1" type="noConversion"/>
  </si>
  <si>
    <t>防火風門</t>
    <phoneticPr fontId="1" type="noConversion"/>
  </si>
  <si>
    <t>發電機排煙風管及安裝工資</t>
    <phoneticPr fontId="1" type="noConversion"/>
  </si>
  <si>
    <t>總機更改線路</t>
    <phoneticPr fontId="1" type="noConversion"/>
  </si>
  <si>
    <t>被告並未要求更改總機線路，原告不得向被告主張追加並請款。</t>
    <phoneticPr fontId="1" type="noConversion"/>
  </si>
  <si>
    <t>防火帆布接頭及法蘭</t>
    <phoneticPr fontId="1" type="noConversion"/>
  </si>
  <si>
    <t>石棉板襯墊法蘭及吊索</t>
    <phoneticPr fontId="1" type="noConversion"/>
  </si>
  <si>
    <t>試車及調整</t>
    <phoneticPr fontId="1" type="noConversion"/>
  </si>
  <si>
    <t>消防圖排煙風機計算及發電機檢討簽證</t>
    <phoneticPr fontId="1" type="noConversion"/>
  </si>
  <si>
    <t>NFB 3P 30A</t>
    <phoneticPr fontId="1" type="noConversion"/>
  </si>
  <si>
    <t>600V級耐熱耐燃電纜 3.5mm2*3C</t>
    <phoneticPr fontId="1" type="noConversion"/>
  </si>
  <si>
    <t>600V級耐熱耐燃電纜 30mm2</t>
    <phoneticPr fontId="1" type="noConversion"/>
  </si>
  <si>
    <t>600V級絕緣電線 50mm2</t>
    <phoneticPr fontId="1" type="noConversion"/>
  </si>
  <si>
    <t>EMT管1"</t>
    <phoneticPr fontId="1" type="noConversion"/>
  </si>
  <si>
    <t>五金另料</t>
    <phoneticPr fontId="1" type="noConversion"/>
  </si>
  <si>
    <t>A</t>
    <phoneticPr fontId="1" type="noConversion"/>
  </si>
  <si>
    <t>乙梯</t>
    <phoneticPr fontId="1" type="noConversion"/>
  </si>
  <si>
    <t>B</t>
    <phoneticPr fontId="1" type="noConversion"/>
  </si>
  <si>
    <t>新建廠房隔壁住家要求改善排水</t>
    <phoneticPr fontId="1" type="noConversion"/>
  </si>
  <si>
    <t>PVC管4"</t>
    <phoneticPr fontId="1" type="noConversion"/>
  </si>
  <si>
    <t>PVC管2-1/2"</t>
    <phoneticPr fontId="1" type="noConversion"/>
  </si>
  <si>
    <t>PVC管2"</t>
    <phoneticPr fontId="1" type="noConversion"/>
  </si>
  <si>
    <t>伍小計</t>
    <phoneticPr fontId="1" type="noConversion"/>
  </si>
  <si>
    <t>陸</t>
    <phoneticPr fontId="1" type="noConversion"/>
  </si>
  <si>
    <t>追加</t>
    <phoneticPr fontId="1" type="noConversion"/>
  </si>
  <si>
    <t>追減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</si>
  <si>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</si>
  <si>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</si>
  <si>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</si>
  <si>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</si>
  <si>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</si>
  <si>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</si>
  <si>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</si>
  <si>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進口放電式避雷針</t>
    <phoneticPr fontId="1" type="noConversion"/>
  </si>
  <si>
    <t>接地檢視盤</t>
    <phoneticPr fontId="1" type="noConversion"/>
  </si>
  <si>
    <t>避雷針專用銅棒</t>
    <phoneticPr fontId="1" type="noConversion"/>
  </si>
  <si>
    <t>火藥焊接</t>
    <phoneticPr fontId="1" type="noConversion"/>
  </si>
  <si>
    <t>避雷針專用裸銅線</t>
    <phoneticPr fontId="1" type="noConversion"/>
  </si>
  <si>
    <t>上述施工計：18支</t>
    <phoneticPr fontId="1" type="noConversion"/>
  </si>
  <si>
    <t>釘接地棒 2工</t>
    <phoneticPr fontId="1" type="noConversion"/>
  </si>
  <si>
    <t>火藥焊接 2工</t>
    <phoneticPr fontId="1" type="noConversion"/>
  </si>
  <si>
    <t>接地測試箱設置 2工</t>
    <phoneticPr fontId="1" type="noConversion"/>
  </si>
  <si>
    <t>配管配線 4工</t>
    <phoneticPr fontId="1" type="noConversion"/>
  </si>
  <si>
    <t>安裝基座及焊接 4工</t>
    <phoneticPr fontId="1" type="noConversion"/>
  </si>
  <si>
    <t>小計</t>
    <phoneticPr fontId="1" type="noConversion"/>
  </si>
  <si>
    <t>組</t>
    <phoneticPr fontId="1" type="noConversion"/>
  </si>
  <si>
    <t>支</t>
    <phoneticPr fontId="1" type="noConversion"/>
  </si>
  <si>
    <t>處</t>
    <phoneticPr fontId="1" type="noConversion"/>
  </si>
  <si>
    <t>米</t>
    <phoneticPr fontId="1" type="noConversion"/>
  </si>
  <si>
    <t>工</t>
    <phoneticPr fontId="1" type="noConversion"/>
  </si>
  <si>
    <t>原告本件請求款項</t>
    <phoneticPr fontId="1" type="noConversion"/>
  </si>
  <si>
    <t>附表1</t>
    <phoneticPr fontId="1" type="noConversion"/>
  </si>
  <si>
    <t>內容</t>
    <phoneticPr fontId="1" type="noConversion"/>
  </si>
  <si>
    <t>金額</t>
    <phoneticPr fontId="1" type="noConversion"/>
  </si>
  <si>
    <t>原告主張</t>
    <phoneticPr fontId="1" type="noConversion"/>
  </si>
  <si>
    <t>本院認定</t>
    <phoneticPr fontId="1" type="noConversion"/>
  </si>
  <si>
    <t>備註</t>
    <phoneticPr fontId="1" type="noConversion"/>
  </si>
  <si>
    <t>避雷針工程</t>
    <phoneticPr fontId="1" type="noConversion"/>
  </si>
  <si>
    <t>附表2「避雷針工程」</t>
    <phoneticPr fontId="1" type="noConversion"/>
  </si>
  <si>
    <t>附表3「配電盤工程」</t>
    <phoneticPr fontId="1" type="noConversion"/>
  </si>
  <si>
    <t>附表4「消防送審變更」</t>
    <phoneticPr fontId="1" type="noConversion"/>
  </si>
  <si>
    <t>兩造不爭執</t>
    <phoneticPr fontId="1" type="noConversion"/>
  </si>
  <si>
    <t>配電盤工程</t>
    <phoneticPr fontId="1" type="noConversion"/>
  </si>
  <si>
    <t>1.原證3：陳財源核給原證3第1、2項10,500元，第5、6、7項3,0000元。
2.證據：原證3、10、11、12、13、14。</t>
    <phoneticPr fontId="1" type="noConversion"/>
  </si>
  <si>
    <t>本項屬原合約範圍之作，報酬已包含於系爭合約中，依系爭契約第3條第2項約定，原告不得另行請求。</t>
    <phoneticPr fontId="1" type="noConversion"/>
  </si>
  <si>
    <t>只</t>
    <phoneticPr fontId="1" type="noConversion"/>
  </si>
  <si>
    <t>M</t>
    <phoneticPr fontId="1" type="noConversion"/>
  </si>
  <si>
    <t>式</t>
    <phoneticPr fontId="1" type="noConversion"/>
  </si>
  <si>
    <t>隻</t>
    <phoneticPr fontId="1" type="noConversion"/>
  </si>
  <si>
    <t>台</t>
    <phoneticPr fontId="1" type="noConversion"/>
  </si>
  <si>
    <t>組</t>
    <phoneticPr fontId="1" type="noConversion"/>
  </si>
  <si>
    <t>經被告公司前任機電主任陳財源至施工現場逐一核對及清點後，此工項並未有追加數量之情形。</t>
    <phoneticPr fontId="1" type="noConversion"/>
  </si>
  <si>
    <t>此為原告依系爭合約第3條第1項約定應提供之所需材料，依同條第2項之約定，原告不得請求追加款。</t>
    <phoneticPr fontId="1" type="noConversion"/>
  </si>
  <si>
    <t>因一樓排煙窗高度太低不符相關消防法規規定，且3樓夾層天花板有隔間牆，故無法施作自然排煙窗，遂追減「自然排煙窗工程」，追加「機械排煙工程」</t>
    <phoneticPr fontId="1" type="noConversion"/>
  </si>
  <si>
    <t>兩造不爭執</t>
    <phoneticPr fontId="1" type="noConversion"/>
  </si>
  <si>
    <t>本項已包含於項次2「排煙風機安裝工資」一併計算。</t>
    <phoneticPr fontId="1" type="noConversion"/>
  </si>
  <si>
    <t>指示燈含在控制盤體內，無須拆開，被告並未與原告追加此工項。此為原告依系爭合約第3條第1項約定應提供之所需材料，依同條第2項之約定，原告不得向被告請求追加款。</t>
    <phoneticPr fontId="1" type="noConversion"/>
  </si>
  <si>
    <t>被告並未與原告追加此工項。此為原告依系爭合約第3條第1項約定應提供之所需材料，依同條第2項之約定，原告不得向被告請求追加款。</t>
    <phoneticPr fontId="1" type="noConversion"/>
  </si>
  <si>
    <t>經被告前任機電主任陳財源至施工現場逐一核對及清點後，此工項並未有追加數量之情形。原告不得向被告請求追加款。</t>
    <phoneticPr fontId="1" type="noConversion"/>
  </si>
  <si>
    <t>840° 5.5mm耐燃電線</t>
    <phoneticPr fontId="1" type="noConversion"/>
  </si>
  <si>
    <t>經被告前任機電主任陳財源至施工現場逐一核對及清點後，此工項並未有追加數量之情形。原告不得向被告請求追加款。</t>
    <phoneticPr fontId="1" type="noConversion"/>
  </si>
  <si>
    <t>1.被告並未與原告追加「消防圖排煙機計算」。此為原告依系爭合約第3條第1項約定應提供之所需工料，依同條第2項之約定，原告不得向被告要求加價。
2.就「發電機檢討簽證」項目，被告並未與原告追加數量。原告不得向被告請求追加款。</t>
    <phoneticPr fontId="1" type="noConversion"/>
  </si>
  <si>
    <t>上開追加合計金額-追減合計金額</t>
    <phoneticPr fontId="1" type="noConversion"/>
  </si>
  <si>
    <t>附表5「被告主張除原證7外尚應追加減金額部分」</t>
    <phoneticPr fontId="1" type="noConversion"/>
  </si>
  <si>
    <t>消防設備工程</t>
    <phoneticPr fontId="1" type="noConversion"/>
  </si>
  <si>
    <t>一</t>
    <phoneticPr fontId="1" type="noConversion"/>
  </si>
  <si>
    <t>追減數量</t>
    <phoneticPr fontId="1" type="noConversion"/>
  </si>
  <si>
    <t>追加數量</t>
    <phoneticPr fontId="1" type="noConversion"/>
  </si>
  <si>
    <t>追加金額</t>
    <phoneticPr fontId="1" type="noConversion"/>
  </si>
  <si>
    <t>追減金額</t>
    <phoneticPr fontId="1" type="noConversion"/>
  </si>
  <si>
    <t>項次一-小計</t>
    <phoneticPr fontId="1" type="noConversion"/>
  </si>
  <si>
    <t>電信、弱電設備工程</t>
    <phoneticPr fontId="1" type="noConversion"/>
  </si>
  <si>
    <t>電信、弱電系統</t>
    <phoneticPr fontId="1" type="noConversion"/>
  </si>
  <si>
    <t>全棟工資</t>
    <phoneticPr fontId="1" type="noConversion"/>
  </si>
  <si>
    <t>3樓夾層少裝燈具12盞</t>
    <phoneticPr fontId="1" type="noConversion"/>
  </si>
  <si>
    <t>吸頂日光燈T5 FL14W/4 1∮220V</t>
    <phoneticPr fontId="1" type="noConversion"/>
  </si>
  <si>
    <t>盞</t>
    <phoneticPr fontId="1" type="noConversion"/>
  </si>
  <si>
    <t>工</t>
    <phoneticPr fontId="1" type="noConversion"/>
  </si>
  <si>
    <t>當層樓工資</t>
    <phoneticPr fontId="1" type="noConversion"/>
  </si>
  <si>
    <t>3樓辦公室天花板內電信線槽40M未施作</t>
    <phoneticPr fontId="1" type="noConversion"/>
  </si>
  <si>
    <t>零星材料</t>
    <phoneticPr fontId="1" type="noConversion"/>
  </si>
  <si>
    <t>只</t>
    <phoneticPr fontId="1" type="noConversion"/>
  </si>
  <si>
    <t>式</t>
    <phoneticPr fontId="1" type="noConversion"/>
  </si>
  <si>
    <t>合約數量</t>
    <phoneticPr fontId="1" type="noConversion"/>
  </si>
  <si>
    <t>合約單價</t>
    <phoneticPr fontId="1" type="noConversion"/>
  </si>
  <si>
    <t>1樓中間線架後半部，約8米未按圖施工</t>
    <phoneticPr fontId="1" type="noConversion"/>
  </si>
  <si>
    <t>CABLE TRAY 30W*10Hcm</t>
    <phoneticPr fontId="1" type="noConversion"/>
  </si>
  <si>
    <t>CABLE TRAY 30W*10Hcm 90˚平彎接頭</t>
    <phoneticPr fontId="1" type="noConversion"/>
  </si>
  <si>
    <t>管路吊架</t>
    <phoneticPr fontId="1" type="noConversion"/>
  </si>
  <si>
    <t>五金另料</t>
    <phoneticPr fontId="1" type="noConversion"/>
  </si>
  <si>
    <t>線架另料</t>
    <phoneticPr fontId="1" type="noConversion"/>
  </si>
  <si>
    <t>鋁製線架安裝工資</t>
    <phoneticPr fontId="1" type="noConversion"/>
  </si>
  <si>
    <t>米</t>
    <phoneticPr fontId="1" type="noConversion"/>
  </si>
  <si>
    <t>3樓作業廠房燈具少裝1盞</t>
    <phoneticPr fontId="1" type="noConversion"/>
  </si>
  <si>
    <t>吸頂日光燈T5 FL14W/4 1∮220V</t>
    <phoneticPr fontId="1" type="noConversion"/>
  </si>
  <si>
    <t>當層樓工資</t>
    <phoneticPr fontId="1" type="noConversion"/>
  </si>
  <si>
    <t>其他</t>
    <phoneticPr fontId="1" type="noConversion"/>
  </si>
  <si>
    <t>3樓辦公室茶水間圖面所示之3個插座，現場只做2個。</t>
    <phoneticPr fontId="1" type="noConversion"/>
  </si>
  <si>
    <t>追加單價</t>
    <phoneticPr fontId="1" type="noConversion"/>
  </si>
  <si>
    <t>追減單價</t>
    <phoneticPr fontId="1" type="noConversion"/>
  </si>
  <si>
    <t>未施作MOF盤開孔穿線並接線</t>
    <phoneticPr fontId="1" type="noConversion"/>
  </si>
  <si>
    <t>三</t>
    <phoneticPr fontId="1" type="noConversion"/>
  </si>
  <si>
    <t>一.A.一.43運雜費
一.A.一.43.1臨時廠原有設備拆遷及整併工料</t>
    <phoneticPr fontId="1" type="noConversion"/>
  </si>
  <si>
    <t>工</t>
    <phoneticPr fontId="1" type="noConversion"/>
  </si>
  <si>
    <t>未按屋突壹層插座平面圖施作插座</t>
    <phoneticPr fontId="1" type="noConversion"/>
  </si>
  <si>
    <t>四</t>
    <phoneticPr fontId="1" type="noConversion"/>
  </si>
  <si>
    <t>項次三-小計</t>
    <phoneticPr fontId="1" type="noConversion"/>
  </si>
  <si>
    <t>項次四-小計</t>
    <phoneticPr fontId="1" type="noConversion"/>
  </si>
  <si>
    <t>項次一至四之總計</t>
    <phoneticPr fontId="1" type="noConversion"/>
  </si>
  <si>
    <t>項次二-小計</t>
    <phoneticPr fontId="1" type="noConversion"/>
  </si>
  <si>
    <t>5%營業稅</t>
    <phoneticPr fontId="1" type="noConversion"/>
  </si>
  <si>
    <t>含稅合計</t>
    <phoneticPr fontId="1" type="noConversion"/>
  </si>
  <si>
    <t>備註</t>
    <phoneticPr fontId="1" type="noConversion"/>
  </si>
  <si>
    <t>兩造不爭執</t>
    <phoneticPr fontId="1" type="noConversion"/>
  </si>
  <si>
    <t>守衛室雨水排水屬壹層排水平面圖圖號S6-1約定應施作之項目，非屬追加工程。</t>
    <phoneticPr fontId="1" type="noConversion"/>
  </si>
  <si>
    <t>配電盤定位固定</t>
    <phoneticPr fontId="1" type="noConversion"/>
  </si>
  <si>
    <t>運雜費</t>
    <phoneticPr fontId="1" type="noConversion"/>
  </si>
  <si>
    <t>守衛室雨水排水</t>
    <phoneticPr fontId="1" type="noConversion"/>
  </si>
  <si>
    <t>臨時水電拆除</t>
    <phoneticPr fontId="1" type="noConversion"/>
  </si>
  <si>
    <t>臨時電重新配置</t>
    <phoneticPr fontId="1" type="noConversion"/>
  </si>
  <si>
    <t>單
位</t>
    <phoneticPr fontId="1" type="noConversion"/>
  </si>
  <si>
    <t>自然排煙窗追減工程</t>
    <phoneticPr fontId="1" type="noConversion"/>
  </si>
  <si>
    <t>機械排煙設備追加工程</t>
    <phoneticPr fontId="1" type="noConversion"/>
  </si>
  <si>
    <t>增設電源追加工程</t>
    <phoneticPr fontId="1" type="noConversion"/>
  </si>
  <si>
    <t>運雜費</t>
    <phoneticPr fontId="1" type="noConversion"/>
  </si>
  <si>
    <t>排煙風機安裝工資</t>
    <phoneticPr fontId="1" type="noConversion"/>
  </si>
  <si>
    <t>排煙閘門安裝工資</t>
    <phoneticPr fontId="1" type="noConversion"/>
  </si>
  <si>
    <t>PVC管3"</t>
    <phoneticPr fontId="1" type="noConversion"/>
  </si>
  <si>
    <t>雨水排水追加工程</t>
    <phoneticPr fontId="1" type="noConversion"/>
  </si>
  <si>
    <t>代向建拓起重工程有限公司租用高空作業車</t>
    <phoneticPr fontId="1" type="noConversion"/>
  </si>
  <si>
    <t>委由鐽榮土木包工業清運垃圾及廢土等</t>
    <phoneticPr fontId="1" type="noConversion"/>
  </si>
  <si>
    <t>委由育嵩企業清運工程廢棄物</t>
    <phoneticPr fontId="1" type="noConversion"/>
  </si>
  <si>
    <t>委由春泰清潔有限公司清運生活垃圾</t>
    <phoneticPr fontId="1" type="noConversion"/>
  </si>
  <si>
    <t>委由昆宏國際清運營建廢棄物棄土</t>
    <phoneticPr fontId="1" type="noConversion"/>
  </si>
  <si>
    <t>1.此項業經被告人員翁震坤確認，應無違誤。
2.同意參照契約單價7元計價，應追加3,500元</t>
    <phoneticPr fontId="1" type="noConversion"/>
  </si>
  <si>
    <t>向錦億實業股份有限公司採購電線及電纜</t>
    <phoneticPr fontId="1" type="noConversion"/>
  </si>
  <si>
    <t>向權能欣業有限公司採購五金另料</t>
    <phoneticPr fontId="1" type="noConversion"/>
  </si>
  <si>
    <t>向鈞鴻機電股份有限公司採購電源盤</t>
    <phoneticPr fontId="1" type="noConversion"/>
  </si>
  <si>
    <t>委由明鑫工程行施作箱體固定拉線及接線</t>
    <phoneticPr fontId="1" type="noConversion"/>
  </si>
  <si>
    <t>代雇工施作空調二次側工程</t>
    <phoneticPr fontId="1" type="noConversion"/>
  </si>
  <si>
    <t>代雇工施作拆除及搬遷康華公司之電器設備及安裝</t>
    <phoneticPr fontId="1" type="noConversion"/>
  </si>
  <si>
    <t>委由利陽水電工程有限公司向台電申請臨時廠之停電及復電</t>
    <phoneticPr fontId="1" type="noConversion"/>
  </si>
  <si>
    <t>委由茂璽水電工程有限公司施作拆除臨時廠電器設備</t>
    <phoneticPr fontId="1" type="noConversion"/>
  </si>
  <si>
    <t>未施作不得請求本項費用</t>
    <phoneticPr fontId="1" type="noConversion"/>
  </si>
  <si>
    <t>被告主張除原證7外尚應追減金額部分</t>
    <phoneticPr fontId="1" type="noConversion"/>
  </si>
  <si>
    <t>被告主張</t>
    <phoneticPr fontId="1" type="noConversion"/>
  </si>
  <si>
    <t>消防送審變更工程</t>
    <phoneticPr fontId="1" type="noConversion"/>
  </si>
  <si>
    <t>工程尾款</t>
    <phoneticPr fontId="1" type="noConversion"/>
  </si>
  <si>
    <t>保留款</t>
    <phoneticPr fontId="1" type="noConversion"/>
  </si>
  <si>
    <t>代施作「RC基座工料費」費用</t>
    <phoneticPr fontId="1" type="noConversion"/>
  </si>
  <si>
    <t>含稅</t>
    <phoneticPr fontId="1" type="noConversion"/>
  </si>
  <si>
    <t>經被告前機電主任清點後，確認現場僅施作177只，扣除合約數量141只，追加36只，依合約金額計算追加金額應為8,352元。</t>
    <phoneticPr fontId="1" type="noConversion"/>
  </si>
  <si>
    <t>金額更動</t>
    <phoneticPr fontId="1" type="noConversion"/>
  </si>
  <si>
    <t>(八)</t>
  </si>
  <si>
    <t>1.請求權：民法第546條第1項
2.證據：被證20</t>
    <phoneticPr fontId="1" type="noConversion"/>
  </si>
  <si>
    <t>簡要說明</t>
    <phoneticPr fontId="1" type="noConversion"/>
  </si>
  <si>
    <t>(一)</t>
  </si>
  <si>
    <t>(二)</t>
  </si>
  <si>
    <t>(三)</t>
  </si>
  <si>
    <t>項次(三)-小計</t>
  </si>
  <si>
    <t>(四)</t>
  </si>
  <si>
    <t>項次(二)-小計</t>
  </si>
  <si>
    <t>(五)</t>
  </si>
  <si>
    <t>項次(五)-小計</t>
  </si>
  <si>
    <t>(六)</t>
  </si>
  <si>
    <t>(七)</t>
  </si>
  <si>
    <t>(九)</t>
  </si>
  <si>
    <t>項次一-合計(項次(一)+(二)+(三))</t>
  </si>
  <si>
    <t>1.請求權：民法493條第2項、第176條第1項、第495條第1項(卷二81至83)。
2.金額更正為1062064元</t>
  </si>
  <si>
    <t>應扣除項次43「運雜費」之「配電箱定位安裝工資(併盤費用&amp;另料)」</t>
  </si>
  <si>
    <t>同意不請領(卷二51反)</t>
  </si>
  <si>
    <t>代雇工施作排水溝配管工程(委由宸銓企業社施作)</t>
  </si>
  <si>
    <t>承租發電機費用(測試及消防檢查)</t>
  </si>
  <si>
    <t>同意負擔(卷二147反)</t>
  </si>
  <si>
    <t>項次二-合計(項次(一)+(二)+(三)+(四)+(五)+(六)+(七)+(八))</t>
  </si>
  <si>
    <t>原告尚得請求之金額(項次一-二)</t>
  </si>
  <si>
    <t>1.請求權：系契約第18條第3項、民法第546條第1項、第176條第1項
2.證據：被證10</t>
    <phoneticPr fontId="1" type="noConversion"/>
  </si>
  <si>
    <t>1.請求權：民法第176條第1項、第495條第1項
2.證據：被證16-1</t>
    <phoneticPr fontId="1" type="noConversion"/>
  </si>
  <si>
    <t>被證8、被證37</t>
    <phoneticPr fontId="1" type="noConversion"/>
  </si>
  <si>
    <t>被證7</t>
    <phoneticPr fontId="1" type="noConversion"/>
  </si>
  <si>
    <t>被證38至44</t>
    <phoneticPr fontId="1" type="noConversion"/>
  </si>
  <si>
    <t>1.請求權：民法493條第2項、第176條第1項、第495條第1項
2.證據：被證36</t>
    <phoneticPr fontId="1" type="noConversion"/>
  </si>
  <si>
    <t>1.請求權：系爭契約第15條第4項
2.原告應按工程款金額比例10.24％分攤費用</t>
    <phoneticPr fontId="1" type="noConversion"/>
  </si>
  <si>
    <t>請求權：民法493條第2項、第176條第1項、第495條第1項</t>
    <phoneticPr fontId="1" type="noConversion"/>
  </si>
  <si>
    <t>被證33</t>
    <phoneticPr fontId="1" type="noConversion"/>
  </si>
  <si>
    <t>被證34</t>
    <phoneticPr fontId="1" type="noConversion"/>
  </si>
  <si>
    <t>被證35</t>
    <phoneticPr fontId="1" type="noConversion"/>
  </si>
  <si>
    <t>已含於項次1扣款內</t>
    <phoneticPr fontId="1" type="noConversion"/>
  </si>
  <si>
    <t>詳判決後附之附表2</t>
    <phoneticPr fontId="1" type="noConversion"/>
  </si>
  <si>
    <t>詳判決後附之附表3</t>
  </si>
  <si>
    <t>詳判決後附之附表4</t>
  </si>
  <si>
    <t>詳判決後附之附表5</t>
  </si>
  <si>
    <t>1.卷二120至132之附表5
2.卷二172至175之附表6</t>
    <phoneticPr fontId="1" type="noConversion"/>
  </si>
  <si>
    <t>卷二39之附表2</t>
    <phoneticPr fontId="1" type="noConversion"/>
  </si>
  <si>
    <t>卷二38之附表1</t>
    <phoneticPr fontId="1" type="noConversion"/>
  </si>
  <si>
    <t>1.卷二291之附表9
2.卷三138至147之附表11</t>
    <phoneticPr fontId="1" type="noConversion"/>
  </si>
  <si>
    <t>原證3、原證10、卷二53之附表一、原證12、原證13、原證14</t>
    <phoneticPr fontId="1" type="noConversion"/>
  </si>
  <si>
    <t>原告主張
(原證4)</t>
  </si>
  <si>
    <t>被告抗辯
(卷二39之附表2、卷二281反至282)</t>
  </si>
  <si>
    <t>配電盤定位固定屬價目表一.A.49「鋁製線架工程(陽極處理)」，非屬追加工程。</t>
  </si>
  <si>
    <t>同意以原證4單價計價(卷二282反)</t>
  </si>
  <si>
    <t>壹至伍總計(未稅)</t>
  </si>
  <si>
    <t>壹至伍總計(含稅)</t>
  </si>
  <si>
    <t>原告主張
(原證10)</t>
  </si>
  <si>
    <t>1.1組避雷針單價15,000元，1組角座單價2,500元，故1組避雷器單價應為17,500元，2組35,000元。(卷二280)
2.證據：被證27-1、30</t>
  </si>
  <si>
    <t>被告抗辯
(卷二38之附表1、卷二280至281)</t>
  </si>
  <si>
    <t>1.原證3：陳財源核給避雷針2組，94,600元。
2.實際購買金額為67,200元(卷二160)。
3.證據：原證3、10、11、12、13、14</t>
  </si>
  <si>
    <t>依原證12所核定金額13萬5100元(含稅)計價。</t>
  </si>
  <si>
    <t>避雷針座(不銹鋼)</t>
  </si>
  <si>
    <t>已含於表一.A.一.48「接地工程」費用中(卷二280反)。</t>
  </si>
  <si>
    <t>契約估價單已約定有試車及調整費用5,670元(卷一48)，不得再追加請求。</t>
  </si>
  <si>
    <t>原告主張
(原證7)</t>
  </si>
  <si>
    <t>偵煙式探測器(局限型二種，非蓄積型)</t>
  </si>
  <si>
    <t>原告同意追加8,352元(卷二146、卷三223)。</t>
  </si>
  <si>
    <t>PVC軟管16mm∮×2.0mm(1/2")</t>
  </si>
  <si>
    <t>1.此項業經被告人員翁震坤確認，應無違誤。
2.同意參照契約單價9元計價，應追加1,800元(卷三223)</t>
  </si>
  <si>
    <t>600V75°1.2mm耐熱線(HIV)</t>
  </si>
  <si>
    <t>鐵軟管16mm∮×2.0mm(1/2")</t>
  </si>
  <si>
    <t>1.因追加「偵煙式探測器」項目36只，施作此追加部分需「2人2工」，以每工3,000元計，追加金額為12,000元(計算式：4工×3,000元)。
2.於契約「三、消防設備工程」之「A、消防設備工程」之「第17項，EMT電管 19mm∮(1/2”)」部分(卷一第46頁)少做822.5M，而施作822.5M之「EMT電管 19mm∮(1/2”)」需「2人8工」，共計16工，以每工3,000元計算，應追減工資48,000元。</t>
  </si>
  <si>
    <t>原告同意被告所述，自然排煙窗追減工程追減94,264元(卷二146反、卷三224反)。</t>
  </si>
  <si>
    <t>PVC管16mm∮×2.0mm(1/2")</t>
  </si>
  <si>
    <t>PVC管28mm∮×3.0mm(1")</t>
  </si>
  <si>
    <t>840度C 2.0mms耐燃線1/C(FR-CV)</t>
  </si>
  <si>
    <t>380度C 1.6mms耐熱線1/C(FR-CV)</t>
  </si>
  <si>
    <t>1.「排煙風機安裝工資」、「排煙閘門安裝工資」及「發電機排煙風管及安裝工資」應一併計算為「安裝工資」，共計5工。
2.此工項為追加之新增工項，依系爭合約第17條約定，應由雙方協議合理單價，而被告認每工3,000元係屬合理。故應追加15,000元(計算式：5工×3,000元)。</t>
  </si>
  <si>
    <t>手動開關(排煙機用)</t>
  </si>
  <si>
    <t>此項業經被告人員翁震坤確認，應無違誤。
同意扣3070元，但無負擔被告另行交由陳財源施工所支付工資9000元。(卷二146反)
同意追減3070元(卷三225)</t>
  </si>
  <si>
    <t>經被告公司前任機電主任陳財源至施工現場逐一核對及清點後，確認1樓排煙手動開關2個未連工帶料施作、3樓排煙手動開關3個未連工帶料施作。故應追減3,070元(計算式：5只×614元)。</t>
  </si>
  <si>
    <t>原告同意本項追加16,440元(卷二146反、卷三225)。</t>
  </si>
  <si>
    <t>PVC PIPE 19mm∮(1/2")</t>
  </si>
  <si>
    <t>PVC PIPE 31mm∮(1")</t>
  </si>
  <si>
    <t>380度C 1.6mm耐熱線1/C(FR-CV)</t>
  </si>
  <si>
    <t>600V 75° 1.2mm耐熱線(HIV)</t>
  </si>
  <si>
    <t>1.此項業經被告人員翁震坤確認，應無違誤。
2.參照卷一第48頁之合約單價改為追加5,670元(卷三225)</t>
  </si>
  <si>
    <t>1.此項業經被告人員翁震坤確認，應無違誤。
2.參照卷一第49頁之合約單價改為追加26,250元(卷三225)</t>
  </si>
  <si>
    <t>因項次6「手動開關(排煙機用)」5個原告公司未連工帶料施作，係被告前任機電主任陳財源代為施作，因陳財源連工帶料施作之工資為每只1,800元，故共應追減9,000元(計算式：5只×1,800元)。</t>
  </si>
  <si>
    <t>1.此項業經被告人員翁震坤確認，應無違誤。
2.參照合約單價改為追加20,060元(卷三226)</t>
  </si>
  <si>
    <t>1.此項業經被告人員翁震坤確認，應無違誤。
2.參照合約單價改為追加2,880元(卷三226)</t>
  </si>
  <si>
    <t>同意追加金額為22097元(卷三227)</t>
  </si>
  <si>
    <t>1.有依工地需求按乙梯之圖說(卷一第98頁)追加施作排水工程。
2.因乙梯位於樓高7公尺處，PVC管2支自乙梯接至地面需14公尺(計算式：7公尺×2)，而再由地面延伸至排水溝之距離為1公尺，故被告向原告追加此項目之數量為15公尺。
3.依系爭合約第17條約定，對於增加數量之原契約項目應依合約所定之單價增加工程款，故以每公尺118元計算，共應追加1,770元(計算式：15公尺 × 118元)。</t>
  </si>
  <si>
    <t>此工項為原告依系爭合約施作所應提供者，且為工程慣例或技術上不可或缺者，故依系爭合約第3條第2項約定，原告不得再另向被告請求(卷二283反至284)。</t>
  </si>
  <si>
    <t>壹至陸總計(未稅)</t>
  </si>
  <si>
    <t>壹至陸總計(含稅)</t>
  </si>
  <si>
    <t>被告主張
(卷二291至298之附表9、對應契約單價說明如卷三138至147之附表11）</t>
  </si>
  <si>
    <t>EMT電管 19mm∮(1/2”)</t>
  </si>
  <si>
    <t>380˚1.2mm耐熱線1/C(HR-CV)</t>
  </si>
  <si>
    <t>PVC管 20mm∮×2.0mm(3/4”)</t>
  </si>
  <si>
    <t>直式鋁製線架200W×100H(弱電共用)</t>
  </si>
  <si>
    <t>90度內彎上升線架接頭200W×100H(弱電共用)</t>
  </si>
  <si>
    <t>水平T型線架接頭(弱電共用)</t>
  </si>
  <si>
    <t>附屬零件(連接片、固定片，馬車螺絲等）</t>
  </si>
  <si>
    <t>台電受電室外水龍頭下方未施作(圖有排水)連工帶料。</t>
  </si>
  <si>
    <t>貨梯外側水龍頭下方未施作(圖有排水)連工帶料。</t>
  </si>
  <si>
    <t>未按「屋突壹層插座平面圖」，圖號：25-E25圖說(參　鈞院卷第78頁）施作插座。</t>
  </si>
  <si>
    <t>同意按承攬總價比例10.24%負擔4,096元(卷二147)</t>
  </si>
  <si>
    <t>被告抗辯
(卷二120至132之附表5、卷二172至175之附表6)</t>
    <phoneticPr fontId="1" type="noConversion"/>
  </si>
  <si>
    <t>1.施作RC基座支出材料費為27253元(卷三241反)
2.施作RC基座工資26345元（卷三242反）
3.合計為53598元（被告附表8）</t>
    <phoneticPr fontId="1" type="noConversion"/>
  </si>
  <si>
    <t xml:space="preserve">
同意分攤3927元(卷二78、卷三215)。
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</si>
</sst>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b/>
      <sz val="10"/>
      <color theme="1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2"/>
      <name val="新細明體"/>
      <family val="1"/>
      <charset val="136"/>
    </font>
    <font>
      <b/>
      <sz val="10"/>
      <name val="新細明體"/>
      <family val="1"/>
      <charset val="136"/>
    </font>
    <font>
      <i/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169">
    <xf numFmtId="0" fontId="0" fillId="0" borderId="0" xfId="0">
      <alignment vertical="center"/>
    </xf>
    <xf numFmtId="3" fontId="2" fillId="0" borderId="0" xfId="1" applyNumberFormat="1" applyAlignment="1">
      <alignment vertical="center" shrinkToFit="1"/>
    </xf>
    <xf numFmtId="3" fontId="3" fillId="0" borderId="0" xfId="1" applyNumberFormat="1" applyFont="1" applyAlignment="1">
      <alignment vertical="center" wrapText="1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vertical="center" wrapText="1"/>
    </xf>
    <xf numFmtId="0" fontId="0" fillId="0" borderId="2" xfId="0" applyBorder="1">
      <alignment vertical="center"/>
    </xf>
    <xf numFmtId="176" fontId="0" fillId="0" borderId="2" xfId="0" applyNumberFormat="1" applyBorder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0" fillId="0" borderId="0" xfId="0" applyBorder="1">
      <alignment vertical="center"/>
    </xf>
    <xf numFmtId="3" fontId="2" fillId="0" borderId="2" xfId="1" applyNumberFormat="1" applyFont="1" applyBorder="1" applyAlignment="1">
      <alignment horizontal="center" vertical="center" wrapText="1"/>
    </xf>
    <xf numFmtId="0" fontId="2" fillId="0" borderId="2" xfId="1" applyBorder="1" applyAlignment="1">
      <alignment horizontal="center" vertical="center" wrapText="1"/>
    </xf>
    <xf numFmtId="0" fontId="2" fillId="0" borderId="2" xfId="1" applyBorder="1" applyAlignment="1">
      <alignment vertical="center" wrapText="1"/>
    </xf>
    <xf numFmtId="3" fontId="2" fillId="0" borderId="2" xfId="1" applyNumberFormat="1" applyBorder="1" applyAlignment="1">
      <alignment vertical="center" shrinkToFit="1"/>
    </xf>
    <xf numFmtId="176" fontId="0" fillId="0" borderId="0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4" fillId="0" borderId="0" xfId="0" applyNumberFormat="1" applyFont="1" applyBorder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49" fontId="5" fillId="0" borderId="0" xfId="0" applyNumberFormat="1" applyFont="1" applyBorder="1">
      <alignment vertical="center"/>
    </xf>
    <xf numFmtId="0" fontId="0" fillId="0" borderId="0" xfId="0" applyBorder="1" applyAlignment="1">
      <alignment horizontal="right" vertical="center"/>
    </xf>
    <xf numFmtId="176" fontId="0" fillId="0" borderId="2" xfId="0" applyNumberFormat="1" applyBorder="1" applyAlignment="1">
      <alignment horizontal="center" vertical="center" wrapText="1"/>
    </xf>
    <xf numFmtId="176" fontId="0" fillId="0" borderId="2" xfId="0" applyNumberFormat="1" applyBorder="1" applyAlignment="1">
      <alignment horizontal="right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vertical="center" wrapText="1"/>
    </xf>
    <xf numFmtId="0" fontId="4" fillId="0" borderId="0" xfId="0" applyFont="1" applyBorder="1" applyAlignment="1">
      <alignment horizontal="left" vertical="center"/>
    </xf>
    <xf numFmtId="176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0" fillId="0" borderId="2" xfId="0" applyBorder="1">
      <alignment vertical="center"/>
    </xf>
    <xf numFmtId="38" fontId="7" fillId="0" borderId="2" xfId="0" applyNumberFormat="1" applyFont="1" applyBorder="1" applyAlignment="1">
      <alignment vertical="center" wrapText="1"/>
    </xf>
    <xf numFmtId="38" fontId="0" fillId="0" borderId="2" xfId="0" applyNumberFormat="1" applyBorder="1">
      <alignment vertical="center"/>
    </xf>
    <xf numFmtId="176" fontId="8" fillId="0" borderId="2" xfId="0" applyNumberFormat="1" applyFont="1" applyBorder="1" applyAlignment="1">
      <alignment vertical="center" wrapText="1"/>
    </xf>
    <xf numFmtId="176" fontId="9" fillId="0" borderId="2" xfId="0" applyNumberFormat="1" applyFont="1" applyBorder="1" applyAlignment="1">
      <alignment horizontal="center" vertical="center" wrapText="1"/>
    </xf>
    <xf numFmtId="38" fontId="9" fillId="0" borderId="2" xfId="0" applyNumberFormat="1" applyFont="1" applyBorder="1" applyAlignment="1">
      <alignment vertical="center" wrapText="1"/>
    </xf>
    <xf numFmtId="176" fontId="10" fillId="0" borderId="2" xfId="0" applyNumberFormat="1" applyFont="1" applyBorder="1" applyAlignment="1">
      <alignment horizontal="left" vertical="center" wrapText="1"/>
    </xf>
    <xf numFmtId="176" fontId="8" fillId="0" borderId="2" xfId="0" applyNumberFormat="1" applyFont="1" applyBorder="1" applyAlignment="1">
      <alignment horizontal="right" vertical="center" wrapText="1"/>
    </xf>
    <xf numFmtId="38" fontId="8" fillId="0" borderId="2" xfId="0" applyNumberFormat="1" applyFont="1" applyBorder="1">
      <alignment vertical="center"/>
    </xf>
    <xf numFmtId="0" fontId="8" fillId="0" borderId="2" xfId="0" applyFont="1" applyBorder="1">
      <alignment vertical="center"/>
    </xf>
    <xf numFmtId="0" fontId="8" fillId="0" borderId="0" xfId="0" applyFont="1" applyBorder="1">
      <alignment vertical="center"/>
    </xf>
    <xf numFmtId="176" fontId="11" fillId="0" borderId="2" xfId="0" applyNumberFormat="1" applyFont="1" applyBorder="1" applyAlignment="1">
      <alignment horizontal="right" vertical="center" wrapText="1"/>
    </xf>
    <xf numFmtId="176" fontId="12" fillId="0" borderId="2" xfId="0" applyNumberFormat="1" applyFont="1" applyBorder="1" applyAlignment="1">
      <alignment horizontal="right" vertical="center" wrapText="1"/>
    </xf>
    <xf numFmtId="176" fontId="12" fillId="0" borderId="2" xfId="0" applyNumberFormat="1" applyFont="1" applyBorder="1" applyAlignment="1">
      <alignment vertical="center" wrapText="1"/>
    </xf>
    <xf numFmtId="38" fontId="12" fillId="0" borderId="2" xfId="0" applyNumberFormat="1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38" fontId="0" fillId="0" borderId="0" xfId="0" applyNumberFormat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vertical="center" wrapText="1"/>
    </xf>
    <xf numFmtId="38" fontId="0" fillId="0" borderId="2" xfId="0" applyNumberFormat="1" applyBorder="1" applyAlignment="1">
      <alignment vertical="center" wrapText="1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5" fillId="0" borderId="3" xfId="0" applyFont="1" applyBorder="1" applyAlignment="1">
      <alignment horizontal="left" vertical="center"/>
    </xf>
    <xf numFmtId="38" fontId="0" fillId="0" borderId="1" xfId="0" applyNumberFormat="1" applyBorder="1" applyAlignment="1">
      <alignment vertical="center" wrapText="1"/>
    </xf>
    <xf numFmtId="38" fontId="13" fillId="0" borderId="2" xfId="0" applyNumberFormat="1" applyFont="1" applyBorder="1" applyAlignment="1">
      <alignment horizontal="center" vertical="center" wrapText="1"/>
    </xf>
    <xf numFmtId="38" fontId="0" fillId="0" borderId="2" xfId="0" applyNumberFormat="1" applyFill="1" applyBorder="1" applyAlignment="1">
      <alignment vertical="center" wrapText="1"/>
    </xf>
    <xf numFmtId="38" fontId="0" fillId="0" borderId="1" xfId="0" applyNumberFormat="1" applyBorder="1" applyAlignment="1">
      <alignment vertical="center" shrinkToFit="1"/>
    </xf>
    <xf numFmtId="38" fontId="13" fillId="0" borderId="2" xfId="0" applyNumberFormat="1" applyFont="1" applyBorder="1" applyAlignment="1">
      <alignment horizontal="center" vertical="center" shrinkToFit="1"/>
    </xf>
    <xf numFmtId="38" fontId="7" fillId="0" borderId="2" xfId="0" applyNumberFormat="1" applyFont="1" applyBorder="1" applyAlignment="1">
      <alignment horizontal="center" vertical="center" shrinkToFit="1"/>
    </xf>
    <xf numFmtId="38" fontId="0" fillId="0" borderId="2" xfId="0" applyNumberFormat="1" applyBorder="1" applyAlignment="1">
      <alignment vertical="center" shrinkToFit="1"/>
    </xf>
    <xf numFmtId="38" fontId="0" fillId="0" borderId="2" xfId="0" applyNumberFormat="1" applyFill="1" applyBorder="1" applyAlignment="1">
      <alignment vertical="center" shrinkToFit="1"/>
    </xf>
    <xf numFmtId="38" fontId="0" fillId="0" borderId="3" xfId="0" applyNumberFormat="1" applyFill="1" applyBorder="1" applyAlignment="1">
      <alignment vertical="center" shrinkToFit="1"/>
    </xf>
    <xf numFmtId="38" fontId="0" fillId="0" borderId="3" xfId="0" applyNumberFormat="1" applyBorder="1" applyAlignment="1">
      <alignment vertical="center" shrinkToFit="1"/>
    </xf>
    <xf numFmtId="38" fontId="0" fillId="0" borderId="0" xfId="0" applyNumberFormat="1" applyBorder="1" applyAlignment="1">
      <alignment vertical="center" shrinkToFit="1"/>
    </xf>
    <xf numFmtId="38" fontId="0" fillId="0" borderId="3" xfId="0" applyNumberFormat="1" applyFill="1" applyBorder="1" applyAlignment="1">
      <alignment vertical="center" wrapText="1"/>
    </xf>
    <xf numFmtId="176" fontId="0" fillId="0" borderId="5" xfId="0" applyNumberFormat="1" applyBorder="1" applyAlignment="1">
      <alignment vertical="center" wrapText="1"/>
    </xf>
    <xf numFmtId="176" fontId="0" fillId="0" borderId="2" xfId="0" applyNumberFormat="1" applyBorder="1">
      <alignment vertical="center"/>
    </xf>
    <xf numFmtId="176" fontId="8" fillId="0" borderId="5" xfId="0" applyNumberFormat="1" applyFont="1" applyBorder="1" applyAlignment="1">
      <alignment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49" fontId="10" fillId="0" borderId="0" xfId="0" applyNumberFormat="1" applyFont="1" applyBorder="1">
      <alignment vertical="center"/>
    </xf>
    <xf numFmtId="0" fontId="10" fillId="0" borderId="0" xfId="0" applyFont="1" applyBorder="1">
      <alignment vertical="center"/>
    </xf>
    <xf numFmtId="38" fontId="0" fillId="0" borderId="2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3" fontId="3" fillId="0" borderId="2" xfId="1" applyNumberFormat="1" applyFont="1" applyBorder="1" applyAlignment="1">
      <alignment vertical="center" wrapText="1"/>
    </xf>
    <xf numFmtId="176" fontId="0" fillId="0" borderId="2" xfId="0" applyNumberFormat="1" applyBorder="1" applyAlignment="1">
      <alignment vertical="center" wrapText="1"/>
    </xf>
    <xf numFmtId="3" fontId="2" fillId="0" borderId="2" xfId="1" applyNumberFormat="1" applyBorder="1" applyAlignment="1">
      <alignment horizontal="right" vertical="center" shrinkToFit="1"/>
    </xf>
    <xf numFmtId="176" fontId="0" fillId="0" borderId="2" xfId="0" applyNumberFormat="1" applyBorder="1" applyAlignment="1">
      <alignment vertical="center" wrapText="1"/>
    </xf>
    <xf numFmtId="176" fontId="5" fillId="0" borderId="2" xfId="0" applyNumberFormat="1" applyFont="1" applyBorder="1" applyAlignment="1">
      <alignment horizontal="left" vertical="center" wrapText="1"/>
    </xf>
    <xf numFmtId="176" fontId="13" fillId="0" borderId="2" xfId="0" applyNumberFormat="1" applyFont="1" applyBorder="1" applyAlignment="1">
      <alignment horizontal="center" vertical="center" wrapText="1"/>
    </xf>
    <xf numFmtId="38" fontId="0" fillId="0" borderId="2" xfId="0" applyNumberFormat="1" applyBorder="1">
      <alignment vertical="center"/>
    </xf>
    <xf numFmtId="176" fontId="0" fillId="0" borderId="2" xfId="0" applyNumberFormat="1" applyBorder="1" applyAlignment="1">
      <alignment horizontal="right" vertical="center"/>
    </xf>
    <xf numFmtId="0" fontId="14" fillId="0" borderId="2" xfId="1" applyFont="1" applyBorder="1" applyAlignment="1">
      <alignment vertical="center" wrapText="1"/>
    </xf>
    <xf numFmtId="3" fontId="14" fillId="0" borderId="2" xfId="1" applyNumberFormat="1" applyFont="1" applyBorder="1" applyAlignment="1">
      <alignment vertical="center" shrinkToFit="1"/>
    </xf>
    <xf numFmtId="3" fontId="15" fillId="0" borderId="2" xfId="1" applyNumberFormat="1" applyFont="1" applyBorder="1" applyAlignment="1">
      <alignment vertical="center" wrapText="1"/>
    </xf>
    <xf numFmtId="0" fontId="14" fillId="0" borderId="0" xfId="1" applyFont="1" applyAlignment="1">
      <alignment vertical="center" wrapText="1"/>
    </xf>
    <xf numFmtId="0" fontId="16" fillId="0" borderId="2" xfId="1" applyFont="1" applyBorder="1" applyAlignment="1">
      <alignment vertical="center" wrapText="1"/>
    </xf>
    <xf numFmtId="176" fontId="0" fillId="0" borderId="2" xfId="0" applyNumberFormat="1" applyBorder="1" applyAlignment="1">
      <alignment vertical="center" wrapText="1"/>
    </xf>
    <xf numFmtId="38" fontId="0" fillId="0" borderId="2" xfId="0" applyNumberFormat="1" applyBorder="1">
      <alignment vertical="center"/>
    </xf>
    <xf numFmtId="38" fontId="0" fillId="0" borderId="2" xfId="0" applyNumberFormat="1" applyBorder="1">
      <alignment vertical="center"/>
    </xf>
    <xf numFmtId="0" fontId="0" fillId="0" borderId="0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Fill="1" applyBorder="1" applyAlignment="1">
      <alignment vertical="center" wrapText="1"/>
    </xf>
    <xf numFmtId="176" fontId="0" fillId="0" borderId="0" xfId="0" applyNumberFormat="1" applyFill="1" applyBorder="1" applyAlignment="1">
      <alignment vertical="center" wrapText="1"/>
    </xf>
    <xf numFmtId="0" fontId="2" fillId="0" borderId="0" xfId="1" applyAlignment="1">
      <alignment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3" fontId="2" fillId="0" borderId="2" xfId="1" applyNumberFormat="1" applyFont="1" applyBorder="1" applyAlignment="1">
      <alignment horizontal="center" vertical="center" shrinkToFit="1"/>
    </xf>
    <xf numFmtId="176" fontId="13" fillId="0" borderId="2" xfId="0" applyNumberFormat="1" applyFont="1" applyBorder="1" applyAlignment="1">
      <alignment horizontal="center" vertical="center" wrapText="1"/>
    </xf>
    <xf numFmtId="0" fontId="3" fillId="0" borderId="0" xfId="1" applyFont="1" applyFill="1" applyAlignment="1">
      <alignment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15" fillId="0" borderId="2" xfId="1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 wrapText="1"/>
    </xf>
    <xf numFmtId="0" fontId="4" fillId="0" borderId="0" xfId="0" applyFont="1" applyBorder="1" applyAlignment="1">
      <alignment vertical="top"/>
    </xf>
    <xf numFmtId="176" fontId="10" fillId="0" borderId="2" xfId="0" applyNumberFormat="1" applyFont="1" applyBorder="1" applyAlignment="1">
      <alignment vertical="top" wrapText="1"/>
    </xf>
    <xf numFmtId="176" fontId="5" fillId="0" borderId="2" xfId="0" applyNumberFormat="1" applyFont="1" applyBorder="1" applyAlignment="1">
      <alignment vertical="top" wrapText="1"/>
    </xf>
    <xf numFmtId="176" fontId="5" fillId="0" borderId="2" xfId="0" applyNumberFormat="1" applyFont="1" applyFill="1" applyBorder="1" applyAlignment="1">
      <alignment vertical="top" wrapText="1"/>
    </xf>
    <xf numFmtId="0" fontId="5" fillId="0" borderId="2" xfId="0" applyFont="1" applyBorder="1" applyAlignment="1">
      <alignment vertical="top"/>
    </xf>
    <xf numFmtId="0" fontId="5" fillId="0" borderId="0" xfId="0" applyFont="1" applyBorder="1" applyAlignment="1">
      <alignment vertical="top"/>
    </xf>
    <xf numFmtId="3" fontId="2" fillId="0" borderId="2" xfId="1" applyNumberFormat="1" applyFont="1" applyBorder="1" applyAlignment="1">
      <alignment horizontal="center" vertical="center" shrinkToFit="1"/>
    </xf>
    <xf numFmtId="0" fontId="2" fillId="0" borderId="0" xfId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176" fontId="0" fillId="0" borderId="2" xfId="0" applyNumberFormat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2" xfId="0" applyNumberFormat="1" applyBorder="1" applyAlignment="1">
      <alignment horizontal="center" vertical="center" wrapText="1"/>
    </xf>
    <xf numFmtId="176" fontId="0" fillId="0" borderId="2" xfId="0" applyNumberFormat="1" applyBorder="1" applyAlignment="1">
      <alignment vertical="top" wrapText="1"/>
    </xf>
    <xf numFmtId="176" fontId="0" fillId="0" borderId="5" xfId="0" applyNumberFormat="1" applyBorder="1" applyAlignment="1">
      <alignment horizontal="center" vertical="center" wrapText="1"/>
    </xf>
    <xf numFmtId="176" fontId="0" fillId="0" borderId="7" xfId="0" applyNumberFormat="1" applyBorder="1" applyAlignment="1">
      <alignment horizontal="center" vertical="center" wrapText="1"/>
    </xf>
    <xf numFmtId="176" fontId="0" fillId="0" borderId="3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Fill="1" applyBorder="1" applyAlignment="1">
      <alignment vertical="center" wrapText="1"/>
    </xf>
    <xf numFmtId="176" fontId="0" fillId="0" borderId="8" xfId="0" applyNumberFormat="1" applyFill="1" applyBorder="1" applyAlignment="1">
      <alignment vertical="center" wrapText="1"/>
    </xf>
    <xf numFmtId="176" fontId="0" fillId="0" borderId="4" xfId="0" applyNumberFormat="1" applyFill="1" applyBorder="1" applyAlignment="1">
      <alignment vertical="center" wrapText="1"/>
    </xf>
    <xf numFmtId="176" fontId="0" fillId="0" borderId="3" xfId="0" applyNumberFormat="1" applyBorder="1" applyAlignment="1">
      <alignment vertical="center" wrapText="1"/>
    </xf>
    <xf numFmtId="176" fontId="0" fillId="0" borderId="8" xfId="0" applyNumberFormat="1" applyBorder="1" applyAlignment="1">
      <alignment vertical="center" wrapText="1"/>
    </xf>
    <xf numFmtId="176" fontId="0" fillId="0" borderId="4" xfId="0" applyNumberFormat="1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176" fontId="0" fillId="0" borderId="2" xfId="0" applyNumberFormat="1" applyFont="1" applyBorder="1" applyAlignment="1">
      <alignment horizontal="center" vertical="center" wrapText="1"/>
    </xf>
    <xf numFmtId="176" fontId="13" fillId="0" borderId="2" xfId="0" applyNumberFormat="1" applyFont="1" applyBorder="1" applyAlignment="1">
      <alignment horizontal="center" vertical="center" wrapText="1"/>
    </xf>
    <xf numFmtId="38" fontId="7" fillId="0" borderId="3" xfId="0" applyNumberFormat="1" applyFont="1" applyBorder="1" applyAlignment="1">
      <alignment vertical="center" wrapText="1"/>
    </xf>
    <xf numFmtId="38" fontId="7" fillId="0" borderId="4" xfId="0" applyNumberFormat="1" applyFont="1" applyBorder="1" applyAlignment="1">
      <alignment vertical="center" wrapText="1"/>
    </xf>
    <xf numFmtId="38" fontId="0" fillId="0" borderId="2" xfId="0" applyNumberFormat="1" applyBorder="1" applyAlignment="1">
      <alignment horizontal="right" vertical="center"/>
    </xf>
    <xf numFmtId="176" fontId="8" fillId="0" borderId="3" xfId="0" applyNumberFormat="1" applyFont="1" applyBorder="1" applyAlignment="1">
      <alignment vertical="center" wrapText="1"/>
    </xf>
    <xf numFmtId="176" fontId="8" fillId="0" borderId="4" xfId="0" applyNumberFormat="1" applyFont="1" applyBorder="1" applyAlignment="1">
      <alignment vertical="center" wrapText="1"/>
    </xf>
    <xf numFmtId="176" fontId="5" fillId="0" borderId="3" xfId="0" applyNumberFormat="1" applyFont="1" applyBorder="1" applyAlignment="1">
      <alignment vertical="top" wrapText="1"/>
    </xf>
    <xf numFmtId="176" fontId="5" fillId="0" borderId="8" xfId="0" applyNumberFormat="1" applyFont="1" applyBorder="1" applyAlignment="1">
      <alignment vertical="top" wrapText="1"/>
    </xf>
    <xf numFmtId="176" fontId="5" fillId="0" borderId="4" xfId="0" applyNumberFormat="1" applyFont="1" applyBorder="1" applyAlignment="1">
      <alignment vertical="top" wrapText="1"/>
    </xf>
    <xf numFmtId="0" fontId="5" fillId="0" borderId="3" xfId="0" applyFont="1" applyFill="1" applyBorder="1" applyAlignment="1">
      <alignment vertical="center" wrapText="1"/>
    </xf>
    <xf numFmtId="0" fontId="5" fillId="0" borderId="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176" fontId="5" fillId="0" borderId="2" xfId="0" applyNumberFormat="1" applyFont="1" applyBorder="1" applyAlignment="1">
      <alignment vertical="top" wrapText="1"/>
    </xf>
    <xf numFmtId="38" fontId="7" fillId="0" borderId="8" xfId="0" applyNumberFormat="1" applyFont="1" applyBorder="1" applyAlignment="1">
      <alignment vertical="center" wrapText="1"/>
    </xf>
    <xf numFmtId="176" fontId="5" fillId="0" borderId="3" xfId="0" applyNumberFormat="1" applyFont="1" applyBorder="1" applyAlignment="1">
      <alignment horizontal="left" vertical="center" wrapText="1"/>
    </xf>
    <xf numFmtId="176" fontId="5" fillId="0" borderId="8" xfId="0" applyNumberFormat="1" applyFont="1" applyBorder="1" applyAlignment="1">
      <alignment horizontal="left" vertical="center" wrapText="1"/>
    </xf>
    <xf numFmtId="176" fontId="5" fillId="0" borderId="4" xfId="0" applyNumberFormat="1" applyFont="1" applyBorder="1" applyAlignment="1">
      <alignment horizontal="left" vertical="center" wrapText="1"/>
    </xf>
    <xf numFmtId="176" fontId="13" fillId="0" borderId="5" xfId="0" applyNumberFormat="1" applyFont="1" applyBorder="1" applyAlignment="1">
      <alignment horizontal="center" vertical="center" wrapText="1"/>
    </xf>
    <xf numFmtId="176" fontId="13" fillId="0" borderId="6" xfId="0" applyNumberFormat="1" applyFont="1" applyBorder="1" applyAlignment="1">
      <alignment horizontal="center" vertical="center" wrapText="1"/>
    </xf>
    <xf numFmtId="176" fontId="13" fillId="0" borderId="7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center" vertical="top" wrapText="1"/>
    </xf>
    <xf numFmtId="0" fontId="5" fillId="0" borderId="2" xfId="0" applyFont="1" applyFill="1" applyBorder="1" applyAlignment="1">
      <alignment vertical="center" wrapText="1"/>
    </xf>
    <xf numFmtId="38" fontId="0" fillId="0" borderId="2" xfId="0" applyNumberFormat="1" applyBorder="1">
      <alignment vertical="center"/>
    </xf>
    <xf numFmtId="38" fontId="0" fillId="0" borderId="2" xfId="0" applyNumberFormat="1" applyBorder="1" applyAlignment="1">
      <alignment vertical="center" shrinkToFi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9"/>
  <sheetViews>
    <sheetView zoomScaleNormal="100" workbookViewId="0">
      <selection activeCell="G38" sqref="G38"/>
    </sheetView>
  </sheetViews>
  <sheetFormatPr defaultRowHeight="16.2"/>
  <cols>
    <col min="1" max="1" width="6.21875" style="100" customWidth="1"/>
    <col min="2" max="2" width="24.5546875" style="100" customWidth="1"/>
    <col min="3" max="3" width="19" style="1" customWidth="1"/>
    <col min="4" max="4" width="20.77734375" style="2" customWidth="1"/>
    <col min="5" max="5" width="17.33203125" style="1" customWidth="1"/>
    <col min="6" max="6" width="23.21875" style="2" customWidth="1"/>
    <col min="7" max="7" width="17.109375" style="1" customWidth="1"/>
    <col min="8" max="8" width="18.5546875" style="107" customWidth="1"/>
    <col min="9" max="257" width="8.88671875" style="100"/>
    <col min="258" max="258" width="20" style="100" customWidth="1"/>
    <col min="259" max="513" width="8.88671875" style="100"/>
    <col min="514" max="514" width="20" style="100" customWidth="1"/>
    <col min="515" max="769" width="8.88671875" style="100"/>
    <col min="770" max="770" width="20" style="100" customWidth="1"/>
    <col min="771" max="1025" width="8.88671875" style="100"/>
    <col min="1026" max="1026" width="20" style="100" customWidth="1"/>
    <col min="1027" max="1281" width="8.88671875" style="100"/>
    <col min="1282" max="1282" width="20" style="100" customWidth="1"/>
    <col min="1283" max="1537" width="8.88671875" style="100"/>
    <col min="1538" max="1538" width="20" style="100" customWidth="1"/>
    <col min="1539" max="1793" width="8.88671875" style="100"/>
    <col min="1794" max="1794" width="20" style="100" customWidth="1"/>
    <col min="1795" max="2049" width="8.88671875" style="100"/>
    <col min="2050" max="2050" width="20" style="100" customWidth="1"/>
    <col min="2051" max="2305" width="8.88671875" style="100"/>
    <col min="2306" max="2306" width="20" style="100" customWidth="1"/>
    <col min="2307" max="2561" width="8.88671875" style="100"/>
    <col min="2562" max="2562" width="20" style="100" customWidth="1"/>
    <col min="2563" max="2817" width="8.88671875" style="100"/>
    <col min="2818" max="2818" width="20" style="100" customWidth="1"/>
    <col min="2819" max="3073" width="8.88671875" style="100"/>
    <col min="3074" max="3074" width="20" style="100" customWidth="1"/>
    <col min="3075" max="3329" width="8.88671875" style="100"/>
    <col min="3330" max="3330" width="20" style="100" customWidth="1"/>
    <col min="3331" max="3585" width="8.88671875" style="100"/>
    <col min="3586" max="3586" width="20" style="100" customWidth="1"/>
    <col min="3587" max="3841" width="8.88671875" style="100"/>
    <col min="3842" max="3842" width="20" style="100" customWidth="1"/>
    <col min="3843" max="4097" width="8.88671875" style="100"/>
    <col min="4098" max="4098" width="20" style="100" customWidth="1"/>
    <col min="4099" max="4353" width="8.88671875" style="100"/>
    <col min="4354" max="4354" width="20" style="100" customWidth="1"/>
    <col min="4355" max="4609" width="8.88671875" style="100"/>
    <col min="4610" max="4610" width="20" style="100" customWidth="1"/>
    <col min="4611" max="4865" width="8.88671875" style="100"/>
    <col min="4866" max="4866" width="20" style="100" customWidth="1"/>
    <col min="4867" max="5121" width="8.88671875" style="100"/>
    <col min="5122" max="5122" width="20" style="100" customWidth="1"/>
    <col min="5123" max="5377" width="8.88671875" style="100"/>
    <col min="5378" max="5378" width="20" style="100" customWidth="1"/>
    <col min="5379" max="5633" width="8.88671875" style="100"/>
    <col min="5634" max="5634" width="20" style="100" customWidth="1"/>
    <col min="5635" max="5889" width="8.88671875" style="100"/>
    <col min="5890" max="5890" width="20" style="100" customWidth="1"/>
    <col min="5891" max="6145" width="8.88671875" style="100"/>
    <col min="6146" max="6146" width="20" style="100" customWidth="1"/>
    <col min="6147" max="6401" width="8.88671875" style="100"/>
    <col min="6402" max="6402" width="20" style="100" customWidth="1"/>
    <col min="6403" max="6657" width="8.88671875" style="100"/>
    <col min="6658" max="6658" width="20" style="100" customWidth="1"/>
    <col min="6659" max="6913" width="8.88671875" style="100"/>
    <col min="6914" max="6914" width="20" style="100" customWidth="1"/>
    <col min="6915" max="7169" width="8.88671875" style="100"/>
    <col min="7170" max="7170" width="20" style="100" customWidth="1"/>
    <col min="7171" max="7425" width="8.88671875" style="100"/>
    <col min="7426" max="7426" width="20" style="100" customWidth="1"/>
    <col min="7427" max="7681" width="8.88671875" style="100"/>
    <col min="7682" max="7682" width="20" style="100" customWidth="1"/>
    <col min="7683" max="7937" width="8.88671875" style="100"/>
    <col min="7938" max="7938" width="20" style="100" customWidth="1"/>
    <col min="7939" max="8193" width="8.88671875" style="100"/>
    <col min="8194" max="8194" width="20" style="100" customWidth="1"/>
    <col min="8195" max="8449" width="8.88671875" style="100"/>
    <col min="8450" max="8450" width="20" style="100" customWidth="1"/>
    <col min="8451" max="8705" width="8.88671875" style="100"/>
    <col min="8706" max="8706" width="20" style="100" customWidth="1"/>
    <col min="8707" max="8961" width="8.88671875" style="100"/>
    <col min="8962" max="8962" width="20" style="100" customWidth="1"/>
    <col min="8963" max="9217" width="8.88671875" style="100"/>
    <col min="9218" max="9218" width="20" style="100" customWidth="1"/>
    <col min="9219" max="9473" width="8.88671875" style="100"/>
    <col min="9474" max="9474" width="20" style="100" customWidth="1"/>
    <col min="9475" max="9729" width="8.88671875" style="100"/>
    <col min="9730" max="9730" width="20" style="100" customWidth="1"/>
    <col min="9731" max="9985" width="8.88671875" style="100"/>
    <col min="9986" max="9986" width="20" style="100" customWidth="1"/>
    <col min="9987" max="10241" width="8.88671875" style="100"/>
    <col min="10242" max="10242" width="20" style="100" customWidth="1"/>
    <col min="10243" max="10497" width="8.88671875" style="100"/>
    <col min="10498" max="10498" width="20" style="100" customWidth="1"/>
    <col min="10499" max="10753" width="8.88671875" style="100"/>
    <col min="10754" max="10754" width="20" style="100" customWidth="1"/>
    <col min="10755" max="11009" width="8.88671875" style="100"/>
    <col min="11010" max="11010" width="20" style="100" customWidth="1"/>
    <col min="11011" max="11265" width="8.88671875" style="100"/>
    <col min="11266" max="11266" width="20" style="100" customWidth="1"/>
    <col min="11267" max="11521" width="8.88671875" style="100"/>
    <col min="11522" max="11522" width="20" style="100" customWidth="1"/>
    <col min="11523" max="11777" width="8.88671875" style="100"/>
    <col min="11778" max="11778" width="20" style="100" customWidth="1"/>
    <col min="11779" max="12033" width="8.88671875" style="100"/>
    <col min="12034" max="12034" width="20" style="100" customWidth="1"/>
    <col min="12035" max="12289" width="8.88671875" style="100"/>
    <col min="12290" max="12290" width="20" style="100" customWidth="1"/>
    <col min="12291" max="12545" width="8.88671875" style="100"/>
    <col min="12546" max="12546" width="20" style="100" customWidth="1"/>
    <col min="12547" max="12801" width="8.88671875" style="100"/>
    <col min="12802" max="12802" width="20" style="100" customWidth="1"/>
    <col min="12803" max="13057" width="8.88671875" style="100"/>
    <col min="13058" max="13058" width="20" style="100" customWidth="1"/>
    <col min="13059" max="13313" width="8.88671875" style="100"/>
    <col min="13314" max="13314" width="20" style="100" customWidth="1"/>
    <col min="13315" max="13569" width="8.88671875" style="100"/>
    <col min="13570" max="13570" width="20" style="100" customWidth="1"/>
    <col min="13571" max="13825" width="8.88671875" style="100"/>
    <col min="13826" max="13826" width="20" style="100" customWidth="1"/>
    <col min="13827" max="14081" width="8.88671875" style="100"/>
    <col min="14082" max="14082" width="20" style="100" customWidth="1"/>
    <col min="14083" max="14337" width="8.88671875" style="100"/>
    <col min="14338" max="14338" width="20" style="100" customWidth="1"/>
    <col min="14339" max="14593" width="8.88671875" style="100"/>
    <col min="14594" max="14594" width="20" style="100" customWidth="1"/>
    <col min="14595" max="14849" width="8.88671875" style="100"/>
    <col min="14850" max="14850" width="20" style="100" customWidth="1"/>
    <col min="14851" max="15105" width="8.88671875" style="100"/>
    <col min="15106" max="15106" width="20" style="100" customWidth="1"/>
    <col min="15107" max="15361" width="8.88671875" style="100"/>
    <col min="15362" max="15362" width="20" style="100" customWidth="1"/>
    <col min="15363" max="15617" width="8.88671875" style="100"/>
    <col min="15618" max="15618" width="20" style="100" customWidth="1"/>
    <col min="15619" max="15873" width="8.88671875" style="100"/>
    <col min="15874" max="15874" width="20" style="100" customWidth="1"/>
    <col min="15875" max="16129" width="8.88671875" style="100"/>
    <col min="16130" max="16130" width="20" style="100" customWidth="1"/>
    <col min="16131" max="16384" width="8.88671875" style="100"/>
  </cols>
  <sheetData>
    <row r="1" spans="1:8">
      <c r="A1" s="118" t="s">
        <v>129</v>
      </c>
      <c r="B1" s="118"/>
    </row>
    <row r="2" spans="1:8" s="7" customFormat="1" ht="22.2" customHeight="1">
      <c r="A2" s="119" t="s">
        <v>15</v>
      </c>
      <c r="B2" s="119" t="s">
        <v>130</v>
      </c>
      <c r="C2" s="119" t="s">
        <v>132</v>
      </c>
      <c r="D2" s="119"/>
      <c r="E2" s="119" t="s">
        <v>243</v>
      </c>
      <c r="F2" s="119"/>
      <c r="G2" s="117" t="s">
        <v>133</v>
      </c>
      <c r="H2" s="117"/>
    </row>
    <row r="3" spans="1:8" s="7" customFormat="1" ht="22.2" customHeight="1">
      <c r="A3" s="119"/>
      <c r="B3" s="119"/>
      <c r="C3" s="105" t="s">
        <v>131</v>
      </c>
      <c r="D3" s="9" t="s">
        <v>253</v>
      </c>
      <c r="E3" s="105" t="s">
        <v>131</v>
      </c>
      <c r="F3" s="9" t="s">
        <v>253</v>
      </c>
      <c r="G3" s="105" t="s">
        <v>131</v>
      </c>
      <c r="H3" s="108" t="s">
        <v>134</v>
      </c>
    </row>
    <row r="4" spans="1:8" s="91" customFormat="1">
      <c r="A4" s="88" t="s">
        <v>7</v>
      </c>
      <c r="B4" s="88" t="s">
        <v>128</v>
      </c>
      <c r="C4" s="89"/>
      <c r="D4" s="90"/>
      <c r="E4" s="89"/>
      <c r="F4" s="90"/>
      <c r="G4" s="89"/>
      <c r="H4" s="109"/>
    </row>
    <row r="5" spans="1:8">
      <c r="A5" s="10" t="s">
        <v>254</v>
      </c>
      <c r="B5" s="11" t="s">
        <v>245</v>
      </c>
      <c r="C5" s="12">
        <v>1250240</v>
      </c>
      <c r="D5" s="80"/>
      <c r="E5" s="12">
        <f>C5</f>
        <v>1250240</v>
      </c>
      <c r="F5" s="80"/>
      <c r="G5" s="12">
        <f>C5</f>
        <v>1250240</v>
      </c>
      <c r="H5" s="110" t="s">
        <v>139</v>
      </c>
    </row>
    <row r="6" spans="1:8">
      <c r="A6" s="10" t="s">
        <v>255</v>
      </c>
      <c r="B6" s="11" t="s">
        <v>246</v>
      </c>
      <c r="C6" s="12">
        <v>531353</v>
      </c>
      <c r="D6" s="80"/>
      <c r="E6" s="12">
        <f>C6</f>
        <v>531353</v>
      </c>
      <c r="F6" s="80"/>
      <c r="G6" s="12">
        <f>C6</f>
        <v>531353</v>
      </c>
      <c r="H6" s="110" t="s">
        <v>139</v>
      </c>
    </row>
    <row r="7" spans="1:8">
      <c r="A7" s="10" t="s">
        <v>256</v>
      </c>
      <c r="B7" s="11" t="s">
        <v>0</v>
      </c>
      <c r="C7" s="12"/>
      <c r="D7" s="80"/>
      <c r="E7" s="12"/>
      <c r="F7" s="80"/>
      <c r="G7" s="12"/>
      <c r="H7" s="110"/>
    </row>
    <row r="8" spans="1:8" ht="41.4">
      <c r="A8" s="92">
        <v>1</v>
      </c>
      <c r="B8" s="92" t="s">
        <v>135</v>
      </c>
      <c r="C8" s="12">
        <f>附表2!F18</f>
        <v>233835</v>
      </c>
      <c r="D8" s="80" t="s">
        <v>294</v>
      </c>
      <c r="E8" s="12">
        <f>附表2!H16</f>
        <v>35000</v>
      </c>
      <c r="F8" s="80" t="s">
        <v>292</v>
      </c>
      <c r="G8" s="82">
        <f>附表2!J18</f>
        <v>135100</v>
      </c>
      <c r="H8" s="110" t="s">
        <v>286</v>
      </c>
    </row>
    <row r="9" spans="1:8">
      <c r="A9" s="92">
        <v>2</v>
      </c>
      <c r="B9" s="92" t="s">
        <v>140</v>
      </c>
      <c r="C9" s="12">
        <f>附表3!F30</f>
        <v>32994</v>
      </c>
      <c r="D9" s="80" t="s">
        <v>10</v>
      </c>
      <c r="E9" s="12">
        <f>附表3!H30</f>
        <v>18894</v>
      </c>
      <c r="F9" s="80" t="s">
        <v>291</v>
      </c>
      <c r="G9" s="82">
        <f>附表3!J30</f>
        <v>29135</v>
      </c>
      <c r="H9" s="110" t="s">
        <v>287</v>
      </c>
    </row>
    <row r="10" spans="1:8" ht="27.6">
      <c r="A10" s="92">
        <v>3</v>
      </c>
      <c r="B10" s="92" t="s">
        <v>244</v>
      </c>
      <c r="C10" s="12">
        <f>附表4!F75</f>
        <v>583010</v>
      </c>
      <c r="D10" s="80" t="s">
        <v>11</v>
      </c>
      <c r="E10" s="12">
        <f>附表4!I74</f>
        <v>-5371</v>
      </c>
      <c r="F10" s="80" t="s">
        <v>290</v>
      </c>
      <c r="G10" s="82">
        <f>附表4!L75</f>
        <v>525799</v>
      </c>
      <c r="H10" s="110" t="s">
        <v>288</v>
      </c>
    </row>
    <row r="11" spans="1:8">
      <c r="A11" s="92">
        <v>4</v>
      </c>
      <c r="B11" s="92" t="s">
        <v>257</v>
      </c>
      <c r="C11" s="12">
        <f>SUM(C8:C10)</f>
        <v>849839</v>
      </c>
      <c r="D11" s="80"/>
      <c r="E11" s="12">
        <f>SUM(E8:E10)</f>
        <v>48523</v>
      </c>
      <c r="F11" s="80"/>
      <c r="G11" s="12">
        <f>SUM(G8:G10)</f>
        <v>690034</v>
      </c>
      <c r="H11" s="110"/>
    </row>
    <row r="12" spans="1:8" ht="32.4">
      <c r="A12" s="10" t="s">
        <v>258</v>
      </c>
      <c r="B12" s="11" t="s">
        <v>265</v>
      </c>
      <c r="C12" s="12">
        <f>C5+C6+C11</f>
        <v>2631432</v>
      </c>
      <c r="D12" s="80"/>
      <c r="E12" s="12">
        <f>E5+E6+E11</f>
        <v>1830116</v>
      </c>
      <c r="F12" s="80"/>
      <c r="G12" s="12">
        <f>G5+G6+G11</f>
        <v>2471627</v>
      </c>
      <c r="H12" s="110"/>
    </row>
    <row r="13" spans="1:8" s="91" customFormat="1" ht="32.4">
      <c r="A13" s="88" t="s">
        <v>8</v>
      </c>
      <c r="B13" s="88" t="s">
        <v>9</v>
      </c>
      <c r="C13" s="89"/>
      <c r="D13" s="90"/>
      <c r="E13" s="89"/>
      <c r="F13" s="90"/>
      <c r="G13" s="89"/>
      <c r="H13" s="109"/>
    </row>
    <row r="14" spans="1:8" ht="32.4">
      <c r="A14" s="10" t="s">
        <v>254</v>
      </c>
      <c r="B14" s="11" t="s">
        <v>242</v>
      </c>
      <c r="C14" s="12"/>
      <c r="D14" s="80"/>
      <c r="E14" s="12">
        <f>附表5!J45*-1</f>
        <v>182411</v>
      </c>
      <c r="F14" s="80" t="s">
        <v>293</v>
      </c>
      <c r="G14" s="82">
        <v>0</v>
      </c>
      <c r="H14" s="110" t="s">
        <v>289</v>
      </c>
    </row>
    <row r="15" spans="1:8" ht="55.2">
      <c r="A15" s="10" t="s">
        <v>255</v>
      </c>
      <c r="B15" s="11" t="s">
        <v>237</v>
      </c>
      <c r="C15" s="12"/>
      <c r="D15" s="80"/>
      <c r="E15" s="12"/>
      <c r="F15" s="80" t="s">
        <v>266</v>
      </c>
      <c r="G15" s="12"/>
      <c r="H15" s="110"/>
    </row>
    <row r="16" spans="1:8" ht="32.4">
      <c r="A16" s="92">
        <v>1</v>
      </c>
      <c r="B16" s="92" t="s">
        <v>233</v>
      </c>
      <c r="C16" s="12"/>
      <c r="D16" s="80"/>
      <c r="E16" s="12">
        <v>529484</v>
      </c>
      <c r="F16" s="80" t="s">
        <v>5</v>
      </c>
      <c r="G16" s="12">
        <v>0</v>
      </c>
      <c r="H16" s="110"/>
    </row>
    <row r="17" spans="1:8" ht="32.4">
      <c r="A17" s="92">
        <v>2</v>
      </c>
      <c r="B17" s="92" t="s">
        <v>234</v>
      </c>
      <c r="C17" s="12"/>
      <c r="D17" s="80"/>
      <c r="E17" s="12">
        <v>4799</v>
      </c>
      <c r="F17" s="80" t="s">
        <v>1</v>
      </c>
      <c r="G17" s="12">
        <v>0</v>
      </c>
      <c r="H17" s="110"/>
    </row>
    <row r="18" spans="1:8" ht="32.4">
      <c r="A18" s="92">
        <v>3</v>
      </c>
      <c r="B18" s="92" t="s">
        <v>235</v>
      </c>
      <c r="C18" s="12"/>
      <c r="D18" s="80"/>
      <c r="E18" s="12">
        <v>305781</v>
      </c>
      <c r="F18" s="80" t="s">
        <v>2</v>
      </c>
      <c r="G18" s="82">
        <v>0</v>
      </c>
      <c r="H18" s="110"/>
    </row>
    <row r="19" spans="1:8" ht="32.4">
      <c r="A19" s="92">
        <v>4</v>
      </c>
      <c r="B19" s="92" t="s">
        <v>236</v>
      </c>
      <c r="C19" s="12"/>
      <c r="D19" s="80"/>
      <c r="E19" s="12">
        <v>222000</v>
      </c>
      <c r="F19" s="80" t="s">
        <v>3</v>
      </c>
      <c r="G19" s="12">
        <v>0</v>
      </c>
      <c r="H19" s="110"/>
    </row>
    <row r="20" spans="1:8">
      <c r="A20" s="92">
        <v>5</v>
      </c>
      <c r="B20" s="92" t="s">
        <v>259</v>
      </c>
      <c r="C20" s="12">
        <f>SUM(C16:C19)</f>
        <v>0</v>
      </c>
      <c r="D20" s="80"/>
      <c r="E20" s="12">
        <f>SUM(E16:E19)</f>
        <v>1062064</v>
      </c>
      <c r="F20" s="80"/>
      <c r="G20" s="12">
        <f>SUM(G16:G19)</f>
        <v>0</v>
      </c>
      <c r="H20" s="110"/>
    </row>
    <row r="21" spans="1:8" ht="48.6">
      <c r="A21" s="10" t="s">
        <v>256</v>
      </c>
      <c r="B21" s="11" t="s">
        <v>238</v>
      </c>
      <c r="C21" s="12"/>
      <c r="D21" s="80"/>
      <c r="E21" s="12"/>
      <c r="F21" s="80" t="s">
        <v>281</v>
      </c>
      <c r="G21" s="12"/>
      <c r="H21" s="110"/>
    </row>
    <row r="22" spans="1:8" ht="64.8">
      <c r="A22" s="92">
        <v>1</v>
      </c>
      <c r="B22" s="92" t="s">
        <v>267</v>
      </c>
      <c r="C22" s="12">
        <v>113400</v>
      </c>
      <c r="D22" s="80" t="s">
        <v>268</v>
      </c>
      <c r="E22" s="12">
        <v>113400</v>
      </c>
      <c r="F22" s="80" t="s">
        <v>241</v>
      </c>
      <c r="G22" s="12">
        <f>E22</f>
        <v>113400</v>
      </c>
      <c r="H22" s="110" t="s">
        <v>139</v>
      </c>
    </row>
    <row r="23" spans="1:8" ht="48.6">
      <c r="A23" s="92">
        <v>2</v>
      </c>
      <c r="B23" s="92" t="s">
        <v>239</v>
      </c>
      <c r="C23" s="12"/>
      <c r="D23" s="80"/>
      <c r="E23" s="12">
        <v>55000</v>
      </c>
      <c r="F23" s="80" t="s">
        <v>282</v>
      </c>
      <c r="G23" s="82">
        <v>0</v>
      </c>
      <c r="H23" s="110"/>
    </row>
    <row r="24" spans="1:8" ht="48.6">
      <c r="A24" s="92">
        <v>3</v>
      </c>
      <c r="B24" s="92" t="s">
        <v>240</v>
      </c>
      <c r="C24" s="12"/>
      <c r="D24" s="80"/>
      <c r="E24" s="12">
        <v>90000</v>
      </c>
      <c r="F24" s="80" t="s">
        <v>283</v>
      </c>
      <c r="G24" s="82">
        <f>E24</f>
        <v>90000</v>
      </c>
      <c r="H24" s="110"/>
    </row>
    <row r="25" spans="1:8" ht="82.8">
      <c r="A25" s="92">
        <v>4</v>
      </c>
      <c r="B25" s="92" t="s">
        <v>247</v>
      </c>
      <c r="C25" s="12"/>
      <c r="D25" s="80"/>
      <c r="E25" s="12">
        <v>53598</v>
      </c>
      <c r="F25" s="80" t="s">
        <v>354</v>
      </c>
      <c r="G25" s="82">
        <v>0</v>
      </c>
      <c r="H25" s="110" t="s">
        <v>285</v>
      </c>
    </row>
    <row r="26" spans="1:8" ht="32.4">
      <c r="A26" s="92">
        <v>5</v>
      </c>
      <c r="B26" s="92" t="s">
        <v>227</v>
      </c>
      <c r="C26" s="12"/>
      <c r="D26" s="80"/>
      <c r="E26" s="12">
        <v>15750</v>
      </c>
      <c r="F26" s="80" t="s">
        <v>284</v>
      </c>
      <c r="G26" s="82">
        <v>0</v>
      </c>
      <c r="H26" s="110"/>
    </row>
    <row r="27" spans="1:8">
      <c r="A27" s="92">
        <v>6</v>
      </c>
      <c r="B27" s="92" t="s">
        <v>257</v>
      </c>
      <c r="C27" s="12">
        <f>SUM(C22:C26)</f>
        <v>113400</v>
      </c>
      <c r="D27" s="80"/>
      <c r="E27" s="12">
        <f>SUM(E22:E26)</f>
        <v>327748</v>
      </c>
      <c r="F27" s="80"/>
      <c r="G27" s="12">
        <f>SUM(G22:G26)</f>
        <v>203400</v>
      </c>
      <c r="H27" s="110"/>
    </row>
    <row r="28" spans="1:8" ht="55.2">
      <c r="A28" s="10" t="s">
        <v>258</v>
      </c>
      <c r="B28" s="11" t="s">
        <v>269</v>
      </c>
      <c r="C28" s="12"/>
      <c r="D28" s="80"/>
      <c r="E28" s="12">
        <v>123228</v>
      </c>
      <c r="F28" s="80" t="s">
        <v>279</v>
      </c>
      <c r="G28" s="12">
        <v>0</v>
      </c>
      <c r="H28" s="110"/>
    </row>
    <row r="29" spans="1:8" ht="55.2">
      <c r="A29" s="10" t="s">
        <v>260</v>
      </c>
      <c r="B29" s="11" t="s">
        <v>4</v>
      </c>
      <c r="C29" s="12"/>
      <c r="D29" s="80"/>
      <c r="E29" s="12"/>
      <c r="F29" s="80" t="s">
        <v>280</v>
      </c>
      <c r="G29" s="12"/>
      <c r="H29" s="110"/>
    </row>
    <row r="30" spans="1:8" ht="55.2">
      <c r="A30" s="92">
        <v>1</v>
      </c>
      <c r="B30" s="92" t="s">
        <v>230</v>
      </c>
      <c r="C30" s="12">
        <v>3927</v>
      </c>
      <c r="D30" s="80" t="s">
        <v>355</v>
      </c>
      <c r="E30" s="12">
        <v>8282</v>
      </c>
      <c r="F30" s="80" t="s">
        <v>277</v>
      </c>
      <c r="G30" s="12">
        <f>C30</f>
        <v>3927</v>
      </c>
      <c r="H30" s="110"/>
    </row>
    <row r="31" spans="1:8" ht="32.4">
      <c r="A31" s="92">
        <v>2</v>
      </c>
      <c r="B31" s="92" t="s">
        <v>229</v>
      </c>
      <c r="C31" s="12"/>
      <c r="D31" s="80"/>
      <c r="E31" s="12">
        <v>99010</v>
      </c>
      <c r="F31" s="80" t="s">
        <v>276</v>
      </c>
      <c r="G31" s="12">
        <f>E31</f>
        <v>99010</v>
      </c>
      <c r="H31" s="110"/>
    </row>
    <row r="32" spans="1:8" ht="32.4">
      <c r="A32" s="92">
        <v>3</v>
      </c>
      <c r="B32" s="92" t="s">
        <v>231</v>
      </c>
      <c r="C32" s="12"/>
      <c r="D32" s="80"/>
      <c r="E32" s="12">
        <v>116122</v>
      </c>
      <c r="F32" s="80" t="s">
        <v>6</v>
      </c>
      <c r="G32" s="12">
        <v>0</v>
      </c>
      <c r="H32" s="110"/>
    </row>
    <row r="33" spans="1:8" ht="32.4">
      <c r="A33" s="92">
        <v>4</v>
      </c>
      <c r="B33" s="92" t="s">
        <v>228</v>
      </c>
      <c r="C33" s="12"/>
      <c r="D33" s="80"/>
      <c r="E33" s="12">
        <f>ROUND(101850*10.24/100,0)</f>
        <v>10429</v>
      </c>
      <c r="F33" s="80" t="s">
        <v>278</v>
      </c>
      <c r="G33" s="12">
        <v>0</v>
      </c>
      <c r="H33" s="110"/>
    </row>
    <row r="34" spans="1:8">
      <c r="A34" s="92">
        <v>5</v>
      </c>
      <c r="B34" s="92" t="s">
        <v>261</v>
      </c>
      <c r="C34" s="12">
        <f>SUM(C30:C33)</f>
        <v>3927</v>
      </c>
      <c r="D34" s="80"/>
      <c r="E34" s="12">
        <f>SUM(E30:E33)</f>
        <v>233843</v>
      </c>
      <c r="F34" s="80"/>
      <c r="G34" s="12">
        <f>SUM(G30:G33)</f>
        <v>102937</v>
      </c>
      <c r="H34" s="110"/>
    </row>
    <row r="35" spans="1:8" ht="55.2">
      <c r="A35" s="10" t="s">
        <v>262</v>
      </c>
      <c r="B35" s="11" t="s">
        <v>13</v>
      </c>
      <c r="C35" s="12">
        <v>4096</v>
      </c>
      <c r="D35" s="80" t="s">
        <v>352</v>
      </c>
      <c r="E35" s="12">
        <v>40000</v>
      </c>
      <c r="F35" s="80" t="s">
        <v>274</v>
      </c>
      <c r="G35" s="12">
        <f>C35</f>
        <v>4096</v>
      </c>
      <c r="H35" s="110"/>
    </row>
    <row r="36" spans="1:8" ht="41.4">
      <c r="A36" s="10" t="s">
        <v>263</v>
      </c>
      <c r="B36" s="11" t="s">
        <v>14</v>
      </c>
      <c r="C36" s="12"/>
      <c r="D36" s="80"/>
      <c r="E36" s="12">
        <v>1363496</v>
      </c>
      <c r="F36" s="80" t="s">
        <v>252</v>
      </c>
      <c r="G36" s="12">
        <v>0</v>
      </c>
      <c r="H36" s="110"/>
    </row>
    <row r="37" spans="1:8" ht="41.4">
      <c r="A37" s="10" t="s">
        <v>251</v>
      </c>
      <c r="B37" s="11" t="s">
        <v>270</v>
      </c>
      <c r="C37" s="12">
        <v>10328</v>
      </c>
      <c r="D37" s="80" t="s">
        <v>271</v>
      </c>
      <c r="E37" s="12">
        <v>10328</v>
      </c>
      <c r="F37" s="80" t="s">
        <v>275</v>
      </c>
      <c r="G37" s="12">
        <f>E37</f>
        <v>10328</v>
      </c>
      <c r="H37" s="110" t="s">
        <v>139</v>
      </c>
    </row>
    <row r="38" spans="1:8" ht="48.6">
      <c r="A38" s="10" t="s">
        <v>264</v>
      </c>
      <c r="B38" s="11" t="s">
        <v>272</v>
      </c>
      <c r="C38" s="12">
        <f>C14+C20+C27+C28+C34+C35+C37+C36</f>
        <v>131751</v>
      </c>
      <c r="D38" s="80"/>
      <c r="E38" s="12">
        <f>E14+E20+E27+E28+E34+E35+E37+E36</f>
        <v>3343118</v>
      </c>
      <c r="F38" s="80"/>
      <c r="G38" s="12">
        <f>G14+G20+G27+G28+G34+G35+G37+G36</f>
        <v>320761</v>
      </c>
      <c r="H38" s="110"/>
    </row>
    <row r="39" spans="1:8" ht="32.4">
      <c r="A39" s="88" t="s">
        <v>12</v>
      </c>
      <c r="B39" s="88" t="s">
        <v>273</v>
      </c>
      <c r="C39" s="12">
        <f>C12-C38</f>
        <v>2499681</v>
      </c>
      <c r="D39" s="80"/>
      <c r="E39" s="12">
        <f>E12-E38</f>
        <v>-1513002</v>
      </c>
      <c r="F39" s="80"/>
      <c r="G39" s="12">
        <f>G12-G38</f>
        <v>2150866</v>
      </c>
      <c r="H39" s="110"/>
    </row>
  </sheetData>
  <mergeCells count="6">
    <mergeCell ref="G2:H2"/>
    <mergeCell ref="A1:B1"/>
    <mergeCell ref="A2:A3"/>
    <mergeCell ref="B2:B3"/>
    <mergeCell ref="C2:D2"/>
    <mergeCell ref="E2:F2"/>
  </mergeCells>
  <phoneticPr fontId="1" type="noConversion"/>
  <pageMargins left="0.39370078740157483" right="0.39370078740157483" top="0.39370078740157483" bottom="0.39370078740157483" header="0.19685039370078741" footer="0.19685039370078741"/>
  <pageSetup paperSize="9" scale="90" orientation="landscape" r:id="rId1"/>
  <headerFooter alignWithMargins="0">
    <oddFooter>&amp;C&amp;A,第&amp;P頁,共&amp;N頁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zoomScale="90" zoomScaleNormal="90" zoomScaleSheetLayoutView="100" workbookViewId="0">
      <selection activeCell="C9" sqref="C9"/>
    </sheetView>
  </sheetViews>
  <sheetFormatPr defaultRowHeight="16.2"/>
  <cols>
    <col min="1" max="1" width="5.5546875" style="3" customWidth="1"/>
    <col min="2" max="2" width="20.6640625" style="3" customWidth="1"/>
    <col min="3" max="3" width="5.109375" style="14" customWidth="1"/>
    <col min="4" max="4" width="7.5546875" style="3" customWidth="1"/>
    <col min="5" max="5" width="8.33203125" style="3" customWidth="1"/>
    <col min="6" max="6" width="13.21875" style="3" customWidth="1"/>
    <col min="7" max="7" width="24.44140625" style="3" customWidth="1"/>
    <col min="8" max="8" width="13.77734375" style="3" customWidth="1"/>
    <col min="9" max="9" width="26.44140625" style="3" customWidth="1"/>
    <col min="10" max="10" width="15.6640625" style="3" customWidth="1"/>
    <col min="11" max="11" width="13.109375" style="96" customWidth="1"/>
    <col min="12" max="16384" width="8.88671875" style="3"/>
  </cols>
  <sheetData>
    <row r="1" spans="1:11">
      <c r="A1" s="123" t="s">
        <v>136</v>
      </c>
      <c r="B1" s="123"/>
      <c r="C1" s="123"/>
    </row>
    <row r="2" spans="1:11" s="14" customFormat="1" ht="33.6" customHeight="1">
      <c r="A2" s="124" t="s">
        <v>15</v>
      </c>
      <c r="B2" s="124" t="s">
        <v>16</v>
      </c>
      <c r="C2" s="124" t="s">
        <v>301</v>
      </c>
      <c r="D2" s="124"/>
      <c r="E2" s="124"/>
      <c r="F2" s="124"/>
      <c r="G2" s="124"/>
      <c r="H2" s="126" t="s">
        <v>303</v>
      </c>
      <c r="I2" s="127"/>
      <c r="J2" s="120" t="s">
        <v>133</v>
      </c>
      <c r="K2" s="121"/>
    </row>
    <row r="3" spans="1:11" s="14" customFormat="1" ht="32.4">
      <c r="A3" s="124"/>
      <c r="B3" s="124"/>
      <c r="C3" s="21" t="s">
        <v>17</v>
      </c>
      <c r="D3" s="21" t="s">
        <v>18</v>
      </c>
      <c r="E3" s="21" t="s">
        <v>19</v>
      </c>
      <c r="F3" s="21" t="s">
        <v>20</v>
      </c>
      <c r="G3" s="15" t="s">
        <v>134</v>
      </c>
      <c r="H3" s="21" t="s">
        <v>131</v>
      </c>
      <c r="I3" s="15" t="s">
        <v>134</v>
      </c>
      <c r="J3" s="46" t="s">
        <v>131</v>
      </c>
      <c r="K3" s="97" t="s">
        <v>210</v>
      </c>
    </row>
    <row r="4" spans="1:11" ht="46.2" customHeight="1">
      <c r="A4" s="6" t="s">
        <v>104</v>
      </c>
      <c r="B4" s="6" t="s">
        <v>111</v>
      </c>
      <c r="C4" s="21" t="s">
        <v>123</v>
      </c>
      <c r="D4" s="6">
        <v>2</v>
      </c>
      <c r="E4" s="6">
        <v>37500</v>
      </c>
      <c r="F4" s="6">
        <f>D4*E4</f>
        <v>75000</v>
      </c>
      <c r="G4" s="125" t="s">
        <v>304</v>
      </c>
      <c r="H4" s="122">
        <v>35000</v>
      </c>
      <c r="I4" s="122" t="s">
        <v>302</v>
      </c>
      <c r="J4" s="122">
        <v>94600</v>
      </c>
      <c r="K4" s="131" t="s">
        <v>305</v>
      </c>
    </row>
    <row r="5" spans="1:11" ht="51" customHeight="1">
      <c r="A5" s="6" t="s">
        <v>105</v>
      </c>
      <c r="B5" s="6" t="s">
        <v>306</v>
      </c>
      <c r="C5" s="21" t="s">
        <v>123</v>
      </c>
      <c r="D5" s="6">
        <v>2</v>
      </c>
      <c r="E5" s="6">
        <v>9800</v>
      </c>
      <c r="F5" s="6">
        <f t="shared" ref="F5:F10" si="0">D5*E5</f>
        <v>19600</v>
      </c>
      <c r="G5" s="125"/>
      <c r="H5" s="122"/>
      <c r="I5" s="122"/>
      <c r="J5" s="122"/>
      <c r="K5" s="132"/>
    </row>
    <row r="6" spans="1:11" ht="32.4" customHeight="1">
      <c r="A6" s="6" t="s">
        <v>106</v>
      </c>
      <c r="B6" s="6" t="s">
        <v>112</v>
      </c>
      <c r="C6" s="21" t="s">
        <v>123</v>
      </c>
      <c r="D6" s="6">
        <v>2</v>
      </c>
      <c r="E6" s="6">
        <v>4850</v>
      </c>
      <c r="F6" s="6">
        <f t="shared" si="0"/>
        <v>9700</v>
      </c>
      <c r="G6" s="125" t="s">
        <v>141</v>
      </c>
      <c r="H6" s="6"/>
      <c r="I6" s="125" t="s">
        <v>307</v>
      </c>
      <c r="J6" s="122"/>
      <c r="K6" s="132"/>
    </row>
    <row r="7" spans="1:11" ht="31.8" customHeight="1">
      <c r="A7" s="6" t="s">
        <v>107</v>
      </c>
      <c r="B7" s="6" t="s">
        <v>113</v>
      </c>
      <c r="C7" s="21" t="s">
        <v>124</v>
      </c>
      <c r="D7" s="6">
        <v>18</v>
      </c>
      <c r="E7" s="6">
        <v>1400</v>
      </c>
      <c r="F7" s="6">
        <f t="shared" si="0"/>
        <v>25200</v>
      </c>
      <c r="G7" s="125"/>
      <c r="H7" s="6"/>
      <c r="I7" s="125"/>
      <c r="J7" s="128">
        <v>40500</v>
      </c>
      <c r="K7" s="132"/>
    </row>
    <row r="8" spans="1:11" ht="31.8" customHeight="1">
      <c r="A8" s="6" t="s">
        <v>108</v>
      </c>
      <c r="B8" s="6" t="s">
        <v>114</v>
      </c>
      <c r="C8" s="21" t="s">
        <v>125</v>
      </c>
      <c r="D8" s="6">
        <v>20</v>
      </c>
      <c r="E8" s="6">
        <v>480</v>
      </c>
      <c r="F8" s="6">
        <f t="shared" si="0"/>
        <v>9600</v>
      </c>
      <c r="G8" s="125"/>
      <c r="H8" s="6"/>
      <c r="I8" s="125"/>
      <c r="J8" s="129"/>
      <c r="K8" s="132"/>
    </row>
    <row r="9" spans="1:11" ht="31.8" customHeight="1">
      <c r="A9" s="6" t="s">
        <v>109</v>
      </c>
      <c r="B9" s="6" t="s">
        <v>115</v>
      </c>
      <c r="C9" s="21" t="s">
        <v>126</v>
      </c>
      <c r="D9" s="6">
        <v>160</v>
      </c>
      <c r="E9" s="6">
        <v>260</v>
      </c>
      <c r="F9" s="6">
        <f t="shared" si="0"/>
        <v>41600</v>
      </c>
      <c r="G9" s="125"/>
      <c r="H9" s="6"/>
      <c r="I9" s="125"/>
      <c r="J9" s="129"/>
      <c r="K9" s="132"/>
    </row>
    <row r="10" spans="1:11" ht="31.8" customHeight="1">
      <c r="A10" s="6" t="s">
        <v>110</v>
      </c>
      <c r="B10" s="6" t="s">
        <v>116</v>
      </c>
      <c r="C10" s="21" t="s">
        <v>127</v>
      </c>
      <c r="D10" s="6">
        <v>14</v>
      </c>
      <c r="E10" s="6">
        <v>3000</v>
      </c>
      <c r="F10" s="6">
        <f t="shared" si="0"/>
        <v>42000</v>
      </c>
      <c r="G10" s="125"/>
      <c r="H10" s="6"/>
      <c r="I10" s="125"/>
      <c r="J10" s="129"/>
      <c r="K10" s="132"/>
    </row>
    <row r="11" spans="1:11" ht="31.8" customHeight="1">
      <c r="A11" s="6"/>
      <c r="B11" s="6" t="s">
        <v>117</v>
      </c>
      <c r="C11" s="21"/>
      <c r="D11" s="6"/>
      <c r="E11" s="6"/>
      <c r="F11" s="6"/>
      <c r="G11" s="125"/>
      <c r="H11" s="6"/>
      <c r="I11" s="125"/>
      <c r="J11" s="129"/>
      <c r="K11" s="132"/>
    </row>
    <row r="12" spans="1:11" ht="31.8" customHeight="1">
      <c r="A12" s="6"/>
      <c r="B12" s="6" t="s">
        <v>118</v>
      </c>
      <c r="C12" s="21"/>
      <c r="D12" s="6"/>
      <c r="E12" s="6"/>
      <c r="F12" s="6"/>
      <c r="G12" s="125"/>
      <c r="H12" s="6"/>
      <c r="I12" s="125"/>
      <c r="J12" s="129"/>
      <c r="K12" s="132"/>
    </row>
    <row r="13" spans="1:11" ht="31.8" customHeight="1">
      <c r="A13" s="6"/>
      <c r="B13" s="6" t="s">
        <v>119</v>
      </c>
      <c r="C13" s="21"/>
      <c r="D13" s="6"/>
      <c r="E13" s="6"/>
      <c r="F13" s="6"/>
      <c r="G13" s="125"/>
      <c r="H13" s="6"/>
      <c r="I13" s="125"/>
      <c r="J13" s="129"/>
      <c r="K13" s="132"/>
    </row>
    <row r="14" spans="1:11" ht="31.8" customHeight="1">
      <c r="A14" s="6"/>
      <c r="B14" s="6" t="s">
        <v>120</v>
      </c>
      <c r="C14" s="21"/>
      <c r="D14" s="6"/>
      <c r="E14" s="6"/>
      <c r="F14" s="6"/>
      <c r="G14" s="125"/>
      <c r="H14" s="6"/>
      <c r="I14" s="125"/>
      <c r="J14" s="129"/>
      <c r="K14" s="132"/>
    </row>
    <row r="15" spans="1:11" ht="31.8" customHeight="1">
      <c r="A15" s="6"/>
      <c r="B15" s="6" t="s">
        <v>121</v>
      </c>
      <c r="C15" s="21"/>
      <c r="D15" s="6"/>
      <c r="E15" s="6"/>
      <c r="F15" s="6"/>
      <c r="G15" s="125"/>
      <c r="H15" s="6"/>
      <c r="I15" s="125"/>
      <c r="J15" s="130"/>
      <c r="K15" s="133"/>
    </row>
    <row r="16" spans="1:11" ht="31.8" customHeight="1">
      <c r="A16" s="6"/>
      <c r="B16" s="6" t="s">
        <v>122</v>
      </c>
      <c r="C16" s="21"/>
      <c r="D16" s="6"/>
      <c r="E16" s="6"/>
      <c r="F16" s="6">
        <f>SUM(F4:F15)</f>
        <v>222700</v>
      </c>
      <c r="G16" s="6"/>
      <c r="H16" s="6">
        <f>SUM(H4:H15)</f>
        <v>35000</v>
      </c>
      <c r="I16" s="6"/>
      <c r="K16" s="98"/>
    </row>
    <row r="17" spans="1:11" ht="31.8" customHeight="1">
      <c r="A17" s="6"/>
      <c r="B17" s="6" t="s">
        <v>208</v>
      </c>
      <c r="C17" s="21"/>
      <c r="D17" s="6"/>
      <c r="E17" s="6"/>
      <c r="F17" s="6">
        <f>F16*0.05</f>
        <v>11135</v>
      </c>
      <c r="G17" s="6"/>
      <c r="H17" s="6"/>
      <c r="I17" s="6"/>
      <c r="J17" s="83"/>
      <c r="K17" s="98"/>
    </row>
    <row r="18" spans="1:11" ht="31.8" customHeight="1">
      <c r="A18" s="6"/>
      <c r="B18" s="6" t="s">
        <v>209</v>
      </c>
      <c r="C18" s="21"/>
      <c r="D18" s="6"/>
      <c r="E18" s="6"/>
      <c r="F18" s="6">
        <f>SUM(F16:F17)</f>
        <v>233835</v>
      </c>
      <c r="G18" s="6"/>
      <c r="H18" s="6"/>
      <c r="I18" s="6"/>
      <c r="J18" s="83">
        <f>SUM(J4:J15)</f>
        <v>135100</v>
      </c>
      <c r="K18" s="98" t="s">
        <v>248</v>
      </c>
    </row>
    <row r="19" spans="1:11">
      <c r="A19" s="4"/>
      <c r="B19" s="4"/>
      <c r="C19" s="13"/>
      <c r="D19" s="4"/>
      <c r="E19" s="4"/>
      <c r="F19" s="4"/>
      <c r="G19" s="4"/>
      <c r="H19" s="4"/>
      <c r="I19" s="4"/>
      <c r="K19" s="99"/>
    </row>
    <row r="20" spans="1:11">
      <c r="A20" s="4"/>
      <c r="B20" s="4"/>
      <c r="C20" s="13"/>
      <c r="D20" s="4"/>
      <c r="E20" s="4"/>
      <c r="F20" s="4"/>
      <c r="G20" s="4"/>
      <c r="H20" s="4"/>
      <c r="I20" s="4"/>
      <c r="K20" s="99"/>
    </row>
  </sheetData>
  <mergeCells count="14">
    <mergeCell ref="J2:K2"/>
    <mergeCell ref="J4:J6"/>
    <mergeCell ref="A1:C1"/>
    <mergeCell ref="C2:G2"/>
    <mergeCell ref="G4:G5"/>
    <mergeCell ref="G6:G15"/>
    <mergeCell ref="I6:I15"/>
    <mergeCell ref="I4:I5"/>
    <mergeCell ref="H4:H5"/>
    <mergeCell ref="A2:A3"/>
    <mergeCell ref="B2:B3"/>
    <mergeCell ref="H2:I2"/>
    <mergeCell ref="J7:J15"/>
    <mergeCell ref="K4:K15"/>
  </mergeCells>
  <phoneticPr fontId="1" type="noConversion"/>
  <pageMargins left="0.39370078740157483" right="0.39370078740157483" top="0.39370078740157483" bottom="0.39370078740157483" header="0.19685039370078741" footer="0.19685039370078741"/>
  <pageSetup paperSize="9" scale="90" orientation="landscape" r:id="rId1"/>
  <headerFooter alignWithMargins="0">
    <oddFooter>&amp;C&amp;A,第&amp;P頁,共&amp;N頁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S30"/>
  <sheetViews>
    <sheetView zoomScale="80" zoomScaleNormal="80" zoomScaleSheetLayoutView="100" workbookViewId="0">
      <selection activeCell="C2" sqref="C2:G2"/>
    </sheetView>
  </sheetViews>
  <sheetFormatPr defaultRowHeight="16.2"/>
  <cols>
    <col min="1" max="1" width="4.88671875" style="3" customWidth="1"/>
    <col min="2" max="2" width="25.109375" style="3" customWidth="1"/>
    <col min="3" max="3" width="6.5546875" style="14" customWidth="1"/>
    <col min="4" max="4" width="7.6640625" style="3" customWidth="1"/>
    <col min="5" max="5" width="8.6640625" style="3" customWidth="1"/>
    <col min="6" max="6" width="8.33203125" style="3" bestFit="1" customWidth="1"/>
    <col min="7" max="7" width="12.21875" style="3" customWidth="1"/>
    <col min="8" max="8" width="12" style="3" customWidth="1"/>
    <col min="9" max="9" width="29.33203125" style="3" customWidth="1"/>
    <col min="10" max="10" width="19.77734375" style="3" customWidth="1"/>
    <col min="11" max="11" width="15.88671875" style="8" customWidth="1"/>
    <col min="12" max="16384" width="8.88671875" style="3"/>
  </cols>
  <sheetData>
    <row r="1" spans="1:19">
      <c r="A1" s="8" t="s">
        <v>137</v>
      </c>
      <c r="B1" s="8"/>
      <c r="D1" s="8"/>
      <c r="E1" s="8"/>
      <c r="F1" s="8"/>
      <c r="G1" s="8"/>
      <c r="H1" s="8"/>
      <c r="I1" s="8"/>
      <c r="J1" s="8"/>
    </row>
    <row r="2" spans="1:19" s="14" customFormat="1" ht="36.6" customHeight="1">
      <c r="A2" s="124" t="s">
        <v>23</v>
      </c>
      <c r="B2" s="124" t="s">
        <v>24</v>
      </c>
      <c r="C2" s="124" t="s">
        <v>295</v>
      </c>
      <c r="D2" s="124"/>
      <c r="E2" s="124"/>
      <c r="F2" s="124"/>
      <c r="G2" s="124"/>
      <c r="H2" s="126" t="s">
        <v>296</v>
      </c>
      <c r="I2" s="127"/>
      <c r="J2" s="120" t="s">
        <v>133</v>
      </c>
      <c r="K2" s="121"/>
    </row>
    <row r="3" spans="1:19" s="14" customFormat="1">
      <c r="A3" s="124"/>
      <c r="B3" s="124"/>
      <c r="C3" s="21" t="s">
        <v>25</v>
      </c>
      <c r="D3" s="21" t="s">
        <v>26</v>
      </c>
      <c r="E3" s="21" t="s">
        <v>27</v>
      </c>
      <c r="F3" s="21" t="s">
        <v>28</v>
      </c>
      <c r="G3" s="21" t="s">
        <v>134</v>
      </c>
      <c r="H3" s="21" t="s">
        <v>131</v>
      </c>
      <c r="I3" s="21" t="s">
        <v>134</v>
      </c>
      <c r="J3" s="46" t="s">
        <v>131</v>
      </c>
      <c r="K3" s="21" t="s">
        <v>210</v>
      </c>
    </row>
    <row r="4" spans="1:19" s="41" customFormat="1">
      <c r="A4" s="34" t="s">
        <v>29</v>
      </c>
      <c r="B4" s="34" t="s">
        <v>213</v>
      </c>
      <c r="C4" s="74"/>
      <c r="D4" s="34"/>
      <c r="E4" s="34"/>
      <c r="F4" s="34"/>
      <c r="G4" s="34"/>
      <c r="H4" s="34"/>
      <c r="I4" s="40"/>
      <c r="J4" s="40"/>
      <c r="K4" s="40"/>
    </row>
    <row r="5" spans="1:19">
      <c r="A5" s="6" t="s">
        <v>30</v>
      </c>
      <c r="B5" s="6" t="s">
        <v>31</v>
      </c>
      <c r="C5" s="21"/>
      <c r="D5" s="6"/>
      <c r="E5" s="6"/>
      <c r="F5" s="6"/>
      <c r="G5" s="6"/>
      <c r="H5" s="6"/>
      <c r="I5" s="122" t="s">
        <v>297</v>
      </c>
      <c r="J5" s="31"/>
      <c r="K5" s="134"/>
    </row>
    <row r="6" spans="1:19" ht="32.4">
      <c r="A6" s="6">
        <v>1</v>
      </c>
      <c r="B6" s="6" t="s">
        <v>32</v>
      </c>
      <c r="C6" s="21" t="s">
        <v>33</v>
      </c>
      <c r="D6" s="6">
        <v>1</v>
      </c>
      <c r="E6" s="6">
        <v>860</v>
      </c>
      <c r="F6" s="6">
        <f>D6*E6</f>
        <v>860</v>
      </c>
      <c r="G6" s="6"/>
      <c r="H6" s="6"/>
      <c r="I6" s="122"/>
      <c r="J6" s="72">
        <f>F6</f>
        <v>860</v>
      </c>
      <c r="K6" s="135"/>
    </row>
    <row r="7" spans="1:19">
      <c r="A7" s="6">
        <v>2</v>
      </c>
      <c r="B7" s="6" t="s">
        <v>34</v>
      </c>
      <c r="C7" s="21" t="s">
        <v>22</v>
      </c>
      <c r="D7" s="6">
        <v>1</v>
      </c>
      <c r="E7" s="6">
        <v>129</v>
      </c>
      <c r="F7" s="6">
        <f t="shared" ref="F7:F12" si="0">D7*E7</f>
        <v>129</v>
      </c>
      <c r="G7" s="6"/>
      <c r="H7" s="6"/>
      <c r="I7" s="122"/>
      <c r="J7" s="72">
        <f>F7</f>
        <v>129</v>
      </c>
      <c r="K7" s="135"/>
    </row>
    <row r="8" spans="1:19">
      <c r="A8" s="6" t="s">
        <v>35</v>
      </c>
      <c r="B8" s="6" t="s">
        <v>36</v>
      </c>
      <c r="C8" s="21"/>
      <c r="D8" s="6"/>
      <c r="E8" s="6"/>
      <c r="F8" s="6"/>
      <c r="G8" s="6"/>
      <c r="H8" s="6"/>
      <c r="I8" s="122"/>
      <c r="J8" s="31"/>
      <c r="K8" s="135"/>
    </row>
    <row r="9" spans="1:19" ht="32.4">
      <c r="A9" s="6">
        <v>1</v>
      </c>
      <c r="B9" s="6" t="s">
        <v>37</v>
      </c>
      <c r="C9" s="21" t="s">
        <v>33</v>
      </c>
      <c r="D9" s="6">
        <v>1</v>
      </c>
      <c r="E9" s="6">
        <v>810</v>
      </c>
      <c r="F9" s="6">
        <f t="shared" si="0"/>
        <v>810</v>
      </c>
      <c r="G9" s="6"/>
      <c r="H9" s="6"/>
      <c r="I9" s="122"/>
      <c r="J9" s="72">
        <f>F9</f>
        <v>810</v>
      </c>
      <c r="K9" s="135"/>
    </row>
    <row r="10" spans="1:19">
      <c r="A10" s="6">
        <v>2</v>
      </c>
      <c r="B10" s="6" t="s">
        <v>34</v>
      </c>
      <c r="C10" s="21" t="s">
        <v>22</v>
      </c>
      <c r="D10" s="6">
        <v>1</v>
      </c>
      <c r="E10" s="6">
        <v>145</v>
      </c>
      <c r="F10" s="6">
        <f t="shared" si="0"/>
        <v>145</v>
      </c>
      <c r="G10" s="6"/>
      <c r="H10" s="6"/>
      <c r="I10" s="122"/>
      <c r="J10" s="72">
        <f t="shared" ref="J10:J12" si="1">F10</f>
        <v>145</v>
      </c>
      <c r="K10" s="135"/>
    </row>
    <row r="11" spans="1:19">
      <c r="A11" s="6">
        <v>3</v>
      </c>
      <c r="B11" s="6" t="s">
        <v>38</v>
      </c>
      <c r="C11" s="21" t="s">
        <v>33</v>
      </c>
      <c r="D11" s="6">
        <v>1</v>
      </c>
      <c r="E11" s="6">
        <v>260</v>
      </c>
      <c r="F11" s="6">
        <f t="shared" si="0"/>
        <v>260</v>
      </c>
      <c r="G11" s="6"/>
      <c r="H11" s="6"/>
      <c r="I11" s="122"/>
      <c r="J11" s="72">
        <f t="shared" si="1"/>
        <v>260</v>
      </c>
      <c r="K11" s="135"/>
    </row>
    <row r="12" spans="1:19">
      <c r="A12" s="6" t="s">
        <v>39</v>
      </c>
      <c r="B12" s="6" t="s">
        <v>40</v>
      </c>
      <c r="C12" s="21" t="s">
        <v>21</v>
      </c>
      <c r="D12" s="6">
        <v>2</v>
      </c>
      <c r="E12" s="6">
        <v>2500</v>
      </c>
      <c r="F12" s="6">
        <f t="shared" si="0"/>
        <v>5000</v>
      </c>
      <c r="G12" s="6"/>
      <c r="H12" s="6"/>
      <c r="I12" s="122"/>
      <c r="J12" s="72">
        <f t="shared" si="1"/>
        <v>5000</v>
      </c>
      <c r="K12" s="136"/>
      <c r="M12" s="16"/>
      <c r="N12" s="17"/>
      <c r="O12" s="17"/>
      <c r="P12" s="17"/>
      <c r="Q12" s="17"/>
      <c r="R12" s="17"/>
      <c r="S12" s="17"/>
    </row>
    <row r="13" spans="1:19">
      <c r="A13" s="6"/>
      <c r="B13" s="71" t="s">
        <v>41</v>
      </c>
      <c r="C13" s="21"/>
      <c r="D13" s="6"/>
      <c r="E13" s="6"/>
      <c r="F13" s="6">
        <f>SUM(F6:F12)</f>
        <v>7204</v>
      </c>
      <c r="G13" s="6"/>
      <c r="H13" s="6">
        <f>SUM(H6:H12)</f>
        <v>0</v>
      </c>
      <c r="I13" s="6"/>
      <c r="J13" s="87">
        <f>SUM(J6:J12)</f>
        <v>7204</v>
      </c>
      <c r="K13" s="6"/>
      <c r="M13" s="16"/>
      <c r="N13" s="17"/>
      <c r="O13" s="17"/>
      <c r="P13" s="18"/>
      <c r="Q13" s="17"/>
      <c r="R13" s="17"/>
      <c r="S13" s="17"/>
    </row>
    <row r="14" spans="1:19" s="41" customFormat="1">
      <c r="A14" s="34" t="s">
        <v>42</v>
      </c>
      <c r="B14" s="73" t="s">
        <v>215</v>
      </c>
      <c r="C14" s="74"/>
      <c r="D14" s="34"/>
      <c r="E14" s="34"/>
      <c r="F14" s="34"/>
      <c r="G14" s="34"/>
      <c r="H14" s="34"/>
      <c r="I14" s="40"/>
      <c r="J14" s="40"/>
      <c r="K14" s="40"/>
      <c r="M14" s="75"/>
      <c r="N14" s="76"/>
      <c r="O14" s="76"/>
      <c r="P14" s="76"/>
      <c r="Q14" s="76"/>
      <c r="R14" s="76"/>
      <c r="S14" s="76"/>
    </row>
    <row r="15" spans="1:19">
      <c r="A15" s="6">
        <v>1</v>
      </c>
      <c r="B15" s="71" t="s">
        <v>43</v>
      </c>
      <c r="C15" s="21" t="s">
        <v>44</v>
      </c>
      <c r="D15" s="6">
        <v>2</v>
      </c>
      <c r="E15" s="6">
        <v>345</v>
      </c>
      <c r="F15" s="6">
        <f>D15*E15</f>
        <v>690</v>
      </c>
      <c r="G15" s="6"/>
      <c r="H15" s="6"/>
      <c r="I15" s="122" t="s">
        <v>212</v>
      </c>
      <c r="J15" s="137">
        <v>0</v>
      </c>
      <c r="K15" s="134"/>
      <c r="M15" s="19"/>
      <c r="N15" s="18"/>
      <c r="O15" s="18"/>
      <c r="P15" s="17"/>
      <c r="Q15" s="17"/>
      <c r="R15" s="17"/>
      <c r="S15" s="17"/>
    </row>
    <row r="16" spans="1:19">
      <c r="A16" s="6">
        <v>2</v>
      </c>
      <c r="B16" s="71" t="s">
        <v>45</v>
      </c>
      <c r="C16" s="21" t="s">
        <v>44</v>
      </c>
      <c r="D16" s="6">
        <v>1</v>
      </c>
      <c r="E16" s="6">
        <v>380</v>
      </c>
      <c r="F16" s="6">
        <f t="shared" ref="F16:F18" si="2">D16*E16</f>
        <v>380</v>
      </c>
      <c r="G16" s="6"/>
      <c r="H16" s="6"/>
      <c r="I16" s="122"/>
      <c r="J16" s="138"/>
      <c r="K16" s="135"/>
      <c r="M16" s="19"/>
      <c r="N16" s="17"/>
      <c r="O16" s="17"/>
      <c r="P16" s="17"/>
      <c r="Q16" s="17"/>
      <c r="R16" s="17"/>
      <c r="S16" s="17"/>
    </row>
    <row r="17" spans="1:19">
      <c r="A17" s="6">
        <v>3</v>
      </c>
      <c r="B17" s="71" t="s">
        <v>46</v>
      </c>
      <c r="C17" s="21" t="s">
        <v>44</v>
      </c>
      <c r="D17" s="6">
        <v>1</v>
      </c>
      <c r="E17" s="6">
        <v>105</v>
      </c>
      <c r="F17" s="6">
        <f t="shared" si="2"/>
        <v>105</v>
      </c>
      <c r="G17" s="6"/>
      <c r="H17" s="6"/>
      <c r="I17" s="122"/>
      <c r="J17" s="138"/>
      <c r="K17" s="135"/>
      <c r="M17" s="19"/>
      <c r="N17" s="17"/>
      <c r="O17" s="17"/>
      <c r="P17" s="17"/>
      <c r="Q17" s="17"/>
      <c r="R17" s="17"/>
      <c r="S17" s="17"/>
    </row>
    <row r="18" spans="1:19">
      <c r="A18" s="6">
        <v>4</v>
      </c>
      <c r="B18" s="71" t="s">
        <v>47</v>
      </c>
      <c r="C18" s="21" t="s">
        <v>21</v>
      </c>
      <c r="D18" s="6">
        <v>1</v>
      </c>
      <c r="E18" s="6">
        <v>2500</v>
      </c>
      <c r="F18" s="6">
        <f t="shared" si="2"/>
        <v>2500</v>
      </c>
      <c r="G18" s="6"/>
      <c r="H18" s="6"/>
      <c r="I18" s="122"/>
      <c r="J18" s="139"/>
      <c r="K18" s="136"/>
      <c r="M18" s="19"/>
      <c r="N18" s="17"/>
      <c r="O18" s="17"/>
      <c r="P18" s="17"/>
      <c r="Q18" s="17"/>
      <c r="R18" s="17"/>
      <c r="S18" s="17"/>
    </row>
    <row r="19" spans="1:19">
      <c r="A19" s="6"/>
      <c r="B19" s="71" t="s">
        <v>48</v>
      </c>
      <c r="C19" s="21"/>
      <c r="D19" s="6"/>
      <c r="E19" s="6"/>
      <c r="F19" s="6">
        <f>SUM(F15:F18)</f>
        <v>3675</v>
      </c>
      <c r="G19" s="6"/>
      <c r="H19" s="6">
        <f>SUM(H15:H18)</f>
        <v>0</v>
      </c>
      <c r="I19" s="6"/>
      <c r="J19" s="31">
        <v>0</v>
      </c>
      <c r="K19" s="6"/>
      <c r="M19" s="19"/>
      <c r="N19" s="17"/>
      <c r="O19" s="17"/>
      <c r="P19" s="17"/>
      <c r="Q19" s="17"/>
      <c r="R19" s="17"/>
      <c r="S19" s="17"/>
    </row>
    <row r="20" spans="1:19" s="41" customFormat="1">
      <c r="A20" s="34" t="s">
        <v>49</v>
      </c>
      <c r="B20" s="73" t="s">
        <v>216</v>
      </c>
      <c r="C20" s="74"/>
      <c r="D20" s="34"/>
      <c r="E20" s="34"/>
      <c r="F20" s="34"/>
      <c r="G20" s="34"/>
      <c r="H20" s="34"/>
      <c r="I20" s="34"/>
      <c r="J20" s="40"/>
      <c r="K20" s="34"/>
      <c r="M20" s="75"/>
      <c r="N20" s="76"/>
      <c r="O20" s="76"/>
      <c r="P20" s="76"/>
      <c r="Q20" s="76"/>
      <c r="R20" s="76"/>
      <c r="S20" s="76"/>
    </row>
    <row r="21" spans="1:19" ht="32.4">
      <c r="A21" s="6">
        <v>1</v>
      </c>
      <c r="B21" s="71" t="s">
        <v>50</v>
      </c>
      <c r="C21" s="21" t="s">
        <v>21</v>
      </c>
      <c r="D21" s="6">
        <v>1</v>
      </c>
      <c r="E21" s="6">
        <v>2500</v>
      </c>
      <c r="F21" s="6">
        <v>2500</v>
      </c>
      <c r="G21" s="6"/>
      <c r="H21" s="6">
        <f>F21</f>
        <v>2500</v>
      </c>
      <c r="I21" s="6" t="s">
        <v>298</v>
      </c>
      <c r="J21" s="72">
        <f>H21</f>
        <v>2500</v>
      </c>
      <c r="K21" s="98" t="s">
        <v>211</v>
      </c>
      <c r="M21" s="16"/>
      <c r="N21" s="17"/>
      <c r="O21" s="17"/>
      <c r="P21" s="17"/>
      <c r="Q21" s="17"/>
      <c r="R21" s="17"/>
      <c r="S21" s="17"/>
    </row>
    <row r="22" spans="1:19">
      <c r="A22" s="6"/>
      <c r="B22" s="71" t="s">
        <v>51</v>
      </c>
      <c r="C22" s="21"/>
      <c r="D22" s="6"/>
      <c r="E22" s="6"/>
      <c r="F22" s="6">
        <v>2500</v>
      </c>
      <c r="G22" s="6"/>
      <c r="H22" s="6">
        <v>2500</v>
      </c>
      <c r="I22" s="6"/>
      <c r="J22" s="72">
        <f>SUM(J21)</f>
        <v>2500</v>
      </c>
      <c r="K22" s="6"/>
    </row>
    <row r="23" spans="1:19" s="41" customFormat="1">
      <c r="A23" s="34" t="s">
        <v>52</v>
      </c>
      <c r="B23" s="73" t="s">
        <v>217</v>
      </c>
      <c r="C23" s="74"/>
      <c r="D23" s="34"/>
      <c r="E23" s="34"/>
      <c r="F23" s="34"/>
      <c r="G23" s="34"/>
      <c r="H23" s="34"/>
      <c r="I23" s="34"/>
      <c r="J23" s="40"/>
      <c r="K23" s="34"/>
    </row>
    <row r="24" spans="1:19" ht="32.4">
      <c r="A24" s="6">
        <v>1</v>
      </c>
      <c r="B24" s="71" t="s">
        <v>53</v>
      </c>
      <c r="C24" s="21" t="s">
        <v>54</v>
      </c>
      <c r="D24" s="6">
        <v>180</v>
      </c>
      <c r="E24" s="6">
        <v>55</v>
      </c>
      <c r="F24" s="6">
        <f>E24*D24</f>
        <v>9900</v>
      </c>
      <c r="G24" s="6"/>
      <c r="H24" s="6">
        <f>F24</f>
        <v>9900</v>
      </c>
      <c r="I24" s="6" t="s">
        <v>298</v>
      </c>
      <c r="J24" s="72">
        <f>H24</f>
        <v>9900</v>
      </c>
      <c r="K24" s="131" t="s">
        <v>211</v>
      </c>
    </row>
    <row r="25" spans="1:19">
      <c r="A25" s="6">
        <v>2</v>
      </c>
      <c r="B25" s="71" t="s">
        <v>55</v>
      </c>
      <c r="C25" s="21" t="s">
        <v>22</v>
      </c>
      <c r="D25" s="6">
        <v>1</v>
      </c>
      <c r="E25" s="6">
        <v>594</v>
      </c>
      <c r="F25" s="6">
        <f t="shared" ref="F25:F26" si="3">E25*D25</f>
        <v>594</v>
      </c>
      <c r="G25" s="6"/>
      <c r="H25" s="6">
        <f t="shared" ref="H25:H26" si="4">F25</f>
        <v>594</v>
      </c>
      <c r="I25" s="6"/>
      <c r="J25" s="72">
        <f t="shared" ref="J25:J26" si="5">H25</f>
        <v>594</v>
      </c>
      <c r="K25" s="132"/>
    </row>
    <row r="26" spans="1:19">
      <c r="A26" s="6">
        <v>3</v>
      </c>
      <c r="B26" s="71" t="s">
        <v>50</v>
      </c>
      <c r="C26" s="21" t="s">
        <v>21</v>
      </c>
      <c r="D26" s="6">
        <v>2</v>
      </c>
      <c r="E26" s="6">
        <v>2500</v>
      </c>
      <c r="F26" s="6">
        <f t="shared" si="3"/>
        <v>5000</v>
      </c>
      <c r="G26" s="6"/>
      <c r="H26" s="6">
        <f t="shared" si="4"/>
        <v>5000</v>
      </c>
      <c r="I26" s="6"/>
      <c r="J26" s="72">
        <f t="shared" si="5"/>
        <v>5000</v>
      </c>
      <c r="K26" s="132"/>
    </row>
    <row r="27" spans="1:19">
      <c r="A27" s="6"/>
      <c r="B27" s="71" t="s">
        <v>56</v>
      </c>
      <c r="C27" s="21"/>
      <c r="D27" s="6"/>
      <c r="E27" s="6"/>
      <c r="F27" s="6">
        <f>SUM(F24:F26)</f>
        <v>15494</v>
      </c>
      <c r="G27" s="6"/>
      <c r="H27" s="6">
        <f>SUM(H24:H26)</f>
        <v>15494</v>
      </c>
      <c r="I27" s="6"/>
      <c r="J27" s="72">
        <f>SUM(J24:J26)</f>
        <v>15494</v>
      </c>
      <c r="K27" s="133"/>
    </row>
    <row r="28" spans="1:19" ht="64.8">
      <c r="A28" s="34" t="s">
        <v>57</v>
      </c>
      <c r="B28" s="73" t="s">
        <v>214</v>
      </c>
      <c r="C28" s="21" t="s">
        <v>22</v>
      </c>
      <c r="D28" s="6">
        <v>1</v>
      </c>
      <c r="E28" s="6">
        <v>2550</v>
      </c>
      <c r="F28" s="6">
        <v>2550</v>
      </c>
      <c r="G28" s="6"/>
      <c r="H28" s="6"/>
      <c r="I28" s="6" t="s">
        <v>142</v>
      </c>
      <c r="J28" s="87">
        <f>F28</f>
        <v>2550</v>
      </c>
      <c r="K28" s="6"/>
    </row>
    <row r="29" spans="1:19">
      <c r="A29" s="6"/>
      <c r="B29" s="71" t="s">
        <v>299</v>
      </c>
      <c r="C29" s="21"/>
      <c r="D29" s="6"/>
      <c r="E29" s="6"/>
      <c r="F29" s="6">
        <f>F13+F19+F22+F27+F28</f>
        <v>31423</v>
      </c>
      <c r="G29" s="6"/>
      <c r="H29" s="6">
        <f>H13+H19+H22+H27+H28</f>
        <v>17994</v>
      </c>
      <c r="I29" s="6"/>
      <c r="J29" s="93">
        <f>J13+J19+J22+J27+J28</f>
        <v>27748</v>
      </c>
      <c r="K29" s="6"/>
    </row>
    <row r="30" spans="1:19">
      <c r="A30" s="6"/>
      <c r="B30" s="71" t="s">
        <v>300</v>
      </c>
      <c r="C30" s="21"/>
      <c r="D30" s="6"/>
      <c r="E30" s="6"/>
      <c r="F30" s="6">
        <f>ROUND(F29*1.05,)</f>
        <v>32994</v>
      </c>
      <c r="G30" s="6"/>
      <c r="H30" s="6">
        <f>ROUND(H29*1.05,)</f>
        <v>18894</v>
      </c>
      <c r="I30" s="6"/>
      <c r="J30" s="93">
        <f>ROUND(J29*1.05,)</f>
        <v>29135</v>
      </c>
      <c r="K30" s="6"/>
    </row>
  </sheetData>
  <mergeCells count="11">
    <mergeCell ref="K15:K18"/>
    <mergeCell ref="J2:K2"/>
    <mergeCell ref="K24:K27"/>
    <mergeCell ref="I5:I12"/>
    <mergeCell ref="I15:I18"/>
    <mergeCell ref="J15:J18"/>
    <mergeCell ref="C2:G2"/>
    <mergeCell ref="A2:A3"/>
    <mergeCell ref="B2:B3"/>
    <mergeCell ref="H2:I2"/>
    <mergeCell ref="K5:K12"/>
  </mergeCells>
  <phoneticPr fontId="1" type="noConversion"/>
  <pageMargins left="0.39370078740157483" right="0.39370078740157483" top="0.39370078740157483" bottom="0.39370078740157483" header="0.19685039370078741" footer="0.19685039370078741"/>
  <pageSetup paperSize="9" scale="90" orientation="landscape" r:id="rId1"/>
  <headerFooter alignWithMargins="0">
    <oddFooter>&amp;C&amp;A,第&amp;P頁,共&amp;N頁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M75"/>
  <sheetViews>
    <sheetView topLeftCell="A73" zoomScale="80" zoomScaleNormal="80" zoomScaleSheetLayoutView="100" workbookViewId="0">
      <selection activeCell="L49" sqref="L49"/>
    </sheetView>
  </sheetViews>
  <sheetFormatPr defaultRowHeight="16.2"/>
  <cols>
    <col min="1" max="1" width="4.33203125" style="3" customWidth="1"/>
    <col min="2" max="2" width="21.21875" style="48" customWidth="1"/>
    <col min="3" max="3" width="4.6640625" style="14" customWidth="1"/>
    <col min="4" max="4" width="6.109375" style="3" customWidth="1"/>
    <col min="5" max="6" width="8.88671875" style="3" customWidth="1"/>
    <col min="7" max="7" width="9.88671875" style="3" customWidth="1"/>
    <col min="8" max="8" width="19.88671875" style="30" customWidth="1"/>
    <col min="9" max="10" width="8.88671875" style="20" customWidth="1"/>
    <col min="11" max="11" width="25" style="116" customWidth="1"/>
    <col min="12" max="12" width="9.44140625" style="3" bestFit="1" customWidth="1"/>
    <col min="13" max="13" width="18" style="102" customWidth="1"/>
    <col min="14" max="16384" width="8.88671875" style="3"/>
  </cols>
  <sheetData>
    <row r="1" spans="1:13">
      <c r="A1" s="140" t="s">
        <v>138</v>
      </c>
      <c r="B1" s="140"/>
      <c r="C1" s="140"/>
      <c r="H1" s="26"/>
      <c r="K1" s="111"/>
    </row>
    <row r="2" spans="1:13" s="47" customFormat="1" ht="52.8" customHeight="1">
      <c r="A2" s="141" t="s">
        <v>15</v>
      </c>
      <c r="B2" s="142" t="s">
        <v>24</v>
      </c>
      <c r="C2" s="159" t="s">
        <v>309</v>
      </c>
      <c r="D2" s="160"/>
      <c r="E2" s="160"/>
      <c r="F2" s="160"/>
      <c r="G2" s="160"/>
      <c r="H2" s="161"/>
      <c r="I2" s="142" t="s">
        <v>353</v>
      </c>
      <c r="J2" s="142"/>
      <c r="K2" s="142"/>
      <c r="L2" s="120" t="s">
        <v>133</v>
      </c>
      <c r="M2" s="121"/>
    </row>
    <row r="3" spans="1:13" s="47" customFormat="1" ht="32.4">
      <c r="A3" s="142"/>
      <c r="B3" s="142"/>
      <c r="C3" s="106" t="s">
        <v>218</v>
      </c>
      <c r="D3" s="106" t="s">
        <v>26</v>
      </c>
      <c r="E3" s="106" t="s">
        <v>27</v>
      </c>
      <c r="F3" s="106" t="s">
        <v>28</v>
      </c>
      <c r="G3" s="106" t="s">
        <v>250</v>
      </c>
      <c r="H3" s="106" t="s">
        <v>134</v>
      </c>
      <c r="I3" s="24" t="s">
        <v>102</v>
      </c>
      <c r="J3" s="24" t="s">
        <v>103</v>
      </c>
      <c r="K3" s="106" t="s">
        <v>134</v>
      </c>
      <c r="L3" s="46" t="s">
        <v>131</v>
      </c>
      <c r="M3" s="101" t="s">
        <v>134</v>
      </c>
    </row>
    <row r="4" spans="1:13" s="41" customFormat="1" ht="32.4">
      <c r="A4" s="34" t="s">
        <v>29</v>
      </c>
      <c r="B4" s="34" t="s">
        <v>58</v>
      </c>
      <c r="C4" s="35"/>
      <c r="D4" s="36"/>
      <c r="E4" s="36"/>
      <c r="F4" s="36"/>
      <c r="G4" s="36"/>
      <c r="H4" s="37"/>
      <c r="I4" s="38"/>
      <c r="J4" s="42"/>
      <c r="K4" s="112"/>
      <c r="L4" s="39"/>
      <c r="M4" s="103"/>
    </row>
    <row r="5" spans="1:13" ht="69">
      <c r="A5" s="6">
        <v>1</v>
      </c>
      <c r="B5" s="6" t="s">
        <v>310</v>
      </c>
      <c r="C5" s="23" t="s">
        <v>143</v>
      </c>
      <c r="D5" s="32">
        <v>32</v>
      </c>
      <c r="E5" s="32">
        <v>276</v>
      </c>
      <c r="F5" s="32">
        <f>D5*E5</f>
        <v>8832</v>
      </c>
      <c r="G5" s="32">
        <v>8352</v>
      </c>
      <c r="H5" s="27" t="s">
        <v>311</v>
      </c>
      <c r="I5" s="22">
        <v>8352</v>
      </c>
      <c r="J5" s="43"/>
      <c r="K5" s="113" t="s">
        <v>249</v>
      </c>
      <c r="L5" s="33">
        <f>I5</f>
        <v>8352</v>
      </c>
      <c r="M5" s="104" t="s">
        <v>139</v>
      </c>
    </row>
    <row r="6" spans="1:13" ht="69">
      <c r="A6" s="6">
        <v>2</v>
      </c>
      <c r="B6" s="6" t="s">
        <v>312</v>
      </c>
      <c r="C6" s="24" t="s">
        <v>144</v>
      </c>
      <c r="D6" s="32">
        <v>200</v>
      </c>
      <c r="E6" s="32">
        <v>12</v>
      </c>
      <c r="F6" s="32">
        <f t="shared" ref="F6:F11" si="0">D6*E6</f>
        <v>2400</v>
      </c>
      <c r="G6" s="32">
        <v>1800</v>
      </c>
      <c r="H6" s="27" t="s">
        <v>313</v>
      </c>
      <c r="I6" s="22"/>
      <c r="J6" s="43"/>
      <c r="K6" s="154" t="s">
        <v>149</v>
      </c>
      <c r="L6" s="33">
        <f>G6</f>
        <v>1800</v>
      </c>
      <c r="M6" s="104"/>
    </row>
    <row r="7" spans="1:13" ht="55.2">
      <c r="A7" s="6">
        <v>3</v>
      </c>
      <c r="B7" s="6" t="s">
        <v>314</v>
      </c>
      <c r="C7" s="24" t="s">
        <v>144</v>
      </c>
      <c r="D7" s="32">
        <v>500</v>
      </c>
      <c r="E7" s="32">
        <v>7</v>
      </c>
      <c r="F7" s="32">
        <v>3600</v>
      </c>
      <c r="G7" s="32">
        <v>3500</v>
      </c>
      <c r="H7" s="27" t="s">
        <v>232</v>
      </c>
      <c r="I7" s="22"/>
      <c r="J7" s="43"/>
      <c r="K7" s="154"/>
      <c r="L7" s="94">
        <f>G7</f>
        <v>3500</v>
      </c>
      <c r="M7" s="104"/>
    </row>
    <row r="8" spans="1:13" ht="32.4">
      <c r="A8" s="6">
        <v>4</v>
      </c>
      <c r="B8" s="6" t="s">
        <v>315</v>
      </c>
      <c r="C8" s="24" t="s">
        <v>144</v>
      </c>
      <c r="D8" s="32">
        <v>100</v>
      </c>
      <c r="E8" s="32">
        <v>14</v>
      </c>
      <c r="F8" s="32">
        <v>1440</v>
      </c>
      <c r="G8" s="32"/>
      <c r="H8" s="27" t="s">
        <v>60</v>
      </c>
      <c r="I8" s="22"/>
      <c r="J8" s="43"/>
      <c r="K8" s="154" t="s">
        <v>150</v>
      </c>
      <c r="L8" s="33">
        <f>F8</f>
        <v>1440</v>
      </c>
      <c r="M8" s="104"/>
    </row>
    <row r="9" spans="1:13" ht="27.6">
      <c r="A9" s="6">
        <v>5</v>
      </c>
      <c r="B9" s="6" t="s">
        <v>61</v>
      </c>
      <c r="C9" s="24" t="s">
        <v>145</v>
      </c>
      <c r="D9" s="32">
        <v>1</v>
      </c>
      <c r="E9" s="32">
        <v>1800</v>
      </c>
      <c r="F9" s="32">
        <f t="shared" si="0"/>
        <v>1800</v>
      </c>
      <c r="G9" s="32"/>
      <c r="H9" s="27" t="s">
        <v>60</v>
      </c>
      <c r="I9" s="22"/>
      <c r="J9" s="43"/>
      <c r="K9" s="154"/>
      <c r="L9" s="94">
        <f t="shared" ref="L9:L11" si="1">F9</f>
        <v>1800</v>
      </c>
      <c r="M9" s="104"/>
    </row>
    <row r="10" spans="1:13" ht="27.6">
      <c r="A10" s="6">
        <v>6</v>
      </c>
      <c r="B10" s="6" t="s">
        <v>62</v>
      </c>
      <c r="C10" s="24" t="s">
        <v>145</v>
      </c>
      <c r="D10" s="32">
        <v>1</v>
      </c>
      <c r="E10" s="32">
        <v>21600</v>
      </c>
      <c r="F10" s="32">
        <f t="shared" si="0"/>
        <v>21600</v>
      </c>
      <c r="G10" s="32"/>
      <c r="H10" s="27" t="s">
        <v>60</v>
      </c>
      <c r="I10" s="22"/>
      <c r="J10" s="43"/>
      <c r="K10" s="154"/>
      <c r="L10" s="94">
        <f t="shared" si="1"/>
        <v>21600</v>
      </c>
      <c r="M10" s="104"/>
    </row>
    <row r="11" spans="1:13" ht="193.2">
      <c r="A11" s="6">
        <v>7</v>
      </c>
      <c r="B11" s="6" t="s">
        <v>50</v>
      </c>
      <c r="C11" s="24" t="s">
        <v>145</v>
      </c>
      <c r="D11" s="32">
        <v>1</v>
      </c>
      <c r="E11" s="32">
        <v>114000</v>
      </c>
      <c r="F11" s="32">
        <f t="shared" si="0"/>
        <v>114000</v>
      </c>
      <c r="G11" s="32"/>
      <c r="H11" s="27" t="s">
        <v>60</v>
      </c>
      <c r="I11" s="22">
        <v>12000</v>
      </c>
      <c r="J11" s="43">
        <v>48000</v>
      </c>
      <c r="K11" s="113" t="s">
        <v>316</v>
      </c>
      <c r="L11" s="94">
        <f t="shared" si="1"/>
        <v>114000</v>
      </c>
      <c r="M11" s="104"/>
    </row>
    <row r="12" spans="1:13">
      <c r="A12" s="6"/>
      <c r="B12" s="34" t="s">
        <v>41</v>
      </c>
      <c r="C12" s="24"/>
      <c r="D12" s="32"/>
      <c r="E12" s="32"/>
      <c r="F12" s="32">
        <f>SUM(F5:F11)</f>
        <v>153672</v>
      </c>
      <c r="G12" s="32"/>
      <c r="H12" s="27"/>
      <c r="I12" s="22">
        <f>SUM(I5:I11)</f>
        <v>20352</v>
      </c>
      <c r="J12" s="43">
        <f>SUM(J5:J11)</f>
        <v>48000</v>
      </c>
      <c r="K12" s="113"/>
      <c r="L12" s="22">
        <f>SUM(L5:L11)</f>
        <v>152492</v>
      </c>
      <c r="M12" s="104"/>
    </row>
    <row r="13" spans="1:13" ht="32.4">
      <c r="A13" s="34" t="s">
        <v>42</v>
      </c>
      <c r="B13" s="34" t="s">
        <v>219</v>
      </c>
      <c r="C13" s="24"/>
      <c r="D13" s="32"/>
      <c r="E13" s="32"/>
      <c r="F13" s="32"/>
      <c r="G13" s="32"/>
      <c r="H13" s="27"/>
      <c r="I13" s="22"/>
      <c r="J13" s="43"/>
      <c r="K13" s="113"/>
      <c r="L13" s="33"/>
      <c r="M13" s="104"/>
    </row>
    <row r="14" spans="1:13">
      <c r="A14" s="6">
        <v>1</v>
      </c>
      <c r="B14" s="6" t="s">
        <v>63</v>
      </c>
      <c r="C14" s="24" t="s">
        <v>143</v>
      </c>
      <c r="D14" s="32">
        <v>-2</v>
      </c>
      <c r="E14" s="32">
        <v>2160</v>
      </c>
      <c r="F14" s="32">
        <f>D14*E14</f>
        <v>-4320</v>
      </c>
      <c r="G14" s="143">
        <v>-94264</v>
      </c>
      <c r="H14" s="162" t="s">
        <v>317</v>
      </c>
      <c r="I14" s="22"/>
      <c r="J14" s="43">
        <v>6615</v>
      </c>
      <c r="K14" s="163" t="s">
        <v>151</v>
      </c>
      <c r="L14" s="165">
        <f>J26*-1</f>
        <v>-94264</v>
      </c>
      <c r="M14" s="164" t="s">
        <v>139</v>
      </c>
    </row>
    <row r="15" spans="1:13">
      <c r="A15" s="6">
        <v>2</v>
      </c>
      <c r="B15" s="6" t="s">
        <v>64</v>
      </c>
      <c r="C15" s="24" t="s">
        <v>143</v>
      </c>
      <c r="D15" s="32">
        <v>-2</v>
      </c>
      <c r="E15" s="32">
        <v>336</v>
      </c>
      <c r="F15" s="32">
        <f t="shared" ref="F15:F25" si="2">D15*E15</f>
        <v>-672</v>
      </c>
      <c r="G15" s="155"/>
      <c r="H15" s="162"/>
      <c r="I15" s="22"/>
      <c r="J15" s="43">
        <v>945</v>
      </c>
      <c r="K15" s="163"/>
      <c r="L15" s="165"/>
      <c r="M15" s="164"/>
    </row>
    <row r="16" spans="1:13">
      <c r="A16" s="6">
        <v>3</v>
      </c>
      <c r="B16" s="6" t="s">
        <v>65</v>
      </c>
      <c r="C16" s="24" t="s">
        <v>146</v>
      </c>
      <c r="D16" s="32">
        <v>-15</v>
      </c>
      <c r="E16" s="32">
        <v>2760</v>
      </c>
      <c r="F16" s="32">
        <f t="shared" si="2"/>
        <v>-41400</v>
      </c>
      <c r="G16" s="155"/>
      <c r="H16" s="162"/>
      <c r="I16" s="22"/>
      <c r="J16" s="43">
        <v>45360</v>
      </c>
      <c r="K16" s="163"/>
      <c r="L16" s="165"/>
      <c r="M16" s="164"/>
    </row>
    <row r="17" spans="1:13" ht="32.4">
      <c r="A17" s="6">
        <v>4</v>
      </c>
      <c r="B17" s="6" t="s">
        <v>318</v>
      </c>
      <c r="C17" s="24" t="s">
        <v>144</v>
      </c>
      <c r="D17" s="32">
        <v>-40</v>
      </c>
      <c r="E17" s="32">
        <v>12</v>
      </c>
      <c r="F17" s="32">
        <f t="shared" si="2"/>
        <v>-480</v>
      </c>
      <c r="G17" s="155"/>
      <c r="H17" s="162"/>
      <c r="I17" s="22"/>
      <c r="J17" s="43">
        <v>378</v>
      </c>
      <c r="K17" s="163"/>
      <c r="L17" s="165"/>
      <c r="M17" s="164"/>
    </row>
    <row r="18" spans="1:13" ht="32.4">
      <c r="A18" s="6">
        <v>5</v>
      </c>
      <c r="B18" s="6" t="s">
        <v>319</v>
      </c>
      <c r="C18" s="24" t="s">
        <v>144</v>
      </c>
      <c r="D18" s="32">
        <v>-50</v>
      </c>
      <c r="E18" s="32">
        <v>26</v>
      </c>
      <c r="F18" s="32">
        <v>-1320</v>
      </c>
      <c r="G18" s="155"/>
      <c r="H18" s="162"/>
      <c r="I18" s="22"/>
      <c r="J18" s="43">
        <v>1313</v>
      </c>
      <c r="K18" s="163"/>
      <c r="L18" s="165"/>
      <c r="M18" s="164"/>
    </row>
    <row r="19" spans="1:13">
      <c r="A19" s="6">
        <v>6</v>
      </c>
      <c r="B19" s="6" t="s">
        <v>66</v>
      </c>
      <c r="C19" s="24" t="s">
        <v>145</v>
      </c>
      <c r="D19" s="32">
        <v>-1</v>
      </c>
      <c r="E19" s="32">
        <v>360</v>
      </c>
      <c r="F19" s="32">
        <f t="shared" si="2"/>
        <v>-360</v>
      </c>
      <c r="G19" s="155"/>
      <c r="H19" s="162"/>
      <c r="I19" s="22"/>
      <c r="J19" s="43">
        <v>567</v>
      </c>
      <c r="K19" s="163"/>
      <c r="L19" s="165"/>
      <c r="M19" s="164"/>
    </row>
    <row r="20" spans="1:13" ht="32.4">
      <c r="A20" s="6">
        <v>7</v>
      </c>
      <c r="B20" s="6" t="s">
        <v>320</v>
      </c>
      <c r="C20" s="24" t="s">
        <v>144</v>
      </c>
      <c r="D20" s="32">
        <v>-135</v>
      </c>
      <c r="E20" s="32">
        <v>26</v>
      </c>
      <c r="F20" s="32">
        <v>-3564</v>
      </c>
      <c r="G20" s="155"/>
      <c r="H20" s="162"/>
      <c r="I20" s="22"/>
      <c r="J20" s="43">
        <v>3260</v>
      </c>
      <c r="K20" s="163"/>
      <c r="L20" s="165"/>
      <c r="M20" s="164"/>
    </row>
    <row r="21" spans="1:13" ht="32.4">
      <c r="A21" s="6">
        <v>8</v>
      </c>
      <c r="B21" s="6" t="s">
        <v>321</v>
      </c>
      <c r="C21" s="24" t="s">
        <v>144</v>
      </c>
      <c r="D21" s="32">
        <v>-90</v>
      </c>
      <c r="E21" s="32">
        <v>12</v>
      </c>
      <c r="F21" s="32">
        <f t="shared" si="2"/>
        <v>-1080</v>
      </c>
      <c r="G21" s="155"/>
      <c r="H21" s="162"/>
      <c r="I21" s="22"/>
      <c r="J21" s="43">
        <v>1040</v>
      </c>
      <c r="K21" s="163"/>
      <c r="L21" s="165"/>
      <c r="M21" s="164"/>
    </row>
    <row r="22" spans="1:13" ht="32.4">
      <c r="A22" s="6">
        <v>9</v>
      </c>
      <c r="B22" s="6" t="s">
        <v>67</v>
      </c>
      <c r="C22" s="24" t="s">
        <v>144</v>
      </c>
      <c r="D22" s="32">
        <v>-490</v>
      </c>
      <c r="E22" s="32">
        <v>7</v>
      </c>
      <c r="F22" s="32">
        <v>-3528</v>
      </c>
      <c r="G22" s="155"/>
      <c r="H22" s="162"/>
      <c r="I22" s="22"/>
      <c r="J22" s="43">
        <v>3602</v>
      </c>
      <c r="K22" s="163"/>
      <c r="L22" s="165"/>
      <c r="M22" s="164"/>
    </row>
    <row r="23" spans="1:13">
      <c r="A23" s="6">
        <v>10</v>
      </c>
      <c r="B23" s="6" t="s">
        <v>68</v>
      </c>
      <c r="C23" s="24" t="s">
        <v>145</v>
      </c>
      <c r="D23" s="32">
        <v>-1</v>
      </c>
      <c r="E23" s="32">
        <v>2400</v>
      </c>
      <c r="F23" s="32">
        <f t="shared" si="2"/>
        <v>-2400</v>
      </c>
      <c r="G23" s="155"/>
      <c r="H23" s="162"/>
      <c r="I23" s="22"/>
      <c r="J23" s="43">
        <v>4725</v>
      </c>
      <c r="K23" s="163"/>
      <c r="L23" s="165"/>
      <c r="M23" s="164"/>
    </row>
    <row r="24" spans="1:13">
      <c r="A24" s="6">
        <v>11</v>
      </c>
      <c r="B24" s="6" t="s">
        <v>69</v>
      </c>
      <c r="C24" s="24" t="s">
        <v>145</v>
      </c>
      <c r="D24" s="32">
        <v>-1</v>
      </c>
      <c r="E24" s="32">
        <v>2400</v>
      </c>
      <c r="F24" s="32">
        <f t="shared" si="2"/>
        <v>-2400</v>
      </c>
      <c r="G24" s="155"/>
      <c r="H24" s="162"/>
      <c r="I24" s="22"/>
      <c r="J24" s="43">
        <v>2835</v>
      </c>
      <c r="K24" s="163"/>
      <c r="L24" s="165"/>
      <c r="M24" s="164"/>
    </row>
    <row r="25" spans="1:13">
      <c r="A25" s="6">
        <v>12</v>
      </c>
      <c r="B25" s="6" t="s">
        <v>50</v>
      </c>
      <c r="C25" s="24" t="s">
        <v>145</v>
      </c>
      <c r="D25" s="32">
        <v>-1</v>
      </c>
      <c r="E25" s="32">
        <v>25200</v>
      </c>
      <c r="F25" s="32">
        <f t="shared" si="2"/>
        <v>-25200</v>
      </c>
      <c r="G25" s="144"/>
      <c r="H25" s="162"/>
      <c r="I25" s="22"/>
      <c r="J25" s="43">
        <v>23625</v>
      </c>
      <c r="K25" s="163"/>
      <c r="L25" s="165"/>
      <c r="M25" s="164"/>
    </row>
    <row r="26" spans="1:13">
      <c r="A26" s="6"/>
      <c r="B26" s="34" t="s">
        <v>48</v>
      </c>
      <c r="C26" s="24"/>
      <c r="D26" s="32"/>
      <c r="E26" s="32"/>
      <c r="F26" s="32">
        <f>SUM(F14:F25)</f>
        <v>-86724</v>
      </c>
      <c r="G26" s="32">
        <f>SUM(G14:G25)</f>
        <v>-94264</v>
      </c>
      <c r="H26" s="27"/>
      <c r="I26" s="22">
        <f>SUM(I14:I25)</f>
        <v>0</v>
      </c>
      <c r="J26" s="43">
        <f>SUM(J14:J25)-1</f>
        <v>94264</v>
      </c>
      <c r="K26" s="114"/>
      <c r="L26" s="165"/>
      <c r="M26" s="164"/>
    </row>
    <row r="27" spans="1:13" ht="32.4">
      <c r="A27" s="34" t="s">
        <v>49</v>
      </c>
      <c r="B27" s="34" t="s">
        <v>220</v>
      </c>
      <c r="C27" s="24"/>
      <c r="D27" s="32"/>
      <c r="E27" s="32"/>
      <c r="F27" s="32"/>
      <c r="G27" s="32"/>
      <c r="H27" s="27"/>
      <c r="I27" s="22"/>
      <c r="J27" s="43"/>
      <c r="K27" s="113"/>
      <c r="L27" s="33"/>
      <c r="M27" s="104"/>
    </row>
    <row r="28" spans="1:13" ht="64.8">
      <c r="A28" s="6">
        <v>1</v>
      </c>
      <c r="B28" s="6" t="s">
        <v>70</v>
      </c>
      <c r="C28" s="24" t="s">
        <v>147</v>
      </c>
      <c r="D28" s="32">
        <v>2</v>
      </c>
      <c r="E28" s="32">
        <v>27000</v>
      </c>
      <c r="F28" s="32">
        <f>D28*E28</f>
        <v>54000</v>
      </c>
      <c r="G28" s="32"/>
      <c r="H28" s="27" t="s">
        <v>71</v>
      </c>
      <c r="I28" s="22">
        <v>54000</v>
      </c>
      <c r="J28" s="43"/>
      <c r="K28" s="113" t="s">
        <v>72</v>
      </c>
      <c r="L28" s="33">
        <f>I28</f>
        <v>54000</v>
      </c>
      <c r="M28" s="104" t="s">
        <v>152</v>
      </c>
    </row>
    <row r="29" spans="1:13" ht="151.80000000000001">
      <c r="A29" s="6">
        <v>2</v>
      </c>
      <c r="B29" s="6" t="s">
        <v>223</v>
      </c>
      <c r="C29" s="24" t="s">
        <v>145</v>
      </c>
      <c r="D29" s="32">
        <v>1</v>
      </c>
      <c r="E29" s="32">
        <v>12000</v>
      </c>
      <c r="F29" s="32">
        <f t="shared" ref="F29:F49" si="3">D29*E29</f>
        <v>12000</v>
      </c>
      <c r="G29" s="32"/>
      <c r="H29" s="27" t="s">
        <v>73</v>
      </c>
      <c r="I29" s="22">
        <v>15000</v>
      </c>
      <c r="J29" s="43"/>
      <c r="K29" s="113" t="s">
        <v>322</v>
      </c>
      <c r="L29" s="33">
        <f>F29</f>
        <v>12000</v>
      </c>
      <c r="M29" s="104"/>
    </row>
    <row r="30" spans="1:13">
      <c r="A30" s="6">
        <v>3</v>
      </c>
      <c r="B30" s="6" t="s">
        <v>74</v>
      </c>
      <c r="C30" s="24" t="s">
        <v>143</v>
      </c>
      <c r="D30" s="32">
        <v>2</v>
      </c>
      <c r="E30" s="32">
        <v>6000</v>
      </c>
      <c r="F30" s="32">
        <f t="shared" si="3"/>
        <v>12000</v>
      </c>
      <c r="G30" s="32"/>
      <c r="H30" s="27" t="s">
        <v>71</v>
      </c>
      <c r="I30" s="22">
        <v>12000</v>
      </c>
      <c r="J30" s="43"/>
      <c r="K30" s="113" t="s">
        <v>72</v>
      </c>
      <c r="L30" s="33">
        <f>I30</f>
        <v>12000</v>
      </c>
      <c r="M30" s="104" t="s">
        <v>152</v>
      </c>
    </row>
    <row r="31" spans="1:13" ht="32.4">
      <c r="A31" s="6">
        <v>4</v>
      </c>
      <c r="B31" s="6" t="s">
        <v>75</v>
      </c>
      <c r="C31" s="24" t="s">
        <v>143</v>
      </c>
      <c r="D31" s="32">
        <v>2</v>
      </c>
      <c r="E31" s="32">
        <v>4320</v>
      </c>
      <c r="F31" s="32">
        <f t="shared" si="3"/>
        <v>8640</v>
      </c>
      <c r="G31" s="32"/>
      <c r="H31" s="27" t="s">
        <v>71</v>
      </c>
      <c r="I31" s="22">
        <v>8640</v>
      </c>
      <c r="J31" s="43"/>
      <c r="K31" s="113" t="s">
        <v>72</v>
      </c>
      <c r="L31" s="33">
        <f>I31</f>
        <v>8640</v>
      </c>
      <c r="M31" s="104" t="s">
        <v>152</v>
      </c>
    </row>
    <row r="32" spans="1:13" ht="27.6">
      <c r="A32" s="6">
        <v>5</v>
      </c>
      <c r="B32" s="6" t="s">
        <v>224</v>
      </c>
      <c r="C32" s="24" t="s">
        <v>143</v>
      </c>
      <c r="D32" s="32">
        <v>2</v>
      </c>
      <c r="E32" s="32">
        <v>1800</v>
      </c>
      <c r="F32" s="32">
        <f t="shared" si="3"/>
        <v>3600</v>
      </c>
      <c r="G32" s="32"/>
      <c r="H32" s="27" t="s">
        <v>73</v>
      </c>
      <c r="I32" s="22"/>
      <c r="J32" s="43"/>
      <c r="K32" s="113" t="s">
        <v>153</v>
      </c>
      <c r="L32" s="33">
        <f>F32</f>
        <v>3600</v>
      </c>
      <c r="M32" s="104"/>
    </row>
    <row r="33" spans="1:13" ht="110.4">
      <c r="A33" s="6">
        <v>6</v>
      </c>
      <c r="B33" s="6" t="s">
        <v>323</v>
      </c>
      <c r="C33" s="24" t="s">
        <v>143</v>
      </c>
      <c r="D33" s="32">
        <v>2</v>
      </c>
      <c r="E33" s="32">
        <v>480</v>
      </c>
      <c r="F33" s="32">
        <f t="shared" si="3"/>
        <v>960</v>
      </c>
      <c r="G33" s="32">
        <v>-3070</v>
      </c>
      <c r="H33" s="27" t="s">
        <v>324</v>
      </c>
      <c r="I33" s="22"/>
      <c r="J33" s="43">
        <v>3070</v>
      </c>
      <c r="K33" s="113" t="s">
        <v>325</v>
      </c>
      <c r="L33" s="32">
        <f>-1*J33</f>
        <v>-3070</v>
      </c>
      <c r="M33" s="104" t="s">
        <v>152</v>
      </c>
    </row>
    <row r="34" spans="1:13" ht="96.6">
      <c r="A34" s="6">
        <v>7</v>
      </c>
      <c r="B34" s="6" t="s">
        <v>76</v>
      </c>
      <c r="C34" s="24" t="s">
        <v>148</v>
      </c>
      <c r="D34" s="32">
        <v>8</v>
      </c>
      <c r="E34" s="32">
        <v>150</v>
      </c>
      <c r="F34" s="32">
        <f t="shared" si="3"/>
        <v>1200</v>
      </c>
      <c r="G34" s="32"/>
      <c r="H34" s="27" t="s">
        <v>59</v>
      </c>
      <c r="I34" s="22"/>
      <c r="J34" s="43"/>
      <c r="K34" s="113" t="s">
        <v>154</v>
      </c>
      <c r="L34" s="33">
        <f>F34</f>
        <v>1200</v>
      </c>
      <c r="M34" s="104"/>
    </row>
    <row r="35" spans="1:13" ht="41.4">
      <c r="A35" s="6">
        <v>8</v>
      </c>
      <c r="B35" s="6" t="s">
        <v>77</v>
      </c>
      <c r="C35" s="24" t="s">
        <v>144</v>
      </c>
      <c r="D35" s="32">
        <v>12</v>
      </c>
      <c r="E35" s="32">
        <v>3840</v>
      </c>
      <c r="F35" s="32">
        <f t="shared" si="3"/>
        <v>46080</v>
      </c>
      <c r="G35" s="32">
        <v>16440</v>
      </c>
      <c r="H35" s="27" t="s">
        <v>326</v>
      </c>
      <c r="I35" s="22">
        <v>16440</v>
      </c>
      <c r="J35" s="43"/>
      <c r="K35" s="113" t="s">
        <v>78</v>
      </c>
      <c r="L35" s="33">
        <f>I35</f>
        <v>16440</v>
      </c>
      <c r="M35" s="104" t="s">
        <v>152</v>
      </c>
    </row>
    <row r="36" spans="1:13" ht="69">
      <c r="A36" s="6">
        <v>9</v>
      </c>
      <c r="B36" s="6" t="s">
        <v>79</v>
      </c>
      <c r="C36" s="24" t="s">
        <v>143</v>
      </c>
      <c r="D36" s="32">
        <v>6</v>
      </c>
      <c r="E36" s="32">
        <v>4200</v>
      </c>
      <c r="F36" s="32">
        <f t="shared" si="3"/>
        <v>25200</v>
      </c>
      <c r="G36" s="32"/>
      <c r="H36" s="27" t="s">
        <v>59</v>
      </c>
      <c r="I36" s="22"/>
      <c r="J36" s="43"/>
      <c r="K36" s="113" t="s">
        <v>155</v>
      </c>
      <c r="L36" s="33">
        <f>F36</f>
        <v>25200</v>
      </c>
      <c r="M36" s="104"/>
    </row>
    <row r="37" spans="1:13" ht="32.4">
      <c r="A37" s="6">
        <v>10</v>
      </c>
      <c r="B37" s="6" t="s">
        <v>80</v>
      </c>
      <c r="C37" s="24" t="s">
        <v>145</v>
      </c>
      <c r="D37" s="32">
        <v>1</v>
      </c>
      <c r="E37" s="32">
        <v>6000</v>
      </c>
      <c r="F37" s="32">
        <f t="shared" si="3"/>
        <v>6000</v>
      </c>
      <c r="G37" s="32"/>
      <c r="H37" s="27" t="s">
        <v>73</v>
      </c>
      <c r="I37" s="22"/>
      <c r="J37" s="43"/>
      <c r="K37" s="113" t="s">
        <v>153</v>
      </c>
      <c r="L37" s="95">
        <f t="shared" ref="L37:L42" si="4">F37</f>
        <v>6000</v>
      </c>
      <c r="M37" s="104"/>
    </row>
    <row r="38" spans="1:13" ht="41.4">
      <c r="A38" s="6">
        <v>11</v>
      </c>
      <c r="B38" s="6" t="s">
        <v>81</v>
      </c>
      <c r="C38" s="24" t="s">
        <v>145</v>
      </c>
      <c r="D38" s="32">
        <v>1</v>
      </c>
      <c r="E38" s="32">
        <v>7200</v>
      </c>
      <c r="F38" s="32">
        <f t="shared" si="3"/>
        <v>7200</v>
      </c>
      <c r="G38" s="32"/>
      <c r="H38" s="27" t="s">
        <v>59</v>
      </c>
      <c r="I38" s="22"/>
      <c r="J38" s="43"/>
      <c r="K38" s="113" t="s">
        <v>82</v>
      </c>
      <c r="L38" s="95">
        <f t="shared" si="4"/>
        <v>7200</v>
      </c>
      <c r="M38" s="104"/>
    </row>
    <row r="39" spans="1:13" ht="34.799999999999997" customHeight="1">
      <c r="A39" s="6">
        <v>12</v>
      </c>
      <c r="B39" s="6" t="s">
        <v>327</v>
      </c>
      <c r="C39" s="24" t="s">
        <v>144</v>
      </c>
      <c r="D39" s="32">
        <v>50</v>
      </c>
      <c r="E39" s="32">
        <v>13</v>
      </c>
      <c r="F39" s="32">
        <v>660</v>
      </c>
      <c r="G39" s="32"/>
      <c r="H39" s="27" t="s">
        <v>59</v>
      </c>
      <c r="I39" s="22"/>
      <c r="J39" s="43"/>
      <c r="K39" s="148" t="s">
        <v>155</v>
      </c>
      <c r="L39" s="95">
        <f t="shared" si="4"/>
        <v>660</v>
      </c>
      <c r="M39" s="104"/>
    </row>
    <row r="40" spans="1:13" ht="34.799999999999997" customHeight="1">
      <c r="A40" s="6">
        <v>13</v>
      </c>
      <c r="B40" s="6" t="s">
        <v>328</v>
      </c>
      <c r="C40" s="24" t="s">
        <v>144</v>
      </c>
      <c r="D40" s="32">
        <v>40</v>
      </c>
      <c r="E40" s="32">
        <v>30</v>
      </c>
      <c r="F40" s="32">
        <f t="shared" si="3"/>
        <v>1200</v>
      </c>
      <c r="G40" s="32"/>
      <c r="H40" s="27" t="s">
        <v>59</v>
      </c>
      <c r="I40" s="22"/>
      <c r="J40" s="43"/>
      <c r="K40" s="150"/>
      <c r="L40" s="95">
        <f t="shared" si="4"/>
        <v>1200</v>
      </c>
      <c r="M40" s="104"/>
    </row>
    <row r="41" spans="1:13" ht="42" customHeight="1">
      <c r="A41" s="6">
        <v>14</v>
      </c>
      <c r="B41" s="6" t="s">
        <v>329</v>
      </c>
      <c r="C41" s="24" t="s">
        <v>144</v>
      </c>
      <c r="D41" s="32">
        <v>200</v>
      </c>
      <c r="E41" s="32">
        <v>12</v>
      </c>
      <c r="F41" s="32">
        <f t="shared" si="3"/>
        <v>2400</v>
      </c>
      <c r="G41" s="32"/>
      <c r="H41" s="27" t="s">
        <v>59</v>
      </c>
      <c r="I41" s="22"/>
      <c r="J41" s="43"/>
      <c r="K41" s="148" t="s">
        <v>156</v>
      </c>
      <c r="L41" s="95">
        <f t="shared" si="4"/>
        <v>2400</v>
      </c>
      <c r="M41" s="104"/>
    </row>
    <row r="42" spans="1:13" ht="42" customHeight="1">
      <c r="A42" s="6">
        <v>15</v>
      </c>
      <c r="B42" s="6" t="s">
        <v>330</v>
      </c>
      <c r="C42" s="24" t="s">
        <v>144</v>
      </c>
      <c r="D42" s="32">
        <v>180</v>
      </c>
      <c r="E42" s="32">
        <v>7</v>
      </c>
      <c r="F42" s="32">
        <v>1296</v>
      </c>
      <c r="G42" s="32"/>
      <c r="H42" s="27" t="s">
        <v>59</v>
      </c>
      <c r="I42" s="22"/>
      <c r="J42" s="43"/>
      <c r="K42" s="150"/>
      <c r="L42" s="95">
        <f t="shared" si="4"/>
        <v>1296</v>
      </c>
      <c r="M42" s="104"/>
    </row>
    <row r="43" spans="1:13" ht="69">
      <c r="A43" s="6">
        <v>16</v>
      </c>
      <c r="B43" s="6" t="s">
        <v>157</v>
      </c>
      <c r="C43" s="24" t="s">
        <v>144</v>
      </c>
      <c r="D43" s="32">
        <v>90</v>
      </c>
      <c r="E43" s="32">
        <v>30</v>
      </c>
      <c r="F43" s="32">
        <f t="shared" si="3"/>
        <v>2700</v>
      </c>
      <c r="G43" s="32"/>
      <c r="H43" s="27" t="s">
        <v>59</v>
      </c>
      <c r="I43" s="22"/>
      <c r="J43" s="43"/>
      <c r="K43" s="113" t="s">
        <v>155</v>
      </c>
      <c r="L43" s="95">
        <f>F43</f>
        <v>2700</v>
      </c>
      <c r="M43" s="104"/>
    </row>
    <row r="44" spans="1:13" ht="27.6">
      <c r="A44" s="6">
        <v>17</v>
      </c>
      <c r="B44" s="6" t="s">
        <v>83</v>
      </c>
      <c r="C44" s="24" t="s">
        <v>145</v>
      </c>
      <c r="D44" s="32">
        <v>1</v>
      </c>
      <c r="E44" s="32">
        <v>6000</v>
      </c>
      <c r="F44" s="32">
        <f t="shared" si="3"/>
        <v>6000</v>
      </c>
      <c r="G44" s="32"/>
      <c r="H44" s="27" t="s">
        <v>59</v>
      </c>
      <c r="I44" s="22"/>
      <c r="J44" s="43"/>
      <c r="K44" s="148" t="s">
        <v>158</v>
      </c>
      <c r="L44" s="95">
        <f>F44</f>
        <v>6000</v>
      </c>
      <c r="M44" s="104"/>
    </row>
    <row r="45" spans="1:13" ht="32.4">
      <c r="A45" s="6">
        <v>18</v>
      </c>
      <c r="B45" s="6" t="s">
        <v>84</v>
      </c>
      <c r="C45" s="24" t="s">
        <v>145</v>
      </c>
      <c r="D45" s="32">
        <v>1</v>
      </c>
      <c r="E45" s="32">
        <v>5400</v>
      </c>
      <c r="F45" s="32">
        <f t="shared" si="3"/>
        <v>5400</v>
      </c>
      <c r="G45" s="32"/>
      <c r="H45" s="27" t="s">
        <v>59</v>
      </c>
      <c r="I45" s="22"/>
      <c r="J45" s="43"/>
      <c r="K45" s="149"/>
      <c r="L45" s="95">
        <f t="shared" ref="L45" si="5">F45</f>
        <v>5400</v>
      </c>
      <c r="M45" s="104"/>
    </row>
    <row r="46" spans="1:13" ht="69">
      <c r="A46" s="6">
        <v>19</v>
      </c>
      <c r="B46" s="6" t="s">
        <v>85</v>
      </c>
      <c r="C46" s="24" t="s">
        <v>145</v>
      </c>
      <c r="D46" s="32">
        <v>1</v>
      </c>
      <c r="E46" s="32">
        <v>6000</v>
      </c>
      <c r="F46" s="32">
        <f t="shared" si="3"/>
        <v>6000</v>
      </c>
      <c r="G46" s="32">
        <v>5670</v>
      </c>
      <c r="H46" s="27" t="s">
        <v>331</v>
      </c>
      <c r="I46" s="22"/>
      <c r="J46" s="43"/>
      <c r="K46" s="149"/>
      <c r="L46" s="95">
        <v>0</v>
      </c>
      <c r="M46" s="104" t="s">
        <v>308</v>
      </c>
    </row>
    <row r="47" spans="1:13" ht="27.6">
      <c r="A47" s="6">
        <v>20</v>
      </c>
      <c r="B47" s="6" t="s">
        <v>68</v>
      </c>
      <c r="C47" s="24" t="s">
        <v>145</v>
      </c>
      <c r="D47" s="32">
        <v>1</v>
      </c>
      <c r="E47" s="32">
        <v>2400</v>
      </c>
      <c r="F47" s="32">
        <f t="shared" si="3"/>
        <v>2400</v>
      </c>
      <c r="G47" s="32"/>
      <c r="H47" s="27" t="s">
        <v>59</v>
      </c>
      <c r="I47" s="22"/>
      <c r="J47" s="43"/>
      <c r="K47" s="150"/>
      <c r="L47" s="95">
        <f t="shared" ref="L47" si="6">F47</f>
        <v>2400</v>
      </c>
      <c r="M47" s="104"/>
    </row>
    <row r="48" spans="1:13" ht="138">
      <c r="A48" s="6">
        <v>21</v>
      </c>
      <c r="B48" s="6" t="s">
        <v>86</v>
      </c>
      <c r="C48" s="24" t="s">
        <v>145</v>
      </c>
      <c r="D48" s="32">
        <v>1</v>
      </c>
      <c r="E48" s="32">
        <v>30000</v>
      </c>
      <c r="F48" s="32">
        <f t="shared" si="3"/>
        <v>30000</v>
      </c>
      <c r="G48" s="32">
        <v>26250</v>
      </c>
      <c r="H48" s="27" t="s">
        <v>332</v>
      </c>
      <c r="I48" s="22"/>
      <c r="J48" s="43"/>
      <c r="K48" s="113" t="s">
        <v>159</v>
      </c>
      <c r="L48" s="33">
        <v>26250</v>
      </c>
      <c r="M48" s="104"/>
    </row>
    <row r="49" spans="1:13" ht="96.6">
      <c r="A49" s="6">
        <v>22</v>
      </c>
      <c r="B49" s="6" t="s">
        <v>50</v>
      </c>
      <c r="C49" s="24" t="s">
        <v>145</v>
      </c>
      <c r="D49" s="32">
        <v>1</v>
      </c>
      <c r="E49" s="32">
        <v>40400</v>
      </c>
      <c r="F49" s="32">
        <f t="shared" si="3"/>
        <v>40400</v>
      </c>
      <c r="G49" s="32"/>
      <c r="H49" s="27" t="s">
        <v>59</v>
      </c>
      <c r="I49" s="22"/>
      <c r="J49" s="43">
        <v>9000</v>
      </c>
      <c r="K49" s="113" t="s">
        <v>333</v>
      </c>
      <c r="L49" s="33">
        <f>F49</f>
        <v>40400</v>
      </c>
      <c r="M49" s="104"/>
    </row>
    <row r="50" spans="1:13">
      <c r="A50" s="34"/>
      <c r="B50" s="34" t="s">
        <v>51</v>
      </c>
      <c r="C50" s="24"/>
      <c r="D50" s="32"/>
      <c r="E50" s="32"/>
      <c r="F50" s="32">
        <f>SUM(F28:F49)</f>
        <v>275336</v>
      </c>
      <c r="G50" s="32"/>
      <c r="H50" s="27"/>
      <c r="I50" s="6">
        <f>SUM(I28:I49)</f>
        <v>106080</v>
      </c>
      <c r="J50" s="44">
        <f>SUM(J28:J49)</f>
        <v>12070</v>
      </c>
      <c r="K50" s="113"/>
      <c r="L50" s="32">
        <f>SUM(L28:L49)</f>
        <v>231916</v>
      </c>
      <c r="M50" s="104"/>
    </row>
    <row r="51" spans="1:13">
      <c r="A51" s="34" t="s">
        <v>52</v>
      </c>
      <c r="B51" s="34" t="s">
        <v>221</v>
      </c>
      <c r="C51" s="24"/>
      <c r="D51" s="32"/>
      <c r="E51" s="32"/>
      <c r="F51" s="32"/>
      <c r="G51" s="32"/>
      <c r="H51" s="27"/>
      <c r="I51" s="22"/>
      <c r="J51" s="43"/>
      <c r="K51" s="113"/>
      <c r="L51" s="33"/>
      <c r="M51" s="104"/>
    </row>
    <row r="52" spans="1:13" ht="27.6">
      <c r="A52" s="6">
        <v>1</v>
      </c>
      <c r="B52" s="6" t="s">
        <v>87</v>
      </c>
      <c r="C52" s="24" t="s">
        <v>143</v>
      </c>
      <c r="D52" s="32">
        <v>1</v>
      </c>
      <c r="E52" s="32">
        <v>434</v>
      </c>
      <c r="F52" s="32">
        <f>D52*E52</f>
        <v>434</v>
      </c>
      <c r="G52" s="32"/>
      <c r="H52" s="27" t="s">
        <v>59</v>
      </c>
      <c r="I52" s="22">
        <v>434</v>
      </c>
      <c r="J52" s="43"/>
      <c r="K52" s="113" t="s">
        <v>72</v>
      </c>
      <c r="L52" s="33">
        <f>I52</f>
        <v>434</v>
      </c>
      <c r="M52" s="104" t="s">
        <v>152</v>
      </c>
    </row>
    <row r="53" spans="1:13" ht="69">
      <c r="A53" s="6">
        <v>2</v>
      </c>
      <c r="B53" s="6" t="s">
        <v>88</v>
      </c>
      <c r="C53" s="24" t="s">
        <v>144</v>
      </c>
      <c r="D53" s="32">
        <v>210</v>
      </c>
      <c r="E53" s="32">
        <v>82</v>
      </c>
      <c r="F53" s="32">
        <v>17199</v>
      </c>
      <c r="G53" s="32"/>
      <c r="H53" s="27" t="s">
        <v>59</v>
      </c>
      <c r="I53" s="22"/>
      <c r="J53" s="43"/>
      <c r="K53" s="113" t="s">
        <v>155</v>
      </c>
      <c r="L53" s="33">
        <f>F53</f>
        <v>17199</v>
      </c>
      <c r="M53" s="104"/>
    </row>
    <row r="54" spans="1:13" ht="55.2">
      <c r="A54" s="6">
        <v>3</v>
      </c>
      <c r="B54" s="6" t="s">
        <v>89</v>
      </c>
      <c r="C54" s="24" t="s">
        <v>144</v>
      </c>
      <c r="D54" s="32">
        <v>170</v>
      </c>
      <c r="E54" s="32">
        <v>125</v>
      </c>
      <c r="F54" s="32">
        <v>21216</v>
      </c>
      <c r="G54" s="32">
        <v>20060</v>
      </c>
      <c r="H54" s="27" t="s">
        <v>334</v>
      </c>
      <c r="I54" s="22"/>
      <c r="J54" s="43"/>
      <c r="K54" s="148" t="s">
        <v>156</v>
      </c>
      <c r="L54" s="33">
        <f>G54</f>
        <v>20060</v>
      </c>
      <c r="M54" s="104"/>
    </row>
    <row r="55" spans="1:13" ht="32.4">
      <c r="A55" s="6">
        <v>4</v>
      </c>
      <c r="B55" s="6" t="s">
        <v>90</v>
      </c>
      <c r="C55" s="24" t="s">
        <v>144</v>
      </c>
      <c r="D55" s="32">
        <v>200</v>
      </c>
      <c r="E55" s="32">
        <v>140</v>
      </c>
      <c r="F55" s="32">
        <v>28080</v>
      </c>
      <c r="G55" s="32"/>
      <c r="H55" s="27" t="s">
        <v>59</v>
      </c>
      <c r="I55" s="22"/>
      <c r="J55" s="43"/>
      <c r="K55" s="149"/>
      <c r="L55" s="33">
        <f>F55</f>
        <v>28080</v>
      </c>
      <c r="M55" s="104"/>
    </row>
    <row r="56" spans="1:13" ht="55.2">
      <c r="A56" s="6">
        <v>5</v>
      </c>
      <c r="B56" s="6" t="s">
        <v>91</v>
      </c>
      <c r="C56" s="24" t="s">
        <v>144</v>
      </c>
      <c r="D56" s="32">
        <v>45</v>
      </c>
      <c r="E56" s="32">
        <v>73</v>
      </c>
      <c r="F56" s="32">
        <v>3276</v>
      </c>
      <c r="G56" s="32">
        <v>2880</v>
      </c>
      <c r="H56" s="84" t="s">
        <v>335</v>
      </c>
      <c r="I56" s="22"/>
      <c r="J56" s="43"/>
      <c r="K56" s="150"/>
      <c r="L56" s="33">
        <f>G56</f>
        <v>2880</v>
      </c>
      <c r="M56" s="104"/>
    </row>
    <row r="57" spans="1:13" ht="39.6" customHeight="1">
      <c r="A57" s="6">
        <v>6</v>
      </c>
      <c r="B57" s="6" t="s">
        <v>92</v>
      </c>
      <c r="C57" s="24" t="s">
        <v>145</v>
      </c>
      <c r="D57" s="32">
        <v>1</v>
      </c>
      <c r="E57" s="32">
        <v>1420</v>
      </c>
      <c r="F57" s="32">
        <f t="shared" ref="F57:F58" si="7">D57*E57</f>
        <v>1420</v>
      </c>
      <c r="G57" s="32"/>
      <c r="H57" s="27" t="s">
        <v>59</v>
      </c>
      <c r="I57" s="22"/>
      <c r="J57" s="43"/>
      <c r="K57" s="148" t="s">
        <v>155</v>
      </c>
      <c r="L57" s="33">
        <f>F57</f>
        <v>1420</v>
      </c>
      <c r="M57" s="104"/>
    </row>
    <row r="58" spans="1:13" ht="39.6" customHeight="1">
      <c r="A58" s="6">
        <v>7</v>
      </c>
      <c r="B58" s="6" t="s">
        <v>50</v>
      </c>
      <c r="C58" s="24" t="s">
        <v>145</v>
      </c>
      <c r="D58" s="32">
        <v>1</v>
      </c>
      <c r="E58" s="32">
        <v>23400</v>
      </c>
      <c r="F58" s="32">
        <f t="shared" si="7"/>
        <v>23400</v>
      </c>
      <c r="G58" s="32"/>
      <c r="H58" s="27" t="s">
        <v>59</v>
      </c>
      <c r="I58" s="22"/>
      <c r="J58" s="43"/>
      <c r="K58" s="150"/>
      <c r="L58" s="33">
        <f>F58</f>
        <v>23400</v>
      </c>
      <c r="M58" s="104"/>
    </row>
    <row r="59" spans="1:13">
      <c r="A59" s="34"/>
      <c r="B59" s="34" t="s">
        <v>56</v>
      </c>
      <c r="C59" s="24"/>
      <c r="D59" s="32"/>
      <c r="E59" s="32"/>
      <c r="F59" s="32">
        <f>SUM(F52:F58)</f>
        <v>95025</v>
      </c>
      <c r="G59" s="32"/>
      <c r="H59" s="27"/>
      <c r="I59" s="6">
        <f>SUM(I52:I58)</f>
        <v>434</v>
      </c>
      <c r="J59" s="44">
        <f>SUM(J52:J58)</f>
        <v>0</v>
      </c>
      <c r="K59" s="113"/>
      <c r="L59" s="32">
        <f>SUM(L52:L58)</f>
        <v>93473</v>
      </c>
      <c r="M59" s="104"/>
    </row>
    <row r="60" spans="1:13">
      <c r="A60" s="34" t="s">
        <v>57</v>
      </c>
      <c r="B60" s="34" t="s">
        <v>226</v>
      </c>
      <c r="C60" s="24"/>
      <c r="D60" s="32"/>
      <c r="E60" s="32"/>
      <c r="F60" s="32"/>
      <c r="G60" s="32"/>
      <c r="H60" s="27"/>
      <c r="I60" s="22"/>
      <c r="J60" s="43"/>
      <c r="K60" s="113"/>
      <c r="L60" s="33"/>
      <c r="M60" s="104"/>
    </row>
    <row r="61" spans="1:13">
      <c r="A61" s="6" t="s">
        <v>93</v>
      </c>
      <c r="B61" s="6" t="s">
        <v>94</v>
      </c>
      <c r="C61" s="24"/>
      <c r="D61" s="32"/>
      <c r="E61" s="32"/>
      <c r="F61" s="32"/>
      <c r="G61" s="32"/>
      <c r="H61" s="27"/>
      <c r="I61" s="22"/>
      <c r="J61" s="43"/>
      <c r="K61" s="113"/>
      <c r="L61" s="33"/>
      <c r="M61" s="104"/>
    </row>
    <row r="62" spans="1:13" ht="207">
      <c r="A62" s="6">
        <v>1</v>
      </c>
      <c r="B62" s="81" t="s">
        <v>225</v>
      </c>
      <c r="C62" s="24" t="s">
        <v>144</v>
      </c>
      <c r="D62" s="32">
        <v>20</v>
      </c>
      <c r="E62" s="32">
        <v>126</v>
      </c>
      <c r="F62" s="32">
        <f>D62*E62</f>
        <v>2520</v>
      </c>
      <c r="G62" s="143">
        <v>22097</v>
      </c>
      <c r="H62" s="156" t="s">
        <v>336</v>
      </c>
      <c r="I62" s="22">
        <v>1770</v>
      </c>
      <c r="J62" s="43"/>
      <c r="K62" s="113" t="s">
        <v>337</v>
      </c>
      <c r="L62" s="86">
        <f>I62</f>
        <v>1770</v>
      </c>
      <c r="M62" s="151" t="s">
        <v>139</v>
      </c>
    </row>
    <row r="63" spans="1:13">
      <c r="A63" s="6">
        <v>2</v>
      </c>
      <c r="B63" s="6" t="s">
        <v>92</v>
      </c>
      <c r="C63" s="24" t="s">
        <v>145</v>
      </c>
      <c r="D63" s="32">
        <v>1</v>
      </c>
      <c r="E63" s="32">
        <v>882</v>
      </c>
      <c r="F63" s="32">
        <f t="shared" ref="F63:F70" si="8">D63*E63</f>
        <v>882</v>
      </c>
      <c r="G63" s="155"/>
      <c r="H63" s="157"/>
      <c r="I63" s="22">
        <v>882</v>
      </c>
      <c r="J63" s="43"/>
      <c r="K63" s="113" t="s">
        <v>72</v>
      </c>
      <c r="L63" s="33">
        <f>I63</f>
        <v>882</v>
      </c>
      <c r="M63" s="152"/>
    </row>
    <row r="64" spans="1:13">
      <c r="A64" s="6">
        <v>3</v>
      </c>
      <c r="B64" s="6" t="s">
        <v>50</v>
      </c>
      <c r="C64" s="24" t="s">
        <v>145</v>
      </c>
      <c r="D64" s="32">
        <v>1</v>
      </c>
      <c r="E64" s="32">
        <v>6000</v>
      </c>
      <c r="F64" s="32">
        <f t="shared" si="8"/>
        <v>6000</v>
      </c>
      <c r="G64" s="155"/>
      <c r="H64" s="157"/>
      <c r="I64" s="22">
        <v>6000</v>
      </c>
      <c r="J64" s="43"/>
      <c r="K64" s="113" t="s">
        <v>72</v>
      </c>
      <c r="L64" s="33">
        <f>I64</f>
        <v>6000</v>
      </c>
      <c r="M64" s="152"/>
    </row>
    <row r="65" spans="1:13" ht="32.4">
      <c r="A65" s="6" t="s">
        <v>95</v>
      </c>
      <c r="B65" s="6" t="s">
        <v>96</v>
      </c>
      <c r="C65" s="24"/>
      <c r="D65" s="32"/>
      <c r="E65" s="32"/>
      <c r="F65" s="32"/>
      <c r="G65" s="155"/>
      <c r="H65" s="157"/>
      <c r="I65" s="22"/>
      <c r="J65" s="43"/>
      <c r="K65" s="113"/>
      <c r="L65" s="33"/>
      <c r="M65" s="152"/>
    </row>
    <row r="66" spans="1:13">
      <c r="A66" s="6">
        <v>1</v>
      </c>
      <c r="B66" s="6" t="s">
        <v>97</v>
      </c>
      <c r="C66" s="24" t="s">
        <v>144</v>
      </c>
      <c r="D66" s="32">
        <v>24</v>
      </c>
      <c r="E66" s="32">
        <v>205</v>
      </c>
      <c r="F66" s="32">
        <v>4925</v>
      </c>
      <c r="G66" s="155"/>
      <c r="H66" s="157"/>
      <c r="I66" s="22">
        <v>4925</v>
      </c>
      <c r="J66" s="43"/>
      <c r="K66" s="113" t="s">
        <v>72</v>
      </c>
      <c r="L66" s="33">
        <f>I66</f>
        <v>4925</v>
      </c>
      <c r="M66" s="152"/>
    </row>
    <row r="67" spans="1:13">
      <c r="A67" s="6">
        <v>2</v>
      </c>
      <c r="B67" s="6" t="s">
        <v>98</v>
      </c>
      <c r="C67" s="24" t="s">
        <v>144</v>
      </c>
      <c r="D67" s="32">
        <v>4</v>
      </c>
      <c r="E67" s="32">
        <v>87</v>
      </c>
      <c r="F67" s="32">
        <v>350</v>
      </c>
      <c r="G67" s="155"/>
      <c r="H67" s="157"/>
      <c r="I67" s="22">
        <v>350</v>
      </c>
      <c r="J67" s="43"/>
      <c r="K67" s="113" t="s">
        <v>72</v>
      </c>
      <c r="L67" s="33">
        <f t="shared" ref="L67:L70" si="9">I67</f>
        <v>350</v>
      </c>
      <c r="M67" s="152"/>
    </row>
    <row r="68" spans="1:13">
      <c r="A68" s="6">
        <v>3</v>
      </c>
      <c r="B68" s="6" t="s">
        <v>99</v>
      </c>
      <c r="C68" s="24" t="s">
        <v>144</v>
      </c>
      <c r="D68" s="32">
        <v>4</v>
      </c>
      <c r="E68" s="32">
        <v>68</v>
      </c>
      <c r="F68" s="32">
        <v>274</v>
      </c>
      <c r="G68" s="155"/>
      <c r="H68" s="157"/>
      <c r="I68" s="22">
        <v>228</v>
      </c>
      <c r="J68" s="43"/>
      <c r="K68" s="113" t="s">
        <v>72</v>
      </c>
      <c r="L68" s="33">
        <f t="shared" si="9"/>
        <v>228</v>
      </c>
      <c r="M68" s="152"/>
    </row>
    <row r="69" spans="1:13">
      <c r="A69" s="6">
        <v>4</v>
      </c>
      <c r="B69" s="6" t="s">
        <v>92</v>
      </c>
      <c r="C69" s="24" t="s">
        <v>145</v>
      </c>
      <c r="D69" s="32">
        <v>1</v>
      </c>
      <c r="E69" s="32">
        <v>1942</v>
      </c>
      <c r="F69" s="32">
        <f t="shared" si="8"/>
        <v>1942</v>
      </c>
      <c r="G69" s="155"/>
      <c r="H69" s="157"/>
      <c r="I69" s="22">
        <v>1942</v>
      </c>
      <c r="J69" s="43"/>
      <c r="K69" s="113" t="s">
        <v>72</v>
      </c>
      <c r="L69" s="33">
        <f t="shared" si="9"/>
        <v>1942</v>
      </c>
      <c r="M69" s="152"/>
    </row>
    <row r="70" spans="1:13">
      <c r="A70" s="6">
        <v>5</v>
      </c>
      <c r="B70" s="6" t="s">
        <v>50</v>
      </c>
      <c r="C70" s="24" t="s">
        <v>145</v>
      </c>
      <c r="D70" s="32">
        <v>1</v>
      </c>
      <c r="E70" s="32">
        <v>6000</v>
      </c>
      <c r="F70" s="32">
        <f t="shared" si="8"/>
        <v>6000</v>
      </c>
      <c r="G70" s="144"/>
      <c r="H70" s="158"/>
      <c r="I70" s="22">
        <v>6000</v>
      </c>
      <c r="J70" s="43"/>
      <c r="K70" s="113" t="s">
        <v>72</v>
      </c>
      <c r="L70" s="33">
        <f t="shared" si="9"/>
        <v>6000</v>
      </c>
      <c r="M70" s="152"/>
    </row>
    <row r="71" spans="1:13">
      <c r="A71" s="34"/>
      <c r="B71" s="34" t="s">
        <v>100</v>
      </c>
      <c r="C71" s="24"/>
      <c r="D71" s="32"/>
      <c r="E71" s="32"/>
      <c r="F71" s="32">
        <v>22892</v>
      </c>
      <c r="G71" s="32">
        <f>SUM(G62)</f>
        <v>22097</v>
      </c>
      <c r="H71" s="27"/>
      <c r="I71" s="22">
        <f>SUM(I62:I70)</f>
        <v>22097</v>
      </c>
      <c r="J71" s="43">
        <f>SUM(J62:J70)</f>
        <v>0</v>
      </c>
      <c r="K71" s="113" t="s">
        <v>72</v>
      </c>
      <c r="L71" s="33">
        <f>SUM(L62:L70)</f>
        <v>22097</v>
      </c>
      <c r="M71" s="153"/>
    </row>
    <row r="72" spans="1:13" ht="82.8">
      <c r="A72" s="34" t="s">
        <v>101</v>
      </c>
      <c r="B72" s="34" t="s">
        <v>222</v>
      </c>
      <c r="C72" s="24" t="s">
        <v>145</v>
      </c>
      <c r="D72" s="32">
        <v>1</v>
      </c>
      <c r="E72" s="32">
        <v>95047</v>
      </c>
      <c r="F72" s="32">
        <v>95047</v>
      </c>
      <c r="G72" s="32"/>
      <c r="H72" s="27"/>
      <c r="I72" s="22">
        <v>0</v>
      </c>
      <c r="J72" s="43">
        <v>0</v>
      </c>
      <c r="K72" s="113" t="s">
        <v>338</v>
      </c>
      <c r="L72" s="33">
        <f>F72</f>
        <v>95047</v>
      </c>
      <c r="M72" s="104"/>
    </row>
    <row r="73" spans="1:13" ht="16.2" customHeight="1">
      <c r="A73" s="134"/>
      <c r="B73" s="146" t="s">
        <v>339</v>
      </c>
      <c r="C73" s="134"/>
      <c r="D73" s="134"/>
      <c r="E73" s="134"/>
      <c r="F73" s="143">
        <f>F12+F26+F50+F59+F71+F72</f>
        <v>555248</v>
      </c>
      <c r="G73" s="32"/>
      <c r="H73" s="27"/>
      <c r="I73" s="32">
        <f>I12+I26+I50+I59+I71+I72</f>
        <v>148963</v>
      </c>
      <c r="J73" s="45">
        <f>J12+J26+J50+J59+J71+J72</f>
        <v>154334</v>
      </c>
      <c r="K73" s="113"/>
      <c r="L73" s="143">
        <f>L12+L14+L50+L59+L71+L72</f>
        <v>500761</v>
      </c>
      <c r="M73" s="104"/>
    </row>
    <row r="74" spans="1:13" s="79" customFormat="1" ht="27.6">
      <c r="A74" s="136"/>
      <c r="B74" s="147"/>
      <c r="C74" s="136"/>
      <c r="D74" s="136"/>
      <c r="E74" s="136"/>
      <c r="F74" s="144"/>
      <c r="G74" s="32"/>
      <c r="H74" s="28"/>
      <c r="I74" s="145">
        <f>I73-J73</f>
        <v>-5371</v>
      </c>
      <c r="J74" s="145"/>
      <c r="K74" s="113" t="s">
        <v>160</v>
      </c>
      <c r="L74" s="144"/>
      <c r="M74" s="104"/>
    </row>
    <row r="75" spans="1:13" s="79" customFormat="1" ht="30.6" customHeight="1">
      <c r="A75" s="78"/>
      <c r="B75" s="34" t="s">
        <v>340</v>
      </c>
      <c r="C75" s="15"/>
      <c r="D75" s="77"/>
      <c r="E75" s="77"/>
      <c r="F75" s="32">
        <f>ROUND(F73*1.05,0)</f>
        <v>583010</v>
      </c>
      <c r="G75" s="77"/>
      <c r="H75" s="29"/>
      <c r="I75" s="145"/>
      <c r="J75" s="145"/>
      <c r="K75" s="115"/>
      <c r="L75" s="32">
        <f>ROUND(L73*1.05,0)</f>
        <v>525799</v>
      </c>
      <c r="M75" s="104"/>
    </row>
  </sheetData>
  <mergeCells count="30">
    <mergeCell ref="M62:M71"/>
    <mergeCell ref="I2:K2"/>
    <mergeCell ref="K6:K7"/>
    <mergeCell ref="G62:G70"/>
    <mergeCell ref="H62:H70"/>
    <mergeCell ref="L2:M2"/>
    <mergeCell ref="C2:H2"/>
    <mergeCell ref="H14:H25"/>
    <mergeCell ref="K14:K25"/>
    <mergeCell ref="K8:K10"/>
    <mergeCell ref="M14:M26"/>
    <mergeCell ref="L14:L26"/>
    <mergeCell ref="G14:G25"/>
    <mergeCell ref="K39:K40"/>
    <mergeCell ref="K41:K42"/>
    <mergeCell ref="A1:C1"/>
    <mergeCell ref="A2:A3"/>
    <mergeCell ref="B2:B3"/>
    <mergeCell ref="L73:L74"/>
    <mergeCell ref="I75:J75"/>
    <mergeCell ref="I74:J74"/>
    <mergeCell ref="B73:B74"/>
    <mergeCell ref="F73:F74"/>
    <mergeCell ref="A73:A74"/>
    <mergeCell ref="K44:K47"/>
    <mergeCell ref="K57:K58"/>
    <mergeCell ref="C73:C74"/>
    <mergeCell ref="D73:D74"/>
    <mergeCell ref="E73:E74"/>
    <mergeCell ref="K54:K56"/>
  </mergeCells>
  <phoneticPr fontId="1" type="noConversion"/>
  <pageMargins left="0.39370078740157483" right="0.39370078740157483" top="0.39370078740157483" bottom="0.39370078740157483" header="0.19685039370078741" footer="0.19685039370078741"/>
  <pageSetup paperSize="9" scale="90" orientation="landscape" r:id="rId1"/>
  <headerFooter alignWithMargins="0">
    <oddFooter>&amp;C&amp;A,第&amp;P頁,共&amp;N頁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45"/>
  <sheetViews>
    <sheetView tabSelected="1" zoomScale="80" zoomScaleNormal="8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G4" sqref="G4"/>
    </sheetView>
  </sheetViews>
  <sheetFormatPr defaultRowHeight="16.2"/>
  <cols>
    <col min="1" max="1" width="4.33203125" style="3" customWidth="1"/>
    <col min="2" max="2" width="22.33203125" style="48" customWidth="1"/>
    <col min="3" max="3" width="5" style="14" customWidth="1"/>
    <col min="4" max="4" width="6.21875" style="3" bestFit="1" customWidth="1"/>
    <col min="5" max="5" width="9.44140625" style="49" bestFit="1" customWidth="1"/>
    <col min="6" max="6" width="8.33203125" style="3" bestFit="1" customWidth="1"/>
    <col min="7" max="7" width="6.6640625" style="8" customWidth="1"/>
    <col min="8" max="8" width="8.33203125" style="3" customWidth="1"/>
    <col min="9" max="9" width="7.109375" style="69" customWidth="1"/>
    <col min="10" max="11" width="8.33203125" style="69" customWidth="1"/>
    <col min="12" max="12" width="15.109375" style="30" customWidth="1"/>
    <col min="13" max="16384" width="8.88671875" style="3"/>
  </cols>
  <sheetData>
    <row r="1" spans="1:12">
      <c r="A1" s="50" t="s">
        <v>161</v>
      </c>
      <c r="B1" s="50"/>
      <c r="C1" s="50"/>
      <c r="D1" s="50"/>
      <c r="E1" s="59"/>
      <c r="F1" s="50"/>
      <c r="G1" s="50"/>
      <c r="H1" s="50"/>
      <c r="I1" s="62"/>
      <c r="J1" s="62"/>
      <c r="K1" s="62"/>
      <c r="L1" s="50"/>
    </row>
    <row r="2" spans="1:12" s="47" customFormat="1" ht="36" customHeight="1">
      <c r="A2" s="141" t="s">
        <v>15</v>
      </c>
      <c r="B2" s="142" t="s">
        <v>24</v>
      </c>
      <c r="C2" s="159" t="s">
        <v>341</v>
      </c>
      <c r="D2" s="160"/>
      <c r="E2" s="160"/>
      <c r="F2" s="160"/>
      <c r="G2" s="160"/>
      <c r="H2" s="160"/>
      <c r="I2" s="160"/>
      <c r="J2" s="160"/>
      <c r="K2" s="160"/>
      <c r="L2" s="161"/>
    </row>
    <row r="3" spans="1:12" s="47" customFormat="1" ht="32.4">
      <c r="A3" s="142"/>
      <c r="B3" s="142"/>
      <c r="C3" s="85" t="s">
        <v>25</v>
      </c>
      <c r="D3" s="85" t="s">
        <v>181</v>
      </c>
      <c r="E3" s="60" t="s">
        <v>182</v>
      </c>
      <c r="F3" s="85" t="s">
        <v>165</v>
      </c>
      <c r="G3" s="85" t="s">
        <v>196</v>
      </c>
      <c r="H3" s="85" t="s">
        <v>164</v>
      </c>
      <c r="I3" s="63" t="s">
        <v>197</v>
      </c>
      <c r="J3" s="64" t="s">
        <v>166</v>
      </c>
      <c r="K3" s="64" t="s">
        <v>167</v>
      </c>
      <c r="L3" s="85" t="s">
        <v>134</v>
      </c>
    </row>
    <row r="4" spans="1:12">
      <c r="A4" s="5" t="s">
        <v>163</v>
      </c>
      <c r="B4" s="51" t="s">
        <v>162</v>
      </c>
      <c r="C4" s="15"/>
      <c r="D4" s="5"/>
      <c r="E4" s="52"/>
      <c r="F4" s="5"/>
      <c r="G4" s="31"/>
      <c r="H4" s="5"/>
      <c r="I4" s="65"/>
      <c r="J4" s="65"/>
      <c r="K4" s="65"/>
      <c r="L4" s="29"/>
    </row>
    <row r="5" spans="1:12" ht="16.2" customHeight="1">
      <c r="A5" s="5">
        <v>1</v>
      </c>
      <c r="B5" s="51" t="s">
        <v>342</v>
      </c>
      <c r="C5" s="15" t="s">
        <v>54</v>
      </c>
      <c r="D5" s="5">
        <v>830</v>
      </c>
      <c r="E5" s="52">
        <v>33</v>
      </c>
      <c r="F5" s="5"/>
      <c r="G5" s="31"/>
      <c r="H5" s="53">
        <v>822.5</v>
      </c>
      <c r="I5" s="66">
        <f>E5</f>
        <v>33</v>
      </c>
      <c r="J5" s="65">
        <f>ROUND(F5*G5,0)</f>
        <v>0</v>
      </c>
      <c r="K5" s="65">
        <f>ROUND(H5*I5,0)</f>
        <v>27143</v>
      </c>
      <c r="L5" s="29"/>
    </row>
    <row r="6" spans="1:12" ht="32.4">
      <c r="A6" s="5">
        <v>2</v>
      </c>
      <c r="B6" s="51" t="s">
        <v>343</v>
      </c>
      <c r="C6" s="15" t="s">
        <v>54</v>
      </c>
      <c r="D6" s="5">
        <v>200</v>
      </c>
      <c r="E6" s="52">
        <v>9</v>
      </c>
      <c r="F6" s="5">
        <v>360</v>
      </c>
      <c r="G6" s="31">
        <f>E6</f>
        <v>9</v>
      </c>
      <c r="H6" s="5"/>
      <c r="I6" s="65"/>
      <c r="J6" s="65">
        <f>ROUND(F6*G6,0)</f>
        <v>3240</v>
      </c>
      <c r="K6" s="65">
        <f>ROUND(H6*I6,0)</f>
        <v>0</v>
      </c>
      <c r="L6" s="29"/>
    </row>
    <row r="7" spans="1:12">
      <c r="A7" s="5"/>
      <c r="B7" s="51" t="s">
        <v>168</v>
      </c>
      <c r="C7" s="15"/>
      <c r="D7" s="5"/>
      <c r="E7" s="52"/>
      <c r="F7" s="5"/>
      <c r="G7" s="31"/>
      <c r="H7" s="5"/>
      <c r="I7" s="65"/>
      <c r="J7" s="65">
        <f>SUM(J5:J6)</f>
        <v>3240</v>
      </c>
      <c r="K7" s="65">
        <f>SUM(K5:K6)</f>
        <v>27143</v>
      </c>
      <c r="L7" s="29"/>
    </row>
    <row r="8" spans="1:12" ht="69" customHeight="1">
      <c r="A8" s="31" t="s">
        <v>35</v>
      </c>
      <c r="B8" s="51" t="s">
        <v>169</v>
      </c>
      <c r="C8" s="15"/>
      <c r="D8" s="31"/>
      <c r="E8" s="52"/>
      <c r="F8" s="31"/>
      <c r="G8" s="31"/>
      <c r="H8" s="31"/>
      <c r="I8" s="65"/>
      <c r="J8" s="65"/>
      <c r="K8" s="65"/>
      <c r="L8" s="29"/>
    </row>
    <row r="9" spans="1:12" ht="16.2" customHeight="1">
      <c r="A9" s="31" t="s">
        <v>254</v>
      </c>
      <c r="B9" s="51" t="s">
        <v>170</v>
      </c>
      <c r="C9" s="15"/>
      <c r="D9" s="31"/>
      <c r="E9" s="52"/>
      <c r="F9" s="31"/>
      <c r="G9" s="31"/>
      <c r="H9" s="31"/>
      <c r="I9" s="65"/>
      <c r="J9" s="65"/>
      <c r="K9" s="65"/>
      <c r="L9" s="29"/>
    </row>
    <row r="10" spans="1:12" ht="32.4">
      <c r="A10" s="31">
        <v>3</v>
      </c>
      <c r="B10" s="51" t="s">
        <v>344</v>
      </c>
      <c r="C10" s="15" t="s">
        <v>54</v>
      </c>
      <c r="D10" s="31">
        <v>490</v>
      </c>
      <c r="E10" s="52">
        <v>12</v>
      </c>
      <c r="F10" s="31"/>
      <c r="G10" s="31"/>
      <c r="H10" s="31">
        <v>245</v>
      </c>
      <c r="I10" s="65">
        <f>E10</f>
        <v>12</v>
      </c>
      <c r="J10" s="65">
        <f>ROUND(F10*G10,0)</f>
        <v>0</v>
      </c>
      <c r="K10" s="65">
        <f>ROUND(H10*I10,0)</f>
        <v>2940</v>
      </c>
      <c r="L10" s="29"/>
    </row>
    <row r="11" spans="1:12" ht="32.4">
      <c r="A11" s="31">
        <v>4</v>
      </c>
      <c r="B11" s="51" t="s">
        <v>344</v>
      </c>
      <c r="C11" s="15" t="s">
        <v>54</v>
      </c>
      <c r="D11" s="31">
        <v>1265</v>
      </c>
      <c r="E11" s="52">
        <v>12</v>
      </c>
      <c r="F11" s="31"/>
      <c r="G11" s="31"/>
      <c r="H11" s="31">
        <v>632.5</v>
      </c>
      <c r="I11" s="65">
        <f>E11</f>
        <v>12</v>
      </c>
      <c r="J11" s="65">
        <f>ROUND(F11*G11,0)</f>
        <v>0</v>
      </c>
      <c r="K11" s="65">
        <f>ROUND(H11*I11,0)</f>
        <v>7590</v>
      </c>
      <c r="L11" s="29"/>
    </row>
    <row r="12" spans="1:12">
      <c r="A12" s="31">
        <v>5</v>
      </c>
      <c r="B12" s="51" t="s">
        <v>171</v>
      </c>
      <c r="C12" s="15" t="s">
        <v>21</v>
      </c>
      <c r="D12" s="31"/>
      <c r="F12" s="31"/>
      <c r="G12" s="31"/>
      <c r="H12" s="31">
        <v>12</v>
      </c>
      <c r="I12" s="65">
        <v>3000</v>
      </c>
      <c r="J12" s="65">
        <f>ROUND(F12*G12,0)</f>
        <v>0</v>
      </c>
      <c r="K12" s="65">
        <f>ROUND(H12*I12,0)</f>
        <v>36000</v>
      </c>
      <c r="L12" s="29"/>
    </row>
    <row r="13" spans="1:12">
      <c r="A13" s="31" t="s">
        <v>255</v>
      </c>
      <c r="B13" s="51" t="s">
        <v>172</v>
      </c>
      <c r="C13" s="15"/>
      <c r="D13" s="31"/>
      <c r="E13" s="52"/>
      <c r="F13" s="31"/>
      <c r="G13" s="31"/>
      <c r="H13" s="31"/>
      <c r="I13" s="65"/>
      <c r="J13" s="65"/>
      <c r="K13" s="65"/>
      <c r="L13" s="29"/>
    </row>
    <row r="14" spans="1:12" ht="32.4">
      <c r="A14" s="53">
        <v>6</v>
      </c>
      <c r="B14" s="51" t="s">
        <v>173</v>
      </c>
      <c r="C14" s="15" t="s">
        <v>174</v>
      </c>
      <c r="D14" s="31">
        <v>11</v>
      </c>
      <c r="E14" s="61">
        <v>1134</v>
      </c>
      <c r="F14" s="31"/>
      <c r="G14" s="31"/>
      <c r="H14" s="53">
        <v>12</v>
      </c>
      <c r="I14" s="66">
        <f>E14</f>
        <v>1134</v>
      </c>
      <c r="J14" s="65">
        <f>ROUND(F14*G14,0)</f>
        <v>0</v>
      </c>
      <c r="K14" s="65">
        <f>ROUND(H14*I14,0)</f>
        <v>13608</v>
      </c>
      <c r="L14" s="29"/>
    </row>
    <row r="15" spans="1:12">
      <c r="A15" s="54">
        <v>7</v>
      </c>
      <c r="B15" s="55" t="s">
        <v>176</v>
      </c>
      <c r="C15" s="56" t="s">
        <v>175</v>
      </c>
      <c r="D15" s="57"/>
      <c r="F15" s="57"/>
      <c r="G15" s="57"/>
      <c r="H15" s="54">
        <v>6</v>
      </c>
      <c r="I15" s="67">
        <v>3000</v>
      </c>
      <c r="J15" s="65">
        <f>ROUND(F15*G15,0)</f>
        <v>0</v>
      </c>
      <c r="K15" s="65">
        <f>ROUND(H15*I15,0)</f>
        <v>18000</v>
      </c>
      <c r="L15" s="58"/>
    </row>
    <row r="16" spans="1:12" ht="32.4">
      <c r="A16" s="31" t="s">
        <v>256</v>
      </c>
      <c r="B16" s="51" t="s">
        <v>177</v>
      </c>
      <c r="C16" s="15"/>
      <c r="D16" s="31"/>
      <c r="E16" s="52"/>
      <c r="F16" s="31"/>
      <c r="G16" s="31"/>
      <c r="H16" s="31"/>
      <c r="I16" s="65"/>
      <c r="J16" s="65"/>
      <c r="K16" s="65"/>
      <c r="L16" s="29"/>
    </row>
    <row r="17" spans="1:12" ht="32.4">
      <c r="A17" s="53">
        <v>8</v>
      </c>
      <c r="B17" s="51" t="s">
        <v>345</v>
      </c>
      <c r="C17" s="15" t="s">
        <v>54</v>
      </c>
      <c r="D17" s="31">
        <v>50</v>
      </c>
      <c r="E17" s="52">
        <v>260</v>
      </c>
      <c r="F17" s="31"/>
      <c r="G17" s="31"/>
      <c r="H17" s="31">
        <v>40</v>
      </c>
      <c r="I17" s="68">
        <f>E17</f>
        <v>260</v>
      </c>
      <c r="J17" s="65">
        <f t="shared" ref="J17:J22" si="0">ROUND(F17*G17,0)</f>
        <v>0</v>
      </c>
      <c r="K17" s="65">
        <f t="shared" ref="K17:K22" si="1">ROUND(H17*I17,0)</f>
        <v>10400</v>
      </c>
      <c r="L17" s="29"/>
    </row>
    <row r="18" spans="1:12" ht="48.6">
      <c r="A18" s="53">
        <v>9</v>
      </c>
      <c r="B18" s="51" t="s">
        <v>346</v>
      </c>
      <c r="C18" s="15" t="s">
        <v>179</v>
      </c>
      <c r="D18" s="31">
        <v>2</v>
      </c>
      <c r="E18" s="52">
        <v>576</v>
      </c>
      <c r="F18" s="31"/>
      <c r="G18" s="31"/>
      <c r="H18" s="31">
        <v>1</v>
      </c>
      <c r="I18" s="68">
        <f t="shared" ref="I18:I19" si="2">E18</f>
        <v>576</v>
      </c>
      <c r="J18" s="65">
        <f t="shared" si="0"/>
        <v>0</v>
      </c>
      <c r="K18" s="65">
        <f t="shared" si="1"/>
        <v>576</v>
      </c>
      <c r="L18" s="29"/>
    </row>
    <row r="19" spans="1:12" ht="32.4">
      <c r="A19" s="53">
        <v>10</v>
      </c>
      <c r="B19" s="51" t="s">
        <v>347</v>
      </c>
      <c r="C19" s="15" t="s">
        <v>179</v>
      </c>
      <c r="D19" s="31">
        <v>2</v>
      </c>
      <c r="E19" s="52">
        <v>523</v>
      </c>
      <c r="F19" s="31"/>
      <c r="G19" s="31"/>
      <c r="H19" s="31">
        <v>2</v>
      </c>
      <c r="I19" s="68">
        <f t="shared" si="2"/>
        <v>523</v>
      </c>
      <c r="J19" s="65">
        <f t="shared" si="0"/>
        <v>0</v>
      </c>
      <c r="K19" s="65">
        <f t="shared" si="1"/>
        <v>1046</v>
      </c>
      <c r="L19" s="29"/>
    </row>
    <row r="20" spans="1:12" ht="48.6" customHeight="1">
      <c r="A20" s="53">
        <v>11</v>
      </c>
      <c r="B20" s="51" t="s">
        <v>348</v>
      </c>
      <c r="C20" s="15" t="s">
        <v>180</v>
      </c>
      <c r="D20" s="31">
        <v>1</v>
      </c>
      <c r="E20" s="52">
        <v>7560</v>
      </c>
      <c r="F20" s="31"/>
      <c r="G20" s="31"/>
      <c r="H20" s="31">
        <v>1</v>
      </c>
      <c r="I20" s="65">
        <v>6048</v>
      </c>
      <c r="J20" s="65">
        <f t="shared" si="0"/>
        <v>0</v>
      </c>
      <c r="K20" s="65">
        <f t="shared" si="1"/>
        <v>6048</v>
      </c>
      <c r="L20" s="29"/>
    </row>
    <row r="21" spans="1:12">
      <c r="A21" s="53">
        <v>12</v>
      </c>
      <c r="B21" s="51" t="s">
        <v>178</v>
      </c>
      <c r="C21" s="15" t="s">
        <v>180</v>
      </c>
      <c r="D21" s="31">
        <v>1</v>
      </c>
      <c r="E21" s="52">
        <v>14175</v>
      </c>
      <c r="F21" s="31"/>
      <c r="G21" s="31"/>
      <c r="H21" s="31">
        <v>1</v>
      </c>
      <c r="I21" s="65">
        <v>11340</v>
      </c>
      <c r="J21" s="65">
        <f t="shared" si="0"/>
        <v>0</v>
      </c>
      <c r="K21" s="65">
        <f t="shared" si="1"/>
        <v>11340</v>
      </c>
      <c r="L21" s="29"/>
    </row>
    <row r="22" spans="1:12">
      <c r="A22" s="54">
        <v>13</v>
      </c>
      <c r="B22" s="55" t="s">
        <v>176</v>
      </c>
      <c r="C22" s="56" t="s">
        <v>175</v>
      </c>
      <c r="D22" s="57"/>
      <c r="F22" s="57"/>
      <c r="G22" s="57"/>
      <c r="H22" s="57">
        <v>6</v>
      </c>
      <c r="I22" s="68">
        <v>3000</v>
      </c>
      <c r="J22" s="65">
        <f t="shared" si="0"/>
        <v>0</v>
      </c>
      <c r="K22" s="65">
        <f t="shared" si="1"/>
        <v>18000</v>
      </c>
      <c r="L22" s="58"/>
    </row>
    <row r="23" spans="1:12" ht="32.4">
      <c r="A23" s="31" t="s">
        <v>258</v>
      </c>
      <c r="B23" s="51" t="s">
        <v>183</v>
      </c>
      <c r="C23" s="15"/>
      <c r="D23" s="31"/>
      <c r="E23" s="52"/>
      <c r="F23" s="31"/>
      <c r="G23" s="31"/>
      <c r="H23" s="31"/>
      <c r="I23" s="65"/>
      <c r="J23" s="65"/>
      <c r="K23" s="65"/>
      <c r="L23" s="29"/>
    </row>
    <row r="24" spans="1:12" ht="69" customHeight="1">
      <c r="A24" s="53">
        <v>14</v>
      </c>
      <c r="B24" s="51" t="s">
        <v>184</v>
      </c>
      <c r="C24" s="15" t="s">
        <v>190</v>
      </c>
      <c r="D24" s="53">
        <v>374</v>
      </c>
      <c r="E24" s="61">
        <v>308</v>
      </c>
      <c r="F24" s="31"/>
      <c r="G24" s="31"/>
      <c r="H24" s="31">
        <v>8</v>
      </c>
      <c r="I24" s="65">
        <f>E24</f>
        <v>308</v>
      </c>
      <c r="J24" s="65">
        <f t="shared" ref="J24:J29" si="3">ROUND(F24*G24,0)</f>
        <v>0</v>
      </c>
      <c r="K24" s="65">
        <f t="shared" ref="K24:K29" si="4">ROUND(H24*I24,0)</f>
        <v>2464</v>
      </c>
      <c r="L24" s="29"/>
    </row>
    <row r="25" spans="1:12" ht="48.6">
      <c r="A25" s="53">
        <v>15</v>
      </c>
      <c r="B25" s="51" t="s">
        <v>185</v>
      </c>
      <c r="C25" s="15" t="s">
        <v>179</v>
      </c>
      <c r="D25" s="53">
        <v>3</v>
      </c>
      <c r="E25" s="61">
        <v>614</v>
      </c>
      <c r="F25" s="31"/>
      <c r="G25" s="31"/>
      <c r="H25" s="31">
        <v>2</v>
      </c>
      <c r="I25" s="65">
        <f>E25</f>
        <v>614</v>
      </c>
      <c r="J25" s="65">
        <f t="shared" si="3"/>
        <v>0</v>
      </c>
      <c r="K25" s="65">
        <f t="shared" si="4"/>
        <v>1228</v>
      </c>
      <c r="L25" s="29"/>
    </row>
    <row r="26" spans="1:12">
      <c r="A26" s="53">
        <v>16</v>
      </c>
      <c r="B26" s="51" t="s">
        <v>186</v>
      </c>
      <c r="C26" s="15" t="s">
        <v>180</v>
      </c>
      <c r="D26" s="53">
        <v>1</v>
      </c>
      <c r="E26" s="61">
        <v>35910</v>
      </c>
      <c r="F26" s="31"/>
      <c r="G26" s="31"/>
      <c r="H26" s="53">
        <v>1</v>
      </c>
      <c r="I26" s="65">
        <v>768</v>
      </c>
      <c r="J26" s="65">
        <f t="shared" si="3"/>
        <v>0</v>
      </c>
      <c r="K26" s="65">
        <f t="shared" si="4"/>
        <v>768</v>
      </c>
      <c r="L26" s="29"/>
    </row>
    <row r="27" spans="1:12">
      <c r="A27" s="53">
        <v>17</v>
      </c>
      <c r="B27" s="51" t="s">
        <v>187</v>
      </c>
      <c r="C27" s="15" t="s">
        <v>180</v>
      </c>
      <c r="D27" s="53">
        <v>1</v>
      </c>
      <c r="E27" s="61">
        <v>42525</v>
      </c>
      <c r="F27" s="31"/>
      <c r="G27" s="31"/>
      <c r="H27" s="53">
        <v>1</v>
      </c>
      <c r="I27" s="65">
        <v>910</v>
      </c>
      <c r="J27" s="65">
        <f t="shared" si="3"/>
        <v>0</v>
      </c>
      <c r="K27" s="65">
        <f t="shared" si="4"/>
        <v>910</v>
      </c>
      <c r="L27" s="29"/>
    </row>
    <row r="28" spans="1:12">
      <c r="A28" s="53">
        <v>18</v>
      </c>
      <c r="B28" s="51" t="s">
        <v>188</v>
      </c>
      <c r="C28" s="15" t="s">
        <v>180</v>
      </c>
      <c r="D28" s="53">
        <v>1</v>
      </c>
      <c r="E28" s="61">
        <v>11340</v>
      </c>
      <c r="F28" s="31"/>
      <c r="G28" s="31"/>
      <c r="H28" s="53">
        <v>1</v>
      </c>
      <c r="I28" s="65">
        <v>243</v>
      </c>
      <c r="J28" s="65">
        <f t="shared" si="3"/>
        <v>0</v>
      </c>
      <c r="K28" s="65">
        <f t="shared" si="4"/>
        <v>243</v>
      </c>
      <c r="L28" s="29"/>
    </row>
    <row r="29" spans="1:12">
      <c r="A29" s="53">
        <v>19</v>
      </c>
      <c r="B29" s="51" t="s">
        <v>189</v>
      </c>
      <c r="C29" s="15" t="s">
        <v>180</v>
      </c>
      <c r="D29" s="53">
        <v>1</v>
      </c>
      <c r="E29" s="61">
        <v>56700</v>
      </c>
      <c r="F29" s="31"/>
      <c r="G29" s="31"/>
      <c r="H29" s="53">
        <v>1</v>
      </c>
      <c r="I29" s="65">
        <v>1213</v>
      </c>
      <c r="J29" s="65">
        <f t="shared" si="3"/>
        <v>0</v>
      </c>
      <c r="K29" s="65">
        <f t="shared" si="4"/>
        <v>1213</v>
      </c>
      <c r="L29" s="29"/>
    </row>
    <row r="30" spans="1:12" ht="32.4">
      <c r="A30" s="31" t="s">
        <v>260</v>
      </c>
      <c r="B30" s="51" t="s">
        <v>191</v>
      </c>
      <c r="C30" s="15"/>
      <c r="D30" s="31"/>
      <c r="E30" s="52"/>
      <c r="F30" s="31"/>
      <c r="G30" s="31"/>
      <c r="H30" s="31"/>
      <c r="I30" s="65"/>
      <c r="J30" s="65"/>
      <c r="K30" s="65"/>
      <c r="L30" s="29"/>
    </row>
    <row r="31" spans="1:12" ht="32.4">
      <c r="A31" s="53">
        <v>20</v>
      </c>
      <c r="B31" s="51" t="s">
        <v>192</v>
      </c>
      <c r="C31" s="15" t="s">
        <v>174</v>
      </c>
      <c r="D31" s="53">
        <v>110</v>
      </c>
      <c r="E31" s="61">
        <v>1134</v>
      </c>
      <c r="F31" s="31"/>
      <c r="G31" s="31"/>
      <c r="H31" s="31">
        <v>1</v>
      </c>
      <c r="I31" s="65">
        <f>E31</f>
        <v>1134</v>
      </c>
      <c r="J31" s="65">
        <f>ROUND(F31*G31,0)</f>
        <v>0</v>
      </c>
      <c r="K31" s="65">
        <f>ROUND(H31*I31,0)</f>
        <v>1134</v>
      </c>
      <c r="L31" s="29"/>
    </row>
    <row r="32" spans="1:12">
      <c r="A32" s="54">
        <v>21</v>
      </c>
      <c r="B32" s="55" t="s">
        <v>193</v>
      </c>
      <c r="C32" s="56" t="s">
        <v>175</v>
      </c>
      <c r="D32" s="57"/>
      <c r="F32" s="57"/>
      <c r="G32" s="57"/>
      <c r="H32" s="57">
        <v>1</v>
      </c>
      <c r="I32" s="70">
        <v>3000</v>
      </c>
      <c r="J32" s="68">
        <f>ROUND(F32*G32,0)</f>
        <v>0</v>
      </c>
      <c r="K32" s="68">
        <f>ROUND(H32*I32,0)</f>
        <v>3000</v>
      </c>
      <c r="L32" s="58"/>
    </row>
    <row r="33" spans="1:12">
      <c r="A33" s="31" t="s">
        <v>262</v>
      </c>
      <c r="B33" s="51" t="s">
        <v>194</v>
      </c>
      <c r="C33" s="15"/>
      <c r="D33" s="31"/>
      <c r="E33" s="52"/>
      <c r="F33" s="31"/>
      <c r="G33" s="31"/>
      <c r="H33" s="31"/>
      <c r="I33" s="65"/>
      <c r="J33" s="65"/>
      <c r="K33" s="65"/>
      <c r="L33" s="29"/>
    </row>
    <row r="34" spans="1:12" ht="48.6">
      <c r="A34" s="53">
        <v>22</v>
      </c>
      <c r="B34" s="51" t="s">
        <v>195</v>
      </c>
      <c r="C34" s="15" t="s">
        <v>175</v>
      </c>
      <c r="D34" s="31"/>
      <c r="E34" s="52"/>
      <c r="F34" s="31"/>
      <c r="G34" s="31"/>
      <c r="H34" s="53">
        <v>1</v>
      </c>
      <c r="I34" s="65">
        <v>1000</v>
      </c>
      <c r="J34" s="65">
        <f>ROUND(F34*G34,0)</f>
        <v>0</v>
      </c>
      <c r="K34" s="65">
        <f>ROUND(H34*I34,0)</f>
        <v>1000</v>
      </c>
      <c r="L34" s="29"/>
    </row>
    <row r="35" spans="1:12" ht="48.6">
      <c r="A35" s="53">
        <v>23</v>
      </c>
      <c r="B35" s="51" t="s">
        <v>349</v>
      </c>
      <c r="C35" s="15" t="s">
        <v>175</v>
      </c>
      <c r="D35" s="31"/>
      <c r="E35" s="52"/>
      <c r="F35" s="31"/>
      <c r="G35" s="31"/>
      <c r="H35" s="53">
        <v>2</v>
      </c>
      <c r="I35" s="65">
        <v>3000</v>
      </c>
      <c r="J35" s="65">
        <f>ROUND(F35*G35,0)</f>
        <v>0</v>
      </c>
      <c r="K35" s="65">
        <f>ROUND(H35*I35,0)</f>
        <v>6000</v>
      </c>
      <c r="L35" s="29"/>
    </row>
    <row r="36" spans="1:12" ht="48.6">
      <c r="A36" s="53">
        <v>24</v>
      </c>
      <c r="B36" s="51" t="s">
        <v>350</v>
      </c>
      <c r="C36" s="15" t="s">
        <v>175</v>
      </c>
      <c r="D36" s="31"/>
      <c r="E36" s="52"/>
      <c r="F36" s="31"/>
      <c r="G36" s="31"/>
      <c r="H36" s="53">
        <v>1</v>
      </c>
      <c r="I36" s="65">
        <v>3000</v>
      </c>
      <c r="J36" s="65">
        <f>ROUND(F36*G36,0)</f>
        <v>0</v>
      </c>
      <c r="K36" s="65">
        <f>ROUND(H36*I36,0)</f>
        <v>3000</v>
      </c>
      <c r="L36" s="29"/>
    </row>
    <row r="37" spans="1:12" s="8" customFormat="1">
      <c r="A37" s="53"/>
      <c r="B37" s="51" t="s">
        <v>207</v>
      </c>
      <c r="C37" s="15"/>
      <c r="D37" s="31"/>
      <c r="E37" s="52"/>
      <c r="F37" s="31"/>
      <c r="G37" s="31"/>
      <c r="H37" s="53"/>
      <c r="I37" s="65"/>
      <c r="J37" s="65">
        <f>SUM(J9:J36)</f>
        <v>0</v>
      </c>
      <c r="K37" s="65">
        <f>SUM(K9:K36)</f>
        <v>146508</v>
      </c>
      <c r="L37" s="29"/>
    </row>
    <row r="38" spans="1:12" ht="32.4">
      <c r="A38" s="31" t="s">
        <v>199</v>
      </c>
      <c r="B38" s="51" t="s">
        <v>198</v>
      </c>
      <c r="C38" s="15"/>
      <c r="D38" s="31"/>
      <c r="E38" s="52"/>
      <c r="F38" s="31"/>
      <c r="G38" s="31"/>
      <c r="H38" s="31"/>
      <c r="I38" s="65"/>
      <c r="J38" s="65"/>
      <c r="K38" s="65"/>
      <c r="L38" s="29"/>
    </row>
    <row r="39" spans="1:12" ht="64.8">
      <c r="A39" s="53">
        <v>25</v>
      </c>
      <c r="B39" s="51" t="s">
        <v>200</v>
      </c>
      <c r="C39" s="15" t="s">
        <v>201</v>
      </c>
      <c r="D39" s="31"/>
      <c r="E39" s="52"/>
      <c r="F39" s="31"/>
      <c r="G39" s="31"/>
      <c r="H39" s="53">
        <v>2</v>
      </c>
      <c r="I39" s="65">
        <v>3000</v>
      </c>
      <c r="J39" s="65">
        <f>ROUND(F39*G39,0)</f>
        <v>0</v>
      </c>
      <c r="K39" s="65">
        <f>ROUND(H39*I39,0)</f>
        <v>6000</v>
      </c>
      <c r="L39" s="29"/>
    </row>
    <row r="40" spans="1:12" s="8" customFormat="1">
      <c r="A40" s="53"/>
      <c r="B40" s="51" t="s">
        <v>204</v>
      </c>
      <c r="C40" s="15"/>
      <c r="D40" s="31"/>
      <c r="E40" s="52"/>
      <c r="F40" s="31"/>
      <c r="G40" s="31"/>
      <c r="H40" s="53"/>
      <c r="I40" s="65"/>
      <c r="J40" s="65">
        <f>SUM(J39)</f>
        <v>0</v>
      </c>
      <c r="K40" s="65">
        <f>SUM(K39)</f>
        <v>6000</v>
      </c>
      <c r="L40" s="29"/>
    </row>
    <row r="41" spans="1:12" s="8" customFormat="1" ht="69" customHeight="1">
      <c r="A41" s="53" t="s">
        <v>203</v>
      </c>
      <c r="B41" s="51" t="s">
        <v>202</v>
      </c>
      <c r="C41" s="15"/>
      <c r="D41" s="31"/>
      <c r="E41" s="52"/>
      <c r="F41" s="31"/>
      <c r="G41" s="31"/>
      <c r="H41" s="53"/>
      <c r="I41" s="65"/>
      <c r="J41" s="65"/>
      <c r="K41" s="65"/>
      <c r="L41" s="29"/>
    </row>
    <row r="42" spans="1:12" ht="64.8">
      <c r="A42" s="53">
        <v>26</v>
      </c>
      <c r="B42" s="51" t="s">
        <v>351</v>
      </c>
      <c r="C42" s="15"/>
      <c r="D42" s="31"/>
      <c r="E42" s="52"/>
      <c r="F42" s="31"/>
      <c r="G42" s="31"/>
      <c r="H42" s="53">
        <v>2</v>
      </c>
      <c r="I42" s="65">
        <v>3000</v>
      </c>
      <c r="J42" s="65">
        <f>ROUND(F42*G42,0)</f>
        <v>0</v>
      </c>
      <c r="K42" s="65">
        <f>ROUND(H42*I42,0)</f>
        <v>6000</v>
      </c>
      <c r="L42" s="29"/>
    </row>
    <row r="43" spans="1:12">
      <c r="A43" s="31"/>
      <c r="B43" s="51" t="s">
        <v>205</v>
      </c>
      <c r="C43" s="15"/>
      <c r="D43" s="31"/>
      <c r="E43" s="52"/>
      <c r="F43" s="31"/>
      <c r="G43" s="31"/>
      <c r="H43" s="31"/>
      <c r="I43" s="65"/>
      <c r="J43" s="65">
        <f>SUM(J42)</f>
        <v>0</v>
      </c>
      <c r="K43" s="65">
        <f>SUM(K42)</f>
        <v>6000</v>
      </c>
      <c r="L43" s="29"/>
    </row>
    <row r="44" spans="1:12">
      <c r="A44" s="137"/>
      <c r="B44" s="167" t="s">
        <v>206</v>
      </c>
      <c r="C44" s="15"/>
      <c r="D44" s="31"/>
      <c r="E44" s="52"/>
      <c r="F44" s="31"/>
      <c r="G44" s="31"/>
      <c r="H44" s="31"/>
      <c r="I44" s="65"/>
      <c r="J44" s="65">
        <f>J7+J37+J40+J43</f>
        <v>3240</v>
      </c>
      <c r="K44" s="65">
        <f>K7+K37+K40+K43</f>
        <v>185651</v>
      </c>
      <c r="L44" s="29"/>
    </row>
    <row r="45" spans="1:12" ht="32.4" customHeight="1">
      <c r="A45" s="139"/>
      <c r="B45" s="168"/>
      <c r="C45" s="15"/>
      <c r="D45" s="31"/>
      <c r="E45" s="52"/>
      <c r="F45" s="31"/>
      <c r="G45" s="31"/>
      <c r="H45" s="31"/>
      <c r="I45" s="65"/>
      <c r="J45" s="166">
        <f>J44-K44</f>
        <v>-182411</v>
      </c>
      <c r="K45" s="166"/>
      <c r="L45" s="25" t="s">
        <v>160</v>
      </c>
    </row>
  </sheetData>
  <mergeCells count="6">
    <mergeCell ref="C2:L2"/>
    <mergeCell ref="A2:A3"/>
    <mergeCell ref="B2:B3"/>
    <mergeCell ref="J45:K45"/>
    <mergeCell ref="B44:B45"/>
    <mergeCell ref="A44:A45"/>
  </mergeCells>
  <phoneticPr fontId="1" type="noConversion"/>
  <pageMargins left="0.39370078740157483" right="0.39370078740157483" top="0.39370078740157483" bottom="0.39370078740157483" header="0.19685039370078741" footer="0.19685039370078741"/>
  <pageSetup paperSize="9" scale="85" orientation="portrait" r:id="rId1"/>
  <headerFooter alignWithMargins="0">
    <oddFooter>&amp;C&amp;A,第&amp;P頁,共&amp;N頁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已命名的範圍</vt:lpstr>
      </vt:variant>
      <vt:variant>
        <vt:i4>4</vt:i4>
      </vt:variant>
    </vt:vector>
  </HeadingPairs>
  <TitlesOfParts>
    <vt:vector size="9" baseType="lpstr">
      <vt:lpstr>附表1</vt:lpstr>
      <vt:lpstr>附表2</vt:lpstr>
      <vt:lpstr>附表3</vt:lpstr>
      <vt:lpstr>附表4</vt:lpstr>
      <vt:lpstr>附表5</vt:lpstr>
      <vt:lpstr>附表1!Print_Titles</vt:lpstr>
      <vt:lpstr>附表3!Print_Titles</vt:lpstr>
      <vt:lpstr>附表4!Print_Titles</vt:lpstr>
      <vt:lpstr>附表5!Print_Titles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2019-06-13T02:15:25Z</dcterms:modified>
</cp:coreProperties>
</file>