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id\Documents\要上傳的民事判決附件\已經宣判上傳\"/>
    </mc:Choice>
  </mc:AlternateContent>
  <bookViews>
    <workbookView xWindow="480" yWindow="96" windowWidth="13464" windowHeight="4836" activeTab="4"/>
  </bookViews>
  <sheets>
    <sheet name="附表1" sheetId="1" r:id="rId1"/>
    <sheet name="附表2" sheetId="2" r:id="rId2"/>
    <sheet name="附表3" sheetId="4" r:id="rId3"/>
    <sheet name="附表4" sheetId="5" r:id="rId4"/>
    <sheet name="附表5" sheetId="3" r:id="rId5"/>
  </sheets>
  <definedNames>
    <definedName name="_xlnm.Print_Titles" localSheetId="1">附表2!$2:$3</definedName>
    <definedName name="_xlnm.Print_Titles" localSheetId="2">附表3!$2:$3</definedName>
    <definedName name="_xlnm.Print_Titles" localSheetId="3">附表4!$2:$3</definedName>
    <definedName name="_xlnm.Print_Titles" localSheetId="4">附表5!$2:$3</definedName>
  </definedNames>
  <calcPr calcId="162913"/>
</workbook>
</file>

<file path=xl/calcChain.xml><?xml version="1.0" encoding="utf-8"?>
<calcChain xmlns="http://schemas.openxmlformats.org/spreadsheetml/2006/main">
  <c r="E15" i="1" l="1"/>
  <c r="M15" i="5"/>
  <c r="I31" i="2" l="1"/>
  <c r="E6" i="3"/>
  <c r="E7" i="3"/>
  <c r="E8" i="3"/>
  <c r="E9" i="3"/>
  <c r="E10" i="3"/>
  <c r="E11" i="3"/>
  <c r="E12" i="3"/>
  <c r="E13" i="3"/>
  <c r="E14" i="3"/>
  <c r="E15" i="3"/>
  <c r="E16" i="3"/>
  <c r="E17" i="3"/>
  <c r="E19" i="3"/>
  <c r="E5" i="3"/>
  <c r="E7" i="1"/>
  <c r="E24" i="3" l="1"/>
  <c r="E19" i="1" s="1"/>
  <c r="E21" i="1" s="1"/>
  <c r="E34" i="1"/>
  <c r="E37" i="1"/>
  <c r="E40" i="1"/>
  <c r="E43" i="1"/>
  <c r="E26" i="3" l="1"/>
  <c r="E44" i="1"/>
  <c r="E17" i="1"/>
  <c r="E13" i="1"/>
  <c r="M5" i="5"/>
  <c r="M6" i="5"/>
  <c r="M13" i="5" s="1"/>
  <c r="M14" i="5" s="1"/>
  <c r="M7" i="5"/>
  <c r="M8" i="5"/>
  <c r="M9" i="5"/>
  <c r="M10" i="5"/>
  <c r="M11" i="5"/>
  <c r="M12" i="5"/>
  <c r="M4" i="5"/>
  <c r="F5" i="5"/>
  <c r="F6" i="5"/>
  <c r="F7" i="5"/>
  <c r="F8" i="5"/>
  <c r="F9" i="5"/>
  <c r="F10" i="5"/>
  <c r="F11" i="5"/>
  <c r="F12" i="5"/>
  <c r="F4" i="5"/>
  <c r="F13" i="5" s="1"/>
  <c r="F14" i="5" s="1"/>
  <c r="J21" i="4"/>
  <c r="J27" i="4"/>
  <c r="J24" i="4"/>
  <c r="J22" i="4"/>
  <c r="J20" i="4"/>
  <c r="J19" i="4"/>
  <c r="J18" i="4"/>
  <c r="J17" i="4"/>
  <c r="J16" i="4"/>
  <c r="J14" i="4"/>
  <c r="J13" i="4"/>
  <c r="J12" i="4"/>
  <c r="J10" i="4"/>
  <c r="J9" i="4"/>
  <c r="J8" i="4"/>
  <c r="J7" i="4"/>
  <c r="J6" i="4"/>
  <c r="J5" i="4"/>
  <c r="J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4" i="4"/>
  <c r="F27" i="4"/>
  <c r="F4" i="4"/>
  <c r="F28" i="4" s="1"/>
  <c r="F29" i="4" s="1"/>
  <c r="D43" i="1"/>
  <c r="D40" i="1"/>
  <c r="D37" i="1"/>
  <c r="D34" i="1"/>
  <c r="C24" i="3"/>
  <c r="C26" i="3" s="1"/>
  <c r="I41" i="2"/>
  <c r="I32" i="2"/>
  <c r="I29" i="2"/>
  <c r="I27" i="2"/>
  <c r="I22" i="2"/>
  <c r="I23" i="2"/>
  <c r="I24" i="2"/>
  <c r="I14" i="2"/>
  <c r="I15" i="2"/>
  <c r="I16" i="2"/>
  <c r="I17" i="2"/>
  <c r="I18" i="2"/>
  <c r="I19" i="2"/>
  <c r="I20" i="2"/>
  <c r="I21" i="2"/>
  <c r="I13" i="2"/>
  <c r="I5" i="2"/>
  <c r="I6" i="2"/>
  <c r="I7" i="2"/>
  <c r="I8" i="2"/>
  <c r="I9" i="2"/>
  <c r="I44" i="2" s="1"/>
  <c r="I10" i="2"/>
  <c r="I11" i="2"/>
  <c r="I4" i="2"/>
  <c r="H41" i="2"/>
  <c r="H32" i="2"/>
  <c r="H29" i="2"/>
  <c r="H27" i="2"/>
  <c r="H14" i="2"/>
  <c r="H15" i="2"/>
  <c r="H16" i="2"/>
  <c r="H17" i="2"/>
  <c r="H18" i="2"/>
  <c r="H19" i="2"/>
  <c r="H20" i="2"/>
  <c r="H21" i="2"/>
  <c r="H22" i="2"/>
  <c r="H23" i="2"/>
  <c r="H24" i="2"/>
  <c r="H13" i="2"/>
  <c r="H5" i="2"/>
  <c r="H6" i="2"/>
  <c r="H7" i="2"/>
  <c r="H8" i="2"/>
  <c r="H9" i="2"/>
  <c r="H10" i="2"/>
  <c r="H11" i="2"/>
  <c r="H4" i="2"/>
  <c r="G5" i="2"/>
  <c r="G6" i="2"/>
  <c r="G7" i="2"/>
  <c r="G8" i="2"/>
  <c r="G9" i="2"/>
  <c r="G10" i="2"/>
  <c r="G44" i="2" s="1"/>
  <c r="G45" i="2" s="1"/>
  <c r="G11" i="2"/>
  <c r="G13" i="2"/>
  <c r="G14" i="2"/>
  <c r="G15" i="2"/>
  <c r="G16" i="2"/>
  <c r="G17" i="2"/>
  <c r="G18" i="2"/>
  <c r="G19" i="2"/>
  <c r="G20" i="2"/>
  <c r="G21" i="2"/>
  <c r="G22" i="2"/>
  <c r="G23" i="2"/>
  <c r="G24" i="2"/>
  <c r="G27" i="2"/>
  <c r="G29" i="2"/>
  <c r="G31" i="2"/>
  <c r="G32" i="2"/>
  <c r="G36" i="2"/>
  <c r="G39" i="2"/>
  <c r="G41" i="2"/>
  <c r="G42" i="2"/>
  <c r="G4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7" i="2"/>
  <c r="F4" i="2"/>
  <c r="D44" i="1" l="1"/>
  <c r="J28" i="4"/>
  <c r="J29" i="4" s="1"/>
  <c r="J30" i="4" s="1"/>
  <c r="E6" i="1" s="1"/>
  <c r="F30" i="4"/>
  <c r="I45" i="2"/>
  <c r="I46" i="2" s="1"/>
  <c r="E5" i="1" s="1"/>
  <c r="E8" i="1" s="1"/>
  <c r="E22" i="1" s="1"/>
  <c r="E45" i="1" s="1"/>
  <c r="H44" i="2"/>
  <c r="H45" i="2" s="1"/>
  <c r="H46" i="2" s="1"/>
  <c r="D5" i="1" s="1"/>
  <c r="D8" i="1" s="1"/>
  <c r="G46" i="2"/>
  <c r="C5" i="1" s="1"/>
  <c r="C8" i="1" s="1"/>
  <c r="F44" i="2"/>
  <c r="C44" i="1"/>
  <c r="D13" i="1"/>
  <c r="D21" i="1"/>
  <c r="D17" i="1"/>
  <c r="C21" i="1"/>
  <c r="C17" i="1"/>
  <c r="C13" i="1"/>
  <c r="F45" i="2" l="1"/>
  <c r="F46" i="2" s="1"/>
  <c r="C22" i="1"/>
  <c r="C45" i="1" s="1"/>
  <c r="D22" i="1"/>
  <c r="D45" i="1" s="1"/>
</calcChain>
</file>

<file path=xl/sharedStrings.xml><?xml version="1.0" encoding="utf-8"?>
<sst xmlns="http://schemas.openxmlformats.org/spreadsheetml/2006/main" count="417" uniqueCount="235">
  <si>
    <t>附表1</t>
    <phoneticPr fontId="1" type="noConversion"/>
  </si>
  <si>
    <t>項次</t>
    <phoneticPr fontId="1" type="noConversion"/>
  </si>
  <si>
    <t>系爭坑道工程款</t>
    <phoneticPr fontId="1" type="noConversion"/>
  </si>
  <si>
    <t>系爭排水溝工程款</t>
    <phoneticPr fontId="1" type="noConversion"/>
  </si>
  <si>
    <t>代叫工料款</t>
    <phoneticPr fontId="1" type="noConversion"/>
  </si>
  <si>
    <t>內容</t>
    <phoneticPr fontId="1" type="noConversion"/>
  </si>
  <si>
    <t>原告主張</t>
    <phoneticPr fontId="1" type="noConversion"/>
  </si>
  <si>
    <t>被告抗辯</t>
    <phoneticPr fontId="1" type="noConversion"/>
  </si>
  <si>
    <t>判斷</t>
    <phoneticPr fontId="1" type="noConversion"/>
  </si>
  <si>
    <t>一</t>
    <phoneticPr fontId="1" type="noConversion"/>
  </si>
  <si>
    <t>原告請求被告給付</t>
    <phoneticPr fontId="1" type="noConversion"/>
  </si>
  <si>
    <t>二</t>
    <phoneticPr fontId="1" type="noConversion"/>
  </si>
  <si>
    <t>壹</t>
    <phoneticPr fontId="1" type="noConversion"/>
  </si>
  <si>
    <t>貳</t>
    <phoneticPr fontId="1" type="noConversion"/>
  </si>
  <si>
    <t>被告已付</t>
    <phoneticPr fontId="1" type="noConversion"/>
  </si>
  <si>
    <t>三</t>
    <phoneticPr fontId="1" type="noConversion"/>
  </si>
  <si>
    <t>四</t>
    <phoneticPr fontId="1" type="noConversion"/>
  </si>
  <si>
    <t>小計(項次四)</t>
    <phoneticPr fontId="1" type="noConversion"/>
  </si>
  <si>
    <t>小計(項次三)</t>
    <phoneticPr fontId="1" type="noConversion"/>
  </si>
  <si>
    <t>小計(項次二)</t>
    <phoneticPr fontId="1" type="noConversion"/>
  </si>
  <si>
    <t>小計(項次一)</t>
    <phoneticPr fontId="1" type="noConversion"/>
  </si>
  <si>
    <t>總計（項次壹-項次貳）</t>
    <phoneticPr fontId="1" type="noConversion"/>
  </si>
  <si>
    <t>被告委請他人施作費用</t>
    <phoneticPr fontId="1" type="noConversion"/>
  </si>
  <si>
    <t>防水及漆面、內牆裂痕、防爆門等瑕疵修復費用</t>
    <phoneticPr fontId="1" type="noConversion"/>
  </si>
  <si>
    <t>併項次7</t>
    <phoneticPr fontId="1" type="noConversion"/>
  </si>
  <si>
    <t>系爭導坑工程費用</t>
    <phoneticPr fontId="1" type="noConversion"/>
  </si>
  <si>
    <t>系爭排水溝工程費用</t>
    <phoneticPr fontId="1" type="noConversion"/>
  </si>
  <si>
    <t>被證3預支或代墊工程款</t>
    <phoneticPr fontId="1" type="noConversion"/>
  </si>
  <si>
    <t>被證4預支或代墊工程款</t>
  </si>
  <si>
    <t>合計(項次貳)(項次1至16)</t>
    <phoneticPr fontId="1" type="noConversion"/>
  </si>
  <si>
    <t>附表2「系爭工程款計算表」</t>
    <phoneticPr fontId="1" type="noConversion"/>
  </si>
  <si>
    <t>項次</t>
    <phoneticPr fontId="1" type="noConversion"/>
  </si>
  <si>
    <t>項目</t>
    <phoneticPr fontId="1" type="noConversion"/>
  </si>
  <si>
    <t>詳細價目表</t>
    <phoneticPr fontId="1" type="noConversion"/>
  </si>
  <si>
    <t>單價</t>
    <phoneticPr fontId="1" type="noConversion"/>
  </si>
  <si>
    <t>複價</t>
    <phoneticPr fontId="1" type="noConversion"/>
  </si>
  <si>
    <t>數量</t>
    <phoneticPr fontId="1" type="noConversion"/>
  </si>
  <si>
    <t>放樣</t>
    <phoneticPr fontId="1" type="noConversion"/>
  </si>
  <si>
    <t>挖土石方</t>
    <phoneticPr fontId="1" type="noConversion"/>
  </si>
  <si>
    <t>棄土（含棄土證明）</t>
    <phoneticPr fontId="1" type="noConversion"/>
  </si>
  <si>
    <t>回填土及夯實</t>
    <phoneticPr fontId="1" type="noConversion"/>
  </si>
  <si>
    <t>現有爬梯及樹木拆除，屋頂樹枝、雜草砍除</t>
    <phoneticPr fontId="1" type="noConversion"/>
  </si>
  <si>
    <t>填碎石級配料夯實</t>
    <phoneticPr fontId="1" type="noConversion"/>
  </si>
  <si>
    <t>0.2mmTH PE防潮布</t>
    <phoneticPr fontId="1" type="noConversion"/>
  </si>
  <si>
    <t>140kgf/c㎡ PC（預拌）</t>
    <phoneticPr fontId="1" type="noConversion"/>
  </si>
  <si>
    <t>175kgf/c㎡ PC（預拌）</t>
    <phoneticPr fontId="1" type="noConversion"/>
  </si>
  <si>
    <t>280kgf/c㎡ PC（預拌）</t>
    <phoneticPr fontId="1" type="noConversion"/>
  </si>
  <si>
    <t>清水模板費</t>
    <phoneticPr fontId="1" type="noConversion"/>
  </si>
  <si>
    <t>普通模板費</t>
    <phoneticPr fontId="1" type="noConversion"/>
  </si>
  <si>
    <t>2800kgf/c㎡熱軋鋼筋（含運費，加工及組立）</t>
    <phoneticPr fontId="1" type="noConversion"/>
  </si>
  <si>
    <t>4200kgf/c㎡熱軋鋼筋（含運費，加工及組立）</t>
    <phoneticPr fontId="1" type="noConversion"/>
  </si>
  <si>
    <t>1：3水泥粉光</t>
    <phoneticPr fontId="1" type="noConversion"/>
  </si>
  <si>
    <t>1：3水泥粉光漆水性水泥漆（一底二度）</t>
    <phoneticPr fontId="1" type="noConversion"/>
  </si>
  <si>
    <t>1：3水泥粉光漆彈性水泥漆（一底二度）</t>
    <phoneticPr fontId="1" type="noConversion"/>
  </si>
  <si>
    <t>1：3水泥粉光（添加活性矽礦物防水劑）</t>
    <phoneticPr fontId="1" type="noConversion"/>
  </si>
  <si>
    <t>機械整體粉光</t>
    <phoneticPr fontId="1" type="noConversion"/>
  </si>
  <si>
    <t>鋼管排架（含內牆粉刷施工架）</t>
    <phoneticPr fontId="1" type="noConversion"/>
  </si>
  <si>
    <t>現有PC地坪、基座及部份RC擋牆拆除</t>
    <phoneticPr fontId="1" type="noConversion"/>
  </si>
  <si>
    <t>3"φ9cm高高帽落水銅罩</t>
    <phoneticPr fontId="1" type="noConversion"/>
  </si>
  <si>
    <t>3"φPVC排水管（5.5mm厚）含油漆及固定器</t>
    <phoneticPr fontId="1" type="noConversion"/>
  </si>
  <si>
    <t>4mmTH熱熔式防水氈</t>
    <phoneticPr fontId="1" type="noConversion"/>
  </si>
  <si>
    <t>屋面漿砌舖保麗龍隔熱磚</t>
    <phoneticPr fontId="1" type="noConversion"/>
  </si>
  <si>
    <t>1mmTH不鏽鋼及收邊材料</t>
    <phoneticPr fontId="1" type="noConversion"/>
  </si>
  <si>
    <t>1：3砂漿加＃20x3/4"網目龜甲網粉光</t>
    <phoneticPr fontId="1" type="noConversion"/>
  </si>
  <si>
    <t>排水溝（含蓋）</t>
    <phoneticPr fontId="1" type="noConversion"/>
  </si>
  <si>
    <t>10x15cm高PC門檻（含本體及外部地坪1：3水泥粉光）</t>
    <phoneticPr fontId="1" type="noConversion"/>
  </si>
  <si>
    <t>戶外不銹鋼爬梯（含護圈）</t>
    <phoneticPr fontId="1" type="noConversion"/>
  </si>
  <si>
    <t>戶外不銹鋼爬梯（免護圈）</t>
    <phoneticPr fontId="1" type="noConversion"/>
  </si>
  <si>
    <t>舖耐磨EPOXY樹脂地坪</t>
    <phoneticPr fontId="1" type="noConversion"/>
  </si>
  <si>
    <t>既有變電箱施工中防護措施</t>
    <phoneticPr fontId="1" type="noConversion"/>
  </si>
  <si>
    <t>伸縮縫</t>
    <phoneticPr fontId="1" type="noConversion"/>
  </si>
  <si>
    <t>現有屋頂防水收頭部份拆除及開孔</t>
    <phoneticPr fontId="1" type="noConversion"/>
  </si>
  <si>
    <t>現有屋頂增設不銹鋼欄杆</t>
    <phoneticPr fontId="1" type="noConversion"/>
  </si>
  <si>
    <t>D19植筋工料（鋼筋另計）</t>
    <phoneticPr fontId="1" type="noConversion"/>
  </si>
  <si>
    <t>牆面配合預留孔洞</t>
    <phoneticPr fontId="1" type="noConversion"/>
  </si>
  <si>
    <t>施工圍籬</t>
    <phoneticPr fontId="1" type="noConversion"/>
  </si>
  <si>
    <t>合計</t>
    <phoneticPr fontId="1" type="noConversion"/>
  </si>
  <si>
    <t>稅金5％（合計x5%)</t>
    <phoneticPr fontId="1" type="noConversion"/>
  </si>
  <si>
    <t>單位</t>
    <phoneticPr fontId="1" type="noConversion"/>
  </si>
  <si>
    <t>式</t>
    <phoneticPr fontId="1" type="noConversion"/>
  </si>
  <si>
    <t>噸</t>
    <phoneticPr fontId="1" type="noConversion"/>
  </si>
  <si>
    <t>座</t>
    <phoneticPr fontId="1" type="noConversion"/>
  </si>
  <si>
    <t>m</t>
    <phoneticPr fontId="1" type="noConversion"/>
  </si>
  <si>
    <t>樘</t>
    <phoneticPr fontId="1" type="noConversion"/>
  </si>
  <si>
    <t>M</t>
    <phoneticPr fontId="1" type="noConversion"/>
  </si>
  <si>
    <t>m²</t>
  </si>
  <si>
    <t>m³</t>
  </si>
  <si>
    <t>未施作</t>
    <phoneticPr fontId="1" type="noConversion"/>
  </si>
  <si>
    <t>原告主張</t>
    <phoneticPr fontId="1" type="noConversion"/>
  </si>
  <si>
    <t>原告主張
複價</t>
    <phoneticPr fontId="1" type="noConversion"/>
  </si>
  <si>
    <t>被告抗辯
複價</t>
    <phoneticPr fontId="1" type="noConversion"/>
  </si>
  <si>
    <t>判斷
複價</t>
    <phoneticPr fontId="1" type="noConversion"/>
  </si>
  <si>
    <t>內容</t>
    <phoneticPr fontId="1" type="noConversion"/>
  </si>
  <si>
    <t>判斷</t>
    <phoneticPr fontId="1" type="noConversion"/>
  </si>
  <si>
    <t>-</t>
    <phoneticPr fontId="1" type="noConversion"/>
  </si>
  <si>
    <t>一</t>
    <phoneticPr fontId="1" type="noConversion"/>
  </si>
  <si>
    <t>代叫工料款</t>
    <phoneticPr fontId="1" type="noConversion"/>
  </si>
  <si>
    <t>二</t>
    <phoneticPr fontId="1" type="noConversion"/>
  </si>
  <si>
    <t>合計（項次一-項次二）</t>
    <phoneticPr fontId="1" type="noConversion"/>
  </si>
  <si>
    <t>105年6月點工及代叫吊水冷水機</t>
    <phoneticPr fontId="1" type="noConversion"/>
  </si>
  <si>
    <t>105年7月點工及代清除木材、代叫瓦楞板、水泥材料</t>
    <phoneticPr fontId="1" type="noConversion"/>
  </si>
  <si>
    <t>105年8月點工</t>
    <phoneticPr fontId="1" type="noConversion"/>
  </si>
  <si>
    <t>105年9月點工</t>
    <phoneticPr fontId="1" type="noConversion"/>
  </si>
  <si>
    <t>105年9月洗消間地面灌漿連工帶料</t>
    <phoneticPr fontId="1" type="noConversion"/>
  </si>
  <si>
    <t>105年10月點工</t>
    <phoneticPr fontId="1" type="noConversion"/>
  </si>
  <si>
    <t>濾毒室前擋土牆紐澤西護欄清除修補連工帶料</t>
    <phoneticPr fontId="1" type="noConversion"/>
  </si>
  <si>
    <t>戰情室前屋頂灌漿連工帶料</t>
    <phoneticPr fontId="1" type="noConversion"/>
  </si>
  <si>
    <t>發電機室屋頂灌漿連工帶料</t>
    <phoneticPr fontId="1" type="noConversion"/>
  </si>
  <si>
    <t>105年7月建材</t>
    <phoneticPr fontId="1" type="noConversion"/>
  </si>
  <si>
    <t>105年8月建材</t>
    <phoneticPr fontId="1" type="noConversion"/>
  </si>
  <si>
    <t>105年9月建材</t>
    <phoneticPr fontId="1" type="noConversion"/>
  </si>
  <si>
    <t>導坑戰情室隔間牆</t>
    <phoneticPr fontId="1" type="noConversion"/>
  </si>
  <si>
    <t>代叫吊車冷水機及機具</t>
    <phoneticPr fontId="1" type="noConversion"/>
  </si>
  <si>
    <t>導坑內用材料</t>
    <phoneticPr fontId="1" type="noConversion"/>
  </si>
  <si>
    <t>導坑內使用之混凝土材料</t>
    <phoneticPr fontId="1" type="noConversion"/>
  </si>
  <si>
    <t>前導坑代叫水溝蓋板（不請求）</t>
    <phoneticPr fontId="1" type="noConversion"/>
  </si>
  <si>
    <t>被告已付項次1部分款項</t>
    <phoneticPr fontId="1" type="noConversion"/>
  </si>
  <si>
    <t>被告施作詳細價目表項次25費用</t>
    <phoneticPr fontId="1" type="noConversion"/>
  </si>
  <si>
    <t>被告施作詳細價目表項次28費用</t>
  </si>
  <si>
    <t>被告施作詳細價目表項次30費用</t>
  </si>
  <si>
    <t>被告施作詳細價目表項次31費用</t>
  </si>
  <si>
    <t>被告施作詳細價目表項次32費用</t>
  </si>
  <si>
    <t>被告施作詳細價目表項次33費用</t>
  </si>
  <si>
    <t>被告施作詳細價目表項次34(及項次36費用)</t>
  </si>
  <si>
    <t>被告施作詳細價目表項次35費用</t>
  </si>
  <si>
    <t>被告施作詳細價目表項次36費用</t>
  </si>
  <si>
    <t>被告施作詳細價目表項次39費用</t>
  </si>
  <si>
    <t>小計（項次11至12）</t>
    <phoneticPr fontId="1" type="noConversion"/>
  </si>
  <si>
    <t>小計（項次13至14）</t>
    <phoneticPr fontId="1" type="noConversion"/>
  </si>
  <si>
    <t>小計（項次15至16）</t>
    <phoneticPr fontId="1" type="noConversion"/>
  </si>
  <si>
    <t>項次</t>
    <phoneticPr fontId="1" type="noConversion"/>
  </si>
  <si>
    <t>項目</t>
    <phoneticPr fontId="1" type="noConversion"/>
  </si>
  <si>
    <t>原告主張</t>
    <phoneticPr fontId="1" type="noConversion"/>
  </si>
  <si>
    <t>單位</t>
    <phoneticPr fontId="1" type="noConversion"/>
  </si>
  <si>
    <t>數量</t>
    <phoneticPr fontId="1" type="noConversion"/>
  </si>
  <si>
    <t>單價</t>
    <phoneticPr fontId="1" type="noConversion"/>
  </si>
  <si>
    <t>複價</t>
    <phoneticPr fontId="1" type="noConversion"/>
  </si>
  <si>
    <t>放樣</t>
    <phoneticPr fontId="1" type="noConversion"/>
  </si>
  <si>
    <t>既有高壓變電箱上預留掛勾（維修保養吊掛）</t>
    <phoneticPr fontId="1" type="noConversion"/>
  </si>
  <si>
    <t>1：3水泥粉光漆彈水泥漆（一底二度）</t>
    <phoneticPr fontId="1" type="noConversion"/>
  </si>
  <si>
    <t>合計</t>
    <phoneticPr fontId="1" type="noConversion"/>
  </si>
  <si>
    <t>稅金5％（上列x5%）</t>
    <phoneticPr fontId="1" type="noConversion"/>
  </si>
  <si>
    <t>總計（合計+稅金5％）</t>
    <phoneticPr fontId="1" type="noConversion"/>
  </si>
  <si>
    <t>m</t>
    <phoneticPr fontId="1" type="noConversion"/>
  </si>
  <si>
    <r>
      <rPr>
        <sz val="12"/>
        <color theme="1"/>
        <rFont val="標楷體"/>
        <family val="2"/>
        <charset val="136"/>
      </rPr>
      <t>式</t>
    </r>
    <phoneticPr fontId="1" type="noConversion"/>
  </si>
  <si>
    <t>噸</t>
    <phoneticPr fontId="1" type="noConversion"/>
  </si>
  <si>
    <t></t>
  </si>
  <si>
    <t>-</t>
    <phoneticPr fontId="1" type="noConversion"/>
  </si>
  <si>
    <t>判斷</t>
    <phoneticPr fontId="1" type="noConversion"/>
  </si>
  <si>
    <t>結算明細表
數量</t>
    <phoneticPr fontId="1" type="noConversion"/>
  </si>
  <si>
    <t>無此項追加</t>
    <phoneticPr fontId="1" type="noConversion"/>
  </si>
  <si>
    <t>附表5「代叫工料款計算表」</t>
    <phoneticPr fontId="1" type="noConversion"/>
  </si>
  <si>
    <t>附表4「系爭排水溝工程款計算表」</t>
    <phoneticPr fontId="1" type="noConversion"/>
  </si>
  <si>
    <t>280kgf/c㎡ RC（預拌）</t>
    <phoneticPr fontId="1" type="noConversion"/>
  </si>
  <si>
    <t>陰井（W80xL80xH100cm)含安裝</t>
    <phoneticPr fontId="1" type="noConversion"/>
  </si>
  <si>
    <t>排水溝蓋本（含加工及安裝）</t>
    <phoneticPr fontId="1" type="noConversion"/>
  </si>
  <si>
    <t>排水溝與牆面連結修整</t>
    <phoneticPr fontId="1" type="noConversion"/>
  </si>
  <si>
    <t>㎡</t>
    <phoneticPr fontId="1" type="noConversion"/>
  </si>
  <si>
    <t>合計（未稅）</t>
    <phoneticPr fontId="1" type="noConversion"/>
  </si>
  <si>
    <t>合計（含稅）（上列x1.05）</t>
    <phoneticPr fontId="1" type="noConversion"/>
  </si>
  <si>
    <t>2800kgf/c㎡熱軋鋼筋（含運費，加工及組立）（結算明細表記載本工項為：4200kgf/c㎡熱軋鋼筋（含運費，加工及組立））</t>
    <phoneticPr fontId="1" type="noConversion"/>
  </si>
  <si>
    <t>m³</t>
    <phoneticPr fontId="1" type="noConversion"/>
  </si>
  <si>
    <t>理由</t>
    <phoneticPr fontId="1" type="noConversion"/>
  </si>
  <si>
    <t>1.原告主張之數量與結算明細表數量相符，應屬可採。
2.原告主張之本項單價，與詳細價目表項目12「普通清水模板費」相同（見卷一第12頁），應屬可採。</t>
    <phoneticPr fontId="1" type="noConversion"/>
  </si>
  <si>
    <t>1.原告主張之數量與結算明細表數量相符，應屬可採。
2.原告主張之本項單價，低於詳細價目表項目10「280kgf/c㎡ RC（預拌）」2300元/m³，應屬可採。</t>
    <phoneticPr fontId="1" type="noConversion"/>
  </si>
  <si>
    <t>1.原告主張之數量與結算明細表數量相符，應屬可採。
2.原告主張之本項單價，為原詳細價目表所無，故採用結算明細表之單價。</t>
    <phoneticPr fontId="1" type="noConversion"/>
  </si>
  <si>
    <t>1.原告主張之數量與結算明細表數量相符，應屬可採。
2.原告主張之本項單價，低於詳細價目表項目13「2800kgf/c㎡熱軋鋼筋（含運費，加工及組立）」21500元/m³，應屬可採。</t>
    <phoneticPr fontId="1" type="noConversion"/>
  </si>
  <si>
    <t>1.原告主張之數量與結算明細表數量相符，應屬可採。
2.原告主張之本項單價，與詳細價目表項目28「排水溝（含蓋）」相同，應屬可採。</t>
    <phoneticPr fontId="1" type="noConversion"/>
  </si>
  <si>
    <t>1.原告主張之數量與結算明細表數量之單位不符，應採用結算明細所列之數量及單位。
2.本項單價應採用詳細價目表項目2「挖土石方」單價300元/m³。</t>
    <phoneticPr fontId="1" type="noConversion"/>
  </si>
  <si>
    <t>1.原告主張之數量與結算明細表數量之單位不符，應採用結算明細所列之數量及單位。
2.本項單價應採用詳細價目表項目3「棄土（含棄土證明）」單價550元/m³。</t>
    <phoneticPr fontId="1" type="noConversion"/>
  </si>
  <si>
    <t>1.原告主張之數量與結算明細表數量之單位不符，應採用結算明細所列之數量及單位。
2.本項單價應採用詳細價目表項目4「回填土及夯實」單價550元/m³。</t>
    <phoneticPr fontId="1" type="noConversion"/>
  </si>
  <si>
    <t>結算明細表</t>
    <phoneticPr fontId="1" type="noConversion"/>
  </si>
  <si>
    <t>導坑內及原告承攬工程連工帶料所使用之材料（原告嗣後改稱不請求，見卷三第60頁）</t>
    <phoneticPr fontId="1" type="noConversion"/>
  </si>
  <si>
    <t>-</t>
    <phoneticPr fontId="1" type="noConversion"/>
  </si>
  <si>
    <t>附表3.「追加工程款計算表」</t>
    <phoneticPr fontId="1" type="noConversion"/>
  </si>
  <si>
    <t>原證14</t>
    <phoneticPr fontId="1" type="noConversion"/>
  </si>
  <si>
    <t>原證24</t>
  </si>
  <si>
    <t>原證15</t>
    <phoneticPr fontId="1" type="noConversion"/>
  </si>
  <si>
    <t>原證16</t>
  </si>
  <si>
    <t>原證17</t>
  </si>
  <si>
    <t>原證18</t>
  </si>
  <si>
    <t>原證19</t>
  </si>
  <si>
    <t>原證20</t>
  </si>
  <si>
    <t>原證21</t>
  </si>
  <si>
    <t>原證22</t>
  </si>
  <si>
    <t>原證23</t>
  </si>
  <si>
    <t>原證25</t>
  </si>
  <si>
    <t>原證26</t>
  </si>
  <si>
    <t>原證27</t>
  </si>
  <si>
    <t>原證28</t>
  </si>
  <si>
    <t>原證29</t>
  </si>
  <si>
    <t>原證30</t>
  </si>
  <si>
    <t>原證31</t>
  </si>
  <si>
    <t>-</t>
    <phoneticPr fontId="1" type="noConversion"/>
  </si>
  <si>
    <t>-</t>
    <phoneticPr fontId="1" type="noConversion"/>
  </si>
  <si>
    <t>併項次7</t>
    <phoneticPr fontId="1" type="noConversion"/>
  </si>
  <si>
    <t>原證32</t>
  </si>
  <si>
    <t>小計（項次一）</t>
    <phoneticPr fontId="1" type="noConversion"/>
  </si>
  <si>
    <t>合計(項次壹)(項次一至四)（見卷四第60頁）</t>
    <phoneticPr fontId="1" type="noConversion"/>
  </si>
  <si>
    <t>原告完成系爭工程款</t>
    <phoneticPr fontId="1" type="noConversion"/>
  </si>
  <si>
    <t>被告已付</t>
    <phoneticPr fontId="1" type="noConversion"/>
  </si>
  <si>
    <t>總計（合計+稅金5％）</t>
    <phoneticPr fontId="1" type="noConversion"/>
  </si>
  <si>
    <t>105年5月點工及代叫吊車</t>
    <phoneticPr fontId="1" type="noConversion"/>
  </si>
  <si>
    <t>追加工程款</t>
    <phoneticPr fontId="1" type="noConversion"/>
  </si>
  <si>
    <t>上列金額應扣除「水溝蓋含涵蓋」24,051元</t>
    <phoneticPr fontId="1" type="noConversion"/>
  </si>
  <si>
    <t>原告完成價值</t>
    <phoneticPr fontId="1" type="noConversion"/>
  </si>
  <si>
    <t>金額</t>
    <phoneticPr fontId="1" type="noConversion"/>
  </si>
  <si>
    <t>理由</t>
    <phoneticPr fontId="1" type="noConversion"/>
  </si>
  <si>
    <t>金額</t>
    <phoneticPr fontId="1" type="noConversion"/>
  </si>
  <si>
    <t>證據</t>
    <phoneticPr fontId="1" type="noConversion"/>
  </si>
  <si>
    <t>按原證14金額之8成計算</t>
  </si>
  <si>
    <t>按原證15金額之8成計算</t>
  </si>
  <si>
    <t>按原證16金額之8成計算</t>
  </si>
  <si>
    <t>按原證17金額之8成計算</t>
  </si>
  <si>
    <t>按原證18金額之8成計算</t>
  </si>
  <si>
    <t>按原證19金額之8成計算</t>
  </si>
  <si>
    <t>按原證20金額之8成計算</t>
  </si>
  <si>
    <t>按原證21金額之8成計算</t>
  </si>
  <si>
    <t>按原證22金額之8成計算</t>
  </si>
  <si>
    <t>按原證23金額之8成計算</t>
  </si>
  <si>
    <t>按原證24金額之8成計算</t>
  </si>
  <si>
    <t>按原證25金額之8成計算</t>
  </si>
  <si>
    <t>按原證26金額之8成計算</t>
  </si>
  <si>
    <t>按原證28金額之8成計算</t>
  </si>
  <si>
    <t>未施作。</t>
    <phoneticPr fontId="1" type="noConversion"/>
  </si>
  <si>
    <t>與項次11、12重複</t>
    <phoneticPr fontId="1" type="noConversion"/>
  </si>
  <si>
    <t>與項次9、10重複</t>
    <phoneticPr fontId="1" type="noConversion"/>
  </si>
  <si>
    <t>被告抵銷抗辯</t>
    <phoneticPr fontId="1" type="noConversion"/>
  </si>
  <si>
    <t>漆面起泡瑕疵修補費用</t>
    <phoneticPr fontId="1" type="noConversion"/>
  </si>
  <si>
    <t>屋面漿砌舖保麗龍隔熱磚</t>
    <phoneticPr fontId="1" type="noConversion"/>
  </si>
  <si>
    <t>不鏽鋼百葉窗120x120，活動式</t>
    <phoneticPr fontId="1" type="noConversion"/>
  </si>
  <si>
    <t>小計（項次1至10）</t>
    <phoneticPr fontId="1" type="noConversion"/>
  </si>
  <si>
    <t>系爭工程款及追加工程款</t>
    <phoneticPr fontId="1" type="noConversion"/>
  </si>
  <si>
    <t>系爭坑道工程款</t>
    <phoneticPr fontId="1" type="noConversion"/>
  </si>
  <si>
    <t>代叫工料款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</si>
</sst>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#,##0_ "/>
    <numFmt numFmtId="177" formatCode="_-* #,##0_-;\-* #,##0_-;_-* &quot;-&quot;??_-;_-@_-"/>
  </numFmts>
  <fonts count="8" x14ac:knownFonts="1">
    <font>
      <sz val="12"/>
      <color theme="1"/>
      <name val="標楷體"/>
      <family val="2"/>
      <charset val="136"/>
    </font>
    <font>
      <sz val="9"/>
      <name val="標楷體"/>
      <family val="2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標楷體"/>
      <family val="2"/>
      <charset val="136"/>
    </font>
    <font>
      <sz val="12"/>
      <color theme="1"/>
      <name val="Times New Roman"/>
      <family val="1"/>
    </font>
    <font>
      <sz val="12"/>
      <color theme="1"/>
      <name val="細明體"/>
      <family val="3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 diagonalDown="1"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 style="hair">
        <color auto="1"/>
      </diagonal>
    </border>
  </borders>
  <cellStyleXfs count="2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0" fontId="0" fillId="0" borderId="5" xfId="0" applyBorder="1" applyAlignment="1">
      <alignment vertical="center" wrapText="1"/>
    </xf>
    <xf numFmtId="176" fontId="0" fillId="0" borderId="5" xfId="0" applyNumberFormat="1" applyFill="1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5" xfId="0" applyFill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0" xfId="0" applyAlignment="1">
      <alignment vertical="center" wrapText="1"/>
    </xf>
    <xf numFmtId="177" fontId="0" fillId="0" borderId="0" xfId="1" applyNumberFormat="1" applyFont="1">
      <alignment vertical="center"/>
    </xf>
    <xf numFmtId="177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177" fontId="0" fillId="0" borderId="5" xfId="1" applyNumberFormat="1" applyFont="1" applyBorder="1" applyAlignment="1">
      <alignment horizontal="center" vertical="center"/>
    </xf>
    <xf numFmtId="177" fontId="0" fillId="0" borderId="5" xfId="1" applyNumberFormat="1" applyFont="1" applyBorder="1">
      <alignment vertical="center"/>
    </xf>
    <xf numFmtId="177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/>
    </xf>
    <xf numFmtId="0" fontId="0" fillId="2" borderId="4" xfId="0" applyFill="1" applyBorder="1">
      <alignment vertical="center"/>
    </xf>
    <xf numFmtId="0" fontId="0" fillId="2" borderId="5" xfId="0" applyFill="1" applyBorder="1">
      <alignment vertical="center"/>
    </xf>
    <xf numFmtId="0" fontId="0" fillId="2" borderId="5" xfId="0" applyFill="1" applyBorder="1" applyAlignment="1">
      <alignment horizontal="center" vertical="center"/>
    </xf>
    <xf numFmtId="177" fontId="0" fillId="2" borderId="5" xfId="1" applyNumberFormat="1" applyFont="1" applyFill="1" applyBorder="1">
      <alignment vertical="center"/>
    </xf>
    <xf numFmtId="177" fontId="0" fillId="2" borderId="5" xfId="0" applyNumberFormat="1" applyFill="1" applyBorder="1">
      <alignment vertical="center"/>
    </xf>
    <xf numFmtId="177" fontId="0" fillId="2" borderId="5" xfId="0" applyNumberFormat="1" applyFill="1" applyBorder="1" applyAlignment="1">
      <alignment horizontal="center" vertical="center"/>
    </xf>
    <xf numFmtId="177" fontId="2" fillId="0" borderId="5" xfId="0" applyNumberFormat="1" applyFont="1" applyBorder="1">
      <alignment vertical="center"/>
    </xf>
    <xf numFmtId="177" fontId="2" fillId="0" borderId="6" xfId="0" applyNumberFormat="1" applyFont="1" applyBorder="1">
      <alignment vertical="center"/>
    </xf>
    <xf numFmtId="0" fontId="0" fillId="0" borderId="8" xfId="0" applyBorder="1" applyAlignment="1">
      <alignment horizontal="center" vertical="center"/>
    </xf>
    <xf numFmtId="177" fontId="0" fillId="0" borderId="8" xfId="1" applyNumberFormat="1" applyFont="1" applyBorder="1">
      <alignment vertical="center"/>
    </xf>
    <xf numFmtId="177" fontId="2" fillId="0" borderId="8" xfId="0" applyNumberFormat="1" applyFont="1" applyBorder="1">
      <alignment vertical="center"/>
    </xf>
    <xf numFmtId="177" fontId="2" fillId="0" borderId="9" xfId="0" applyNumberFormat="1" applyFont="1" applyBorder="1">
      <alignment vertical="center"/>
    </xf>
    <xf numFmtId="0" fontId="0" fillId="2" borderId="5" xfId="0" applyFill="1" applyBorder="1" applyAlignment="1">
      <alignment vertical="center" wrapText="1"/>
    </xf>
    <xf numFmtId="177" fontId="0" fillId="0" borderId="11" xfId="1" applyNumberFormat="1" applyFont="1" applyBorder="1">
      <alignment vertical="center"/>
    </xf>
    <xf numFmtId="176" fontId="2" fillId="0" borderId="5" xfId="0" applyNumberFormat="1" applyFont="1" applyFill="1" applyBorder="1">
      <alignment vertical="center"/>
    </xf>
    <xf numFmtId="176" fontId="3" fillId="0" borderId="5" xfId="0" applyNumberFormat="1" applyFont="1" applyFill="1" applyBorder="1">
      <alignment vertical="center"/>
    </xf>
    <xf numFmtId="0" fontId="0" fillId="0" borderId="6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7" fontId="2" fillId="0" borderId="5" xfId="1" applyNumberFormat="1" applyFont="1" applyBorder="1">
      <alignment vertical="center"/>
    </xf>
    <xf numFmtId="177" fontId="2" fillId="0" borderId="6" xfId="1" applyNumberFormat="1" applyFont="1" applyBorder="1">
      <alignment vertical="center"/>
    </xf>
    <xf numFmtId="0" fontId="0" fillId="0" borderId="8" xfId="0" applyFill="1" applyBorder="1" applyAlignment="1">
      <alignment vertical="center" wrapText="1"/>
    </xf>
    <xf numFmtId="0" fontId="0" fillId="0" borderId="5" xfId="0" applyFill="1" applyBorder="1">
      <alignment vertical="center"/>
    </xf>
    <xf numFmtId="0" fontId="0" fillId="0" borderId="8" xfId="0" applyFill="1" applyBorder="1">
      <alignment vertical="center"/>
    </xf>
    <xf numFmtId="177" fontId="0" fillId="0" borderId="5" xfId="1" applyNumberFormat="1" applyFont="1" applyFill="1" applyBorder="1">
      <alignment vertical="center"/>
    </xf>
    <xf numFmtId="177" fontId="0" fillId="0" borderId="8" xfId="1" applyNumberFormat="1" applyFont="1" applyFill="1" applyBorder="1">
      <alignment vertical="center"/>
    </xf>
    <xf numFmtId="177" fontId="0" fillId="0" borderId="5" xfId="0" applyNumberFormat="1" applyFill="1" applyBorder="1">
      <alignment vertical="center"/>
    </xf>
    <xf numFmtId="177" fontId="0" fillId="2" borderId="6" xfId="0" applyNumberFormat="1" applyFill="1" applyBorder="1" applyAlignment="1">
      <alignment horizontal="center" vertical="center"/>
    </xf>
    <xf numFmtId="176" fontId="0" fillId="2" borderId="6" xfId="0" applyNumberFormat="1" applyFill="1" applyBorder="1" applyAlignment="1">
      <alignment horizontal="right" vertical="center"/>
    </xf>
    <xf numFmtId="177" fontId="2" fillId="0" borderId="9" xfId="0" applyNumberFormat="1" applyFont="1" applyFill="1" applyBorder="1" applyAlignment="1">
      <alignment horizontal="center" vertical="center"/>
    </xf>
    <xf numFmtId="0" fontId="0" fillId="0" borderId="9" xfId="0" applyFill="1" applyBorder="1" applyAlignment="1">
      <alignment vertical="center" wrapText="1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77" fontId="0" fillId="0" borderId="5" xfId="1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vertical="center"/>
    </xf>
    <xf numFmtId="0" fontId="0" fillId="0" borderId="6" xfId="0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6" xfId="0" applyFill="1" applyBorder="1" applyAlignment="1">
      <alignment vertical="center" wrapText="1"/>
    </xf>
    <xf numFmtId="0" fontId="5" fillId="0" borderId="5" xfId="0" applyFont="1" applyFill="1" applyBorder="1" applyAlignment="1">
      <alignment horizontal="center" vertical="center"/>
    </xf>
    <xf numFmtId="177" fontId="2" fillId="0" borderId="5" xfId="1" applyNumberFormat="1" applyFont="1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 applyAlignment="1">
      <alignment horizontal="center" vertical="center"/>
    </xf>
    <xf numFmtId="177" fontId="2" fillId="0" borderId="8" xfId="0" applyNumberFormat="1" applyFont="1" applyFill="1" applyBorder="1">
      <alignment vertical="center"/>
    </xf>
    <xf numFmtId="0" fontId="0" fillId="0" borderId="0" xfId="0" applyFill="1" applyAlignment="1">
      <alignment vertical="center" wrapText="1"/>
    </xf>
    <xf numFmtId="177" fontId="0" fillId="0" borderId="0" xfId="1" applyNumberFormat="1" applyFont="1" applyFill="1">
      <alignment vertical="center"/>
    </xf>
    <xf numFmtId="177" fontId="2" fillId="0" borderId="8" xfId="1" applyNumberFormat="1" applyFont="1" applyFill="1" applyBorder="1">
      <alignment vertical="center"/>
    </xf>
    <xf numFmtId="177" fontId="0" fillId="0" borderId="0" xfId="0" applyNumberFormat="1" applyFill="1" applyBorder="1">
      <alignment vertical="center"/>
    </xf>
    <xf numFmtId="176" fontId="0" fillId="0" borderId="6" xfId="0" applyNumberFormat="1" applyFill="1" applyBorder="1">
      <alignment vertical="center"/>
    </xf>
    <xf numFmtId="176" fontId="0" fillId="0" borderId="6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176" fontId="0" fillId="0" borderId="2" xfId="0" applyNumberForma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6" fontId="0" fillId="0" borderId="0" xfId="0" applyNumberFormat="1" applyFill="1">
      <alignment vertical="center"/>
    </xf>
    <xf numFmtId="176" fontId="2" fillId="0" borderId="6" xfId="0" applyNumberFormat="1" applyFont="1" applyFill="1" applyBorder="1">
      <alignment vertical="center"/>
    </xf>
    <xf numFmtId="176" fontId="0" fillId="0" borderId="5" xfId="0" applyNumberFormat="1" applyFill="1" applyBorder="1" applyAlignment="1">
      <alignment horizontal="center" vertical="center"/>
    </xf>
    <xf numFmtId="176" fontId="2" fillId="0" borderId="8" xfId="0" applyNumberFormat="1" applyFont="1" applyFill="1" applyBorder="1">
      <alignment vertical="center"/>
    </xf>
    <xf numFmtId="176" fontId="2" fillId="0" borderId="9" xfId="0" applyNumberFormat="1" applyFont="1" applyFill="1" applyBorder="1">
      <alignment vertical="center"/>
    </xf>
    <xf numFmtId="177" fontId="2" fillId="0" borderId="5" xfId="0" applyNumberFormat="1" applyFont="1" applyFill="1" applyBorder="1">
      <alignment vertical="center"/>
    </xf>
    <xf numFmtId="0" fontId="0" fillId="0" borderId="9" xfId="0" applyFill="1" applyBorder="1">
      <alignment vertical="center"/>
    </xf>
    <xf numFmtId="0" fontId="0" fillId="0" borderId="0" xfId="0" applyFill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177" fontId="0" fillId="0" borderId="2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5"/>
  <sheetViews>
    <sheetView zoomScale="130" zoomScaleNormal="130" workbookViewId="0">
      <selection activeCell="C19" sqref="C19"/>
    </sheetView>
  </sheetViews>
  <sheetFormatPr defaultColWidth="8.69921875" defaultRowHeight="16.2" x14ac:dyDescent="0.3"/>
  <cols>
    <col min="1" max="1" width="4.5" style="54" customWidth="1"/>
    <col min="2" max="2" width="43.09765625" style="68" customWidth="1"/>
    <col min="3" max="3" width="12.59765625" style="78" bestFit="1" customWidth="1"/>
    <col min="4" max="4" width="13.59765625" style="78" bestFit="1" customWidth="1"/>
    <col min="5" max="5" width="13.19921875" style="78" customWidth="1"/>
    <col min="6" max="6" width="11.19921875" style="54" bestFit="1" customWidth="1"/>
    <col min="7" max="7" width="11.296875" style="54" bestFit="1" customWidth="1"/>
    <col min="8" max="16384" width="8.69921875" style="54"/>
  </cols>
  <sheetData>
    <row r="1" spans="1:6" x14ac:dyDescent="0.3">
      <c r="A1" s="85" t="s">
        <v>0</v>
      </c>
      <c r="B1" s="85"/>
      <c r="C1" s="85"/>
      <c r="D1" s="85"/>
      <c r="E1" s="85"/>
    </row>
    <row r="2" spans="1:6" s="55" customFormat="1" x14ac:dyDescent="0.3">
      <c r="A2" s="74" t="s">
        <v>1</v>
      </c>
      <c r="B2" s="75" t="s">
        <v>5</v>
      </c>
      <c r="C2" s="76" t="s">
        <v>6</v>
      </c>
      <c r="D2" s="76" t="s">
        <v>7</v>
      </c>
      <c r="E2" s="77" t="s">
        <v>8</v>
      </c>
    </row>
    <row r="3" spans="1:6" x14ac:dyDescent="0.3">
      <c r="A3" s="60" t="s">
        <v>12</v>
      </c>
      <c r="B3" s="10" t="s">
        <v>10</v>
      </c>
      <c r="C3" s="7"/>
      <c r="D3" s="7"/>
      <c r="E3" s="72"/>
    </row>
    <row r="4" spans="1:6" x14ac:dyDescent="0.3">
      <c r="A4" s="60" t="s">
        <v>9</v>
      </c>
      <c r="B4" s="10" t="s">
        <v>232</v>
      </c>
      <c r="C4" s="7"/>
      <c r="D4" s="7"/>
      <c r="E4" s="72"/>
    </row>
    <row r="5" spans="1:6" x14ac:dyDescent="0.3">
      <c r="A5" s="60">
        <v>1</v>
      </c>
      <c r="B5" s="10" t="s">
        <v>199</v>
      </c>
      <c r="C5" s="7">
        <f>附表2!G46</f>
        <v>3583367</v>
      </c>
      <c r="D5" s="7">
        <f>附表2!H46</f>
        <v>3467867</v>
      </c>
      <c r="E5" s="72">
        <f>附表2!I46</f>
        <v>3541367</v>
      </c>
    </row>
    <row r="6" spans="1:6" x14ac:dyDescent="0.3">
      <c r="A6" s="60">
        <v>2</v>
      </c>
      <c r="B6" s="10" t="s">
        <v>203</v>
      </c>
      <c r="C6" s="7">
        <v>760358</v>
      </c>
      <c r="D6" s="7">
        <v>0</v>
      </c>
      <c r="E6" s="72">
        <f>附表3!J30</f>
        <v>527982</v>
      </c>
      <c r="F6" s="78"/>
    </row>
    <row r="7" spans="1:6" x14ac:dyDescent="0.3">
      <c r="A7" s="60">
        <v>3</v>
      </c>
      <c r="B7" s="10" t="s">
        <v>200</v>
      </c>
      <c r="C7" s="7">
        <v>-3771490</v>
      </c>
      <c r="D7" s="7">
        <v>-3958950</v>
      </c>
      <c r="E7" s="72">
        <f>D7</f>
        <v>-3958950</v>
      </c>
      <c r="F7" s="78"/>
    </row>
    <row r="8" spans="1:6" x14ac:dyDescent="0.3">
      <c r="A8" s="60"/>
      <c r="B8" s="10" t="s">
        <v>20</v>
      </c>
      <c r="C8" s="36">
        <f>SUM(C5:C7)</f>
        <v>572235</v>
      </c>
      <c r="D8" s="36">
        <f>SUM(D5:D7)</f>
        <v>-491083</v>
      </c>
      <c r="E8" s="79">
        <f>SUM(E5:E7)</f>
        <v>110399</v>
      </c>
    </row>
    <row r="9" spans="1:6" x14ac:dyDescent="0.3">
      <c r="A9" s="60" t="s">
        <v>11</v>
      </c>
      <c r="B9" s="10" t="s">
        <v>233</v>
      </c>
      <c r="C9" s="7"/>
      <c r="D9" s="7"/>
      <c r="E9" s="72"/>
    </row>
    <row r="10" spans="1:6" x14ac:dyDescent="0.3">
      <c r="A10" s="60">
        <v>1</v>
      </c>
      <c r="B10" s="10" t="s">
        <v>2</v>
      </c>
      <c r="C10" s="7">
        <v>315000</v>
      </c>
      <c r="D10" s="7">
        <v>300000</v>
      </c>
      <c r="E10" s="72">
        <v>300000</v>
      </c>
    </row>
    <row r="11" spans="1:6" x14ac:dyDescent="0.3">
      <c r="A11" s="60">
        <v>2</v>
      </c>
      <c r="B11" s="10" t="s">
        <v>22</v>
      </c>
      <c r="C11" s="7">
        <v>0</v>
      </c>
      <c r="D11" s="7">
        <v>-31500</v>
      </c>
      <c r="E11" s="72">
        <v>0</v>
      </c>
    </row>
    <row r="12" spans="1:6" x14ac:dyDescent="0.3">
      <c r="A12" s="60">
        <v>3</v>
      </c>
      <c r="B12" s="10" t="s">
        <v>14</v>
      </c>
      <c r="C12" s="7">
        <v>-300000</v>
      </c>
      <c r="D12" s="7">
        <v>-300000</v>
      </c>
      <c r="E12" s="72">
        <v>-300000</v>
      </c>
    </row>
    <row r="13" spans="1:6" x14ac:dyDescent="0.3">
      <c r="A13" s="60"/>
      <c r="B13" s="10" t="s">
        <v>19</v>
      </c>
      <c r="C13" s="36">
        <f>SUM(C10:C12)</f>
        <v>15000</v>
      </c>
      <c r="D13" s="36">
        <f>SUM(D10:D12)</f>
        <v>-31500</v>
      </c>
      <c r="E13" s="79">
        <f>SUM(E10:E12)</f>
        <v>0</v>
      </c>
      <c r="F13" s="78"/>
    </row>
    <row r="14" spans="1:6" x14ac:dyDescent="0.3">
      <c r="A14" s="60" t="s">
        <v>15</v>
      </c>
      <c r="B14" s="10" t="s">
        <v>3</v>
      </c>
      <c r="C14" s="7"/>
      <c r="D14" s="7"/>
      <c r="E14" s="72"/>
    </row>
    <row r="15" spans="1:6" x14ac:dyDescent="0.3">
      <c r="A15" s="60">
        <v>1</v>
      </c>
      <c r="B15" s="10" t="s">
        <v>3</v>
      </c>
      <c r="C15" s="7">
        <v>128048</v>
      </c>
      <c r="D15" s="7">
        <v>0</v>
      </c>
      <c r="E15" s="72">
        <f>附表4!M15</f>
        <v>87984</v>
      </c>
    </row>
    <row r="16" spans="1:6" x14ac:dyDescent="0.3">
      <c r="A16" s="60">
        <v>2</v>
      </c>
      <c r="B16" s="10" t="s">
        <v>14</v>
      </c>
      <c r="C16" s="7">
        <v>0</v>
      </c>
      <c r="D16" s="7">
        <v>0</v>
      </c>
      <c r="E16" s="72">
        <v>0</v>
      </c>
    </row>
    <row r="17" spans="1:5" x14ac:dyDescent="0.3">
      <c r="A17" s="60"/>
      <c r="B17" s="10" t="s">
        <v>18</v>
      </c>
      <c r="C17" s="36">
        <f>SUM(C15:C16)</f>
        <v>128048</v>
      </c>
      <c r="D17" s="36">
        <f>SUM(D15:D16)</f>
        <v>0</v>
      </c>
      <c r="E17" s="79">
        <f>SUM(E15:E16)</f>
        <v>87984</v>
      </c>
    </row>
    <row r="18" spans="1:5" x14ac:dyDescent="0.3">
      <c r="A18" s="60" t="s">
        <v>16</v>
      </c>
      <c r="B18" s="10" t="s">
        <v>234</v>
      </c>
      <c r="C18" s="7"/>
      <c r="D18" s="7"/>
      <c r="E18" s="72"/>
    </row>
    <row r="19" spans="1:5" x14ac:dyDescent="0.3">
      <c r="A19" s="60">
        <v>1</v>
      </c>
      <c r="B19" s="10" t="s">
        <v>4</v>
      </c>
      <c r="C19" s="7">
        <v>521449</v>
      </c>
      <c r="D19" s="7">
        <v>0</v>
      </c>
      <c r="E19" s="72">
        <f>附表5!E24</f>
        <v>349847</v>
      </c>
    </row>
    <row r="20" spans="1:5" x14ac:dyDescent="0.3">
      <c r="A20" s="60">
        <v>2</v>
      </c>
      <c r="B20" s="10" t="s">
        <v>14</v>
      </c>
      <c r="C20" s="7">
        <v>-140000</v>
      </c>
      <c r="D20" s="7">
        <v>0</v>
      </c>
      <c r="E20" s="72">
        <v>0</v>
      </c>
    </row>
    <row r="21" spans="1:5" x14ac:dyDescent="0.3">
      <c r="A21" s="60"/>
      <c r="B21" s="10" t="s">
        <v>17</v>
      </c>
      <c r="C21" s="36">
        <f>SUM(C19:C20)</f>
        <v>381449</v>
      </c>
      <c r="D21" s="36">
        <f>SUM(D19:D20)</f>
        <v>0</v>
      </c>
      <c r="E21" s="79">
        <f>SUM(E19:E20)</f>
        <v>349847</v>
      </c>
    </row>
    <row r="22" spans="1:5" x14ac:dyDescent="0.3">
      <c r="A22" s="60"/>
      <c r="B22" s="10" t="s">
        <v>198</v>
      </c>
      <c r="C22" s="36">
        <f>C8+C13+C17+C21</f>
        <v>1096732</v>
      </c>
      <c r="D22" s="36">
        <f>D8+D13+D17+D21</f>
        <v>-522583</v>
      </c>
      <c r="E22" s="79">
        <f>E8+E13+E17+E21</f>
        <v>548230</v>
      </c>
    </row>
    <row r="23" spans="1:5" x14ac:dyDescent="0.3">
      <c r="A23" s="60" t="s">
        <v>13</v>
      </c>
      <c r="B23" s="10" t="s">
        <v>227</v>
      </c>
      <c r="C23" s="7"/>
      <c r="D23" s="7"/>
      <c r="E23" s="72"/>
    </row>
    <row r="24" spans="1:5" x14ac:dyDescent="0.3">
      <c r="A24" s="60">
        <v>1</v>
      </c>
      <c r="B24" s="10" t="s">
        <v>117</v>
      </c>
      <c r="C24" s="7">
        <v>0</v>
      </c>
      <c r="D24" s="7">
        <v>116380</v>
      </c>
      <c r="E24" s="72">
        <v>37260</v>
      </c>
    </row>
    <row r="25" spans="1:5" x14ac:dyDescent="0.3">
      <c r="A25" s="60">
        <v>2</v>
      </c>
      <c r="B25" s="10" t="s">
        <v>118</v>
      </c>
      <c r="C25" s="7">
        <v>0</v>
      </c>
      <c r="D25" s="7">
        <v>233334</v>
      </c>
      <c r="E25" s="72">
        <v>0</v>
      </c>
    </row>
    <row r="26" spans="1:5" x14ac:dyDescent="0.3">
      <c r="A26" s="60">
        <v>3</v>
      </c>
      <c r="B26" s="10" t="s">
        <v>119</v>
      </c>
      <c r="C26" s="7">
        <v>0</v>
      </c>
      <c r="D26" s="7">
        <v>8000</v>
      </c>
      <c r="E26" s="72">
        <v>0</v>
      </c>
    </row>
    <row r="27" spans="1:5" x14ac:dyDescent="0.3">
      <c r="A27" s="60">
        <v>4</v>
      </c>
      <c r="B27" s="10" t="s">
        <v>120</v>
      </c>
      <c r="C27" s="7">
        <v>0</v>
      </c>
      <c r="D27" s="7">
        <v>6000</v>
      </c>
      <c r="E27" s="72">
        <v>0</v>
      </c>
    </row>
    <row r="28" spans="1:5" x14ac:dyDescent="0.3">
      <c r="A28" s="60">
        <v>5</v>
      </c>
      <c r="B28" s="10" t="s">
        <v>121</v>
      </c>
      <c r="C28" s="7">
        <v>0</v>
      </c>
      <c r="D28" s="7">
        <v>80000</v>
      </c>
      <c r="E28" s="72">
        <v>22040</v>
      </c>
    </row>
    <row r="29" spans="1:5" x14ac:dyDescent="0.3">
      <c r="A29" s="60">
        <v>6</v>
      </c>
      <c r="B29" s="10" t="s">
        <v>122</v>
      </c>
      <c r="C29" s="7">
        <v>0</v>
      </c>
      <c r="D29" s="7">
        <v>20000</v>
      </c>
      <c r="E29" s="72">
        <v>0</v>
      </c>
    </row>
    <row r="30" spans="1:5" x14ac:dyDescent="0.3">
      <c r="A30" s="60">
        <v>7</v>
      </c>
      <c r="B30" s="10" t="s">
        <v>123</v>
      </c>
      <c r="C30" s="7">
        <v>0</v>
      </c>
      <c r="D30" s="7">
        <v>107100</v>
      </c>
      <c r="E30" s="72">
        <v>0</v>
      </c>
    </row>
    <row r="31" spans="1:5" x14ac:dyDescent="0.3">
      <c r="A31" s="60">
        <v>8</v>
      </c>
      <c r="B31" s="10" t="s">
        <v>124</v>
      </c>
      <c r="C31" s="7">
        <v>0</v>
      </c>
      <c r="D31" s="7">
        <v>17000</v>
      </c>
      <c r="E31" s="72">
        <v>0</v>
      </c>
    </row>
    <row r="32" spans="1:5" x14ac:dyDescent="0.3">
      <c r="A32" s="60">
        <v>9</v>
      </c>
      <c r="B32" s="10" t="s">
        <v>125</v>
      </c>
      <c r="C32" s="7"/>
      <c r="D32" s="80" t="s">
        <v>24</v>
      </c>
      <c r="E32" s="73" t="s">
        <v>195</v>
      </c>
    </row>
    <row r="33" spans="1:7" x14ac:dyDescent="0.3">
      <c r="A33" s="60">
        <v>10</v>
      </c>
      <c r="B33" s="10" t="s">
        <v>126</v>
      </c>
      <c r="C33" s="7">
        <v>0</v>
      </c>
      <c r="D33" s="7">
        <v>58105</v>
      </c>
      <c r="E33" s="72">
        <v>0</v>
      </c>
    </row>
    <row r="34" spans="1:7" x14ac:dyDescent="0.3">
      <c r="A34" s="60"/>
      <c r="B34" s="10" t="s">
        <v>231</v>
      </c>
      <c r="C34" s="7"/>
      <c r="D34" s="36">
        <f>SUM(D24:D33)</f>
        <v>645919</v>
      </c>
      <c r="E34" s="79">
        <f>SUM(E24:E33)</f>
        <v>59300</v>
      </c>
    </row>
    <row r="35" spans="1:7" x14ac:dyDescent="0.3">
      <c r="A35" s="60">
        <v>11</v>
      </c>
      <c r="B35" s="10" t="s">
        <v>228</v>
      </c>
      <c r="C35" s="7">
        <v>0</v>
      </c>
      <c r="D35" s="37">
        <v>574111</v>
      </c>
      <c r="E35" s="72">
        <v>0</v>
      </c>
    </row>
    <row r="36" spans="1:7" x14ac:dyDescent="0.3">
      <c r="A36" s="60">
        <v>12</v>
      </c>
      <c r="B36" s="10" t="s">
        <v>23</v>
      </c>
      <c r="C36" s="7">
        <v>0</v>
      </c>
      <c r="D36" s="7">
        <v>638400</v>
      </c>
      <c r="E36" s="72">
        <v>0</v>
      </c>
    </row>
    <row r="37" spans="1:7" x14ac:dyDescent="0.3">
      <c r="A37" s="60"/>
      <c r="B37" s="10" t="s">
        <v>127</v>
      </c>
      <c r="C37" s="7"/>
      <c r="D37" s="36">
        <f>SUM(D35:D36)</f>
        <v>1212511</v>
      </c>
      <c r="E37" s="79">
        <f>SUM(E35:E36)</f>
        <v>0</v>
      </c>
    </row>
    <row r="38" spans="1:7" x14ac:dyDescent="0.3">
      <c r="A38" s="60">
        <v>13</v>
      </c>
      <c r="B38" s="10" t="s">
        <v>25</v>
      </c>
      <c r="C38" s="7">
        <v>0</v>
      </c>
      <c r="D38" s="7">
        <v>31500</v>
      </c>
      <c r="E38" s="72">
        <v>0</v>
      </c>
    </row>
    <row r="39" spans="1:7" x14ac:dyDescent="0.3">
      <c r="A39" s="60">
        <v>14</v>
      </c>
      <c r="B39" s="10" t="s">
        <v>26</v>
      </c>
      <c r="C39" s="7">
        <v>0</v>
      </c>
      <c r="D39" s="7">
        <v>233334</v>
      </c>
      <c r="E39" s="72">
        <v>0</v>
      </c>
    </row>
    <row r="40" spans="1:7" x14ac:dyDescent="0.3">
      <c r="A40" s="60"/>
      <c r="B40" s="10" t="s">
        <v>128</v>
      </c>
      <c r="C40" s="7"/>
      <c r="D40" s="36">
        <f>SUM(D38:D39)</f>
        <v>264834</v>
      </c>
      <c r="E40" s="79">
        <f>SUM(E38:E39)</f>
        <v>0</v>
      </c>
    </row>
    <row r="41" spans="1:7" x14ac:dyDescent="0.3">
      <c r="A41" s="60">
        <v>15</v>
      </c>
      <c r="B41" s="10" t="s">
        <v>27</v>
      </c>
      <c r="C41" s="7">
        <v>0</v>
      </c>
      <c r="D41" s="7">
        <v>1150163</v>
      </c>
      <c r="E41" s="72">
        <v>0</v>
      </c>
      <c r="G41" s="78"/>
    </row>
    <row r="42" spans="1:7" x14ac:dyDescent="0.3">
      <c r="A42" s="60">
        <v>16</v>
      </c>
      <c r="B42" s="10" t="s">
        <v>28</v>
      </c>
      <c r="C42" s="7">
        <v>0</v>
      </c>
      <c r="D42" s="7">
        <v>715594</v>
      </c>
      <c r="E42" s="72">
        <v>0</v>
      </c>
      <c r="F42" s="78"/>
      <c r="G42" s="78"/>
    </row>
    <row r="43" spans="1:7" x14ac:dyDescent="0.3">
      <c r="A43" s="60"/>
      <c r="B43" s="10" t="s">
        <v>129</v>
      </c>
      <c r="C43" s="7"/>
      <c r="D43" s="36">
        <f>SUM(D41:D42)</f>
        <v>1865757</v>
      </c>
      <c r="E43" s="79">
        <f>SUM(E41:E42)</f>
        <v>0</v>
      </c>
      <c r="F43" s="78"/>
    </row>
    <row r="44" spans="1:7" x14ac:dyDescent="0.3">
      <c r="A44" s="60"/>
      <c r="B44" s="10" t="s">
        <v>29</v>
      </c>
      <c r="C44" s="36">
        <f>SUM(C24:C42)</f>
        <v>0</v>
      </c>
      <c r="D44" s="36">
        <f>D34+D37+D40+D43</f>
        <v>3989021</v>
      </c>
      <c r="E44" s="79">
        <f>E34+E37+E40+E43</f>
        <v>59300</v>
      </c>
    </row>
    <row r="45" spans="1:7" x14ac:dyDescent="0.3">
      <c r="A45" s="65"/>
      <c r="B45" s="44" t="s">
        <v>21</v>
      </c>
      <c r="C45" s="81">
        <f>C22-C44</f>
        <v>1096732</v>
      </c>
      <c r="D45" s="81">
        <f>D22-D44</f>
        <v>-4511604</v>
      </c>
      <c r="E45" s="82">
        <f>E22-E44</f>
        <v>488930</v>
      </c>
    </row>
  </sheetData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4" fitToHeight="0" orientation="portrait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8"/>
  <sheetViews>
    <sheetView zoomScaleNormal="100" workbookViewId="0">
      <pane xSplit="3" ySplit="3" topLeftCell="D10" activePane="bottomRight" state="frozen"/>
      <selection pane="topRight" activeCell="D1" sqref="D1"/>
      <selection pane="bottomLeft" activeCell="A4" sqref="A4"/>
      <selection pane="bottomRight" activeCell="G46" sqref="G46"/>
    </sheetView>
  </sheetViews>
  <sheetFormatPr defaultRowHeight="16.2" x14ac:dyDescent="0.3"/>
  <cols>
    <col min="1" max="1" width="3.296875" customWidth="1"/>
    <col min="2" max="2" width="21.3984375" style="12" customWidth="1"/>
    <col min="3" max="3" width="4.69921875" style="1" customWidth="1"/>
    <col min="4" max="4" width="5" customWidth="1"/>
    <col min="5" max="5" width="10.19921875" style="13" bestFit="1" customWidth="1"/>
    <col min="6" max="9" width="13.5" bestFit="1" customWidth="1"/>
  </cols>
  <sheetData>
    <row r="1" spans="1:9" x14ac:dyDescent="0.3">
      <c r="A1" s="88" t="s">
        <v>30</v>
      </c>
      <c r="B1" s="88"/>
      <c r="C1" s="88"/>
      <c r="D1" s="88"/>
      <c r="E1" s="88"/>
      <c r="F1" s="88"/>
      <c r="G1" s="88"/>
      <c r="H1" s="88"/>
      <c r="I1" s="88"/>
    </row>
    <row r="2" spans="1:9" s="1" customFormat="1" x14ac:dyDescent="0.3">
      <c r="A2" s="89" t="s">
        <v>31</v>
      </c>
      <c r="B2" s="91" t="s">
        <v>32</v>
      </c>
      <c r="C2" s="93" t="s">
        <v>33</v>
      </c>
      <c r="D2" s="93"/>
      <c r="E2" s="93"/>
      <c r="F2" s="93"/>
      <c r="G2" s="91" t="s">
        <v>89</v>
      </c>
      <c r="H2" s="91" t="s">
        <v>90</v>
      </c>
      <c r="I2" s="86" t="s">
        <v>91</v>
      </c>
    </row>
    <row r="3" spans="1:9" s="1" customFormat="1" x14ac:dyDescent="0.3">
      <c r="A3" s="90"/>
      <c r="B3" s="92"/>
      <c r="C3" s="15" t="s">
        <v>78</v>
      </c>
      <c r="D3" s="15" t="s">
        <v>36</v>
      </c>
      <c r="E3" s="16" t="s">
        <v>34</v>
      </c>
      <c r="F3" s="15" t="s">
        <v>35</v>
      </c>
      <c r="G3" s="94"/>
      <c r="H3" s="94"/>
      <c r="I3" s="87"/>
    </row>
    <row r="4" spans="1:9" x14ac:dyDescent="0.3">
      <c r="A4" s="2">
        <v>1</v>
      </c>
      <c r="B4" s="6" t="s">
        <v>37</v>
      </c>
      <c r="C4" s="15" t="s">
        <v>85</v>
      </c>
      <c r="D4" s="3">
        <v>105</v>
      </c>
      <c r="E4" s="17">
        <v>80</v>
      </c>
      <c r="F4" s="18">
        <f>ROUND(D4*E4,)</f>
        <v>8400</v>
      </c>
      <c r="G4" s="18">
        <f>ROUND(D4*E4,)</f>
        <v>8400</v>
      </c>
      <c r="H4" s="18">
        <f>ROUND(D4*E4,)</f>
        <v>8400</v>
      </c>
      <c r="I4" s="19">
        <f>ROUND(D4*E4,)</f>
        <v>8400</v>
      </c>
    </row>
    <row r="5" spans="1:9" x14ac:dyDescent="0.3">
      <c r="A5" s="2">
        <v>2</v>
      </c>
      <c r="B5" s="6" t="s">
        <v>38</v>
      </c>
      <c r="C5" s="15" t="s">
        <v>86</v>
      </c>
      <c r="D5" s="3">
        <v>92</v>
      </c>
      <c r="E5" s="17">
        <v>300</v>
      </c>
      <c r="F5" s="18">
        <f t="shared" ref="F5:F43" si="0">ROUND(D5*E5,)</f>
        <v>27600</v>
      </c>
      <c r="G5" s="18">
        <f t="shared" ref="G5:G42" si="1">ROUND(D5*E5,)</f>
        <v>27600</v>
      </c>
      <c r="H5" s="18">
        <f t="shared" ref="H5:H24" si="2">ROUND(D5*E5,)</f>
        <v>27600</v>
      </c>
      <c r="I5" s="19">
        <f t="shared" ref="I5:I24" si="3">ROUND(D5*E5,)</f>
        <v>27600</v>
      </c>
    </row>
    <row r="6" spans="1:9" x14ac:dyDescent="0.3">
      <c r="A6" s="2">
        <v>3</v>
      </c>
      <c r="B6" s="6" t="s">
        <v>39</v>
      </c>
      <c r="C6" s="15" t="s">
        <v>86</v>
      </c>
      <c r="D6" s="3">
        <v>83</v>
      </c>
      <c r="E6" s="17">
        <v>550</v>
      </c>
      <c r="F6" s="18">
        <f t="shared" si="0"/>
        <v>45650</v>
      </c>
      <c r="G6" s="18">
        <f t="shared" si="1"/>
        <v>45650</v>
      </c>
      <c r="H6" s="18">
        <f t="shared" si="2"/>
        <v>45650</v>
      </c>
      <c r="I6" s="19">
        <f t="shared" si="3"/>
        <v>45650</v>
      </c>
    </row>
    <row r="7" spans="1:9" x14ac:dyDescent="0.3">
      <c r="A7" s="2">
        <v>4</v>
      </c>
      <c r="B7" s="6" t="s">
        <v>40</v>
      </c>
      <c r="C7" s="15" t="s">
        <v>86</v>
      </c>
      <c r="D7" s="3">
        <v>9</v>
      </c>
      <c r="E7" s="17">
        <v>400</v>
      </c>
      <c r="F7" s="18">
        <f t="shared" si="0"/>
        <v>3600</v>
      </c>
      <c r="G7" s="18">
        <f t="shared" si="1"/>
        <v>3600</v>
      </c>
      <c r="H7" s="18">
        <f t="shared" si="2"/>
        <v>3600</v>
      </c>
      <c r="I7" s="19">
        <f t="shared" si="3"/>
        <v>3600</v>
      </c>
    </row>
    <row r="8" spans="1:9" ht="32.4" x14ac:dyDescent="0.3">
      <c r="A8" s="2">
        <v>5</v>
      </c>
      <c r="B8" s="6" t="s">
        <v>41</v>
      </c>
      <c r="C8" s="15" t="s">
        <v>79</v>
      </c>
      <c r="D8" s="3">
        <v>1</v>
      </c>
      <c r="E8" s="17">
        <v>10000</v>
      </c>
      <c r="F8" s="18">
        <f t="shared" si="0"/>
        <v>10000</v>
      </c>
      <c r="G8" s="18">
        <f t="shared" si="1"/>
        <v>10000</v>
      </c>
      <c r="H8" s="18">
        <f t="shared" si="2"/>
        <v>10000</v>
      </c>
      <c r="I8" s="19">
        <f t="shared" si="3"/>
        <v>10000</v>
      </c>
    </row>
    <row r="9" spans="1:9" x14ac:dyDescent="0.3">
      <c r="A9" s="2">
        <v>6</v>
      </c>
      <c r="B9" s="6" t="s">
        <v>42</v>
      </c>
      <c r="C9" s="15" t="s">
        <v>86</v>
      </c>
      <c r="D9" s="3">
        <v>23</v>
      </c>
      <c r="E9" s="17">
        <v>900</v>
      </c>
      <c r="F9" s="18">
        <f t="shared" si="0"/>
        <v>20700</v>
      </c>
      <c r="G9" s="18">
        <f t="shared" si="1"/>
        <v>20700</v>
      </c>
      <c r="H9" s="18">
        <f t="shared" si="2"/>
        <v>20700</v>
      </c>
      <c r="I9" s="19">
        <f t="shared" si="3"/>
        <v>20700</v>
      </c>
    </row>
    <row r="10" spans="1:9" x14ac:dyDescent="0.3">
      <c r="A10" s="2">
        <v>7</v>
      </c>
      <c r="B10" s="6" t="s">
        <v>43</v>
      </c>
      <c r="C10" s="15" t="s">
        <v>85</v>
      </c>
      <c r="D10" s="3">
        <v>76</v>
      </c>
      <c r="E10" s="17">
        <v>120</v>
      </c>
      <c r="F10" s="18">
        <f t="shared" si="0"/>
        <v>9120</v>
      </c>
      <c r="G10" s="18">
        <f t="shared" si="1"/>
        <v>9120</v>
      </c>
      <c r="H10" s="18">
        <f t="shared" si="2"/>
        <v>9120</v>
      </c>
      <c r="I10" s="19">
        <f t="shared" si="3"/>
        <v>9120</v>
      </c>
    </row>
    <row r="11" spans="1:9" ht="32.4" x14ac:dyDescent="0.3">
      <c r="A11" s="2">
        <v>8</v>
      </c>
      <c r="B11" s="6" t="s">
        <v>44</v>
      </c>
      <c r="C11" s="15" t="s">
        <v>86</v>
      </c>
      <c r="D11" s="3">
        <v>11</v>
      </c>
      <c r="E11" s="17">
        <v>2000</v>
      </c>
      <c r="F11" s="18">
        <f t="shared" si="0"/>
        <v>22000</v>
      </c>
      <c r="G11" s="18">
        <f t="shared" si="1"/>
        <v>22000</v>
      </c>
      <c r="H11" s="18">
        <f t="shared" si="2"/>
        <v>22000</v>
      </c>
      <c r="I11" s="19">
        <f t="shared" si="3"/>
        <v>22000</v>
      </c>
    </row>
    <row r="12" spans="1:9" ht="32.4" x14ac:dyDescent="0.3">
      <c r="A12" s="2">
        <v>9</v>
      </c>
      <c r="B12" s="6" t="s">
        <v>45</v>
      </c>
      <c r="C12" s="15" t="s">
        <v>86</v>
      </c>
      <c r="D12" s="3">
        <v>15</v>
      </c>
      <c r="E12" s="17">
        <v>2100</v>
      </c>
      <c r="F12" s="18">
        <f t="shared" si="0"/>
        <v>31500</v>
      </c>
      <c r="G12" s="20" t="s">
        <v>87</v>
      </c>
      <c r="H12" s="20" t="s">
        <v>87</v>
      </c>
      <c r="I12" s="21" t="s">
        <v>87</v>
      </c>
    </row>
    <row r="13" spans="1:9" ht="32.4" x14ac:dyDescent="0.3">
      <c r="A13" s="2">
        <v>10</v>
      </c>
      <c r="B13" s="6" t="s">
        <v>46</v>
      </c>
      <c r="C13" s="15" t="s">
        <v>86</v>
      </c>
      <c r="D13" s="3">
        <v>254</v>
      </c>
      <c r="E13" s="17">
        <v>2300</v>
      </c>
      <c r="F13" s="18">
        <f t="shared" si="0"/>
        <v>584200</v>
      </c>
      <c r="G13" s="18">
        <f t="shared" si="1"/>
        <v>584200</v>
      </c>
      <c r="H13" s="18">
        <f t="shared" si="2"/>
        <v>584200</v>
      </c>
      <c r="I13" s="19">
        <f t="shared" si="3"/>
        <v>584200</v>
      </c>
    </row>
    <row r="14" spans="1:9" x14ac:dyDescent="0.3">
      <c r="A14" s="2">
        <v>11</v>
      </c>
      <c r="B14" s="6" t="s">
        <v>47</v>
      </c>
      <c r="C14" s="15" t="s">
        <v>85</v>
      </c>
      <c r="D14" s="3">
        <v>97</v>
      </c>
      <c r="E14" s="17">
        <v>700</v>
      </c>
      <c r="F14" s="18">
        <f t="shared" si="0"/>
        <v>67900</v>
      </c>
      <c r="G14" s="18">
        <f t="shared" si="1"/>
        <v>67900</v>
      </c>
      <c r="H14" s="18">
        <f t="shared" si="2"/>
        <v>67900</v>
      </c>
      <c r="I14" s="19">
        <f t="shared" si="3"/>
        <v>67900</v>
      </c>
    </row>
    <row r="15" spans="1:9" x14ac:dyDescent="0.3">
      <c r="A15" s="2">
        <v>12</v>
      </c>
      <c r="B15" s="6" t="s">
        <v>48</v>
      </c>
      <c r="C15" s="15" t="s">
        <v>85</v>
      </c>
      <c r="D15" s="3">
        <v>669</v>
      </c>
      <c r="E15" s="17">
        <v>700</v>
      </c>
      <c r="F15" s="18">
        <f t="shared" si="0"/>
        <v>468300</v>
      </c>
      <c r="G15" s="18">
        <f t="shared" si="1"/>
        <v>468300</v>
      </c>
      <c r="H15" s="18">
        <f t="shared" si="2"/>
        <v>468300</v>
      </c>
      <c r="I15" s="19">
        <f t="shared" si="3"/>
        <v>468300</v>
      </c>
    </row>
    <row r="16" spans="1:9" ht="48.6" x14ac:dyDescent="0.3">
      <c r="A16" s="2">
        <v>13</v>
      </c>
      <c r="B16" s="6" t="s">
        <v>49</v>
      </c>
      <c r="C16" s="15" t="s">
        <v>80</v>
      </c>
      <c r="D16" s="3">
        <v>4.5</v>
      </c>
      <c r="E16" s="17">
        <v>21500</v>
      </c>
      <c r="F16" s="18">
        <f t="shared" si="0"/>
        <v>96750</v>
      </c>
      <c r="G16" s="18">
        <f t="shared" si="1"/>
        <v>96750</v>
      </c>
      <c r="H16" s="18">
        <f t="shared" si="2"/>
        <v>96750</v>
      </c>
      <c r="I16" s="19">
        <f t="shared" si="3"/>
        <v>96750</v>
      </c>
    </row>
    <row r="17" spans="1:9" ht="48.6" x14ac:dyDescent="0.3">
      <c r="A17" s="2">
        <v>14</v>
      </c>
      <c r="B17" s="6" t="s">
        <v>50</v>
      </c>
      <c r="C17" s="15" t="s">
        <v>80</v>
      </c>
      <c r="D17" s="3">
        <v>38</v>
      </c>
      <c r="E17" s="17">
        <v>22500</v>
      </c>
      <c r="F17" s="18">
        <f t="shared" si="0"/>
        <v>855000</v>
      </c>
      <c r="G17" s="18">
        <f t="shared" si="1"/>
        <v>855000</v>
      </c>
      <c r="H17" s="18">
        <f t="shared" si="2"/>
        <v>855000</v>
      </c>
      <c r="I17" s="19">
        <f t="shared" si="3"/>
        <v>855000</v>
      </c>
    </row>
    <row r="18" spans="1:9" x14ac:dyDescent="0.3">
      <c r="A18" s="2">
        <v>15</v>
      </c>
      <c r="B18" s="6" t="s">
        <v>51</v>
      </c>
      <c r="C18" s="15" t="s">
        <v>85</v>
      </c>
      <c r="D18" s="3">
        <v>61</v>
      </c>
      <c r="E18" s="17">
        <v>550</v>
      </c>
      <c r="F18" s="18">
        <f t="shared" si="0"/>
        <v>33550</v>
      </c>
      <c r="G18" s="18">
        <f t="shared" si="1"/>
        <v>33550</v>
      </c>
      <c r="H18" s="18">
        <f t="shared" si="2"/>
        <v>33550</v>
      </c>
      <c r="I18" s="19">
        <f t="shared" si="3"/>
        <v>33550</v>
      </c>
    </row>
    <row r="19" spans="1:9" ht="32.4" x14ac:dyDescent="0.3">
      <c r="A19" s="2">
        <v>16</v>
      </c>
      <c r="B19" s="6" t="s">
        <v>52</v>
      </c>
      <c r="C19" s="15" t="s">
        <v>85</v>
      </c>
      <c r="D19" s="3">
        <v>258</v>
      </c>
      <c r="E19" s="17">
        <v>850</v>
      </c>
      <c r="F19" s="18">
        <f t="shared" si="0"/>
        <v>219300</v>
      </c>
      <c r="G19" s="18">
        <f t="shared" si="1"/>
        <v>219300</v>
      </c>
      <c r="H19" s="18">
        <f t="shared" si="2"/>
        <v>219300</v>
      </c>
      <c r="I19" s="19">
        <f t="shared" si="3"/>
        <v>219300</v>
      </c>
    </row>
    <row r="20" spans="1:9" ht="32.4" x14ac:dyDescent="0.3">
      <c r="A20" s="2">
        <v>17</v>
      </c>
      <c r="B20" s="6" t="s">
        <v>53</v>
      </c>
      <c r="C20" s="15" t="s">
        <v>85</v>
      </c>
      <c r="D20" s="3">
        <v>20</v>
      </c>
      <c r="E20" s="17">
        <v>950</v>
      </c>
      <c r="F20" s="18">
        <f t="shared" si="0"/>
        <v>19000</v>
      </c>
      <c r="G20" s="18">
        <f t="shared" si="1"/>
        <v>19000</v>
      </c>
      <c r="H20" s="18">
        <f t="shared" si="2"/>
        <v>19000</v>
      </c>
      <c r="I20" s="19">
        <f t="shared" si="3"/>
        <v>19000</v>
      </c>
    </row>
    <row r="21" spans="1:9" ht="32.4" x14ac:dyDescent="0.3">
      <c r="A21" s="2">
        <v>18</v>
      </c>
      <c r="B21" s="6" t="s">
        <v>54</v>
      </c>
      <c r="C21" s="15" t="s">
        <v>85</v>
      </c>
      <c r="D21" s="3">
        <v>298</v>
      </c>
      <c r="E21" s="17">
        <v>980</v>
      </c>
      <c r="F21" s="18">
        <f t="shared" si="0"/>
        <v>292040</v>
      </c>
      <c r="G21" s="18">
        <f t="shared" si="1"/>
        <v>292040</v>
      </c>
      <c r="H21" s="18">
        <f t="shared" si="2"/>
        <v>292040</v>
      </c>
      <c r="I21" s="19">
        <f t="shared" si="3"/>
        <v>292040</v>
      </c>
    </row>
    <row r="22" spans="1:9" x14ac:dyDescent="0.3">
      <c r="A22" s="2">
        <v>19</v>
      </c>
      <c r="B22" s="6" t="s">
        <v>55</v>
      </c>
      <c r="C22" s="15" t="s">
        <v>85</v>
      </c>
      <c r="D22" s="3">
        <v>174</v>
      </c>
      <c r="E22" s="17">
        <v>80</v>
      </c>
      <c r="F22" s="18">
        <f t="shared" si="0"/>
        <v>13920</v>
      </c>
      <c r="G22" s="18">
        <f t="shared" si="1"/>
        <v>13920</v>
      </c>
      <c r="H22" s="18">
        <f t="shared" si="2"/>
        <v>13920</v>
      </c>
      <c r="I22" s="19">
        <f t="shared" si="3"/>
        <v>13920</v>
      </c>
    </row>
    <row r="23" spans="1:9" ht="32.4" x14ac:dyDescent="0.3">
      <c r="A23" s="2">
        <v>20</v>
      </c>
      <c r="B23" s="6" t="s">
        <v>56</v>
      </c>
      <c r="C23" s="15" t="s">
        <v>85</v>
      </c>
      <c r="D23" s="3">
        <v>197</v>
      </c>
      <c r="E23" s="17">
        <v>600</v>
      </c>
      <c r="F23" s="18">
        <f t="shared" si="0"/>
        <v>118200</v>
      </c>
      <c r="G23" s="18">
        <f t="shared" si="1"/>
        <v>118200</v>
      </c>
      <c r="H23" s="18">
        <f t="shared" si="2"/>
        <v>118200</v>
      </c>
      <c r="I23" s="19">
        <f t="shared" si="3"/>
        <v>118200</v>
      </c>
    </row>
    <row r="24" spans="1:9" ht="32.4" x14ac:dyDescent="0.3">
      <c r="A24" s="2">
        <v>21</v>
      </c>
      <c r="B24" s="6" t="s">
        <v>57</v>
      </c>
      <c r="C24" s="15" t="s">
        <v>79</v>
      </c>
      <c r="D24" s="3">
        <v>1</v>
      </c>
      <c r="E24" s="17">
        <v>22600</v>
      </c>
      <c r="F24" s="18">
        <f t="shared" si="0"/>
        <v>22600</v>
      </c>
      <c r="G24" s="18">
        <f t="shared" si="1"/>
        <v>22600</v>
      </c>
      <c r="H24" s="18">
        <f t="shared" si="2"/>
        <v>22600</v>
      </c>
      <c r="I24" s="19">
        <f t="shared" si="3"/>
        <v>22600</v>
      </c>
    </row>
    <row r="25" spans="1:9" ht="32.4" x14ac:dyDescent="0.3">
      <c r="A25" s="2">
        <v>22</v>
      </c>
      <c r="B25" s="6" t="s">
        <v>58</v>
      </c>
      <c r="C25" s="15" t="s">
        <v>81</v>
      </c>
      <c r="D25" s="3">
        <v>6</v>
      </c>
      <c r="E25" s="35"/>
      <c r="F25" s="4">
        <v>0</v>
      </c>
      <c r="G25" s="20" t="s">
        <v>87</v>
      </c>
      <c r="H25" s="20" t="s">
        <v>87</v>
      </c>
      <c r="I25" s="21" t="s">
        <v>87</v>
      </c>
    </row>
    <row r="26" spans="1:9" ht="32.4" x14ac:dyDescent="0.3">
      <c r="A26" s="2">
        <v>23</v>
      </c>
      <c r="B26" s="6" t="s">
        <v>59</v>
      </c>
      <c r="C26" s="15" t="s">
        <v>82</v>
      </c>
      <c r="D26" s="3">
        <v>45</v>
      </c>
      <c r="E26" s="35"/>
      <c r="F26" s="4">
        <v>0</v>
      </c>
      <c r="G26" s="20" t="s">
        <v>87</v>
      </c>
      <c r="H26" s="20" t="s">
        <v>87</v>
      </c>
      <c r="I26" s="21" t="s">
        <v>87</v>
      </c>
    </row>
    <row r="27" spans="1:9" x14ac:dyDescent="0.3">
      <c r="A27" s="2">
        <v>24</v>
      </c>
      <c r="B27" s="6" t="s">
        <v>60</v>
      </c>
      <c r="C27" s="15" t="s">
        <v>85</v>
      </c>
      <c r="D27" s="3">
        <v>107</v>
      </c>
      <c r="E27" s="17">
        <v>700</v>
      </c>
      <c r="F27" s="18">
        <f t="shared" si="0"/>
        <v>74900</v>
      </c>
      <c r="G27" s="18">
        <f t="shared" si="1"/>
        <v>74900</v>
      </c>
      <c r="H27" s="18">
        <f t="shared" ref="H27" si="4">ROUND(D27*E27,)</f>
        <v>74900</v>
      </c>
      <c r="I27" s="19">
        <f t="shared" ref="I27" si="5">ROUND(D27*E27,)</f>
        <v>74900</v>
      </c>
    </row>
    <row r="28" spans="1:9" ht="32.4" x14ac:dyDescent="0.3">
      <c r="A28" s="2">
        <v>25</v>
      </c>
      <c r="B28" s="6" t="s">
        <v>229</v>
      </c>
      <c r="C28" s="15" t="s">
        <v>85</v>
      </c>
      <c r="D28" s="3">
        <v>86</v>
      </c>
      <c r="E28" s="17">
        <v>920</v>
      </c>
      <c r="F28" s="18">
        <f t="shared" si="0"/>
        <v>79120</v>
      </c>
      <c r="G28" s="20" t="s">
        <v>87</v>
      </c>
      <c r="H28" s="20" t="s">
        <v>87</v>
      </c>
      <c r="I28" s="21" t="s">
        <v>87</v>
      </c>
    </row>
    <row r="29" spans="1:9" ht="32.4" x14ac:dyDescent="0.3">
      <c r="A29" s="2">
        <v>26</v>
      </c>
      <c r="B29" s="6" t="s">
        <v>62</v>
      </c>
      <c r="C29" s="15" t="s">
        <v>82</v>
      </c>
      <c r="D29" s="3">
        <v>45</v>
      </c>
      <c r="E29" s="17">
        <v>3000</v>
      </c>
      <c r="F29" s="18">
        <f t="shared" si="0"/>
        <v>135000</v>
      </c>
      <c r="G29" s="18">
        <f t="shared" si="1"/>
        <v>135000</v>
      </c>
      <c r="H29" s="18">
        <f t="shared" ref="H29" si="6">ROUND(D29*E29,)</f>
        <v>135000</v>
      </c>
      <c r="I29" s="19">
        <f t="shared" ref="I29" si="7">ROUND(D29*E29,)</f>
        <v>135000</v>
      </c>
    </row>
    <row r="30" spans="1:9" ht="32.4" x14ac:dyDescent="0.3">
      <c r="A30" s="2">
        <v>27</v>
      </c>
      <c r="B30" s="6" t="s">
        <v>63</v>
      </c>
      <c r="C30" s="15" t="s">
        <v>85</v>
      </c>
      <c r="D30" s="3">
        <v>7</v>
      </c>
      <c r="E30" s="17">
        <v>800</v>
      </c>
      <c r="F30" s="18">
        <f t="shared" si="0"/>
        <v>5600</v>
      </c>
      <c r="G30" s="20" t="s">
        <v>87</v>
      </c>
      <c r="H30" s="20" t="s">
        <v>87</v>
      </c>
      <c r="I30" s="21" t="s">
        <v>87</v>
      </c>
    </row>
    <row r="31" spans="1:9" x14ac:dyDescent="0.3">
      <c r="A31" s="22">
        <v>28</v>
      </c>
      <c r="B31" s="34" t="s">
        <v>64</v>
      </c>
      <c r="C31" s="24" t="s">
        <v>82</v>
      </c>
      <c r="D31" s="23">
        <v>10</v>
      </c>
      <c r="E31" s="25">
        <v>4500</v>
      </c>
      <c r="F31" s="26">
        <f t="shared" si="0"/>
        <v>45000</v>
      </c>
      <c r="G31" s="26">
        <f t="shared" si="1"/>
        <v>45000</v>
      </c>
      <c r="H31" s="27" t="s">
        <v>87</v>
      </c>
      <c r="I31" s="50">
        <f>G31</f>
        <v>45000</v>
      </c>
    </row>
    <row r="32" spans="1:9" ht="48.6" x14ac:dyDescent="0.3">
      <c r="A32" s="2">
        <v>29</v>
      </c>
      <c r="B32" s="6" t="s">
        <v>65</v>
      </c>
      <c r="C32" s="15" t="s">
        <v>79</v>
      </c>
      <c r="D32" s="3">
        <v>1</v>
      </c>
      <c r="E32" s="17">
        <v>5000</v>
      </c>
      <c r="F32" s="18">
        <f t="shared" si="0"/>
        <v>5000</v>
      </c>
      <c r="G32" s="18">
        <f t="shared" si="1"/>
        <v>5000</v>
      </c>
      <c r="H32" s="18">
        <f t="shared" ref="H32" si="8">ROUND(D32*E32,)</f>
        <v>5000</v>
      </c>
      <c r="I32" s="19">
        <f t="shared" ref="I32" si="9">ROUND(D32*E32,)</f>
        <v>5000</v>
      </c>
    </row>
    <row r="33" spans="1:9" ht="32.4" x14ac:dyDescent="0.3">
      <c r="A33" s="2">
        <v>30</v>
      </c>
      <c r="B33" s="6" t="s">
        <v>66</v>
      </c>
      <c r="C33" s="15" t="s">
        <v>81</v>
      </c>
      <c r="D33" s="3">
        <v>1</v>
      </c>
      <c r="E33" s="35"/>
      <c r="F33" s="4">
        <f t="shared" si="0"/>
        <v>0</v>
      </c>
      <c r="G33" s="20" t="s">
        <v>87</v>
      </c>
      <c r="H33" s="20" t="s">
        <v>87</v>
      </c>
      <c r="I33" s="21" t="s">
        <v>87</v>
      </c>
    </row>
    <row r="34" spans="1:9" ht="32.4" x14ac:dyDescent="0.3">
      <c r="A34" s="2">
        <v>31</v>
      </c>
      <c r="B34" s="6" t="s">
        <v>67</v>
      </c>
      <c r="C34" s="15" t="s">
        <v>81</v>
      </c>
      <c r="D34" s="3">
        <v>1</v>
      </c>
      <c r="E34" s="35"/>
      <c r="F34" s="4">
        <f t="shared" si="0"/>
        <v>0</v>
      </c>
      <c r="G34" s="20" t="s">
        <v>87</v>
      </c>
      <c r="H34" s="20" t="s">
        <v>87</v>
      </c>
      <c r="I34" s="21" t="s">
        <v>87</v>
      </c>
    </row>
    <row r="35" spans="1:9" x14ac:dyDescent="0.3">
      <c r="A35" s="2">
        <v>32</v>
      </c>
      <c r="B35" s="6" t="s">
        <v>68</v>
      </c>
      <c r="C35" s="15" t="s">
        <v>85</v>
      </c>
      <c r="D35" s="3">
        <v>69</v>
      </c>
      <c r="E35" s="17">
        <v>800</v>
      </c>
      <c r="F35" s="18">
        <f t="shared" si="0"/>
        <v>55200</v>
      </c>
      <c r="G35" s="20" t="s">
        <v>87</v>
      </c>
      <c r="H35" s="20" t="s">
        <v>87</v>
      </c>
      <c r="I35" s="21" t="s">
        <v>87</v>
      </c>
    </row>
    <row r="36" spans="1:9" ht="32.4" x14ac:dyDescent="0.3">
      <c r="A36" s="22">
        <v>33</v>
      </c>
      <c r="B36" s="34" t="s">
        <v>69</v>
      </c>
      <c r="C36" s="24" t="s">
        <v>79</v>
      </c>
      <c r="D36" s="23">
        <v>1</v>
      </c>
      <c r="E36" s="25">
        <v>20000</v>
      </c>
      <c r="F36" s="26">
        <f t="shared" si="0"/>
        <v>20000</v>
      </c>
      <c r="G36" s="26">
        <f t="shared" si="1"/>
        <v>20000</v>
      </c>
      <c r="H36" s="27" t="s">
        <v>87</v>
      </c>
      <c r="I36" s="51">
        <v>0</v>
      </c>
    </row>
    <row r="37" spans="1:9" x14ac:dyDescent="0.3">
      <c r="A37" s="2">
        <v>34</v>
      </c>
      <c r="B37" s="6" t="s">
        <v>70</v>
      </c>
      <c r="C37" s="15" t="s">
        <v>82</v>
      </c>
      <c r="D37" s="3">
        <v>11</v>
      </c>
      <c r="E37" s="17">
        <v>350</v>
      </c>
      <c r="F37" s="18">
        <f t="shared" si="0"/>
        <v>3850</v>
      </c>
      <c r="G37" s="20" t="s">
        <v>87</v>
      </c>
      <c r="H37" s="20" t="s">
        <v>87</v>
      </c>
      <c r="I37" s="21" t="s">
        <v>87</v>
      </c>
    </row>
    <row r="38" spans="1:9" ht="32.4" x14ac:dyDescent="0.3">
      <c r="A38" s="2">
        <v>35</v>
      </c>
      <c r="B38" s="6" t="s">
        <v>230</v>
      </c>
      <c r="C38" s="15" t="s">
        <v>83</v>
      </c>
      <c r="D38" s="3">
        <v>1</v>
      </c>
      <c r="E38" s="17">
        <v>12000</v>
      </c>
      <c r="F38" s="18">
        <f t="shared" si="0"/>
        <v>12000</v>
      </c>
      <c r="G38" s="20" t="s">
        <v>87</v>
      </c>
      <c r="H38" s="20" t="s">
        <v>87</v>
      </c>
      <c r="I38" s="21" t="s">
        <v>87</v>
      </c>
    </row>
    <row r="39" spans="1:9" ht="32.4" x14ac:dyDescent="0.3">
      <c r="A39" s="22">
        <v>36</v>
      </c>
      <c r="B39" s="34" t="s">
        <v>71</v>
      </c>
      <c r="C39" s="24" t="s">
        <v>79</v>
      </c>
      <c r="D39" s="23">
        <v>1</v>
      </c>
      <c r="E39" s="25">
        <v>25000</v>
      </c>
      <c r="F39" s="26">
        <f t="shared" si="0"/>
        <v>25000</v>
      </c>
      <c r="G39" s="26">
        <f t="shared" si="1"/>
        <v>25000</v>
      </c>
      <c r="H39" s="27" t="s">
        <v>87</v>
      </c>
      <c r="I39" s="50">
        <v>25000</v>
      </c>
    </row>
    <row r="40" spans="1:9" ht="32.4" x14ac:dyDescent="0.3">
      <c r="A40" s="2">
        <v>37</v>
      </c>
      <c r="B40" s="6" t="s">
        <v>72</v>
      </c>
      <c r="C40" s="15" t="s">
        <v>82</v>
      </c>
      <c r="D40" s="3">
        <v>12</v>
      </c>
      <c r="E40" s="35"/>
      <c r="F40" s="4">
        <f t="shared" si="0"/>
        <v>0</v>
      </c>
      <c r="G40" s="20" t="s">
        <v>87</v>
      </c>
      <c r="H40" s="20" t="s">
        <v>87</v>
      </c>
      <c r="I40" s="21" t="s">
        <v>87</v>
      </c>
    </row>
    <row r="41" spans="1:9" ht="32.4" x14ac:dyDescent="0.3">
      <c r="A41" s="2">
        <v>38</v>
      </c>
      <c r="B41" s="6" t="s">
        <v>73</v>
      </c>
      <c r="C41" s="15" t="s">
        <v>79</v>
      </c>
      <c r="D41" s="3">
        <v>1</v>
      </c>
      <c r="E41" s="17">
        <v>150000</v>
      </c>
      <c r="F41" s="18">
        <f t="shared" si="0"/>
        <v>150000</v>
      </c>
      <c r="G41" s="18">
        <f t="shared" si="1"/>
        <v>150000</v>
      </c>
      <c r="H41" s="18">
        <f t="shared" ref="H41" si="10">ROUND(D41*E41,)</f>
        <v>150000</v>
      </c>
      <c r="I41" s="19">
        <f t="shared" ref="I41" si="11">ROUND(D41*E41,)</f>
        <v>150000</v>
      </c>
    </row>
    <row r="42" spans="1:9" x14ac:dyDescent="0.3">
      <c r="A42" s="22">
        <v>39</v>
      </c>
      <c r="B42" s="34" t="s">
        <v>74</v>
      </c>
      <c r="C42" s="24" t="s">
        <v>79</v>
      </c>
      <c r="D42" s="23">
        <v>1</v>
      </c>
      <c r="E42" s="25">
        <v>20000</v>
      </c>
      <c r="F42" s="26">
        <f t="shared" si="0"/>
        <v>20000</v>
      </c>
      <c r="G42" s="26">
        <f t="shared" si="1"/>
        <v>20000</v>
      </c>
      <c r="H42" s="27" t="s">
        <v>87</v>
      </c>
      <c r="I42" s="51">
        <v>0</v>
      </c>
    </row>
    <row r="43" spans="1:9" x14ac:dyDescent="0.3">
      <c r="A43" s="2">
        <v>40</v>
      </c>
      <c r="B43" s="6" t="s">
        <v>75</v>
      </c>
      <c r="C43" s="15" t="s">
        <v>84</v>
      </c>
      <c r="D43" s="3">
        <v>40</v>
      </c>
      <c r="E43" s="35"/>
      <c r="F43" s="4">
        <f t="shared" si="0"/>
        <v>0</v>
      </c>
      <c r="G43" s="4">
        <v>0</v>
      </c>
      <c r="H43" s="4">
        <v>0</v>
      </c>
      <c r="I43" s="5">
        <v>0</v>
      </c>
    </row>
    <row r="44" spans="1:9" x14ac:dyDescent="0.3">
      <c r="A44" s="2"/>
      <c r="B44" s="6" t="s">
        <v>76</v>
      </c>
      <c r="C44" s="15"/>
      <c r="D44" s="3"/>
      <c r="E44" s="17"/>
      <c r="F44" s="28">
        <f>SUM(F4:F43)</f>
        <v>3600000</v>
      </c>
      <c r="G44" s="28">
        <f>SUM(G4:G43)</f>
        <v>3412730</v>
      </c>
      <c r="H44" s="28">
        <f>SUM(H4:H43)</f>
        <v>3302730</v>
      </c>
      <c r="I44" s="29">
        <f>SUM(I4:I43)</f>
        <v>3372730</v>
      </c>
    </row>
    <row r="45" spans="1:9" x14ac:dyDescent="0.3">
      <c r="A45" s="2"/>
      <c r="B45" s="6" t="s">
        <v>77</v>
      </c>
      <c r="C45" s="15"/>
      <c r="D45" s="3"/>
      <c r="E45" s="17"/>
      <c r="F45" s="18">
        <f>ROUND(F44*0.05,)</f>
        <v>180000</v>
      </c>
      <c r="G45" s="18">
        <f>ROUND(G44*0.05,)</f>
        <v>170637</v>
      </c>
      <c r="H45" s="18">
        <f>ROUND(H44*0.05,)</f>
        <v>165137</v>
      </c>
      <c r="I45" s="19">
        <f>ROUND(I44*0.05,)</f>
        <v>168637</v>
      </c>
    </row>
    <row r="46" spans="1:9" x14ac:dyDescent="0.3">
      <c r="A46" s="8"/>
      <c r="B46" s="11" t="s">
        <v>201</v>
      </c>
      <c r="C46" s="30"/>
      <c r="D46" s="9"/>
      <c r="E46" s="31"/>
      <c r="F46" s="32">
        <f>F44+F45</f>
        <v>3780000</v>
      </c>
      <c r="G46" s="32">
        <f>G44+G45</f>
        <v>3583367</v>
      </c>
      <c r="H46" s="32">
        <f>H44+H45</f>
        <v>3467867</v>
      </c>
      <c r="I46" s="52">
        <f>I44+I45</f>
        <v>3541367</v>
      </c>
    </row>
    <row r="48" spans="1:9" x14ac:dyDescent="0.3">
      <c r="G48" s="14"/>
    </row>
  </sheetData>
  <mergeCells count="7">
    <mergeCell ref="I2:I3"/>
    <mergeCell ref="A1:I1"/>
    <mergeCell ref="A2:A3"/>
    <mergeCell ref="B2:B3"/>
    <mergeCell ref="C2:F2"/>
    <mergeCell ref="G2:G3"/>
    <mergeCell ref="H2:H3"/>
  </mergeCells>
  <phoneticPr fontId="1" type="noConversion"/>
  <printOptions gridLines="1"/>
  <pageMargins left="0.70866141732283472" right="0.70866141732283472" top="0.74803149606299213" bottom="0.74803149606299213" header="0.31496062992125984" footer="0.31496062992125984"/>
  <pageSetup paperSize="9" scale="83" fitToHeight="0" orientation="portrait" r:id="rId1"/>
  <headerFooter>
    <oddFooter>第 &amp;P 頁，共 &amp;N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C4" sqref="C4"/>
    </sheetView>
  </sheetViews>
  <sheetFormatPr defaultRowHeight="16.2" x14ac:dyDescent="0.3"/>
  <cols>
    <col min="1" max="1" width="3.796875" customWidth="1"/>
    <col min="2" max="2" width="23.59765625" style="12" customWidth="1"/>
    <col min="3" max="3" width="5.19921875" style="1" bestFit="1" customWidth="1"/>
    <col min="4" max="4" width="5.19921875" bestFit="1" customWidth="1"/>
    <col min="5" max="5" width="9.19921875" style="13" bestFit="1" customWidth="1"/>
    <col min="6" max="6" width="11.19921875" bestFit="1" customWidth="1"/>
    <col min="7" max="7" width="11.09765625" customWidth="1"/>
    <col min="8" max="8" width="5.19921875" bestFit="1" customWidth="1"/>
    <col min="9" max="9" width="9.19921875" bestFit="1" customWidth="1"/>
    <col min="10" max="10" width="11.19921875" bestFit="1" customWidth="1"/>
  </cols>
  <sheetData>
    <row r="1" spans="1:10" x14ac:dyDescent="0.3">
      <c r="A1" s="95" t="s">
        <v>174</v>
      </c>
      <c r="B1" s="95"/>
      <c r="C1" s="95"/>
      <c r="D1" s="95"/>
      <c r="E1" s="95"/>
      <c r="F1" s="95"/>
      <c r="G1" s="95"/>
      <c r="H1" s="95"/>
      <c r="I1" s="95"/>
      <c r="J1" s="95"/>
    </row>
    <row r="2" spans="1:10" s="1" customFormat="1" x14ac:dyDescent="0.3">
      <c r="A2" s="89" t="s">
        <v>130</v>
      </c>
      <c r="B2" s="91" t="s">
        <v>131</v>
      </c>
      <c r="C2" s="93" t="s">
        <v>132</v>
      </c>
      <c r="D2" s="93"/>
      <c r="E2" s="93"/>
      <c r="F2" s="93"/>
      <c r="G2" s="91" t="s">
        <v>149</v>
      </c>
      <c r="H2" s="93" t="s">
        <v>148</v>
      </c>
      <c r="I2" s="93"/>
      <c r="J2" s="96"/>
    </row>
    <row r="3" spans="1:10" s="1" customFormat="1" x14ac:dyDescent="0.3">
      <c r="A3" s="90"/>
      <c r="B3" s="92"/>
      <c r="C3" s="15" t="s">
        <v>133</v>
      </c>
      <c r="D3" s="15" t="s">
        <v>134</v>
      </c>
      <c r="E3" s="16" t="s">
        <v>135</v>
      </c>
      <c r="F3" s="15" t="s">
        <v>136</v>
      </c>
      <c r="G3" s="94"/>
      <c r="H3" s="15" t="s">
        <v>134</v>
      </c>
      <c r="I3" s="16" t="s">
        <v>135</v>
      </c>
      <c r="J3" s="38" t="s">
        <v>136</v>
      </c>
    </row>
    <row r="4" spans="1:10" x14ac:dyDescent="0.3">
      <c r="A4" s="2">
        <v>1</v>
      </c>
      <c r="B4" s="6" t="s">
        <v>137</v>
      </c>
      <c r="C4" s="39" t="s">
        <v>85</v>
      </c>
      <c r="D4" s="3">
        <v>36</v>
      </c>
      <c r="E4" s="17">
        <v>80</v>
      </c>
      <c r="F4" s="18">
        <f>D4*E4</f>
        <v>2880</v>
      </c>
      <c r="G4" s="3">
        <v>36</v>
      </c>
      <c r="H4" s="3">
        <v>36</v>
      </c>
      <c r="I4" s="17">
        <v>80</v>
      </c>
      <c r="J4" s="19">
        <f>H4*I4</f>
        <v>2880</v>
      </c>
    </row>
    <row r="5" spans="1:10" x14ac:dyDescent="0.3">
      <c r="A5" s="2">
        <v>2</v>
      </c>
      <c r="B5" s="6" t="s">
        <v>38</v>
      </c>
      <c r="C5" s="40" t="s">
        <v>146</v>
      </c>
      <c r="D5" s="3">
        <v>51</v>
      </c>
      <c r="E5" s="17">
        <v>300</v>
      </c>
      <c r="F5" s="18">
        <f t="shared" ref="F5:F27" si="0">D5*E5</f>
        <v>15300</v>
      </c>
      <c r="G5" s="3">
        <v>36</v>
      </c>
      <c r="H5" s="23">
        <v>36</v>
      </c>
      <c r="I5" s="17">
        <v>300</v>
      </c>
      <c r="J5" s="19">
        <f t="shared" ref="J5:J27" si="1">H5*I5</f>
        <v>10800</v>
      </c>
    </row>
    <row r="6" spans="1:10" x14ac:dyDescent="0.3">
      <c r="A6" s="2">
        <v>3</v>
      </c>
      <c r="B6" s="6" t="s">
        <v>39</v>
      </c>
      <c r="C6" s="40" t="s">
        <v>146</v>
      </c>
      <c r="D6" s="3">
        <v>51</v>
      </c>
      <c r="E6" s="17">
        <v>550</v>
      </c>
      <c r="F6" s="18">
        <f t="shared" si="0"/>
        <v>28050</v>
      </c>
      <c r="G6" s="3">
        <v>63</v>
      </c>
      <c r="H6" s="3">
        <v>51</v>
      </c>
      <c r="I6" s="17">
        <v>550</v>
      </c>
      <c r="J6" s="19">
        <f t="shared" si="1"/>
        <v>28050</v>
      </c>
    </row>
    <row r="7" spans="1:10" x14ac:dyDescent="0.3">
      <c r="A7" s="2">
        <v>4</v>
      </c>
      <c r="B7" s="6" t="s">
        <v>40</v>
      </c>
      <c r="C7" s="40" t="s">
        <v>146</v>
      </c>
      <c r="D7" s="3">
        <v>6</v>
      </c>
      <c r="E7" s="17">
        <v>400</v>
      </c>
      <c r="F7" s="18">
        <f t="shared" si="0"/>
        <v>2400</v>
      </c>
      <c r="G7" s="3">
        <v>6</v>
      </c>
      <c r="H7" s="3">
        <v>6</v>
      </c>
      <c r="I7" s="17">
        <v>400</v>
      </c>
      <c r="J7" s="19">
        <f t="shared" si="1"/>
        <v>2400</v>
      </c>
    </row>
    <row r="8" spans="1:10" x14ac:dyDescent="0.3">
      <c r="A8" s="2">
        <v>6</v>
      </c>
      <c r="B8" s="6" t="s">
        <v>42</v>
      </c>
      <c r="C8" s="40" t="s">
        <v>146</v>
      </c>
      <c r="D8" s="3">
        <v>7</v>
      </c>
      <c r="E8" s="17">
        <v>900</v>
      </c>
      <c r="F8" s="18">
        <f t="shared" si="0"/>
        <v>6300</v>
      </c>
      <c r="G8" s="3">
        <v>3</v>
      </c>
      <c r="H8" s="23">
        <v>3</v>
      </c>
      <c r="I8" s="17">
        <v>900</v>
      </c>
      <c r="J8" s="19">
        <f t="shared" si="1"/>
        <v>2700</v>
      </c>
    </row>
    <row r="9" spans="1:10" x14ac:dyDescent="0.3">
      <c r="A9" s="2">
        <v>7</v>
      </c>
      <c r="B9" s="6" t="s">
        <v>43</v>
      </c>
      <c r="C9" s="40" t="s">
        <v>146</v>
      </c>
      <c r="D9" s="3">
        <v>20.5</v>
      </c>
      <c r="E9" s="17">
        <v>120</v>
      </c>
      <c r="F9" s="18">
        <f t="shared" si="0"/>
        <v>2460</v>
      </c>
      <c r="G9" s="3">
        <v>16.5</v>
      </c>
      <c r="H9" s="23">
        <v>16.5</v>
      </c>
      <c r="I9" s="17">
        <v>120</v>
      </c>
      <c r="J9" s="19">
        <f t="shared" si="1"/>
        <v>1980</v>
      </c>
    </row>
    <row r="10" spans="1:10" x14ac:dyDescent="0.3">
      <c r="A10" s="2">
        <v>8</v>
      </c>
      <c r="B10" s="6" t="s">
        <v>44</v>
      </c>
      <c r="C10" s="40" t="s">
        <v>146</v>
      </c>
      <c r="D10" s="3">
        <v>3.6</v>
      </c>
      <c r="E10" s="17">
        <v>2000</v>
      </c>
      <c r="F10" s="18">
        <f t="shared" si="0"/>
        <v>7200</v>
      </c>
      <c r="G10" s="3">
        <v>3.6</v>
      </c>
      <c r="H10" s="3">
        <v>3.6</v>
      </c>
      <c r="I10" s="17">
        <v>2000</v>
      </c>
      <c r="J10" s="19">
        <f t="shared" si="1"/>
        <v>7200</v>
      </c>
    </row>
    <row r="11" spans="1:10" x14ac:dyDescent="0.3">
      <c r="A11" s="2">
        <v>9</v>
      </c>
      <c r="B11" s="6" t="s">
        <v>45</v>
      </c>
      <c r="C11" s="40" t="s">
        <v>146</v>
      </c>
      <c r="D11" s="3"/>
      <c r="E11" s="17"/>
      <c r="F11" s="18">
        <f t="shared" si="0"/>
        <v>0</v>
      </c>
      <c r="G11" s="15" t="s">
        <v>147</v>
      </c>
      <c r="H11" s="15" t="s">
        <v>147</v>
      </c>
      <c r="I11" s="17" t="s">
        <v>147</v>
      </c>
      <c r="J11" s="21" t="s">
        <v>147</v>
      </c>
    </row>
    <row r="12" spans="1:10" x14ac:dyDescent="0.3">
      <c r="A12" s="2">
        <v>10</v>
      </c>
      <c r="B12" s="6" t="s">
        <v>46</v>
      </c>
      <c r="C12" s="40" t="s">
        <v>146</v>
      </c>
      <c r="D12" s="3">
        <v>47</v>
      </c>
      <c r="E12" s="17">
        <v>2300</v>
      </c>
      <c r="F12" s="18">
        <f t="shared" si="0"/>
        <v>108100</v>
      </c>
      <c r="G12" s="3">
        <v>54</v>
      </c>
      <c r="H12" s="3">
        <v>47</v>
      </c>
      <c r="I12" s="17">
        <v>2300</v>
      </c>
      <c r="J12" s="19">
        <f t="shared" si="1"/>
        <v>108100</v>
      </c>
    </row>
    <row r="13" spans="1:10" x14ac:dyDescent="0.3">
      <c r="A13" s="2">
        <v>11</v>
      </c>
      <c r="B13" s="6" t="s">
        <v>47</v>
      </c>
      <c r="C13" s="39" t="s">
        <v>85</v>
      </c>
      <c r="D13" s="3">
        <v>28</v>
      </c>
      <c r="E13" s="17">
        <v>700</v>
      </c>
      <c r="F13" s="18">
        <f t="shared" si="0"/>
        <v>19600</v>
      </c>
      <c r="G13" s="3">
        <v>28</v>
      </c>
      <c r="H13" s="3">
        <v>28</v>
      </c>
      <c r="I13" s="17">
        <v>700</v>
      </c>
      <c r="J13" s="19">
        <f t="shared" si="1"/>
        <v>19600</v>
      </c>
    </row>
    <row r="14" spans="1:10" x14ac:dyDescent="0.3">
      <c r="A14" s="2">
        <v>12</v>
      </c>
      <c r="B14" s="6" t="s">
        <v>48</v>
      </c>
      <c r="C14" s="39" t="s">
        <v>85</v>
      </c>
      <c r="D14" s="3">
        <v>98</v>
      </c>
      <c r="E14" s="17">
        <v>700</v>
      </c>
      <c r="F14" s="18">
        <f t="shared" si="0"/>
        <v>68600</v>
      </c>
      <c r="G14" s="3">
        <v>88</v>
      </c>
      <c r="H14" s="23">
        <v>88</v>
      </c>
      <c r="I14" s="17">
        <v>700</v>
      </c>
      <c r="J14" s="19">
        <f t="shared" si="1"/>
        <v>61600</v>
      </c>
    </row>
    <row r="15" spans="1:10" ht="32.4" x14ac:dyDescent="0.3">
      <c r="A15" s="2">
        <v>13</v>
      </c>
      <c r="B15" s="6" t="s">
        <v>49</v>
      </c>
      <c r="C15" s="41" t="s">
        <v>145</v>
      </c>
      <c r="D15" s="3"/>
      <c r="E15" s="17"/>
      <c r="F15" s="18">
        <f t="shared" si="0"/>
        <v>0</v>
      </c>
      <c r="G15" s="15" t="s">
        <v>147</v>
      </c>
      <c r="H15" s="15" t="s">
        <v>147</v>
      </c>
      <c r="I15" s="15" t="s">
        <v>147</v>
      </c>
      <c r="J15" s="38" t="s">
        <v>147</v>
      </c>
    </row>
    <row r="16" spans="1:10" ht="32.4" x14ac:dyDescent="0.3">
      <c r="A16" s="2">
        <v>14</v>
      </c>
      <c r="B16" s="6" t="s">
        <v>50</v>
      </c>
      <c r="C16" s="41" t="s">
        <v>145</v>
      </c>
      <c r="D16" s="3">
        <v>3</v>
      </c>
      <c r="E16" s="17">
        <v>22500</v>
      </c>
      <c r="F16" s="18">
        <f t="shared" si="0"/>
        <v>67500</v>
      </c>
      <c r="G16" s="3">
        <v>1.9</v>
      </c>
      <c r="H16" s="3">
        <v>1.9</v>
      </c>
      <c r="I16" s="17">
        <v>22500</v>
      </c>
      <c r="J16" s="19">
        <f t="shared" si="1"/>
        <v>42750</v>
      </c>
    </row>
    <row r="17" spans="1:10" x14ac:dyDescent="0.3">
      <c r="A17" s="2">
        <v>15</v>
      </c>
      <c r="B17" s="6" t="s">
        <v>51</v>
      </c>
      <c r="C17" s="39" t="s">
        <v>85</v>
      </c>
      <c r="D17" s="3">
        <v>90</v>
      </c>
      <c r="E17" s="17">
        <v>550</v>
      </c>
      <c r="F17" s="18">
        <f t="shared" si="0"/>
        <v>49500</v>
      </c>
      <c r="G17" s="3">
        <v>55</v>
      </c>
      <c r="H17" s="3">
        <v>55</v>
      </c>
      <c r="I17" s="17">
        <v>550</v>
      </c>
      <c r="J17" s="19">
        <f t="shared" si="1"/>
        <v>30250</v>
      </c>
    </row>
    <row r="18" spans="1:10" ht="32.4" x14ac:dyDescent="0.3">
      <c r="A18" s="2">
        <v>16</v>
      </c>
      <c r="B18" s="6" t="s">
        <v>52</v>
      </c>
      <c r="C18" s="39" t="s">
        <v>85</v>
      </c>
      <c r="D18" s="3">
        <v>90</v>
      </c>
      <c r="E18" s="17">
        <v>850</v>
      </c>
      <c r="F18" s="18">
        <f t="shared" si="0"/>
        <v>76500</v>
      </c>
      <c r="G18" s="3">
        <v>55</v>
      </c>
      <c r="H18" s="3">
        <v>55</v>
      </c>
      <c r="I18" s="17">
        <v>850</v>
      </c>
      <c r="J18" s="19">
        <f t="shared" si="1"/>
        <v>46750</v>
      </c>
    </row>
    <row r="19" spans="1:10" ht="32.4" x14ac:dyDescent="0.3">
      <c r="A19" s="2">
        <v>18</v>
      </c>
      <c r="B19" s="6" t="s">
        <v>54</v>
      </c>
      <c r="C19" s="39" t="s">
        <v>85</v>
      </c>
      <c r="D19" s="3">
        <v>90</v>
      </c>
      <c r="E19" s="17">
        <v>980</v>
      </c>
      <c r="F19" s="18">
        <f t="shared" si="0"/>
        <v>88200</v>
      </c>
      <c r="G19" s="3">
        <v>55</v>
      </c>
      <c r="H19" s="3">
        <v>55</v>
      </c>
      <c r="I19" s="17">
        <v>980</v>
      </c>
      <c r="J19" s="19">
        <f t="shared" si="1"/>
        <v>53900</v>
      </c>
    </row>
    <row r="20" spans="1:10" x14ac:dyDescent="0.3">
      <c r="A20" s="2">
        <v>19</v>
      </c>
      <c r="B20" s="6" t="s">
        <v>55</v>
      </c>
      <c r="C20" s="39" t="s">
        <v>85</v>
      </c>
      <c r="D20" s="3">
        <v>72</v>
      </c>
      <c r="E20" s="17">
        <v>80</v>
      </c>
      <c r="F20" s="18">
        <f t="shared" si="0"/>
        <v>5760</v>
      </c>
      <c r="G20" s="3">
        <v>36</v>
      </c>
      <c r="H20" s="3">
        <v>36</v>
      </c>
      <c r="I20" s="17">
        <v>80</v>
      </c>
      <c r="J20" s="19">
        <f t="shared" si="1"/>
        <v>2880</v>
      </c>
    </row>
    <row r="21" spans="1:10" ht="32.4" x14ac:dyDescent="0.3">
      <c r="A21" s="2">
        <v>20</v>
      </c>
      <c r="B21" s="6" t="s">
        <v>56</v>
      </c>
      <c r="C21" s="39" t="s">
        <v>85</v>
      </c>
      <c r="D21" s="3">
        <v>21</v>
      </c>
      <c r="E21" s="17">
        <v>600</v>
      </c>
      <c r="F21" s="18">
        <f t="shared" si="0"/>
        <v>12600</v>
      </c>
      <c r="G21" s="45" t="s">
        <v>150</v>
      </c>
      <c r="H21" s="23">
        <v>0</v>
      </c>
      <c r="I21" s="17">
        <v>600</v>
      </c>
      <c r="J21" s="5">
        <f t="shared" si="1"/>
        <v>0</v>
      </c>
    </row>
    <row r="22" spans="1:10" x14ac:dyDescent="0.3">
      <c r="A22" s="2">
        <v>24</v>
      </c>
      <c r="B22" s="6" t="s">
        <v>60</v>
      </c>
      <c r="C22" s="39" t="s">
        <v>85</v>
      </c>
      <c r="D22" s="3">
        <v>21</v>
      </c>
      <c r="E22" s="17">
        <v>700</v>
      </c>
      <c r="F22" s="18">
        <f t="shared" si="0"/>
        <v>14700</v>
      </c>
      <c r="G22" s="3">
        <v>26</v>
      </c>
      <c r="H22" s="3">
        <v>21</v>
      </c>
      <c r="I22" s="17">
        <v>700</v>
      </c>
      <c r="J22" s="19">
        <f t="shared" si="1"/>
        <v>14700</v>
      </c>
    </row>
    <row r="23" spans="1:10" x14ac:dyDescent="0.3">
      <c r="A23" s="2">
        <v>25</v>
      </c>
      <c r="B23" s="6" t="s">
        <v>61</v>
      </c>
      <c r="C23" s="39" t="s">
        <v>85</v>
      </c>
      <c r="D23" s="3">
        <v>21</v>
      </c>
      <c r="E23" s="17">
        <v>920</v>
      </c>
      <c r="F23" s="20" t="s">
        <v>147</v>
      </c>
      <c r="G23" s="20" t="s">
        <v>147</v>
      </c>
      <c r="H23" s="20" t="s">
        <v>147</v>
      </c>
      <c r="I23" s="16" t="s">
        <v>147</v>
      </c>
      <c r="J23" s="21" t="s">
        <v>147</v>
      </c>
    </row>
    <row r="24" spans="1:10" x14ac:dyDescent="0.3">
      <c r="A24" s="2">
        <v>26</v>
      </c>
      <c r="B24" s="6" t="s">
        <v>62</v>
      </c>
      <c r="C24" s="39" t="s">
        <v>143</v>
      </c>
      <c r="D24" s="3">
        <v>21</v>
      </c>
      <c r="E24" s="17">
        <v>3000</v>
      </c>
      <c r="F24" s="18">
        <f t="shared" si="0"/>
        <v>63000</v>
      </c>
      <c r="G24" s="3">
        <v>5</v>
      </c>
      <c r="H24" s="23">
        <v>5</v>
      </c>
      <c r="I24" s="17">
        <v>3000</v>
      </c>
      <c r="J24" s="19">
        <f t="shared" si="1"/>
        <v>15000</v>
      </c>
    </row>
    <row r="25" spans="1:10" x14ac:dyDescent="0.3">
      <c r="A25" s="2">
        <v>32</v>
      </c>
      <c r="B25" s="6" t="s">
        <v>68</v>
      </c>
      <c r="C25" s="39" t="s">
        <v>85</v>
      </c>
      <c r="D25" s="3">
        <v>21</v>
      </c>
      <c r="E25" s="17">
        <v>800</v>
      </c>
      <c r="F25" s="20" t="s">
        <v>147</v>
      </c>
      <c r="G25" s="20" t="s">
        <v>147</v>
      </c>
      <c r="H25" s="20" t="s">
        <v>147</v>
      </c>
      <c r="I25" s="16" t="s">
        <v>147</v>
      </c>
      <c r="J25" s="21" t="s">
        <v>147</v>
      </c>
    </row>
    <row r="26" spans="1:10" ht="32.4" x14ac:dyDescent="0.3">
      <c r="A26" s="2">
        <v>21</v>
      </c>
      <c r="B26" s="34" t="s">
        <v>138</v>
      </c>
      <c r="C26" s="39" t="s">
        <v>144</v>
      </c>
      <c r="D26" s="3"/>
      <c r="E26" s="17"/>
      <c r="F26" s="20" t="s">
        <v>147</v>
      </c>
      <c r="G26" s="20" t="s">
        <v>147</v>
      </c>
      <c r="H26" s="20" t="s">
        <v>147</v>
      </c>
      <c r="I26" s="16" t="s">
        <v>147</v>
      </c>
      <c r="J26" s="21" t="s">
        <v>147</v>
      </c>
    </row>
    <row r="27" spans="1:10" ht="32.4" x14ac:dyDescent="0.3">
      <c r="A27" s="2">
        <v>17</v>
      </c>
      <c r="B27" s="10" t="s">
        <v>139</v>
      </c>
      <c r="C27" s="39" t="s">
        <v>85</v>
      </c>
      <c r="D27" s="3">
        <v>90</v>
      </c>
      <c r="E27" s="17">
        <v>950</v>
      </c>
      <c r="F27" s="18">
        <f t="shared" si="0"/>
        <v>85500</v>
      </c>
      <c r="G27" s="3">
        <v>54</v>
      </c>
      <c r="H27" s="3">
        <v>54</v>
      </c>
      <c r="I27" s="17">
        <v>950</v>
      </c>
      <c r="J27" s="19">
        <f t="shared" si="1"/>
        <v>51300</v>
      </c>
    </row>
    <row r="28" spans="1:10" x14ac:dyDescent="0.3">
      <c r="A28" s="2"/>
      <c r="B28" s="10" t="s">
        <v>140</v>
      </c>
      <c r="C28" s="15"/>
      <c r="D28" s="3"/>
      <c r="E28" s="17"/>
      <c r="F28" s="28">
        <f>SUM(F4:F27)</f>
        <v>724150</v>
      </c>
      <c r="G28" s="3"/>
      <c r="H28" s="3"/>
      <c r="I28" s="3"/>
      <c r="J28" s="29">
        <f>SUM(J4:J27)</f>
        <v>502840</v>
      </c>
    </row>
    <row r="29" spans="1:10" x14ac:dyDescent="0.3">
      <c r="A29" s="2"/>
      <c r="B29" s="10" t="s">
        <v>141</v>
      </c>
      <c r="C29" s="15"/>
      <c r="D29" s="3"/>
      <c r="E29" s="17"/>
      <c r="F29" s="42">
        <f>ROUND(F28*0.05,)</f>
        <v>36208</v>
      </c>
      <c r="G29" s="3"/>
      <c r="H29" s="3"/>
      <c r="I29" s="3"/>
      <c r="J29" s="43">
        <f>ROUND(J28*0.05,)</f>
        <v>25142</v>
      </c>
    </row>
    <row r="30" spans="1:10" x14ac:dyDescent="0.3">
      <c r="A30" s="8"/>
      <c r="B30" s="44" t="s">
        <v>142</v>
      </c>
      <c r="C30" s="30"/>
      <c r="D30" s="9"/>
      <c r="E30" s="31"/>
      <c r="F30" s="32">
        <f>F28+F29</f>
        <v>760358</v>
      </c>
      <c r="G30" s="9"/>
      <c r="H30" s="9"/>
      <c r="I30" s="9"/>
      <c r="J30" s="33">
        <f>J28+J29</f>
        <v>527982</v>
      </c>
    </row>
  </sheetData>
  <mergeCells count="6">
    <mergeCell ref="A1:J1"/>
    <mergeCell ref="C2:F2"/>
    <mergeCell ref="B2:B3"/>
    <mergeCell ref="A2:A3"/>
    <mergeCell ref="G2:G3"/>
    <mergeCell ref="H2:J2"/>
  </mergeCells>
  <phoneticPr fontId="1" type="noConversion"/>
  <printOptions gridLines="1"/>
  <pageMargins left="0.70866141732283472" right="0.70866141732283472" top="0.74803149606299213" bottom="0.74803149606299213" header="0.31496062992125984" footer="0.31496062992125984"/>
  <pageSetup paperSize="9" scale="86" fitToHeight="0" orientation="portrait" r:id="rId1"/>
  <headerFooter>
    <oddFooter>第 &amp;P 頁，共 &amp;N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13" zoomScale="75" zoomScaleNormal="75" workbookViewId="0">
      <selection activeCell="F7" sqref="F7"/>
    </sheetView>
  </sheetViews>
  <sheetFormatPr defaultColWidth="8.69921875" defaultRowHeight="16.2" x14ac:dyDescent="0.3"/>
  <cols>
    <col min="1" max="1" width="3.69921875" style="54" customWidth="1"/>
    <col min="2" max="2" width="20.5" style="68" customWidth="1"/>
    <col min="3" max="3" width="5.19921875" style="55" customWidth="1"/>
    <col min="4" max="4" width="5.5" style="54" bestFit="1" customWidth="1"/>
    <col min="5" max="5" width="9.5" style="69" customWidth="1"/>
    <col min="6" max="6" width="11.69921875" style="69" bestFit="1" customWidth="1"/>
    <col min="7" max="7" width="6.19921875" style="69" customWidth="1"/>
    <col min="8" max="8" width="9.5" style="69" customWidth="1"/>
    <col min="9" max="9" width="5.5" style="54" bestFit="1" customWidth="1"/>
    <col min="10" max="10" width="4.8984375" style="54" customWidth="1"/>
    <col min="11" max="11" width="5.5" style="54" customWidth="1"/>
    <col min="12" max="12" width="9.5" style="69" customWidth="1"/>
    <col min="13" max="13" width="11.69921875" style="54" bestFit="1" customWidth="1"/>
    <col min="14" max="14" width="30.296875" style="54" customWidth="1"/>
    <col min="15" max="16384" width="8.69921875" style="54"/>
  </cols>
  <sheetData>
    <row r="1" spans="1:14" x14ac:dyDescent="0.3">
      <c r="A1" s="99" t="s">
        <v>152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s="55" customFormat="1" x14ac:dyDescent="0.3">
      <c r="A2" s="100" t="s">
        <v>1</v>
      </c>
      <c r="B2" s="102" t="s">
        <v>32</v>
      </c>
      <c r="C2" s="97" t="s">
        <v>6</v>
      </c>
      <c r="D2" s="97"/>
      <c r="E2" s="97"/>
      <c r="F2" s="97"/>
      <c r="G2" s="102" t="s">
        <v>171</v>
      </c>
      <c r="H2" s="102"/>
      <c r="I2" s="102"/>
      <c r="J2" s="97" t="s">
        <v>8</v>
      </c>
      <c r="K2" s="97"/>
      <c r="L2" s="97"/>
      <c r="M2" s="97"/>
      <c r="N2" s="98"/>
    </row>
    <row r="3" spans="1:14" s="55" customFormat="1" x14ac:dyDescent="0.3">
      <c r="A3" s="101"/>
      <c r="B3" s="103"/>
      <c r="C3" s="56" t="s">
        <v>78</v>
      </c>
      <c r="D3" s="56" t="s">
        <v>36</v>
      </c>
      <c r="E3" s="57" t="s">
        <v>34</v>
      </c>
      <c r="F3" s="57" t="s">
        <v>35</v>
      </c>
      <c r="G3" s="57" t="s">
        <v>78</v>
      </c>
      <c r="H3" s="57" t="s">
        <v>34</v>
      </c>
      <c r="I3" s="58" t="s">
        <v>36</v>
      </c>
      <c r="J3" s="58" t="s">
        <v>78</v>
      </c>
      <c r="K3" s="56" t="s">
        <v>36</v>
      </c>
      <c r="L3" s="57" t="s">
        <v>34</v>
      </c>
      <c r="M3" s="56" t="s">
        <v>35</v>
      </c>
      <c r="N3" s="59" t="s">
        <v>162</v>
      </c>
    </row>
    <row r="4" spans="1:14" ht="97.2" x14ac:dyDescent="0.3">
      <c r="A4" s="60">
        <v>1</v>
      </c>
      <c r="B4" s="10" t="s">
        <v>48</v>
      </c>
      <c r="C4" s="56" t="s">
        <v>157</v>
      </c>
      <c r="D4" s="45">
        <v>34.5</v>
      </c>
      <c r="E4" s="47">
        <v>700</v>
      </c>
      <c r="F4" s="47">
        <f>ROUND(D4*E4,)</f>
        <v>24150</v>
      </c>
      <c r="G4" s="56" t="s">
        <v>157</v>
      </c>
      <c r="H4" s="47">
        <v>569</v>
      </c>
      <c r="I4" s="45">
        <v>34.5</v>
      </c>
      <c r="J4" s="56" t="s">
        <v>157</v>
      </c>
      <c r="K4" s="45">
        <v>34.5</v>
      </c>
      <c r="L4" s="47">
        <v>700</v>
      </c>
      <c r="M4" s="49">
        <f>K4*L4</f>
        <v>24150</v>
      </c>
      <c r="N4" s="61" t="s">
        <v>163</v>
      </c>
    </row>
    <row r="5" spans="1:14" ht="97.2" x14ac:dyDescent="0.3">
      <c r="A5" s="60">
        <v>2</v>
      </c>
      <c r="B5" s="10" t="s">
        <v>153</v>
      </c>
      <c r="C5" s="62" t="s">
        <v>161</v>
      </c>
      <c r="D5" s="45">
        <v>8</v>
      </c>
      <c r="E5" s="47">
        <v>2100</v>
      </c>
      <c r="F5" s="47">
        <f t="shared" ref="F5:F12" si="0">ROUND(D5*E5,)</f>
        <v>16800</v>
      </c>
      <c r="G5" s="62" t="s">
        <v>86</v>
      </c>
      <c r="H5" s="47">
        <v>2277</v>
      </c>
      <c r="I5" s="45">
        <v>8</v>
      </c>
      <c r="J5" s="62" t="s">
        <v>161</v>
      </c>
      <c r="K5" s="45">
        <v>8</v>
      </c>
      <c r="L5" s="47">
        <v>2100</v>
      </c>
      <c r="M5" s="49">
        <f t="shared" ref="M5:M12" si="1">K5*L5</f>
        <v>16800</v>
      </c>
      <c r="N5" s="61" t="s">
        <v>164</v>
      </c>
    </row>
    <row r="6" spans="1:14" ht="81" x14ac:dyDescent="0.3">
      <c r="A6" s="60">
        <v>3</v>
      </c>
      <c r="B6" s="10" t="s">
        <v>154</v>
      </c>
      <c r="C6" s="56" t="s">
        <v>79</v>
      </c>
      <c r="D6" s="45">
        <v>1</v>
      </c>
      <c r="E6" s="47">
        <v>12000</v>
      </c>
      <c r="F6" s="47">
        <f t="shared" si="0"/>
        <v>12000</v>
      </c>
      <c r="G6" s="56" t="s">
        <v>79</v>
      </c>
      <c r="H6" s="47">
        <v>12000</v>
      </c>
      <c r="I6" s="45">
        <v>1</v>
      </c>
      <c r="J6" s="56" t="s">
        <v>79</v>
      </c>
      <c r="K6" s="45">
        <v>1</v>
      </c>
      <c r="L6" s="47">
        <v>12000</v>
      </c>
      <c r="M6" s="49">
        <f t="shared" si="1"/>
        <v>12000</v>
      </c>
      <c r="N6" s="61" t="s">
        <v>165</v>
      </c>
    </row>
    <row r="7" spans="1:14" ht="113.4" x14ac:dyDescent="0.3">
      <c r="A7" s="60">
        <v>4</v>
      </c>
      <c r="B7" s="10" t="s">
        <v>160</v>
      </c>
      <c r="C7" s="56" t="s">
        <v>80</v>
      </c>
      <c r="D7" s="45">
        <v>0.5</v>
      </c>
      <c r="E7" s="47">
        <v>21000</v>
      </c>
      <c r="F7" s="47">
        <f t="shared" si="0"/>
        <v>10500</v>
      </c>
      <c r="G7" s="56" t="s">
        <v>80</v>
      </c>
      <c r="H7" s="47">
        <v>18975</v>
      </c>
      <c r="I7" s="45">
        <v>0.5</v>
      </c>
      <c r="J7" s="56" t="s">
        <v>80</v>
      </c>
      <c r="K7" s="45">
        <v>0.5</v>
      </c>
      <c r="L7" s="47">
        <v>21000</v>
      </c>
      <c r="M7" s="49">
        <f t="shared" si="1"/>
        <v>10500</v>
      </c>
      <c r="N7" s="61" t="s">
        <v>166</v>
      </c>
    </row>
    <row r="8" spans="1:14" ht="81" x14ac:dyDescent="0.3">
      <c r="A8" s="60">
        <v>5</v>
      </c>
      <c r="B8" s="10" t="s">
        <v>155</v>
      </c>
      <c r="C8" s="56" t="s">
        <v>82</v>
      </c>
      <c r="D8" s="45">
        <v>11</v>
      </c>
      <c r="E8" s="47">
        <v>3000</v>
      </c>
      <c r="F8" s="47">
        <f t="shared" si="0"/>
        <v>33000</v>
      </c>
      <c r="G8" s="56" t="s">
        <v>82</v>
      </c>
      <c r="H8" s="47">
        <v>3000</v>
      </c>
      <c r="I8" s="45">
        <v>11</v>
      </c>
      <c r="J8" s="56" t="s">
        <v>82</v>
      </c>
      <c r="K8" s="45">
        <v>11</v>
      </c>
      <c r="L8" s="47">
        <v>3000</v>
      </c>
      <c r="M8" s="49">
        <f t="shared" si="1"/>
        <v>33000</v>
      </c>
      <c r="N8" s="61" t="s">
        <v>167</v>
      </c>
    </row>
    <row r="9" spans="1:14" ht="81" x14ac:dyDescent="0.3">
      <c r="A9" s="60">
        <v>6</v>
      </c>
      <c r="B9" s="10" t="s">
        <v>38</v>
      </c>
      <c r="C9" s="56" t="s">
        <v>79</v>
      </c>
      <c r="D9" s="45">
        <v>1</v>
      </c>
      <c r="E9" s="47">
        <v>6500</v>
      </c>
      <c r="F9" s="47">
        <f t="shared" si="0"/>
        <v>6500</v>
      </c>
      <c r="G9" s="62" t="s">
        <v>161</v>
      </c>
      <c r="H9" s="47">
        <v>47</v>
      </c>
      <c r="I9" s="45">
        <v>1</v>
      </c>
      <c r="J9" s="62" t="s">
        <v>86</v>
      </c>
      <c r="K9" s="45">
        <v>1</v>
      </c>
      <c r="L9" s="47">
        <v>300</v>
      </c>
      <c r="M9" s="49">
        <f t="shared" si="1"/>
        <v>300</v>
      </c>
      <c r="N9" s="61" t="s">
        <v>168</v>
      </c>
    </row>
    <row r="10" spans="1:14" ht="97.2" x14ac:dyDescent="0.3">
      <c r="A10" s="60">
        <v>7</v>
      </c>
      <c r="B10" s="10" t="s">
        <v>39</v>
      </c>
      <c r="C10" s="56" t="s">
        <v>79</v>
      </c>
      <c r="D10" s="45">
        <v>1</v>
      </c>
      <c r="E10" s="47">
        <v>6500</v>
      </c>
      <c r="F10" s="47">
        <f t="shared" si="0"/>
        <v>6500</v>
      </c>
      <c r="G10" s="62" t="s">
        <v>86</v>
      </c>
      <c r="H10" s="47">
        <v>380</v>
      </c>
      <c r="I10" s="45">
        <v>1</v>
      </c>
      <c r="J10" s="62" t="s">
        <v>86</v>
      </c>
      <c r="K10" s="45">
        <v>1</v>
      </c>
      <c r="L10" s="47">
        <v>550</v>
      </c>
      <c r="M10" s="49">
        <f t="shared" si="1"/>
        <v>550</v>
      </c>
      <c r="N10" s="61" t="s">
        <v>169</v>
      </c>
    </row>
    <row r="11" spans="1:14" ht="97.2" x14ac:dyDescent="0.3">
      <c r="A11" s="60">
        <v>8</v>
      </c>
      <c r="B11" s="10" t="s">
        <v>40</v>
      </c>
      <c r="C11" s="56" t="s">
        <v>79</v>
      </c>
      <c r="D11" s="45">
        <v>1</v>
      </c>
      <c r="E11" s="47">
        <v>3500</v>
      </c>
      <c r="F11" s="47">
        <f t="shared" si="0"/>
        <v>3500</v>
      </c>
      <c r="G11" s="62" t="s">
        <v>86</v>
      </c>
      <c r="H11" s="47">
        <v>66</v>
      </c>
      <c r="I11" s="45">
        <v>1</v>
      </c>
      <c r="J11" s="62" t="s">
        <v>86</v>
      </c>
      <c r="K11" s="45">
        <v>1</v>
      </c>
      <c r="L11" s="47">
        <v>400</v>
      </c>
      <c r="M11" s="49">
        <f t="shared" si="1"/>
        <v>400</v>
      </c>
      <c r="N11" s="61" t="s">
        <v>170</v>
      </c>
    </row>
    <row r="12" spans="1:14" ht="81" x14ac:dyDescent="0.3">
      <c r="A12" s="60">
        <v>9</v>
      </c>
      <c r="B12" s="10" t="s">
        <v>156</v>
      </c>
      <c r="C12" s="56" t="s">
        <v>79</v>
      </c>
      <c r="D12" s="45">
        <v>1</v>
      </c>
      <c r="E12" s="47">
        <v>9000</v>
      </c>
      <c r="F12" s="47">
        <f t="shared" si="0"/>
        <v>9000</v>
      </c>
      <c r="G12" s="56" t="s">
        <v>79</v>
      </c>
      <c r="H12" s="47">
        <v>9000</v>
      </c>
      <c r="I12" s="45">
        <v>1</v>
      </c>
      <c r="J12" s="56" t="s">
        <v>79</v>
      </c>
      <c r="K12" s="45">
        <v>1</v>
      </c>
      <c r="L12" s="47">
        <v>9000</v>
      </c>
      <c r="M12" s="49">
        <f t="shared" si="1"/>
        <v>9000</v>
      </c>
      <c r="N12" s="61" t="s">
        <v>165</v>
      </c>
    </row>
    <row r="13" spans="1:14" x14ac:dyDescent="0.3">
      <c r="A13" s="60"/>
      <c r="B13" s="10" t="s">
        <v>158</v>
      </c>
      <c r="C13" s="56"/>
      <c r="D13" s="45"/>
      <c r="E13" s="47"/>
      <c r="F13" s="63">
        <f>SUM(F4:F12)</f>
        <v>121950</v>
      </c>
      <c r="G13" s="63"/>
      <c r="H13" s="63"/>
      <c r="I13" s="45"/>
      <c r="J13" s="45"/>
      <c r="K13" s="45"/>
      <c r="L13" s="47"/>
      <c r="M13" s="63">
        <f>SUM(M4:M12)</f>
        <v>106700</v>
      </c>
      <c r="N13" s="64"/>
    </row>
    <row r="14" spans="1:14" ht="32.4" x14ac:dyDescent="0.3">
      <c r="A14" s="60"/>
      <c r="B14" s="10" t="s">
        <v>159</v>
      </c>
      <c r="C14" s="56"/>
      <c r="D14" s="45"/>
      <c r="E14" s="47"/>
      <c r="F14" s="63">
        <f>ROUND(F13*1.05,)</f>
        <v>128048</v>
      </c>
      <c r="G14" s="63"/>
      <c r="H14" s="63"/>
      <c r="I14" s="45"/>
      <c r="J14" s="45"/>
      <c r="K14" s="45"/>
      <c r="L14" s="47"/>
      <c r="M14" s="63">
        <f>ROUND(M13*1.05,)</f>
        <v>112035</v>
      </c>
      <c r="N14" s="64"/>
    </row>
    <row r="15" spans="1:14" ht="32.4" x14ac:dyDescent="0.3">
      <c r="A15" s="65"/>
      <c r="B15" s="44" t="s">
        <v>205</v>
      </c>
      <c r="C15" s="66"/>
      <c r="D15" s="46"/>
      <c r="E15" s="48"/>
      <c r="F15" s="48"/>
      <c r="G15" s="48"/>
      <c r="H15" s="48"/>
      <c r="I15" s="46"/>
      <c r="J15" s="46"/>
      <c r="K15" s="46"/>
      <c r="L15" s="48"/>
      <c r="M15" s="67">
        <f>M14-24051</f>
        <v>87984</v>
      </c>
      <c r="N15" s="53" t="s">
        <v>204</v>
      </c>
    </row>
  </sheetData>
  <mergeCells count="6">
    <mergeCell ref="J2:N2"/>
    <mergeCell ref="A1:N1"/>
    <mergeCell ref="A2:A3"/>
    <mergeCell ref="B2:B3"/>
    <mergeCell ref="C2:F2"/>
    <mergeCell ref="G2:I2"/>
  </mergeCells>
  <phoneticPr fontId="1" type="noConversion"/>
  <printOptions horizontalCentered="1" gridLines="1"/>
  <pageMargins left="0.31496062992125984" right="0.31496062992125984" top="0.74803149606299213" bottom="0.74803149606299213" header="0.31496062992125984" footer="0.31496062992125984"/>
  <pageSetup paperSize="9" scale="95" fitToHeight="0" orientation="landscape" r:id="rId1"/>
  <headerFooter>
    <oddFooter>第 &amp;P 頁，共 &amp;N 頁</oddFooter>
  </headerFooter>
  <colBreaks count="1" manualBreakCount="1">
    <brk id="1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topLeftCell="A19" zoomScale="115" zoomScaleNormal="115" workbookViewId="0">
      <selection activeCell="E26" sqref="E26"/>
    </sheetView>
  </sheetViews>
  <sheetFormatPr defaultColWidth="8.69921875" defaultRowHeight="16.2" x14ac:dyDescent="0.3"/>
  <cols>
    <col min="1" max="1" width="5.19921875" style="54" bestFit="1" customWidth="1"/>
    <col min="2" max="2" width="23.09765625" style="68" customWidth="1"/>
    <col min="3" max="3" width="11.19921875" style="69" bestFit="1" customWidth="1"/>
    <col min="4" max="4" width="9.19921875" style="69" bestFit="1" customWidth="1"/>
    <col min="5" max="5" width="11.19921875" style="54" bestFit="1" customWidth="1"/>
    <col min="6" max="6" width="22.8984375" style="54" customWidth="1"/>
    <col min="7" max="7" width="9.19921875" style="54" bestFit="1" customWidth="1"/>
    <col min="8" max="8" width="7.19921875" style="54" bestFit="1" customWidth="1"/>
    <col min="9" max="9" width="12.296875" style="54" bestFit="1" customWidth="1"/>
    <col min="10" max="10" width="15.296875" style="54" customWidth="1"/>
    <col min="11" max="16384" width="8.69921875" style="54"/>
  </cols>
  <sheetData>
    <row r="1" spans="1:9" x14ac:dyDescent="0.3">
      <c r="A1" s="99" t="s">
        <v>151</v>
      </c>
      <c r="B1" s="99"/>
      <c r="C1" s="99"/>
      <c r="D1" s="99"/>
      <c r="E1" s="99"/>
      <c r="F1" s="99"/>
    </row>
    <row r="2" spans="1:9" s="55" customFormat="1" x14ac:dyDescent="0.3">
      <c r="A2" s="105" t="s">
        <v>31</v>
      </c>
      <c r="B2" s="102" t="s">
        <v>92</v>
      </c>
      <c r="C2" s="104" t="s">
        <v>88</v>
      </c>
      <c r="D2" s="104"/>
      <c r="E2" s="97" t="s">
        <v>93</v>
      </c>
      <c r="F2" s="98"/>
    </row>
    <row r="3" spans="1:9" s="55" customFormat="1" x14ac:dyDescent="0.3">
      <c r="A3" s="106"/>
      <c r="B3" s="103"/>
      <c r="C3" s="57" t="s">
        <v>208</v>
      </c>
      <c r="D3" s="57" t="s">
        <v>209</v>
      </c>
      <c r="E3" s="56" t="s">
        <v>206</v>
      </c>
      <c r="F3" s="59" t="s">
        <v>207</v>
      </c>
    </row>
    <row r="4" spans="1:9" x14ac:dyDescent="0.3">
      <c r="A4" s="60" t="s">
        <v>95</v>
      </c>
      <c r="B4" s="10" t="s">
        <v>96</v>
      </c>
      <c r="C4" s="47"/>
      <c r="D4" s="47"/>
      <c r="E4" s="45"/>
      <c r="F4" s="64"/>
    </row>
    <row r="5" spans="1:9" x14ac:dyDescent="0.3">
      <c r="A5" s="60">
        <v>1</v>
      </c>
      <c r="B5" s="10" t="s">
        <v>202</v>
      </c>
      <c r="C5" s="47">
        <v>153405</v>
      </c>
      <c r="D5" s="47" t="s">
        <v>175</v>
      </c>
      <c r="E5" s="49">
        <f>ROUND(C5*0.8,)</f>
        <v>122724</v>
      </c>
      <c r="F5" s="72" t="s">
        <v>210</v>
      </c>
      <c r="G5" s="71"/>
      <c r="H5" s="71"/>
      <c r="I5" s="71"/>
    </row>
    <row r="6" spans="1:9" ht="32.4" x14ac:dyDescent="0.3">
      <c r="A6" s="60">
        <v>2</v>
      </c>
      <c r="B6" s="10" t="s">
        <v>99</v>
      </c>
      <c r="C6" s="47">
        <v>66413</v>
      </c>
      <c r="D6" s="47" t="s">
        <v>177</v>
      </c>
      <c r="E6" s="49">
        <f t="shared" ref="E6:E19" si="0">ROUND(C6*0.8,)</f>
        <v>53130</v>
      </c>
      <c r="F6" s="72" t="s">
        <v>211</v>
      </c>
      <c r="G6" s="71"/>
      <c r="H6" s="71"/>
      <c r="I6" s="71"/>
    </row>
    <row r="7" spans="1:9" ht="48.6" x14ac:dyDescent="0.3">
      <c r="A7" s="60">
        <v>3</v>
      </c>
      <c r="B7" s="10" t="s">
        <v>100</v>
      </c>
      <c r="C7" s="47">
        <v>38798</v>
      </c>
      <c r="D7" s="47" t="s">
        <v>178</v>
      </c>
      <c r="E7" s="49">
        <f t="shared" si="0"/>
        <v>31038</v>
      </c>
      <c r="F7" s="72" t="s">
        <v>212</v>
      </c>
      <c r="G7" s="71"/>
      <c r="H7" s="71"/>
      <c r="I7" s="71"/>
    </row>
    <row r="8" spans="1:9" x14ac:dyDescent="0.3">
      <c r="A8" s="60">
        <v>4</v>
      </c>
      <c r="B8" s="10" t="s">
        <v>101</v>
      </c>
      <c r="C8" s="47">
        <v>6300</v>
      </c>
      <c r="D8" s="47" t="s">
        <v>179</v>
      </c>
      <c r="E8" s="49">
        <f t="shared" si="0"/>
        <v>5040</v>
      </c>
      <c r="F8" s="72" t="s">
        <v>213</v>
      </c>
      <c r="G8" s="71"/>
      <c r="H8" s="71"/>
      <c r="I8" s="71"/>
    </row>
    <row r="9" spans="1:9" x14ac:dyDescent="0.3">
      <c r="A9" s="60">
        <v>5</v>
      </c>
      <c r="B9" s="10" t="s">
        <v>102</v>
      </c>
      <c r="C9" s="47">
        <v>9450</v>
      </c>
      <c r="D9" s="47" t="s">
        <v>180</v>
      </c>
      <c r="E9" s="49">
        <f t="shared" si="0"/>
        <v>7560</v>
      </c>
      <c r="F9" s="72" t="s">
        <v>214</v>
      </c>
      <c r="G9" s="71"/>
      <c r="H9" s="71"/>
      <c r="I9" s="71"/>
    </row>
    <row r="10" spans="1:9" ht="32.4" x14ac:dyDescent="0.3">
      <c r="A10" s="60">
        <v>6</v>
      </c>
      <c r="B10" s="10" t="s">
        <v>103</v>
      </c>
      <c r="C10" s="47">
        <v>10290</v>
      </c>
      <c r="D10" s="47" t="s">
        <v>181</v>
      </c>
      <c r="E10" s="49">
        <f t="shared" si="0"/>
        <v>8232</v>
      </c>
      <c r="F10" s="72" t="s">
        <v>215</v>
      </c>
      <c r="G10" s="71"/>
      <c r="H10" s="71"/>
      <c r="I10" s="71"/>
    </row>
    <row r="11" spans="1:9" x14ac:dyDescent="0.3">
      <c r="A11" s="60">
        <v>7</v>
      </c>
      <c r="B11" s="10" t="s">
        <v>104</v>
      </c>
      <c r="C11" s="47">
        <v>25200</v>
      </c>
      <c r="D11" s="47" t="s">
        <v>182</v>
      </c>
      <c r="E11" s="49">
        <f t="shared" si="0"/>
        <v>20160</v>
      </c>
      <c r="F11" s="72" t="s">
        <v>216</v>
      </c>
      <c r="G11" s="71"/>
      <c r="H11" s="71"/>
      <c r="I11" s="71"/>
    </row>
    <row r="12" spans="1:9" ht="32.4" x14ac:dyDescent="0.3">
      <c r="A12" s="60">
        <v>8</v>
      </c>
      <c r="B12" s="10" t="s">
        <v>105</v>
      </c>
      <c r="C12" s="47">
        <v>27300</v>
      </c>
      <c r="D12" s="47" t="s">
        <v>183</v>
      </c>
      <c r="E12" s="49">
        <f t="shared" si="0"/>
        <v>21840</v>
      </c>
      <c r="F12" s="72" t="s">
        <v>217</v>
      </c>
      <c r="G12" s="71"/>
      <c r="H12" s="71"/>
      <c r="I12" s="71"/>
    </row>
    <row r="13" spans="1:9" ht="32.4" x14ac:dyDescent="0.3">
      <c r="A13" s="60">
        <v>9</v>
      </c>
      <c r="B13" s="10" t="s">
        <v>106</v>
      </c>
      <c r="C13" s="47">
        <v>37800</v>
      </c>
      <c r="D13" s="47" t="s">
        <v>184</v>
      </c>
      <c r="E13" s="49">
        <f t="shared" si="0"/>
        <v>30240</v>
      </c>
      <c r="F13" s="72" t="s">
        <v>218</v>
      </c>
      <c r="G13" s="71"/>
      <c r="H13" s="71"/>
      <c r="I13" s="71"/>
    </row>
    <row r="14" spans="1:9" ht="32.4" x14ac:dyDescent="0.3">
      <c r="A14" s="60">
        <v>10</v>
      </c>
      <c r="B14" s="10" t="s">
        <v>107</v>
      </c>
      <c r="C14" s="47">
        <v>27300</v>
      </c>
      <c r="D14" s="47" t="s">
        <v>185</v>
      </c>
      <c r="E14" s="49">
        <f t="shared" si="0"/>
        <v>21840</v>
      </c>
      <c r="F14" s="72" t="s">
        <v>219</v>
      </c>
      <c r="G14" s="71"/>
      <c r="H14" s="71"/>
      <c r="I14" s="71"/>
    </row>
    <row r="15" spans="1:9" x14ac:dyDescent="0.3">
      <c r="A15" s="60">
        <v>11</v>
      </c>
      <c r="B15" s="10" t="s">
        <v>108</v>
      </c>
      <c r="C15" s="47">
        <v>7859</v>
      </c>
      <c r="D15" s="47" t="s">
        <v>176</v>
      </c>
      <c r="E15" s="49">
        <f t="shared" si="0"/>
        <v>6287</v>
      </c>
      <c r="F15" s="72" t="s">
        <v>220</v>
      </c>
      <c r="G15" s="71"/>
      <c r="H15" s="71"/>
      <c r="I15" s="71"/>
    </row>
    <row r="16" spans="1:9" x14ac:dyDescent="0.3">
      <c r="A16" s="60">
        <v>12</v>
      </c>
      <c r="B16" s="10" t="s">
        <v>109</v>
      </c>
      <c r="C16" s="47">
        <v>7350</v>
      </c>
      <c r="D16" s="47" t="s">
        <v>186</v>
      </c>
      <c r="E16" s="49">
        <f t="shared" si="0"/>
        <v>5880</v>
      </c>
      <c r="F16" s="72" t="s">
        <v>221</v>
      </c>
      <c r="G16" s="71"/>
      <c r="H16" s="71"/>
      <c r="I16" s="71"/>
    </row>
    <row r="17" spans="1:9" x14ac:dyDescent="0.3">
      <c r="A17" s="60">
        <v>13</v>
      </c>
      <c r="B17" s="10" t="s">
        <v>110</v>
      </c>
      <c r="C17" s="47">
        <v>14595</v>
      </c>
      <c r="D17" s="47" t="s">
        <v>187</v>
      </c>
      <c r="E17" s="49">
        <f t="shared" si="0"/>
        <v>11676</v>
      </c>
      <c r="F17" s="72" t="s">
        <v>222</v>
      </c>
      <c r="G17" s="71"/>
      <c r="H17" s="71"/>
      <c r="I17" s="71"/>
    </row>
    <row r="18" spans="1:9" x14ac:dyDescent="0.3">
      <c r="A18" s="60">
        <v>14</v>
      </c>
      <c r="B18" s="10" t="s">
        <v>111</v>
      </c>
      <c r="C18" s="47">
        <v>26250</v>
      </c>
      <c r="D18" s="47" t="s">
        <v>188</v>
      </c>
      <c r="E18" s="45">
        <v>0</v>
      </c>
      <c r="F18" s="72" t="s">
        <v>224</v>
      </c>
      <c r="G18" s="71"/>
      <c r="H18" s="71"/>
      <c r="I18" s="71"/>
    </row>
    <row r="19" spans="1:9" x14ac:dyDescent="0.3">
      <c r="A19" s="60">
        <v>15</v>
      </c>
      <c r="B19" s="10" t="s">
        <v>112</v>
      </c>
      <c r="C19" s="47">
        <v>5250</v>
      </c>
      <c r="D19" s="47" t="s">
        <v>189</v>
      </c>
      <c r="E19" s="49">
        <f t="shared" si="0"/>
        <v>4200</v>
      </c>
      <c r="F19" s="72" t="s">
        <v>223</v>
      </c>
      <c r="G19" s="71"/>
      <c r="H19" s="71"/>
      <c r="I19" s="71"/>
    </row>
    <row r="20" spans="1:9" ht="32.4" x14ac:dyDescent="0.3">
      <c r="A20" s="60">
        <v>16</v>
      </c>
      <c r="B20" s="10" t="s">
        <v>115</v>
      </c>
      <c r="C20" s="57" t="s">
        <v>94</v>
      </c>
      <c r="D20" s="47" t="s">
        <v>190</v>
      </c>
      <c r="E20" s="56" t="s">
        <v>193</v>
      </c>
      <c r="F20" s="72"/>
      <c r="H20" s="71"/>
      <c r="I20" s="71"/>
    </row>
    <row r="21" spans="1:9" x14ac:dyDescent="0.3">
      <c r="A21" s="60">
        <v>17</v>
      </c>
      <c r="B21" s="10" t="s">
        <v>113</v>
      </c>
      <c r="C21" s="47">
        <v>21244</v>
      </c>
      <c r="D21" s="47" t="s">
        <v>191</v>
      </c>
      <c r="E21" s="45">
        <v>0</v>
      </c>
      <c r="F21" s="72" t="s">
        <v>225</v>
      </c>
      <c r="H21" s="71"/>
      <c r="I21" s="71"/>
    </row>
    <row r="22" spans="1:9" x14ac:dyDescent="0.3">
      <c r="A22" s="60">
        <v>18</v>
      </c>
      <c r="B22" s="10" t="s">
        <v>114</v>
      </c>
      <c r="C22" s="47">
        <v>36645</v>
      </c>
      <c r="D22" s="47" t="s">
        <v>192</v>
      </c>
      <c r="E22" s="45">
        <v>0</v>
      </c>
      <c r="F22" s="72" t="s">
        <v>226</v>
      </c>
      <c r="H22" s="71"/>
      <c r="I22" s="71"/>
    </row>
    <row r="23" spans="1:9" ht="64.8" x14ac:dyDescent="0.3">
      <c r="A23" s="60">
        <v>19</v>
      </c>
      <c r="B23" s="10" t="s">
        <v>172</v>
      </c>
      <c r="C23" s="57" t="s">
        <v>173</v>
      </c>
      <c r="D23" s="47" t="s">
        <v>196</v>
      </c>
      <c r="E23" s="56" t="s">
        <v>194</v>
      </c>
      <c r="F23" s="72"/>
      <c r="H23" s="71"/>
      <c r="I23" s="71"/>
    </row>
    <row r="24" spans="1:9" x14ac:dyDescent="0.3">
      <c r="A24" s="60"/>
      <c r="B24" s="10" t="s">
        <v>197</v>
      </c>
      <c r="C24" s="63">
        <f>SUM(C5:C23)</f>
        <v>521449</v>
      </c>
      <c r="D24" s="63"/>
      <c r="E24" s="83">
        <f>SUM(E5:E23)</f>
        <v>349847</v>
      </c>
      <c r="F24" s="64"/>
      <c r="H24" s="71"/>
      <c r="I24" s="71"/>
    </row>
    <row r="25" spans="1:9" x14ac:dyDescent="0.3">
      <c r="A25" s="60" t="s">
        <v>97</v>
      </c>
      <c r="B25" s="10" t="s">
        <v>116</v>
      </c>
      <c r="C25" s="47">
        <v>140000</v>
      </c>
      <c r="D25" s="47"/>
      <c r="E25" s="7">
        <v>0</v>
      </c>
      <c r="F25" s="64"/>
      <c r="H25" s="71"/>
      <c r="I25" s="71"/>
    </row>
    <row r="26" spans="1:9" x14ac:dyDescent="0.3">
      <c r="A26" s="65"/>
      <c r="B26" s="44" t="s">
        <v>98</v>
      </c>
      <c r="C26" s="70">
        <f>C24-C25</f>
        <v>381449</v>
      </c>
      <c r="D26" s="70"/>
      <c r="E26" s="67">
        <f>E24-E25</f>
        <v>349847</v>
      </c>
      <c r="F26" s="84"/>
      <c r="H26" s="71"/>
      <c r="I26" s="71"/>
    </row>
  </sheetData>
  <mergeCells count="5">
    <mergeCell ref="E2:F2"/>
    <mergeCell ref="C2:D2"/>
    <mergeCell ref="A2:A3"/>
    <mergeCell ref="B2:B3"/>
    <mergeCell ref="A1:F1"/>
  </mergeCells>
  <phoneticPr fontId="1" type="noConversion"/>
  <printOptions horizontalCentered="1" gridLines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4</vt:i4>
      </vt:variant>
    </vt:vector>
  </HeadingPairs>
  <TitlesOfParts>
    <vt:vector size="9" baseType="lpstr">
      <vt:lpstr>附表1</vt:lpstr>
      <vt:lpstr>附表2</vt:lpstr>
      <vt:lpstr>附表3</vt:lpstr>
      <vt:lpstr>附表4</vt:lpstr>
      <vt:lpstr>附表5</vt:lpstr>
      <vt:lpstr>附表2!Print_Titles</vt:lpstr>
      <vt:lpstr>附表3!Print_Titles</vt:lpstr>
      <vt:lpstr>附表4!Print_Titles</vt:lpstr>
      <vt:lpstr>附表5!Print_Titles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張文瑞</dc:creator>
  <cp:lastModifiedBy>TpdUser</cp:lastModifiedBy>
  <cp:lastPrinted>2019-05-27T02:33:46Z</cp:lastPrinted>
  <dcterms:created xsi:type="dcterms:W3CDTF">2018-08-29T01:37:11Z</dcterms:created>
  <dcterms:modified xsi:type="dcterms:W3CDTF">2019-05-27T02:40:08Z</dcterms:modified>
</cp:coreProperties>
</file>