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sdj135\Desktop\最新版本-0117\"/>
    </mc:Choice>
  </mc:AlternateContent>
  <bookViews>
    <workbookView xWindow="0" yWindow="0" windowWidth="23040" windowHeight="9132" activeTab="1"/>
  </bookViews>
  <sheets>
    <sheet name="103-104年（雙週84）" sheetId="18" r:id="rId1"/>
    <sheet name="105年起變形工時（被證23）" sheetId="16" r:id="rId2"/>
  </sheets>
  <definedNames>
    <definedName name="_xlnm._FilterDatabase" localSheetId="0" hidden="1">'103-104年（雙週84）'!$A$1:$X$662</definedName>
    <definedName name="_xlnm._FilterDatabase" localSheetId="1" hidden="1">'105年起變形工時（被證23）'!$A$1:$W$1342</definedName>
    <definedName name="_xlnm.Print_Area" localSheetId="0">'103-104年（雙週84）'!$A$1:$X$661</definedName>
    <definedName name="_xlnm.Print_Area" localSheetId="1">'105年起變形工時（被證23）'!$A$1:$X$1344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62" i="18" l="1"/>
  <c r="W1342" i="16" l="1"/>
  <c r="W661" i="18"/>
  <c r="F335" i="16" l="1"/>
  <c r="H335" i="16"/>
  <c r="I335" i="16" s="1"/>
  <c r="J335" i="16" s="1"/>
  <c r="K335" i="16" s="1"/>
  <c r="F336" i="16"/>
  <c r="H336" i="16"/>
  <c r="I336" i="16" s="1"/>
  <c r="J336" i="16" s="1"/>
  <c r="K336" i="16" l="1"/>
  <c r="L336" i="16" s="1"/>
  <c r="L335" i="16"/>
  <c r="M335" i="16" s="1"/>
  <c r="P649" i="18"/>
  <c r="P648" i="18"/>
  <c r="P632" i="18"/>
  <c r="P633" i="18"/>
  <c r="P631" i="18"/>
  <c r="P615" i="18"/>
  <c r="P616" i="18"/>
  <c r="P617" i="18"/>
  <c r="P620" i="18"/>
  <c r="P614" i="18"/>
  <c r="P598" i="18"/>
  <c r="P599" i="18"/>
  <c r="P600" i="18"/>
  <c r="P601" i="18"/>
  <c r="P597" i="18"/>
  <c r="P584" i="18"/>
  <c r="P585" i="18"/>
  <c r="P583" i="18"/>
  <c r="P553" i="18"/>
  <c r="P535" i="18"/>
  <c r="P521" i="18"/>
  <c r="P524" i="18"/>
  <c r="P525" i="18"/>
  <c r="P519" i="18"/>
  <c r="P504" i="18"/>
  <c r="P485" i="18"/>
  <c r="P486" i="18"/>
  <c r="P487" i="18"/>
  <c r="P488" i="18"/>
  <c r="P489" i="18"/>
  <c r="P484" i="18"/>
  <c r="P472" i="18"/>
  <c r="P455" i="18"/>
  <c r="P438" i="18"/>
  <c r="P423" i="18"/>
  <c r="P424" i="18"/>
  <c r="P425" i="18"/>
  <c r="P428" i="18"/>
  <c r="P422" i="18"/>
  <c r="P391" i="18"/>
  <c r="P392" i="18"/>
  <c r="P393" i="18"/>
  <c r="P390" i="18"/>
  <c r="P377" i="18"/>
  <c r="P376" i="18"/>
  <c r="P359" i="18"/>
  <c r="P360" i="18"/>
  <c r="P361" i="18"/>
  <c r="P364" i="18"/>
  <c r="P358" i="18"/>
  <c r="P343" i="18"/>
  <c r="P344" i="18"/>
  <c r="P345" i="18"/>
  <c r="P342" i="18"/>
  <c r="P313" i="18"/>
  <c r="P293" i="18"/>
  <c r="P294" i="18"/>
  <c r="P295" i="18"/>
  <c r="P296" i="18"/>
  <c r="P297" i="18"/>
  <c r="P300" i="18"/>
  <c r="P292" i="18"/>
  <c r="P281" i="18"/>
  <c r="P265" i="18"/>
  <c r="P247" i="18"/>
  <c r="P248" i="18"/>
  <c r="P249" i="18"/>
  <c r="P246" i="18"/>
  <c r="P233" i="18"/>
  <c r="P232" i="18"/>
  <c r="P214" i="18"/>
  <c r="P215" i="18"/>
  <c r="P216" i="18"/>
  <c r="P217" i="18"/>
  <c r="P213" i="18"/>
  <c r="P195" i="18"/>
  <c r="P196" i="18"/>
  <c r="P197" i="18"/>
  <c r="P198" i="18"/>
  <c r="P199" i="18"/>
  <c r="P200" i="18"/>
  <c r="P201" i="18"/>
  <c r="P194" i="18"/>
  <c r="P179" i="18"/>
  <c r="P180" i="18"/>
  <c r="P181" i="18"/>
  <c r="P182" i="18"/>
  <c r="P183" i="18"/>
  <c r="P184" i="18"/>
  <c r="P185" i="18"/>
  <c r="P178" i="18"/>
  <c r="P169" i="18"/>
  <c r="P152" i="18"/>
  <c r="P89" i="18"/>
  <c r="P72" i="18"/>
  <c r="P37" i="18"/>
  <c r="P38" i="18"/>
  <c r="P39" i="18"/>
  <c r="P40" i="18"/>
  <c r="P41" i="18"/>
  <c r="P36" i="18"/>
  <c r="M336" i="16" l="1"/>
  <c r="P947" i="16"/>
  <c r="P948" i="16" s="1"/>
  <c r="O947" i="16"/>
  <c r="O948" i="16" s="1"/>
  <c r="N947" i="16"/>
  <c r="N948" i="16" s="1"/>
  <c r="P977" i="16"/>
  <c r="P978" i="16" s="1"/>
  <c r="O977" i="16"/>
  <c r="O978" i="16" s="1"/>
  <c r="N977" i="16"/>
  <c r="N978" i="16" s="1"/>
  <c r="P1007" i="16"/>
  <c r="P1008" i="16" s="1"/>
  <c r="O1007" i="16"/>
  <c r="O1008" i="16" s="1"/>
  <c r="N1007" i="16"/>
  <c r="N1008" i="16" s="1"/>
  <c r="P1277" i="16"/>
  <c r="P1278" i="16" s="1"/>
  <c r="O1277" i="16"/>
  <c r="O1278" i="16" s="1"/>
  <c r="N1277" i="16"/>
  <c r="N1278" i="16" s="1"/>
  <c r="N1307" i="16"/>
  <c r="N1308" i="16" s="1"/>
  <c r="O1307" i="16"/>
  <c r="O1308" i="16" s="1"/>
  <c r="P1307" i="16"/>
  <c r="P1308" i="16" s="1"/>
  <c r="N1337" i="16"/>
  <c r="N1338" i="16" s="1"/>
  <c r="O1337" i="16"/>
  <c r="O1338" i="16" s="1"/>
  <c r="P1337" i="16"/>
  <c r="P1338" i="16" s="1"/>
  <c r="P1126" i="16"/>
  <c r="P1127" i="16" s="1"/>
  <c r="P1128" i="16" s="1"/>
  <c r="O1127" i="16"/>
  <c r="O1128" i="16" s="1"/>
  <c r="N1127" i="16"/>
  <c r="N1128" i="16" s="1"/>
  <c r="P1152" i="16"/>
  <c r="P1151" i="16"/>
  <c r="P1150" i="16"/>
  <c r="P1149" i="16"/>
  <c r="P1147" i="16"/>
  <c r="P1146" i="16"/>
  <c r="O1157" i="16"/>
  <c r="O1158" i="16" s="1"/>
  <c r="N1157" i="16"/>
  <c r="N1158" i="16" s="1"/>
  <c r="P1156" i="16"/>
  <c r="P1155" i="16"/>
  <c r="P1154" i="16"/>
  <c r="P1153" i="16"/>
  <c r="P1185" i="16"/>
  <c r="P1184" i="16"/>
  <c r="P1183" i="16"/>
  <c r="O1187" i="16"/>
  <c r="O1188" i="16" s="1"/>
  <c r="N1187" i="16"/>
  <c r="N1188" i="16" s="1"/>
  <c r="P1186" i="16"/>
  <c r="P1215" i="16"/>
  <c r="P1216" i="16"/>
  <c r="O1217" i="16"/>
  <c r="O1218" i="16" s="1"/>
  <c r="N1217" i="16"/>
  <c r="N1218" i="16" s="1"/>
  <c r="P1214" i="16"/>
  <c r="P1243" i="16"/>
  <c r="P1244" i="16"/>
  <c r="O1247" i="16"/>
  <c r="O1248" i="16" s="1"/>
  <c r="N1247" i="16"/>
  <c r="N1248" i="16" s="1"/>
  <c r="P1096" i="16"/>
  <c r="P1097" i="16" s="1"/>
  <c r="P1098" i="16" s="1"/>
  <c r="O1097" i="16"/>
  <c r="O1098" i="16" s="1"/>
  <c r="N1097" i="16"/>
  <c r="N1098" i="16" s="1"/>
  <c r="P1063" i="16"/>
  <c r="P1062" i="16"/>
  <c r="P1066" i="16"/>
  <c r="O1067" i="16"/>
  <c r="O1068" i="16" s="1"/>
  <c r="N1067" i="16"/>
  <c r="N1068" i="16" s="1"/>
  <c r="Q1067" i="16"/>
  <c r="Q1068" i="16" s="1"/>
  <c r="O1037" i="16"/>
  <c r="O1038" i="16" s="1"/>
  <c r="N1037" i="16"/>
  <c r="N1038" i="16" s="1"/>
  <c r="P1036" i="16"/>
  <c r="P1037" i="16" s="1"/>
  <c r="P1038" i="16" s="1"/>
  <c r="P916" i="16"/>
  <c r="P917" i="16" s="1"/>
  <c r="P918" i="16" s="1"/>
  <c r="O917" i="16"/>
  <c r="O918" i="16" s="1"/>
  <c r="N917" i="16"/>
  <c r="N918" i="16" s="1"/>
  <c r="P885" i="16"/>
  <c r="P884" i="16"/>
  <c r="P883" i="16"/>
  <c r="P882" i="16"/>
  <c r="P886" i="16"/>
  <c r="O887" i="16"/>
  <c r="O888" i="16" s="1"/>
  <c r="N887" i="16"/>
  <c r="N888" i="16" s="1"/>
  <c r="P854" i="16"/>
  <c r="O857" i="16"/>
  <c r="O858" i="16" s="1"/>
  <c r="N857" i="16"/>
  <c r="N858" i="16" s="1"/>
  <c r="P856" i="16"/>
  <c r="P825" i="16"/>
  <c r="N827" i="16"/>
  <c r="N828" i="16" s="1"/>
  <c r="O827" i="16"/>
  <c r="O828" i="16" s="1"/>
  <c r="P826" i="16"/>
  <c r="P795" i="16"/>
  <c r="P793" i="16"/>
  <c r="P796" i="16"/>
  <c r="O797" i="16"/>
  <c r="O798" i="16" s="1"/>
  <c r="N797" i="16"/>
  <c r="N798" i="16" s="1"/>
  <c r="P762" i="16"/>
  <c r="P761" i="16"/>
  <c r="P760" i="16"/>
  <c r="P759" i="16"/>
  <c r="O767" i="16"/>
  <c r="O768" i="16" s="1"/>
  <c r="N767" i="16"/>
  <c r="N768" i="16" s="1"/>
  <c r="P734" i="16"/>
  <c r="O737" i="16"/>
  <c r="O738" i="16" s="1"/>
  <c r="N737" i="16"/>
  <c r="N738" i="16" s="1"/>
  <c r="P736" i="16"/>
  <c r="P702" i="16"/>
  <c r="P701" i="16"/>
  <c r="P700" i="16"/>
  <c r="P705" i="16"/>
  <c r="P704" i="16"/>
  <c r="O707" i="16"/>
  <c r="O708" i="16" s="1"/>
  <c r="N707" i="16"/>
  <c r="N708" i="16" s="1"/>
  <c r="P674" i="16"/>
  <c r="P676" i="16"/>
  <c r="O677" i="16"/>
  <c r="O678" i="16" s="1"/>
  <c r="N677" i="16"/>
  <c r="N678" i="16" s="1"/>
  <c r="P644" i="16"/>
  <c r="P643" i="16"/>
  <c r="P642" i="16"/>
  <c r="P641" i="16"/>
  <c r="P646" i="16"/>
  <c r="P645" i="16"/>
  <c r="O647" i="16"/>
  <c r="O648" i="16" s="1"/>
  <c r="N647" i="16"/>
  <c r="N648" i="16" s="1"/>
  <c r="P615" i="16"/>
  <c r="P616" i="16"/>
  <c r="O617" i="16"/>
  <c r="O618" i="16" s="1"/>
  <c r="N617" i="16"/>
  <c r="N618" i="16" s="1"/>
  <c r="O587" i="16"/>
  <c r="O588" i="16" s="1"/>
  <c r="N587" i="16"/>
  <c r="N588" i="16" s="1"/>
  <c r="P586" i="16"/>
  <c r="P587" i="16" s="1"/>
  <c r="P588" i="16" s="1"/>
  <c r="P556" i="16"/>
  <c r="P557" i="16" s="1"/>
  <c r="P558" i="16" s="1"/>
  <c r="O557" i="16"/>
  <c r="O558" i="16" s="1"/>
  <c r="N557" i="16"/>
  <c r="N558" i="16" s="1"/>
  <c r="P522" i="16"/>
  <c r="P526" i="16"/>
  <c r="P525" i="16"/>
  <c r="O527" i="16"/>
  <c r="O528" i="16" s="1"/>
  <c r="N527" i="16"/>
  <c r="N528" i="16" s="1"/>
  <c r="P495" i="16"/>
  <c r="P496" i="16"/>
  <c r="O497" i="16"/>
  <c r="O498" i="16" s="1"/>
  <c r="N497" i="16"/>
  <c r="N498" i="16" s="1"/>
  <c r="P375" i="16"/>
  <c r="P376" i="16"/>
  <c r="O377" i="16"/>
  <c r="O378" i="16" s="1"/>
  <c r="N377" i="16"/>
  <c r="N378" i="16" s="1"/>
  <c r="P344" i="16"/>
  <c r="P343" i="16"/>
  <c r="P342" i="16"/>
  <c r="P346" i="16"/>
  <c r="O347" i="16"/>
  <c r="O348" i="16" s="1"/>
  <c r="N347" i="16"/>
  <c r="N348" i="16" s="1"/>
  <c r="P316" i="16"/>
  <c r="P317" i="16" s="1"/>
  <c r="P318" i="16" s="1"/>
  <c r="O317" i="16"/>
  <c r="O318" i="16" s="1"/>
  <c r="N317" i="16"/>
  <c r="N318" i="16" s="1"/>
  <c r="P285" i="16"/>
  <c r="O287" i="16"/>
  <c r="O288" i="16" s="1"/>
  <c r="N287" i="16"/>
  <c r="N288" i="16" s="1"/>
  <c r="P253" i="16"/>
  <c r="P256" i="16"/>
  <c r="O257" i="16"/>
  <c r="O258" i="16" s="1"/>
  <c r="N257" i="16"/>
  <c r="N258" i="16" s="1"/>
  <c r="O167" i="16"/>
  <c r="O168" i="16" s="1"/>
  <c r="N167" i="16"/>
  <c r="N168" i="16" s="1"/>
  <c r="P166" i="16"/>
  <c r="P167" i="16" s="1"/>
  <c r="P168" i="16" s="1"/>
  <c r="P88" i="16"/>
  <c r="P87" i="16"/>
  <c r="P89" i="16"/>
  <c r="N107" i="16"/>
  <c r="N108" i="16" s="1"/>
  <c r="O107" i="16"/>
  <c r="O108" i="16" s="1"/>
  <c r="P92" i="16"/>
  <c r="P93" i="16"/>
  <c r="P94" i="16"/>
  <c r="P95" i="16"/>
  <c r="P97" i="16"/>
  <c r="P105" i="16"/>
  <c r="P103" i="16"/>
  <c r="P98" i="16"/>
  <c r="P100" i="16"/>
  <c r="P106" i="16"/>
  <c r="P7" i="16"/>
  <c r="N9" i="16"/>
  <c r="N10" i="16" s="1"/>
  <c r="O9" i="16"/>
  <c r="O10" i="16" s="1"/>
  <c r="P8" i="16"/>
  <c r="N48" i="16"/>
  <c r="N49" i="16" s="1"/>
  <c r="O48" i="16"/>
  <c r="O49" i="16" s="1"/>
  <c r="P45" i="16"/>
  <c r="P47" i="16"/>
  <c r="O650" i="18"/>
  <c r="O651" i="18" s="1"/>
  <c r="N650" i="18"/>
  <c r="O634" i="18"/>
  <c r="O635" i="18" s="1"/>
  <c r="N634" i="18"/>
  <c r="O618" i="18"/>
  <c r="O619" i="18" s="1"/>
  <c r="N618" i="18"/>
  <c r="O602" i="18"/>
  <c r="O603" i="18" s="1"/>
  <c r="N602" i="18"/>
  <c r="O586" i="18"/>
  <c r="O587" i="18" s="1"/>
  <c r="N586" i="18"/>
  <c r="O554" i="18"/>
  <c r="O555" i="18" s="1"/>
  <c r="N554" i="18"/>
  <c r="N555" i="18" s="1"/>
  <c r="P554" i="18"/>
  <c r="P555" i="18" s="1"/>
  <c r="P538" i="18"/>
  <c r="P539" i="18" s="1"/>
  <c r="O538" i="18"/>
  <c r="O539" i="18" s="1"/>
  <c r="N538" i="18"/>
  <c r="N539" i="18" s="1"/>
  <c r="O522" i="18"/>
  <c r="O523" i="18" s="1"/>
  <c r="N522" i="18"/>
  <c r="P520" i="18"/>
  <c r="O506" i="18"/>
  <c r="O507" i="18" s="1"/>
  <c r="N506" i="18"/>
  <c r="N507" i="18" s="1"/>
  <c r="P506" i="18"/>
  <c r="P507" i="18" s="1"/>
  <c r="O490" i="18"/>
  <c r="O491" i="18" s="1"/>
  <c r="N490" i="18"/>
  <c r="O474" i="18"/>
  <c r="O475" i="18" s="1"/>
  <c r="N474" i="18"/>
  <c r="N475" i="18" s="1"/>
  <c r="P458" i="18"/>
  <c r="P459" i="18" s="1"/>
  <c r="O458" i="18"/>
  <c r="O459" i="18" s="1"/>
  <c r="N458" i="18"/>
  <c r="N459" i="18" s="1"/>
  <c r="P442" i="18"/>
  <c r="P443" i="18" s="1"/>
  <c r="O442" i="18"/>
  <c r="O443" i="18" s="1"/>
  <c r="N442" i="18"/>
  <c r="N443" i="18" s="1"/>
  <c r="O426" i="18"/>
  <c r="O427" i="18" s="1"/>
  <c r="N426" i="18"/>
  <c r="O394" i="18"/>
  <c r="O395" i="18" s="1"/>
  <c r="N394" i="18"/>
  <c r="O378" i="18"/>
  <c r="O379" i="18" s="1"/>
  <c r="N378" i="18"/>
  <c r="O362" i="18"/>
  <c r="O363" i="18" s="1"/>
  <c r="N362" i="18"/>
  <c r="O346" i="18"/>
  <c r="O347" i="18" s="1"/>
  <c r="N346" i="18"/>
  <c r="O330" i="18"/>
  <c r="O331" i="18" s="1"/>
  <c r="N330" i="18"/>
  <c r="N331" i="18" s="1"/>
  <c r="P330" i="18"/>
  <c r="P331" i="18" s="1"/>
  <c r="P314" i="18"/>
  <c r="P315" i="18" s="1"/>
  <c r="O314" i="18"/>
  <c r="O315" i="18" s="1"/>
  <c r="N314" i="18"/>
  <c r="N315" i="18" s="1"/>
  <c r="O298" i="18"/>
  <c r="O299" i="18" s="1"/>
  <c r="N298" i="18"/>
  <c r="P282" i="18"/>
  <c r="P283" i="18" s="1"/>
  <c r="O282" i="18"/>
  <c r="O283" i="18" s="1"/>
  <c r="N282" i="18"/>
  <c r="N283" i="18" s="1"/>
  <c r="O266" i="18"/>
  <c r="O267" i="18" s="1"/>
  <c r="N266" i="18"/>
  <c r="N267" i="18" s="1"/>
  <c r="O250" i="18"/>
  <c r="O251" i="18" s="1"/>
  <c r="N250" i="18"/>
  <c r="O234" i="18"/>
  <c r="O235" i="18" s="1"/>
  <c r="N234" i="18"/>
  <c r="O218" i="18"/>
  <c r="O219" i="18" s="1"/>
  <c r="N218" i="18"/>
  <c r="O202" i="18"/>
  <c r="O203" i="18" s="1"/>
  <c r="N202" i="18"/>
  <c r="S171" i="18"/>
  <c r="O186" i="18"/>
  <c r="O187" i="18" s="1"/>
  <c r="N186" i="18"/>
  <c r="P170" i="18"/>
  <c r="P171" i="18" s="1"/>
  <c r="O170" i="18"/>
  <c r="O171" i="18" s="1"/>
  <c r="N170" i="18"/>
  <c r="N171" i="18" s="1"/>
  <c r="P154" i="18"/>
  <c r="P155" i="18" s="1"/>
  <c r="O154" i="18"/>
  <c r="O155" i="18" s="1"/>
  <c r="N154" i="18"/>
  <c r="N155" i="18" s="1"/>
  <c r="P90" i="18"/>
  <c r="P91" i="18" s="1"/>
  <c r="O90" i="18"/>
  <c r="O91" i="18" s="1"/>
  <c r="N90" i="18"/>
  <c r="N91" i="18" s="1"/>
  <c r="P74" i="18"/>
  <c r="P75" i="18" s="1"/>
  <c r="O74" i="18"/>
  <c r="O75" i="18" s="1"/>
  <c r="N74" i="18"/>
  <c r="N75" i="18" s="1"/>
  <c r="O42" i="18"/>
  <c r="O43" i="18" s="1"/>
  <c r="N42" i="18"/>
  <c r="N10" i="18"/>
  <c r="N11" i="18" s="1"/>
  <c r="O10" i="18"/>
  <c r="O11" i="18" s="1"/>
  <c r="P9" i="16" l="1"/>
  <c r="P10" i="16" s="1"/>
  <c r="P48" i="16"/>
  <c r="P49" i="16" s="1"/>
  <c r="P1067" i="16"/>
  <c r="P1068" i="16" s="1"/>
  <c r="P347" i="16"/>
  <c r="P348" i="16" s="1"/>
  <c r="P617" i="16"/>
  <c r="P618" i="16" s="1"/>
  <c r="P497" i="16"/>
  <c r="P498" i="16" s="1"/>
  <c r="O1341" i="16"/>
  <c r="P677" i="16"/>
  <c r="P678" i="16" s="1"/>
  <c r="P767" i="16"/>
  <c r="P768" i="16" s="1"/>
  <c r="O1340" i="16"/>
  <c r="P827" i="16"/>
  <c r="P828" i="16" s="1"/>
  <c r="P797" i="16"/>
  <c r="P798" i="16" s="1"/>
  <c r="N219" i="18"/>
  <c r="P219" i="18" s="1"/>
  <c r="P218" i="18"/>
  <c r="N427" i="18"/>
  <c r="P427" i="18" s="1"/>
  <c r="P426" i="18"/>
  <c r="N587" i="18"/>
  <c r="P587" i="18" s="1"/>
  <c r="P586" i="18"/>
  <c r="N203" i="18"/>
  <c r="P203" i="18" s="1"/>
  <c r="P202" i="18"/>
  <c r="N251" i="18"/>
  <c r="P251" i="18" s="1"/>
  <c r="P250" i="18"/>
  <c r="N363" i="18"/>
  <c r="P363" i="18" s="1"/>
  <c r="P362" i="18"/>
  <c r="N635" i="18"/>
  <c r="P635" i="18" s="1"/>
  <c r="P634" i="18"/>
  <c r="N43" i="18"/>
  <c r="P43" i="18" s="1"/>
  <c r="P42" i="18"/>
  <c r="N299" i="18"/>
  <c r="P299" i="18" s="1"/>
  <c r="P298" i="18"/>
  <c r="N379" i="18"/>
  <c r="P379" i="18" s="1"/>
  <c r="P378" i="18"/>
  <c r="N603" i="18"/>
  <c r="P603" i="18" s="1"/>
  <c r="P602" i="18"/>
  <c r="N651" i="18"/>
  <c r="P651" i="18" s="1"/>
  <c r="P650" i="18"/>
  <c r="N187" i="18"/>
  <c r="P187" i="18" s="1"/>
  <c r="P186" i="18"/>
  <c r="N347" i="18"/>
  <c r="P347" i="18" s="1"/>
  <c r="P346" i="18"/>
  <c r="N395" i="18"/>
  <c r="P395" i="18" s="1"/>
  <c r="P394" i="18"/>
  <c r="N491" i="18"/>
  <c r="P491" i="18" s="1"/>
  <c r="P490" i="18"/>
  <c r="N523" i="18"/>
  <c r="P523" i="18" s="1"/>
  <c r="P522" i="18"/>
  <c r="N619" i="18"/>
  <c r="P619" i="18" s="1"/>
  <c r="P618" i="18"/>
  <c r="N235" i="18"/>
  <c r="P235" i="18" s="1"/>
  <c r="P234" i="18"/>
  <c r="O660" i="18"/>
  <c r="N1340" i="16"/>
  <c r="N1341" i="16"/>
  <c r="P1157" i="16"/>
  <c r="P1158" i="16" s="1"/>
  <c r="P1187" i="16"/>
  <c r="P1188" i="16" s="1"/>
  <c r="P1217" i="16"/>
  <c r="P1218" i="16" s="1"/>
  <c r="P1247" i="16"/>
  <c r="P1248" i="16" s="1"/>
  <c r="P887" i="16"/>
  <c r="P888" i="16" s="1"/>
  <c r="P857" i="16"/>
  <c r="P858" i="16" s="1"/>
  <c r="P737" i="16"/>
  <c r="P738" i="16" s="1"/>
  <c r="P707" i="16"/>
  <c r="P708" i="16" s="1"/>
  <c r="P647" i="16"/>
  <c r="P648" i="16" s="1"/>
  <c r="P527" i="16"/>
  <c r="P528" i="16" s="1"/>
  <c r="P377" i="16"/>
  <c r="P378" i="16" s="1"/>
  <c r="P287" i="16"/>
  <c r="P288" i="16" s="1"/>
  <c r="P257" i="16"/>
  <c r="P258" i="16" s="1"/>
  <c r="P107" i="16"/>
  <c r="P108" i="16" s="1"/>
  <c r="P474" i="18"/>
  <c r="P475" i="18" s="1"/>
  <c r="P266" i="18"/>
  <c r="P267" i="18" s="1"/>
  <c r="P10" i="18"/>
  <c r="P11" i="18" s="1"/>
  <c r="P1341" i="16" l="1"/>
  <c r="P1340" i="16"/>
  <c r="N660" i="18"/>
  <c r="P660" i="18"/>
  <c r="S738" i="16"/>
  <c r="Q738" i="16"/>
  <c r="J1286" i="16" l="1"/>
  <c r="J1252" i="16"/>
  <c r="J1260" i="16"/>
  <c r="J1261" i="16"/>
  <c r="J1265" i="16"/>
  <c r="J1268" i="16"/>
  <c r="J1240" i="16"/>
  <c r="J1178" i="16"/>
  <c r="J1153" i="16"/>
  <c r="J1074" i="16"/>
  <c r="J1018" i="16"/>
  <c r="J982" i="16"/>
  <c r="J985" i="16"/>
  <c r="J926" i="16"/>
  <c r="J908" i="16"/>
  <c r="J864" i="16"/>
  <c r="J866" i="16"/>
  <c r="J871" i="16"/>
  <c r="J872" i="16"/>
  <c r="J832" i="16"/>
  <c r="J841" i="16"/>
  <c r="J842" i="16"/>
  <c r="J843" i="16"/>
  <c r="J850" i="16"/>
  <c r="J855" i="16"/>
  <c r="J824" i="16"/>
  <c r="J758" i="16"/>
  <c r="J776" i="16"/>
  <c r="J784" i="16"/>
  <c r="J787" i="16"/>
  <c r="J788" i="16"/>
  <c r="J794" i="16"/>
  <c r="J721" i="16"/>
  <c r="J546" i="16"/>
  <c r="J389" i="16"/>
  <c r="J390" i="16"/>
  <c r="J394" i="16"/>
  <c r="J395" i="16"/>
  <c r="J345" i="16"/>
  <c r="J232" i="16"/>
  <c r="J236" i="16"/>
  <c r="J208" i="16"/>
  <c r="J178" i="16"/>
  <c r="J181" i="16"/>
  <c r="J182" i="16"/>
  <c r="J152" i="16"/>
  <c r="J154" i="16"/>
  <c r="J111" i="16"/>
  <c r="J112" i="16"/>
  <c r="J114" i="16"/>
  <c r="J134" i="16"/>
  <c r="J82" i="16"/>
  <c r="J83" i="16"/>
  <c r="J91" i="16"/>
  <c r="J96" i="16"/>
  <c r="J104" i="16"/>
  <c r="J51" i="16"/>
  <c r="J56" i="16"/>
  <c r="J60" i="16"/>
  <c r="J62" i="16"/>
  <c r="J64" i="16"/>
  <c r="J77" i="16"/>
  <c r="J22" i="16"/>
  <c r="J24" i="16"/>
  <c r="J40" i="16"/>
  <c r="J46" i="16"/>
  <c r="M1307" i="16" l="1"/>
  <c r="M1308" i="16" s="1"/>
  <c r="S1308" i="16"/>
  <c r="U1278" i="16"/>
  <c r="S1278" i="16"/>
  <c r="Q1278" i="16"/>
  <c r="U1218" i="16"/>
  <c r="S1218" i="16"/>
  <c r="Q1218" i="16"/>
  <c r="U1188" i="16"/>
  <c r="Q1188" i="16"/>
  <c r="S1128" i="16"/>
  <c r="Q1128" i="16"/>
  <c r="U1098" i="16"/>
  <c r="S1098" i="16"/>
  <c r="Q1098" i="16"/>
  <c r="S1038" i="16"/>
  <c r="Q1038" i="16"/>
  <c r="S1008" i="16"/>
  <c r="Q1008" i="16"/>
  <c r="U918" i="16"/>
  <c r="S918" i="16"/>
  <c r="Q918" i="16"/>
  <c r="U888" i="16"/>
  <c r="S888" i="16"/>
  <c r="Q888" i="16"/>
  <c r="U858" i="16"/>
  <c r="S858" i="16"/>
  <c r="Q858" i="16"/>
  <c r="S828" i="16"/>
  <c r="Q828" i="16"/>
  <c r="U798" i="16"/>
  <c r="S798" i="16"/>
  <c r="Q798" i="16"/>
  <c r="S768" i="16"/>
  <c r="Q768" i="16"/>
  <c r="U708" i="16"/>
  <c r="S708" i="16"/>
  <c r="Q708" i="16"/>
  <c r="S678" i="16"/>
  <c r="Q678" i="16"/>
  <c r="S648" i="16"/>
  <c r="Q648" i="16"/>
  <c r="S618" i="16"/>
  <c r="Q618" i="16"/>
  <c r="S588" i="16"/>
  <c r="U558" i="16"/>
  <c r="S558" i="16"/>
  <c r="Q558" i="16"/>
  <c r="U528" i="16"/>
  <c r="S528" i="16"/>
  <c r="Q528" i="16"/>
  <c r="U498" i="16"/>
  <c r="S498" i="16"/>
  <c r="Q498" i="16"/>
  <c r="U468" i="16"/>
  <c r="U438" i="16"/>
  <c r="S438" i="16"/>
  <c r="Q438" i="16"/>
  <c r="U408" i="16"/>
  <c r="S408" i="16"/>
  <c r="Q408" i="16"/>
  <c r="S378" i="16"/>
  <c r="U318" i="16"/>
  <c r="S318" i="16"/>
  <c r="U288" i="16"/>
  <c r="S288" i="16"/>
  <c r="S258" i="16"/>
  <c r="U198" i="16"/>
  <c r="S198" i="16"/>
  <c r="S168" i="16"/>
  <c r="U138" i="16"/>
  <c r="S138" i="16"/>
  <c r="U108" i="16"/>
  <c r="S108" i="16"/>
  <c r="U79" i="16"/>
  <c r="U49" i="16"/>
  <c r="S49" i="16"/>
  <c r="U10" i="16"/>
  <c r="Q203" i="18"/>
  <c r="Q187" i="18"/>
  <c r="U187" i="18"/>
  <c r="U619" i="18"/>
  <c r="S619" i="18"/>
  <c r="Q619" i="18"/>
  <c r="U603" i="18"/>
  <c r="U587" i="18"/>
  <c r="S587" i="18"/>
  <c r="U571" i="18"/>
  <c r="S571" i="18"/>
  <c r="U555" i="18"/>
  <c r="S539" i="18"/>
  <c r="Q539" i="18"/>
  <c r="S507" i="18"/>
  <c r="Q507" i="18"/>
  <c r="U443" i="18"/>
  <c r="S427" i="18"/>
  <c r="S395" i="18"/>
  <c r="Q395" i="18"/>
  <c r="S379" i="18"/>
  <c r="U363" i="18"/>
  <c r="S363" i="18"/>
  <c r="Q363" i="18"/>
  <c r="U347" i="18"/>
  <c r="S347" i="18"/>
  <c r="U315" i="18"/>
  <c r="S299" i="18"/>
  <c r="U299" i="18"/>
  <c r="Q299" i="18"/>
  <c r="Q75" i="18"/>
  <c r="S107" i="18"/>
  <c r="Q283" i="18"/>
  <c r="S251" i="18"/>
  <c r="S235" i="18"/>
  <c r="S219" i="18"/>
  <c r="Q219" i="18"/>
  <c r="U155" i="18"/>
  <c r="S155" i="18"/>
  <c r="S91" i="18"/>
  <c r="G10" i="18"/>
  <c r="G11" i="18" s="1"/>
  <c r="V650" i="18"/>
  <c r="V651" i="18" s="1"/>
  <c r="U650" i="18"/>
  <c r="U651" i="18" s="1"/>
  <c r="T650" i="18"/>
  <c r="T651" i="18" s="1"/>
  <c r="S650" i="18"/>
  <c r="S651" i="18" s="1"/>
  <c r="R650" i="18"/>
  <c r="R651" i="18" s="1"/>
  <c r="Q650" i="18"/>
  <c r="Q651" i="18" s="1"/>
  <c r="G650" i="18"/>
  <c r="G651" i="18" s="1"/>
  <c r="V634" i="18"/>
  <c r="V635" i="18" s="1"/>
  <c r="U634" i="18"/>
  <c r="U635" i="18" s="1"/>
  <c r="T634" i="18"/>
  <c r="T635" i="18" s="1"/>
  <c r="S634" i="18"/>
  <c r="S635" i="18" s="1"/>
  <c r="R634" i="18"/>
  <c r="R635" i="18" s="1"/>
  <c r="Q634" i="18"/>
  <c r="Q635" i="18" s="1"/>
  <c r="G634" i="18"/>
  <c r="G635" i="18" s="1"/>
  <c r="R618" i="18"/>
  <c r="R619" i="18" s="1"/>
  <c r="G618" i="18"/>
  <c r="G619" i="18" s="1"/>
  <c r="T602" i="18"/>
  <c r="T603" i="18" s="1"/>
  <c r="S602" i="18"/>
  <c r="S603" i="18" s="1"/>
  <c r="R602" i="18"/>
  <c r="R603" i="18" s="1"/>
  <c r="Q602" i="18"/>
  <c r="Q603" i="18" s="1"/>
  <c r="G602" i="18"/>
  <c r="G603" i="18" s="1"/>
  <c r="R586" i="18"/>
  <c r="R587" i="18" s="1"/>
  <c r="Q586" i="18"/>
  <c r="Q587" i="18" s="1"/>
  <c r="G586" i="18"/>
  <c r="G587" i="18" s="1"/>
  <c r="R570" i="18"/>
  <c r="R571" i="18" s="1"/>
  <c r="Q570" i="18"/>
  <c r="Q571" i="18" s="1"/>
  <c r="G570" i="18"/>
  <c r="G571" i="18" s="1"/>
  <c r="T554" i="18"/>
  <c r="T555" i="18" s="1"/>
  <c r="S554" i="18"/>
  <c r="S555" i="18" s="1"/>
  <c r="R554" i="18"/>
  <c r="R555" i="18" s="1"/>
  <c r="Q554" i="18"/>
  <c r="Q555" i="18" s="1"/>
  <c r="G554" i="18"/>
  <c r="G555" i="18" s="1"/>
  <c r="V538" i="18"/>
  <c r="V539" i="18" s="1"/>
  <c r="U538" i="18"/>
  <c r="U539" i="18" s="1"/>
  <c r="R538" i="18"/>
  <c r="R539" i="18" s="1"/>
  <c r="G538" i="18"/>
  <c r="G539" i="18" s="1"/>
  <c r="V522" i="18"/>
  <c r="V523" i="18" s="1"/>
  <c r="U522" i="18"/>
  <c r="U523" i="18" s="1"/>
  <c r="T522" i="18"/>
  <c r="T523" i="18" s="1"/>
  <c r="S522" i="18"/>
  <c r="S523" i="18" s="1"/>
  <c r="R522" i="18"/>
  <c r="R523" i="18" s="1"/>
  <c r="Q522" i="18"/>
  <c r="Q523" i="18" s="1"/>
  <c r="G522" i="18"/>
  <c r="G523" i="18" s="1"/>
  <c r="V506" i="18"/>
  <c r="V507" i="18" s="1"/>
  <c r="U506" i="18"/>
  <c r="U507" i="18" s="1"/>
  <c r="R506" i="18"/>
  <c r="R507" i="18" s="1"/>
  <c r="G506" i="18"/>
  <c r="G507" i="18" s="1"/>
  <c r="V490" i="18"/>
  <c r="V491" i="18" s="1"/>
  <c r="U490" i="18"/>
  <c r="U491" i="18" s="1"/>
  <c r="T490" i="18"/>
  <c r="T491" i="18" s="1"/>
  <c r="S490" i="18"/>
  <c r="S491" i="18" s="1"/>
  <c r="R490" i="18"/>
  <c r="R491" i="18" s="1"/>
  <c r="Q490" i="18"/>
  <c r="Q491" i="18" s="1"/>
  <c r="G490" i="18"/>
  <c r="G491" i="18" s="1"/>
  <c r="V474" i="18"/>
  <c r="V475" i="18" s="1"/>
  <c r="U474" i="18"/>
  <c r="U475" i="18" s="1"/>
  <c r="T474" i="18"/>
  <c r="T475" i="18" s="1"/>
  <c r="S474" i="18"/>
  <c r="S475" i="18" s="1"/>
  <c r="R474" i="18"/>
  <c r="R475" i="18" s="1"/>
  <c r="Q474" i="18"/>
  <c r="Q475" i="18" s="1"/>
  <c r="G474" i="18"/>
  <c r="G475" i="18" s="1"/>
  <c r="V458" i="18"/>
  <c r="V459" i="18" s="1"/>
  <c r="U458" i="18"/>
  <c r="U459" i="18" s="1"/>
  <c r="T458" i="18"/>
  <c r="T459" i="18" s="1"/>
  <c r="S458" i="18"/>
  <c r="S459" i="18" s="1"/>
  <c r="R458" i="18"/>
  <c r="R459" i="18" s="1"/>
  <c r="Q458" i="18"/>
  <c r="Q459" i="18" s="1"/>
  <c r="G458" i="18"/>
  <c r="G459" i="18" s="1"/>
  <c r="T442" i="18"/>
  <c r="T443" i="18" s="1"/>
  <c r="S442" i="18"/>
  <c r="S443" i="18" s="1"/>
  <c r="R442" i="18"/>
  <c r="R443" i="18" s="1"/>
  <c r="Q442" i="18"/>
  <c r="Q443" i="18" s="1"/>
  <c r="G442" i="18"/>
  <c r="G443" i="18" s="1"/>
  <c r="V426" i="18"/>
  <c r="V427" i="18" s="1"/>
  <c r="U426" i="18"/>
  <c r="U427" i="18" s="1"/>
  <c r="R426" i="18"/>
  <c r="R427" i="18" s="1"/>
  <c r="Q426" i="18"/>
  <c r="Q427" i="18" s="1"/>
  <c r="G426" i="18"/>
  <c r="G427" i="18" s="1"/>
  <c r="F428" i="18"/>
  <c r="H428" i="18"/>
  <c r="V410" i="18"/>
  <c r="V411" i="18" s="1"/>
  <c r="U410" i="18"/>
  <c r="U411" i="18" s="1"/>
  <c r="T410" i="18"/>
  <c r="T411" i="18" s="1"/>
  <c r="S410" i="18"/>
  <c r="S411" i="18" s="1"/>
  <c r="R410" i="18"/>
  <c r="R411" i="18" s="1"/>
  <c r="Q410" i="18"/>
  <c r="Q411" i="18" s="1"/>
  <c r="G410" i="18"/>
  <c r="G411" i="18" s="1"/>
  <c r="U395" i="18"/>
  <c r="R394" i="18"/>
  <c r="R395" i="18" s="1"/>
  <c r="G394" i="18"/>
  <c r="G395" i="18" s="1"/>
  <c r="V378" i="18"/>
  <c r="V379" i="18" s="1"/>
  <c r="U378" i="18"/>
  <c r="U379" i="18" s="1"/>
  <c r="R378" i="18"/>
  <c r="R379" i="18" s="1"/>
  <c r="Q378" i="18"/>
  <c r="Q379" i="18" s="1"/>
  <c r="G378" i="18"/>
  <c r="G379" i="18" s="1"/>
  <c r="R362" i="18"/>
  <c r="R363" i="18" s="1"/>
  <c r="G362" i="18"/>
  <c r="G363" i="18" s="1"/>
  <c r="R346" i="18"/>
  <c r="R347" i="18" s="1"/>
  <c r="Q346" i="18"/>
  <c r="Q347" i="18" s="1"/>
  <c r="G346" i="18"/>
  <c r="G347" i="18" s="1"/>
  <c r="V330" i="18"/>
  <c r="V331" i="18" s="1"/>
  <c r="U330" i="18"/>
  <c r="U331" i="18" s="1"/>
  <c r="T330" i="18"/>
  <c r="T331" i="18" s="1"/>
  <c r="S330" i="18"/>
  <c r="S331" i="18" s="1"/>
  <c r="R330" i="18"/>
  <c r="R331" i="18" s="1"/>
  <c r="Q330" i="18"/>
  <c r="Q331" i="18" s="1"/>
  <c r="G330" i="18"/>
  <c r="G331" i="18" s="1"/>
  <c r="T314" i="18"/>
  <c r="T315" i="18" s="1"/>
  <c r="S314" i="18"/>
  <c r="S315" i="18" s="1"/>
  <c r="R314" i="18"/>
  <c r="R315" i="18" s="1"/>
  <c r="Q314" i="18"/>
  <c r="Q315" i="18" s="1"/>
  <c r="G314" i="18"/>
  <c r="G315" i="18" s="1"/>
  <c r="R298" i="18"/>
  <c r="R299" i="18" s="1"/>
  <c r="G298" i="18"/>
  <c r="G299" i="18" s="1"/>
  <c r="V282" i="18"/>
  <c r="V283" i="18" s="1"/>
  <c r="U282" i="18"/>
  <c r="U283" i="18" s="1"/>
  <c r="T282" i="18"/>
  <c r="T283" i="18" s="1"/>
  <c r="S282" i="18"/>
  <c r="S283" i="18" s="1"/>
  <c r="R282" i="18"/>
  <c r="R283" i="18" s="1"/>
  <c r="G282" i="18"/>
  <c r="G283" i="18" s="1"/>
  <c r="V266" i="18"/>
  <c r="V267" i="18" s="1"/>
  <c r="U266" i="18"/>
  <c r="U267" i="18" s="1"/>
  <c r="T266" i="18"/>
  <c r="T267" i="18" s="1"/>
  <c r="S266" i="18"/>
  <c r="S267" i="18" s="1"/>
  <c r="R266" i="18"/>
  <c r="R267" i="18" s="1"/>
  <c r="Q266" i="18"/>
  <c r="Q267" i="18" s="1"/>
  <c r="G266" i="18"/>
  <c r="G267" i="18" s="1"/>
  <c r="V250" i="18"/>
  <c r="V251" i="18" s="1"/>
  <c r="U250" i="18"/>
  <c r="U251" i="18" s="1"/>
  <c r="R250" i="18"/>
  <c r="R251" i="18" s="1"/>
  <c r="Q250" i="18"/>
  <c r="Q251" i="18" s="1"/>
  <c r="G250" i="18"/>
  <c r="G251" i="18" s="1"/>
  <c r="V570" i="18"/>
  <c r="V571" i="18" s="1"/>
  <c r="T506" i="18"/>
  <c r="T507" i="18" s="1"/>
  <c r="H659" i="18"/>
  <c r="I659" i="18" s="1"/>
  <c r="J659" i="18" s="1"/>
  <c r="F659" i="18"/>
  <c r="H658" i="18"/>
  <c r="I658" i="18" s="1"/>
  <c r="J658" i="18" s="1"/>
  <c r="K658" i="18" s="1"/>
  <c r="F658" i="18"/>
  <c r="H657" i="18"/>
  <c r="I657" i="18" s="1"/>
  <c r="J657" i="18" s="1"/>
  <c r="K657" i="18" s="1"/>
  <c r="F657" i="18"/>
  <c r="H652" i="18"/>
  <c r="I652" i="18" s="1"/>
  <c r="J652" i="18" s="1"/>
  <c r="H649" i="18"/>
  <c r="I649" i="18" s="1"/>
  <c r="J649" i="18" s="1"/>
  <c r="F649" i="18"/>
  <c r="H648" i="18"/>
  <c r="I648" i="18" s="1"/>
  <c r="J648" i="18" s="1"/>
  <c r="F648" i="18"/>
  <c r="H646" i="18"/>
  <c r="I646" i="18" s="1"/>
  <c r="J646" i="18" s="1"/>
  <c r="F646" i="18"/>
  <c r="H645" i="18"/>
  <c r="I645" i="18" s="1"/>
  <c r="J645" i="18" s="1"/>
  <c r="K645" i="18" s="1"/>
  <c r="F645" i="18"/>
  <c r="H644" i="18"/>
  <c r="I644" i="18" s="1"/>
  <c r="J644" i="18" s="1"/>
  <c r="F644" i="18"/>
  <c r="H643" i="18"/>
  <c r="I643" i="18" s="1"/>
  <c r="J643" i="18" s="1"/>
  <c r="F643" i="18"/>
  <c r="H642" i="18"/>
  <c r="I642" i="18" s="1"/>
  <c r="J642" i="18" s="1"/>
  <c r="H641" i="18"/>
  <c r="I641" i="18" s="1"/>
  <c r="J641" i="18" s="1"/>
  <c r="F641" i="18"/>
  <c r="H639" i="18"/>
  <c r="I639" i="18" s="1"/>
  <c r="J639" i="18" s="1"/>
  <c r="K639" i="18" s="1"/>
  <c r="H638" i="18"/>
  <c r="I638" i="18" s="1"/>
  <c r="J638" i="18" s="1"/>
  <c r="K638" i="18" s="1"/>
  <c r="F638" i="18"/>
  <c r="H637" i="18"/>
  <c r="I637" i="18" s="1"/>
  <c r="J637" i="18" s="1"/>
  <c r="K637" i="18" s="1"/>
  <c r="F637" i="18"/>
  <c r="H636" i="18"/>
  <c r="I636" i="18" s="1"/>
  <c r="J636" i="18" s="1"/>
  <c r="F636" i="18"/>
  <c r="H633" i="18"/>
  <c r="I633" i="18" s="1"/>
  <c r="J633" i="18" s="1"/>
  <c r="F633" i="18"/>
  <c r="H631" i="18"/>
  <c r="I631" i="18" s="1"/>
  <c r="J631" i="18" s="1"/>
  <c r="F631" i="18"/>
  <c r="H630" i="18"/>
  <c r="I630" i="18" s="1"/>
  <c r="J630" i="18" s="1"/>
  <c r="F630" i="18"/>
  <c r="H629" i="18"/>
  <c r="I629" i="18" s="1"/>
  <c r="J629" i="18" s="1"/>
  <c r="F629" i="18"/>
  <c r="H628" i="18"/>
  <c r="I628" i="18" s="1"/>
  <c r="J628" i="18" s="1"/>
  <c r="K628" i="18" s="1"/>
  <c r="F628" i="18"/>
  <c r="H627" i="18"/>
  <c r="I627" i="18" s="1"/>
  <c r="J627" i="18" s="1"/>
  <c r="F627" i="18"/>
  <c r="H625" i="18"/>
  <c r="I625" i="18" s="1"/>
  <c r="J625" i="18" s="1"/>
  <c r="F625" i="18"/>
  <c r="H624" i="18"/>
  <c r="I624" i="18" s="1"/>
  <c r="J624" i="18" s="1"/>
  <c r="F624" i="18"/>
  <c r="H623" i="18"/>
  <c r="I623" i="18" s="1"/>
  <c r="J623" i="18" s="1"/>
  <c r="K623" i="18" s="1"/>
  <c r="F623" i="18"/>
  <c r="H622" i="18"/>
  <c r="I622" i="18" s="1"/>
  <c r="J622" i="18" s="1"/>
  <c r="K622" i="18" s="1"/>
  <c r="F622" i="18"/>
  <c r="H621" i="18"/>
  <c r="I621" i="18" s="1"/>
  <c r="J621" i="18" s="1"/>
  <c r="K621" i="18" s="1"/>
  <c r="F621" i="18"/>
  <c r="H617" i="18"/>
  <c r="I617" i="18" s="1"/>
  <c r="J617" i="18" s="1"/>
  <c r="H616" i="18"/>
  <c r="I616" i="18" s="1"/>
  <c r="J616" i="18" s="1"/>
  <c r="F616" i="18"/>
  <c r="H615" i="18"/>
  <c r="I615" i="18" s="1"/>
  <c r="J615" i="18" s="1"/>
  <c r="F615" i="18"/>
  <c r="H614" i="18"/>
  <c r="I614" i="18" s="1"/>
  <c r="J614" i="18" s="1"/>
  <c r="H613" i="18"/>
  <c r="I613" i="18" s="1"/>
  <c r="J613" i="18" s="1"/>
  <c r="K613" i="18" s="1"/>
  <c r="H612" i="18"/>
  <c r="I612" i="18" s="1"/>
  <c r="J612" i="18" s="1"/>
  <c r="H611" i="18"/>
  <c r="I611" i="18" s="1"/>
  <c r="J611" i="18" s="1"/>
  <c r="H609" i="18"/>
  <c r="I609" i="18" s="1"/>
  <c r="J609" i="18" s="1"/>
  <c r="K609" i="18" s="1"/>
  <c r="F609" i="18"/>
  <c r="H608" i="18"/>
  <c r="I608" i="18" s="1"/>
  <c r="J608" i="18" s="1"/>
  <c r="H607" i="18"/>
  <c r="I607" i="18" s="1"/>
  <c r="J607" i="18" s="1"/>
  <c r="K607" i="18" s="1"/>
  <c r="F607" i="18"/>
  <c r="H606" i="18"/>
  <c r="I606" i="18" s="1"/>
  <c r="J606" i="18" s="1"/>
  <c r="H605" i="18"/>
  <c r="I605" i="18" s="1"/>
  <c r="J605" i="18" s="1"/>
  <c r="F605" i="18"/>
  <c r="H604" i="18"/>
  <c r="I604" i="18" s="1"/>
  <c r="J604" i="18" s="1"/>
  <c r="K604" i="18" s="1"/>
  <c r="F604" i="18"/>
  <c r="H601" i="18"/>
  <c r="I601" i="18" s="1"/>
  <c r="J601" i="18" s="1"/>
  <c r="K601" i="18" s="1"/>
  <c r="F601" i="18"/>
  <c r="H599" i="18"/>
  <c r="I599" i="18" s="1"/>
  <c r="J599" i="18" s="1"/>
  <c r="F599" i="18"/>
  <c r="H598" i="18"/>
  <c r="I598" i="18" s="1"/>
  <c r="J598" i="18" s="1"/>
  <c r="F598" i="18"/>
  <c r="H597" i="18"/>
  <c r="I597" i="18" s="1"/>
  <c r="J597" i="18" s="1"/>
  <c r="F597" i="18"/>
  <c r="H596" i="18"/>
  <c r="I596" i="18" s="1"/>
  <c r="J596" i="18" s="1"/>
  <c r="F596" i="18"/>
  <c r="H594" i="18"/>
  <c r="I594" i="18" s="1"/>
  <c r="J594" i="18" s="1"/>
  <c r="H593" i="18"/>
  <c r="I593" i="18" s="1"/>
  <c r="J593" i="18" s="1"/>
  <c r="H592" i="18"/>
  <c r="I592" i="18" s="1"/>
  <c r="J592" i="18" s="1"/>
  <c r="K592" i="18" s="1"/>
  <c r="H591" i="18"/>
  <c r="I591" i="18" s="1"/>
  <c r="J591" i="18" s="1"/>
  <c r="K591" i="18" s="1"/>
  <c r="H590" i="18"/>
  <c r="I590" i="18" s="1"/>
  <c r="J590" i="18" s="1"/>
  <c r="H589" i="18"/>
  <c r="I589" i="18" s="1"/>
  <c r="J589" i="18" s="1"/>
  <c r="F589" i="18"/>
  <c r="H588" i="18"/>
  <c r="I588" i="18" s="1"/>
  <c r="J588" i="18" s="1"/>
  <c r="F588" i="18"/>
  <c r="H585" i="18"/>
  <c r="I585" i="18" s="1"/>
  <c r="J585" i="18" s="1"/>
  <c r="F585" i="18"/>
  <c r="H584" i="18"/>
  <c r="I584" i="18" s="1"/>
  <c r="J584" i="18" s="1"/>
  <c r="K584" i="18" s="1"/>
  <c r="F584" i="18"/>
  <c r="H583" i="18"/>
  <c r="I583" i="18" s="1"/>
  <c r="J583" i="18" s="1"/>
  <c r="F583" i="18"/>
  <c r="H582" i="18"/>
  <c r="I582" i="18" s="1"/>
  <c r="J582" i="18" s="1"/>
  <c r="F582" i="18"/>
  <c r="H581" i="18"/>
  <c r="I581" i="18" s="1"/>
  <c r="J581" i="18" s="1"/>
  <c r="F581" i="18"/>
  <c r="H580" i="18"/>
  <c r="I580" i="18" s="1"/>
  <c r="J580" i="18" s="1"/>
  <c r="F580" i="18"/>
  <c r="H579" i="18"/>
  <c r="I579" i="18" s="1"/>
  <c r="J579" i="18" s="1"/>
  <c r="K579" i="18" s="1"/>
  <c r="H578" i="18"/>
  <c r="I578" i="18" s="1"/>
  <c r="J578" i="18" s="1"/>
  <c r="F578" i="18"/>
  <c r="H577" i="18"/>
  <c r="I577" i="18" s="1"/>
  <c r="J577" i="18" s="1"/>
  <c r="F577" i="18"/>
  <c r="H576" i="18"/>
  <c r="I576" i="18" s="1"/>
  <c r="J576" i="18" s="1"/>
  <c r="F576" i="18"/>
  <c r="J575" i="18"/>
  <c r="K575" i="18" s="1"/>
  <c r="H574" i="18"/>
  <c r="I574" i="18" s="1"/>
  <c r="J574" i="18" s="1"/>
  <c r="F574" i="18"/>
  <c r="H573" i="18"/>
  <c r="I573" i="18" s="1"/>
  <c r="J573" i="18" s="1"/>
  <c r="F573" i="18"/>
  <c r="J572" i="18"/>
  <c r="K572" i="18" s="1"/>
  <c r="J569" i="18"/>
  <c r="J568" i="18"/>
  <c r="H567" i="18"/>
  <c r="I567" i="18" s="1"/>
  <c r="J567" i="18" s="1"/>
  <c r="F567" i="18"/>
  <c r="H566" i="18"/>
  <c r="I566" i="18" s="1"/>
  <c r="J566" i="18" s="1"/>
  <c r="K566" i="18" s="1"/>
  <c r="F566" i="18"/>
  <c r="H565" i="18"/>
  <c r="I565" i="18" s="1"/>
  <c r="J565" i="18" s="1"/>
  <c r="F565" i="18"/>
  <c r="H564" i="18"/>
  <c r="I564" i="18" s="1"/>
  <c r="J564" i="18" s="1"/>
  <c r="F564" i="18"/>
  <c r="H563" i="18"/>
  <c r="I563" i="18" s="1"/>
  <c r="J563" i="18" s="1"/>
  <c r="F563" i="18"/>
  <c r="H562" i="18"/>
  <c r="I562" i="18" s="1"/>
  <c r="J562" i="18" s="1"/>
  <c r="F562" i="18"/>
  <c r="J561" i="18"/>
  <c r="K561" i="18" s="1"/>
  <c r="L561" i="18" s="1"/>
  <c r="H560" i="18"/>
  <c r="I560" i="18" s="1"/>
  <c r="J560" i="18" s="1"/>
  <c r="F560" i="18"/>
  <c r="H559" i="18"/>
  <c r="I559" i="18" s="1"/>
  <c r="J559" i="18" s="1"/>
  <c r="F559" i="18"/>
  <c r="H558" i="18"/>
  <c r="I558" i="18" s="1"/>
  <c r="J558" i="18" s="1"/>
  <c r="F558" i="18"/>
  <c r="H557" i="18"/>
  <c r="I557" i="18" s="1"/>
  <c r="J557" i="18" s="1"/>
  <c r="F557" i="18"/>
  <c r="H556" i="18"/>
  <c r="I556" i="18" s="1"/>
  <c r="J556" i="18" s="1"/>
  <c r="F556" i="18"/>
  <c r="H553" i="18"/>
  <c r="I553" i="18" s="1"/>
  <c r="J553" i="18" s="1"/>
  <c r="F553" i="18"/>
  <c r="H550" i="18"/>
  <c r="I550" i="18" s="1"/>
  <c r="J550" i="18" s="1"/>
  <c r="F550" i="18"/>
  <c r="H549" i="18"/>
  <c r="I549" i="18" s="1"/>
  <c r="J549" i="18" s="1"/>
  <c r="F549" i="18"/>
  <c r="H548" i="18"/>
  <c r="I548" i="18" s="1"/>
  <c r="J548" i="18" s="1"/>
  <c r="F548" i="18"/>
  <c r="H547" i="18"/>
  <c r="I547" i="18" s="1"/>
  <c r="J547" i="18" s="1"/>
  <c r="F547" i="18"/>
  <c r="H546" i="18"/>
  <c r="I546" i="18" s="1"/>
  <c r="J546" i="18" s="1"/>
  <c r="F546" i="18"/>
  <c r="H544" i="18"/>
  <c r="I544" i="18" s="1"/>
  <c r="J544" i="18" s="1"/>
  <c r="F544" i="18"/>
  <c r="H543" i="18"/>
  <c r="I543" i="18" s="1"/>
  <c r="J543" i="18" s="1"/>
  <c r="K543" i="18" s="1"/>
  <c r="F543" i="18"/>
  <c r="H542" i="18"/>
  <c r="I542" i="18" s="1"/>
  <c r="J542" i="18" s="1"/>
  <c r="F542" i="18"/>
  <c r="H540" i="18"/>
  <c r="I540" i="18" s="1"/>
  <c r="J540" i="18" s="1"/>
  <c r="F540" i="18"/>
  <c r="H535" i="18"/>
  <c r="I535" i="18" s="1"/>
  <c r="J535" i="18" s="1"/>
  <c r="K535" i="18" s="1"/>
  <c r="F535" i="18"/>
  <c r="H534" i="18"/>
  <c r="I534" i="18" s="1"/>
  <c r="J534" i="18" s="1"/>
  <c r="F534" i="18"/>
  <c r="H533" i="18"/>
  <c r="I533" i="18" s="1"/>
  <c r="J533" i="18" s="1"/>
  <c r="F533" i="18"/>
  <c r="H532" i="18"/>
  <c r="I532" i="18" s="1"/>
  <c r="J532" i="18" s="1"/>
  <c r="F532" i="18"/>
  <c r="H531" i="18"/>
  <c r="I531" i="18" s="1"/>
  <c r="J531" i="18" s="1"/>
  <c r="F531" i="18"/>
  <c r="H530" i="18"/>
  <c r="I530" i="18" s="1"/>
  <c r="J530" i="18" s="1"/>
  <c r="K530" i="18" s="1"/>
  <c r="F530" i="18"/>
  <c r="H529" i="18"/>
  <c r="I529" i="18" s="1"/>
  <c r="J529" i="18" s="1"/>
  <c r="F529" i="18"/>
  <c r="H528" i="18"/>
  <c r="I528" i="18" s="1"/>
  <c r="J528" i="18" s="1"/>
  <c r="H527" i="18"/>
  <c r="I527" i="18" s="1"/>
  <c r="J527" i="18" s="1"/>
  <c r="K527" i="18" s="1"/>
  <c r="F527" i="18"/>
  <c r="H526" i="18"/>
  <c r="I526" i="18" s="1"/>
  <c r="J526" i="18" s="1"/>
  <c r="F526" i="18"/>
  <c r="H525" i="18"/>
  <c r="I525" i="18" s="1"/>
  <c r="J525" i="18" s="1"/>
  <c r="K525" i="18" s="1"/>
  <c r="H524" i="18"/>
  <c r="I524" i="18" s="1"/>
  <c r="J524" i="18" s="1"/>
  <c r="K524" i="18" s="1"/>
  <c r="F524" i="18"/>
  <c r="H521" i="18"/>
  <c r="I521" i="18" s="1"/>
  <c r="J521" i="18" s="1"/>
  <c r="F521" i="18"/>
  <c r="H520" i="18"/>
  <c r="I520" i="18" s="1"/>
  <c r="J520" i="18" s="1"/>
  <c r="H519" i="18"/>
  <c r="I519" i="18" s="1"/>
  <c r="J519" i="18" s="1"/>
  <c r="F519" i="18"/>
  <c r="H518" i="18"/>
  <c r="I518" i="18" s="1"/>
  <c r="J518" i="18" s="1"/>
  <c r="K518" i="18" s="1"/>
  <c r="F518" i="18"/>
  <c r="H517" i="18"/>
  <c r="I517" i="18" s="1"/>
  <c r="J517" i="18" s="1"/>
  <c r="F517" i="18"/>
  <c r="H516" i="18"/>
  <c r="I516" i="18" s="1"/>
  <c r="J516" i="18" s="1"/>
  <c r="H515" i="18"/>
  <c r="I515" i="18" s="1"/>
  <c r="J515" i="18" s="1"/>
  <c r="F515" i="18"/>
  <c r="H514" i="18"/>
  <c r="I514" i="18" s="1"/>
  <c r="J514" i="18" s="1"/>
  <c r="F514" i="18"/>
  <c r="H512" i="18"/>
  <c r="I512" i="18" s="1"/>
  <c r="J512" i="18" s="1"/>
  <c r="F512" i="18"/>
  <c r="H511" i="18"/>
  <c r="I511" i="18" s="1"/>
  <c r="J511" i="18" s="1"/>
  <c r="F511" i="18"/>
  <c r="H510" i="18"/>
  <c r="I510" i="18" s="1"/>
  <c r="J510" i="18" s="1"/>
  <c r="K510" i="18" s="1"/>
  <c r="F510" i="18"/>
  <c r="H509" i="18"/>
  <c r="I509" i="18" s="1"/>
  <c r="J509" i="18" s="1"/>
  <c r="F509" i="18"/>
  <c r="H508" i="18"/>
  <c r="I508" i="18" s="1"/>
  <c r="J508" i="18" s="1"/>
  <c r="F508" i="18"/>
  <c r="H504" i="18"/>
  <c r="I504" i="18" s="1"/>
  <c r="J504" i="18" s="1"/>
  <c r="H503" i="18"/>
  <c r="I503" i="18" s="1"/>
  <c r="J503" i="18" s="1"/>
  <c r="H502" i="18"/>
  <c r="I502" i="18" s="1"/>
  <c r="J502" i="18" s="1"/>
  <c r="F502" i="18"/>
  <c r="H501" i="18"/>
  <c r="I501" i="18" s="1"/>
  <c r="J501" i="18" s="1"/>
  <c r="F501" i="18"/>
  <c r="H500" i="18"/>
  <c r="I500" i="18" s="1"/>
  <c r="J500" i="18" s="1"/>
  <c r="F500" i="18"/>
  <c r="H498" i="18"/>
  <c r="I498" i="18" s="1"/>
  <c r="J498" i="18" s="1"/>
  <c r="F498" i="18"/>
  <c r="H497" i="18"/>
  <c r="I497" i="18" s="1"/>
  <c r="J497" i="18" s="1"/>
  <c r="F497" i="18"/>
  <c r="I496" i="18"/>
  <c r="J496" i="18" s="1"/>
  <c r="H495" i="18"/>
  <c r="I495" i="18" s="1"/>
  <c r="J495" i="18" s="1"/>
  <c r="K495" i="18" s="1"/>
  <c r="F495" i="18"/>
  <c r="I494" i="18"/>
  <c r="J494" i="18" s="1"/>
  <c r="F494" i="18"/>
  <c r="H493" i="18"/>
  <c r="I493" i="18" s="1"/>
  <c r="J493" i="18" s="1"/>
  <c r="F493" i="18"/>
  <c r="H492" i="18"/>
  <c r="I492" i="18" s="1"/>
  <c r="J492" i="18" s="1"/>
  <c r="F492" i="18"/>
  <c r="H488" i="18"/>
  <c r="I488" i="18" s="1"/>
  <c r="J488" i="18" s="1"/>
  <c r="F488" i="18"/>
  <c r="H487" i="18"/>
  <c r="I487" i="18" s="1"/>
  <c r="J487" i="18" s="1"/>
  <c r="K487" i="18" s="1"/>
  <c r="F487" i="18"/>
  <c r="H486" i="18"/>
  <c r="I486" i="18" s="1"/>
  <c r="J486" i="18" s="1"/>
  <c r="K486" i="18" s="1"/>
  <c r="F486" i="18"/>
  <c r="H485" i="18"/>
  <c r="I485" i="18" s="1"/>
  <c r="J485" i="18" s="1"/>
  <c r="F485" i="18"/>
  <c r="H484" i="18"/>
  <c r="I484" i="18" s="1"/>
  <c r="J484" i="18" s="1"/>
  <c r="F484" i="18"/>
  <c r="H483" i="18"/>
  <c r="I483" i="18" s="1"/>
  <c r="J483" i="18" s="1"/>
  <c r="F483" i="18"/>
  <c r="H482" i="18"/>
  <c r="I482" i="18" s="1"/>
  <c r="J482" i="18" s="1"/>
  <c r="F482" i="18"/>
  <c r="H481" i="18"/>
  <c r="I481" i="18" s="1"/>
  <c r="J481" i="18" s="1"/>
  <c r="H480" i="18"/>
  <c r="I480" i="18" s="1"/>
  <c r="J480" i="18" s="1"/>
  <c r="K480" i="18" s="1"/>
  <c r="H479" i="18"/>
  <c r="I479" i="18" s="1"/>
  <c r="J479" i="18" s="1"/>
  <c r="F479" i="18"/>
  <c r="H478" i="18"/>
  <c r="I478" i="18" s="1"/>
  <c r="J478" i="18" s="1"/>
  <c r="F478" i="18"/>
  <c r="H477" i="18"/>
  <c r="I477" i="18" s="1"/>
  <c r="J477" i="18" s="1"/>
  <c r="H476" i="18"/>
  <c r="I476" i="18" s="1"/>
  <c r="J476" i="18" s="1"/>
  <c r="H472" i="18"/>
  <c r="I472" i="18" s="1"/>
  <c r="J472" i="18" s="1"/>
  <c r="K472" i="18" s="1"/>
  <c r="F472" i="18"/>
  <c r="H471" i="18"/>
  <c r="I471" i="18" s="1"/>
  <c r="J471" i="18" s="1"/>
  <c r="K471" i="18" s="1"/>
  <c r="F471" i="18"/>
  <c r="H470" i="18"/>
  <c r="I470" i="18" s="1"/>
  <c r="J470" i="18" s="1"/>
  <c r="H469" i="18"/>
  <c r="I469" i="18" s="1"/>
  <c r="J469" i="18" s="1"/>
  <c r="F469" i="18"/>
  <c r="H468" i="18"/>
  <c r="I468" i="18" s="1"/>
  <c r="J468" i="18" s="1"/>
  <c r="F468" i="18"/>
  <c r="H466" i="18"/>
  <c r="I466" i="18" s="1"/>
  <c r="J466" i="18" s="1"/>
  <c r="F466" i="18"/>
  <c r="H465" i="18"/>
  <c r="I465" i="18" s="1"/>
  <c r="J465" i="18" s="1"/>
  <c r="K465" i="18" s="1"/>
  <c r="F465" i="18"/>
  <c r="H464" i="18"/>
  <c r="I464" i="18" s="1"/>
  <c r="J464" i="18" s="1"/>
  <c r="F464" i="18"/>
  <c r="H463" i="18"/>
  <c r="I463" i="18" s="1"/>
  <c r="J463" i="18" s="1"/>
  <c r="F463" i="18"/>
  <c r="H462" i="18"/>
  <c r="I462" i="18" s="1"/>
  <c r="J462" i="18" s="1"/>
  <c r="H455" i="18"/>
  <c r="I455" i="18" s="1"/>
  <c r="J455" i="18" s="1"/>
  <c r="F455" i="18"/>
  <c r="H454" i="18"/>
  <c r="I454" i="18" s="1"/>
  <c r="J454" i="18" s="1"/>
  <c r="K454" i="18" s="1"/>
  <c r="F454" i="18"/>
  <c r="H453" i="18"/>
  <c r="I453" i="18" s="1"/>
  <c r="J453" i="18" s="1"/>
  <c r="F453" i="18"/>
  <c r="H452" i="18"/>
  <c r="I452" i="18" s="1"/>
  <c r="J452" i="18" s="1"/>
  <c r="F452" i="18"/>
  <c r="H450" i="18"/>
  <c r="I450" i="18" s="1"/>
  <c r="J450" i="18" s="1"/>
  <c r="K450" i="18" s="1"/>
  <c r="F450" i="18"/>
  <c r="H449" i="18"/>
  <c r="I449" i="18" s="1"/>
  <c r="J449" i="18" s="1"/>
  <c r="F449" i="18"/>
  <c r="H448" i="18"/>
  <c r="I448" i="18" s="1"/>
  <c r="J448" i="18" s="1"/>
  <c r="F448" i="18"/>
  <c r="H447" i="18"/>
  <c r="I447" i="18" s="1"/>
  <c r="J447" i="18" s="1"/>
  <c r="K447" i="18" s="1"/>
  <c r="H446" i="18"/>
  <c r="I446" i="18" s="1"/>
  <c r="J446" i="18" s="1"/>
  <c r="F446" i="18"/>
  <c r="I445" i="18"/>
  <c r="J445" i="18" s="1"/>
  <c r="F445" i="18"/>
  <c r="H444" i="18"/>
  <c r="I444" i="18" s="1"/>
  <c r="J444" i="18" s="1"/>
  <c r="K444" i="18" s="1"/>
  <c r="F444" i="18"/>
  <c r="H438" i="18"/>
  <c r="I438" i="18" s="1"/>
  <c r="J438" i="18" s="1"/>
  <c r="K438" i="18" s="1"/>
  <c r="F438" i="18"/>
  <c r="H437" i="18"/>
  <c r="I437" i="18" s="1"/>
  <c r="J437" i="18" s="1"/>
  <c r="F437" i="18"/>
  <c r="H436" i="18"/>
  <c r="I436" i="18" s="1"/>
  <c r="J436" i="18" s="1"/>
  <c r="F436" i="18"/>
  <c r="H435" i="18"/>
  <c r="I435" i="18" s="1"/>
  <c r="J435" i="18" s="1"/>
  <c r="F435" i="18"/>
  <c r="H433" i="18"/>
  <c r="I433" i="18" s="1"/>
  <c r="J433" i="18" s="1"/>
  <c r="K433" i="18" s="1"/>
  <c r="F433" i="18"/>
  <c r="H432" i="18"/>
  <c r="I432" i="18" s="1"/>
  <c r="J432" i="18" s="1"/>
  <c r="K432" i="18" s="1"/>
  <c r="F432" i="18"/>
  <c r="H431" i="18"/>
  <c r="I431" i="18" s="1"/>
  <c r="J431" i="18" s="1"/>
  <c r="K431" i="18" s="1"/>
  <c r="F431" i="18"/>
  <c r="H430" i="18"/>
  <c r="I430" i="18" s="1"/>
  <c r="J430" i="18" s="1"/>
  <c r="K430" i="18" s="1"/>
  <c r="F430" i="18"/>
  <c r="H429" i="18"/>
  <c r="I429" i="18" s="1"/>
  <c r="J429" i="18" s="1"/>
  <c r="F429" i="18"/>
  <c r="H425" i="18"/>
  <c r="I425" i="18" s="1"/>
  <c r="J425" i="18" s="1"/>
  <c r="F425" i="18"/>
  <c r="H423" i="18"/>
  <c r="I423" i="18" s="1"/>
  <c r="J423" i="18" s="1"/>
  <c r="K423" i="18" s="1"/>
  <c r="F423" i="18"/>
  <c r="H422" i="18"/>
  <c r="I422" i="18" s="1"/>
  <c r="J422" i="18" s="1"/>
  <c r="K422" i="18" s="1"/>
  <c r="F422" i="18"/>
  <c r="H421" i="18"/>
  <c r="I421" i="18" s="1"/>
  <c r="J421" i="18" s="1"/>
  <c r="F421" i="18"/>
  <c r="H420" i="18"/>
  <c r="I420" i="18" s="1"/>
  <c r="J420" i="18" s="1"/>
  <c r="F420" i="18"/>
  <c r="H419" i="18"/>
  <c r="I419" i="18" s="1"/>
  <c r="J419" i="18" s="1"/>
  <c r="F419" i="18"/>
  <c r="H418" i="18"/>
  <c r="I418" i="18" s="1"/>
  <c r="J418" i="18" s="1"/>
  <c r="F418" i="18"/>
  <c r="H417" i="18"/>
  <c r="I417" i="18" s="1"/>
  <c r="J417" i="18" s="1"/>
  <c r="K417" i="18" s="1"/>
  <c r="F417" i="18"/>
  <c r="H415" i="18"/>
  <c r="I415" i="18" s="1"/>
  <c r="J415" i="18" s="1"/>
  <c r="F415" i="18"/>
  <c r="H414" i="18"/>
  <c r="I414" i="18" s="1"/>
  <c r="J414" i="18" s="1"/>
  <c r="F414" i="18"/>
  <c r="H413" i="18"/>
  <c r="I413" i="18" s="1"/>
  <c r="J413" i="18" s="1"/>
  <c r="K413" i="18" s="1"/>
  <c r="F413" i="18"/>
  <c r="H412" i="18"/>
  <c r="I412" i="18" s="1"/>
  <c r="J412" i="18" s="1"/>
  <c r="K412" i="18" s="1"/>
  <c r="F412" i="18"/>
  <c r="J409" i="18"/>
  <c r="K409" i="18" s="1"/>
  <c r="H408" i="18"/>
  <c r="I408" i="18" s="1"/>
  <c r="J408" i="18" s="1"/>
  <c r="K408" i="18" s="1"/>
  <c r="F408" i="18"/>
  <c r="H407" i="18"/>
  <c r="I407" i="18" s="1"/>
  <c r="J407" i="18" s="1"/>
  <c r="K407" i="18" s="1"/>
  <c r="F407" i="18"/>
  <c r="H406" i="18"/>
  <c r="I406" i="18" s="1"/>
  <c r="J406" i="18" s="1"/>
  <c r="F406" i="18"/>
  <c r="H405" i="18"/>
  <c r="I405" i="18" s="1"/>
  <c r="J405" i="18" s="1"/>
  <c r="K405" i="18" s="1"/>
  <c r="F405" i="18"/>
  <c r="J404" i="18"/>
  <c r="H403" i="18"/>
  <c r="I403" i="18" s="1"/>
  <c r="J403" i="18" s="1"/>
  <c r="K403" i="18" s="1"/>
  <c r="F403" i="18"/>
  <c r="H402" i="18"/>
  <c r="I402" i="18" s="1"/>
  <c r="J402" i="18" s="1"/>
  <c r="F402" i="18"/>
  <c r="H401" i="18"/>
  <c r="I401" i="18" s="1"/>
  <c r="J401" i="18" s="1"/>
  <c r="F401" i="18"/>
  <c r="H400" i="18"/>
  <c r="I400" i="18" s="1"/>
  <c r="J400" i="18" s="1"/>
  <c r="J399" i="18"/>
  <c r="K399" i="18" s="1"/>
  <c r="H398" i="18"/>
  <c r="I398" i="18" s="1"/>
  <c r="J398" i="18" s="1"/>
  <c r="F398" i="18"/>
  <c r="J397" i="18"/>
  <c r="J396" i="18"/>
  <c r="H393" i="18"/>
  <c r="I393" i="18" s="1"/>
  <c r="J393" i="18" s="1"/>
  <c r="K393" i="18" s="1"/>
  <c r="F393" i="18"/>
  <c r="H392" i="18"/>
  <c r="I392" i="18" s="1"/>
  <c r="J392" i="18" s="1"/>
  <c r="F392" i="18"/>
  <c r="H391" i="18"/>
  <c r="I391" i="18" s="1"/>
  <c r="J391" i="18" s="1"/>
  <c r="K391" i="18" s="1"/>
  <c r="F391" i="18"/>
  <c r="H390" i="18"/>
  <c r="I390" i="18" s="1"/>
  <c r="J390" i="18" s="1"/>
  <c r="F390" i="18"/>
  <c r="H389" i="18"/>
  <c r="I389" i="18" s="1"/>
  <c r="J389" i="18" s="1"/>
  <c r="F389" i="18"/>
  <c r="H388" i="18"/>
  <c r="I388" i="18" s="1"/>
  <c r="J388" i="18" s="1"/>
  <c r="K388" i="18" s="1"/>
  <c r="F388" i="18"/>
  <c r="H387" i="18"/>
  <c r="I387" i="18" s="1"/>
  <c r="J387" i="18" s="1"/>
  <c r="K387" i="18" s="1"/>
  <c r="F387" i="18"/>
  <c r="H386" i="18"/>
  <c r="I386" i="18" s="1"/>
  <c r="J386" i="18" s="1"/>
  <c r="K386" i="18" s="1"/>
  <c r="F386" i="18"/>
  <c r="H385" i="18"/>
  <c r="I385" i="18" s="1"/>
  <c r="J385" i="18" s="1"/>
  <c r="F385" i="18"/>
  <c r="H384" i="18"/>
  <c r="I384" i="18" s="1"/>
  <c r="J384" i="18" s="1"/>
  <c r="H383" i="18"/>
  <c r="I383" i="18" s="1"/>
  <c r="J383" i="18" s="1"/>
  <c r="K383" i="18" s="1"/>
  <c r="F383" i="18"/>
  <c r="H382" i="18"/>
  <c r="I382" i="18" s="1"/>
  <c r="J382" i="18" s="1"/>
  <c r="F382" i="18"/>
  <c r="H381" i="18"/>
  <c r="I381" i="18" s="1"/>
  <c r="J381" i="18" s="1"/>
  <c r="K381" i="18" s="1"/>
  <c r="F381" i="18"/>
  <c r="H380" i="18"/>
  <c r="I380" i="18" s="1"/>
  <c r="J380" i="18" s="1"/>
  <c r="H377" i="18"/>
  <c r="I377" i="18" s="1"/>
  <c r="J377" i="18" s="1"/>
  <c r="K377" i="18" s="1"/>
  <c r="F377" i="18"/>
  <c r="H376" i="18"/>
  <c r="I376" i="18" s="1"/>
  <c r="J376" i="18" s="1"/>
  <c r="K376" i="18" s="1"/>
  <c r="L376" i="18" s="1"/>
  <c r="F376" i="18"/>
  <c r="H375" i="18"/>
  <c r="I375" i="18" s="1"/>
  <c r="J375" i="18" s="1"/>
  <c r="F375" i="18"/>
  <c r="H374" i="18"/>
  <c r="I374" i="18" s="1"/>
  <c r="J374" i="18" s="1"/>
  <c r="K374" i="18" s="1"/>
  <c r="H373" i="18"/>
  <c r="I373" i="18" s="1"/>
  <c r="J373" i="18" s="1"/>
  <c r="F373" i="18"/>
  <c r="H372" i="18"/>
  <c r="I372" i="18" s="1"/>
  <c r="J372" i="18" s="1"/>
  <c r="F372" i="18"/>
  <c r="H371" i="18"/>
  <c r="I371" i="18" s="1"/>
  <c r="J371" i="18" s="1"/>
  <c r="F371" i="18"/>
  <c r="H369" i="18"/>
  <c r="I369" i="18" s="1"/>
  <c r="J369" i="18" s="1"/>
  <c r="K369" i="18" s="1"/>
  <c r="F369" i="18"/>
  <c r="H368" i="18"/>
  <c r="I368" i="18" s="1"/>
  <c r="J368" i="18" s="1"/>
  <c r="K368" i="18" s="1"/>
  <c r="F368" i="18"/>
  <c r="H367" i="18"/>
  <c r="I367" i="18" s="1"/>
  <c r="J367" i="18" s="1"/>
  <c r="F367" i="18"/>
  <c r="H366" i="18"/>
  <c r="I366" i="18" s="1"/>
  <c r="J366" i="18" s="1"/>
  <c r="F366" i="18"/>
  <c r="H365" i="18"/>
  <c r="I365" i="18" s="1"/>
  <c r="J365" i="18" s="1"/>
  <c r="H364" i="18"/>
  <c r="I364" i="18" s="1"/>
  <c r="J364" i="18" s="1"/>
  <c r="F364" i="18"/>
  <c r="H361" i="18"/>
  <c r="I361" i="18" s="1"/>
  <c r="J361" i="18" s="1"/>
  <c r="K361" i="18" s="1"/>
  <c r="F361" i="18"/>
  <c r="H359" i="18"/>
  <c r="I359" i="18" s="1"/>
  <c r="J359" i="18" s="1"/>
  <c r="K359" i="18" s="1"/>
  <c r="F359" i="18"/>
  <c r="H358" i="18"/>
  <c r="I358" i="18" s="1"/>
  <c r="J358" i="18" s="1"/>
  <c r="F358" i="18"/>
  <c r="H357" i="18"/>
  <c r="I357" i="18" s="1"/>
  <c r="J357" i="18" s="1"/>
  <c r="F357" i="18"/>
  <c r="H356" i="18"/>
  <c r="I356" i="18" s="1"/>
  <c r="J356" i="18" s="1"/>
  <c r="K356" i="18" s="1"/>
  <c r="F356" i="18"/>
  <c r="H354" i="18"/>
  <c r="I354" i="18" s="1"/>
  <c r="J354" i="18" s="1"/>
  <c r="K354" i="18" s="1"/>
  <c r="F354" i="18"/>
  <c r="H353" i="18"/>
  <c r="I353" i="18" s="1"/>
  <c r="J353" i="18" s="1"/>
  <c r="F353" i="18"/>
  <c r="H352" i="18"/>
  <c r="I352" i="18" s="1"/>
  <c r="J352" i="18" s="1"/>
  <c r="F352" i="18"/>
  <c r="H351" i="18"/>
  <c r="I351" i="18" s="1"/>
  <c r="J351" i="18" s="1"/>
  <c r="F351" i="18"/>
  <c r="H350" i="18"/>
  <c r="I350" i="18" s="1"/>
  <c r="J350" i="18" s="1"/>
  <c r="F350" i="18"/>
  <c r="H349" i="18"/>
  <c r="I349" i="18" s="1"/>
  <c r="J349" i="18" s="1"/>
  <c r="F349" i="18"/>
  <c r="H348" i="18"/>
  <c r="I348" i="18" s="1"/>
  <c r="J348" i="18" s="1"/>
  <c r="F348" i="18"/>
  <c r="H345" i="18"/>
  <c r="I345" i="18" s="1"/>
  <c r="J345" i="18" s="1"/>
  <c r="F345" i="18"/>
  <c r="H343" i="18"/>
  <c r="I343" i="18" s="1"/>
  <c r="J343" i="18" s="1"/>
  <c r="F343" i="18"/>
  <c r="H342" i="18"/>
  <c r="I342" i="18" s="1"/>
  <c r="J342" i="18" s="1"/>
  <c r="F342" i="18"/>
  <c r="H341" i="18"/>
  <c r="I341" i="18" s="1"/>
  <c r="J341" i="18" s="1"/>
  <c r="F341" i="18"/>
  <c r="H340" i="18"/>
  <c r="I340" i="18" s="1"/>
  <c r="J340" i="18" s="1"/>
  <c r="F340" i="18"/>
  <c r="H339" i="18"/>
  <c r="I339" i="18" s="1"/>
  <c r="J339" i="18" s="1"/>
  <c r="H338" i="18"/>
  <c r="I338" i="18" s="1"/>
  <c r="J338" i="18" s="1"/>
  <c r="F338" i="18"/>
  <c r="H337" i="18"/>
  <c r="I337" i="18" s="1"/>
  <c r="J337" i="18" s="1"/>
  <c r="K337" i="18" s="1"/>
  <c r="F337" i="18"/>
  <c r="H335" i="18"/>
  <c r="I335" i="18" s="1"/>
  <c r="J335" i="18" s="1"/>
  <c r="F335" i="18"/>
  <c r="H334" i="18"/>
  <c r="I334" i="18" s="1"/>
  <c r="J334" i="18" s="1"/>
  <c r="F334" i="18"/>
  <c r="H333" i="18"/>
  <c r="I333" i="18" s="1"/>
  <c r="J333" i="18" s="1"/>
  <c r="F333" i="18"/>
  <c r="J332" i="18"/>
  <c r="H327" i="18"/>
  <c r="I327" i="18" s="1"/>
  <c r="J327" i="18" s="1"/>
  <c r="F327" i="18"/>
  <c r="H326" i="18"/>
  <c r="I326" i="18" s="1"/>
  <c r="J326" i="18" s="1"/>
  <c r="F326" i="18"/>
  <c r="H325" i="18"/>
  <c r="I325" i="18" s="1"/>
  <c r="J325" i="18" s="1"/>
  <c r="K325" i="18" s="1"/>
  <c r="F325" i="18"/>
  <c r="H324" i="18"/>
  <c r="I324" i="18" s="1"/>
  <c r="J324" i="18" s="1"/>
  <c r="K324" i="18" s="1"/>
  <c r="F324" i="18"/>
  <c r="H323" i="18"/>
  <c r="I323" i="18" s="1"/>
  <c r="J323" i="18" s="1"/>
  <c r="F323" i="18"/>
  <c r="H322" i="18"/>
  <c r="I322" i="18" s="1"/>
  <c r="J322" i="18" s="1"/>
  <c r="F322" i="18"/>
  <c r="H313" i="18"/>
  <c r="I313" i="18" s="1"/>
  <c r="J313" i="18" s="1"/>
  <c r="H312" i="18"/>
  <c r="I312" i="18" s="1"/>
  <c r="J312" i="18" s="1"/>
  <c r="F312" i="18"/>
  <c r="H311" i="18"/>
  <c r="I311" i="18" s="1"/>
  <c r="J311" i="18" s="1"/>
  <c r="F311" i="18"/>
  <c r="H310" i="18"/>
  <c r="I310" i="18" s="1"/>
  <c r="J310" i="18" s="1"/>
  <c r="H309" i="18"/>
  <c r="I309" i="18" s="1"/>
  <c r="J309" i="18" s="1"/>
  <c r="K309" i="18" s="1"/>
  <c r="F309" i="18"/>
  <c r="H308" i="18"/>
  <c r="I308" i="18" s="1"/>
  <c r="J308" i="18" s="1"/>
  <c r="F308" i="18"/>
  <c r="H306" i="18"/>
  <c r="I306" i="18" s="1"/>
  <c r="J306" i="18" s="1"/>
  <c r="F306" i="18"/>
  <c r="H305" i="18"/>
  <c r="I305" i="18" s="1"/>
  <c r="J305" i="18" s="1"/>
  <c r="F305" i="18"/>
  <c r="H304" i="18"/>
  <c r="I304" i="18" s="1"/>
  <c r="J304" i="18" s="1"/>
  <c r="K304" i="18" s="1"/>
  <c r="F304" i="18"/>
  <c r="H301" i="18"/>
  <c r="I301" i="18" s="1"/>
  <c r="J301" i="18" s="1"/>
  <c r="K301" i="18" s="1"/>
  <c r="H300" i="18"/>
  <c r="I300" i="18" s="1"/>
  <c r="J300" i="18" s="1"/>
  <c r="F300" i="18"/>
  <c r="H297" i="18"/>
  <c r="I297" i="18" s="1"/>
  <c r="J297" i="18" s="1"/>
  <c r="K297" i="18" s="1"/>
  <c r="F297" i="18"/>
  <c r="H295" i="18"/>
  <c r="I295" i="18" s="1"/>
  <c r="J295" i="18" s="1"/>
  <c r="K295" i="18" s="1"/>
  <c r="F295" i="18"/>
  <c r="H294" i="18"/>
  <c r="I294" i="18" s="1"/>
  <c r="J294" i="18" s="1"/>
  <c r="H293" i="18"/>
  <c r="I293" i="18" s="1"/>
  <c r="J293" i="18" s="1"/>
  <c r="H292" i="18"/>
  <c r="I292" i="18" s="1"/>
  <c r="J292" i="18" s="1"/>
  <c r="H291" i="18"/>
  <c r="I291" i="18" s="1"/>
  <c r="J291" i="18" s="1"/>
  <c r="K291" i="18" s="1"/>
  <c r="H290" i="18"/>
  <c r="I290" i="18" s="1"/>
  <c r="J290" i="18" s="1"/>
  <c r="K290" i="18" s="1"/>
  <c r="H289" i="18"/>
  <c r="I289" i="18" s="1"/>
  <c r="J289" i="18" s="1"/>
  <c r="H288" i="18"/>
  <c r="I288" i="18" s="1"/>
  <c r="J288" i="18" s="1"/>
  <c r="K288" i="18" s="1"/>
  <c r="H287" i="18"/>
  <c r="I287" i="18" s="1"/>
  <c r="J287" i="18" s="1"/>
  <c r="H286" i="18"/>
  <c r="I286" i="18" s="1"/>
  <c r="J286" i="18" s="1"/>
  <c r="K286" i="18" s="1"/>
  <c r="H285" i="18"/>
  <c r="I285" i="18" s="1"/>
  <c r="J285" i="18" s="1"/>
  <c r="H284" i="18"/>
  <c r="I284" i="18" s="1"/>
  <c r="J284" i="18" s="1"/>
  <c r="H281" i="18"/>
  <c r="I281" i="18" s="1"/>
  <c r="J281" i="18" s="1"/>
  <c r="K281" i="18" s="1"/>
  <c r="H280" i="18"/>
  <c r="I280" i="18" s="1"/>
  <c r="J280" i="18" s="1"/>
  <c r="H279" i="18"/>
  <c r="I279" i="18" s="1"/>
  <c r="J279" i="18" s="1"/>
  <c r="K279" i="18" s="1"/>
  <c r="F279" i="18"/>
  <c r="H278" i="18"/>
  <c r="I278" i="18" s="1"/>
  <c r="J278" i="18" s="1"/>
  <c r="K278" i="18" s="1"/>
  <c r="F278" i="18"/>
  <c r="H277" i="18"/>
  <c r="I277" i="18" s="1"/>
  <c r="J277" i="18" s="1"/>
  <c r="F277" i="18"/>
  <c r="H276" i="18"/>
  <c r="I276" i="18" s="1"/>
  <c r="J276" i="18" s="1"/>
  <c r="F276" i="18"/>
  <c r="H275" i="18"/>
  <c r="I275" i="18" s="1"/>
  <c r="J275" i="18" s="1"/>
  <c r="K275" i="18" s="1"/>
  <c r="F275" i="18"/>
  <c r="H273" i="18"/>
  <c r="I273" i="18" s="1"/>
  <c r="J273" i="18" s="1"/>
  <c r="H272" i="18"/>
  <c r="H271" i="18"/>
  <c r="I271" i="18" s="1"/>
  <c r="J271" i="18" s="1"/>
  <c r="F271" i="18"/>
  <c r="H270" i="18"/>
  <c r="I270" i="18" s="1"/>
  <c r="J270" i="18" s="1"/>
  <c r="K270" i="18" s="1"/>
  <c r="F270" i="18"/>
  <c r="H265" i="18"/>
  <c r="I265" i="18" s="1"/>
  <c r="J265" i="18" s="1"/>
  <c r="K265" i="18" s="1"/>
  <c r="F265" i="18"/>
  <c r="H264" i="18"/>
  <c r="I264" i="18" s="1"/>
  <c r="J264" i="18" s="1"/>
  <c r="K264" i="18" s="1"/>
  <c r="H263" i="18"/>
  <c r="H262" i="18"/>
  <c r="I262" i="18" s="1"/>
  <c r="J262" i="18" s="1"/>
  <c r="F262" i="18"/>
  <c r="H261" i="18"/>
  <c r="I261" i="18" s="1"/>
  <c r="J261" i="18" s="1"/>
  <c r="K261" i="18" s="1"/>
  <c r="F261" i="18"/>
  <c r="H259" i="18"/>
  <c r="I259" i="18" s="1"/>
  <c r="J259" i="18" s="1"/>
  <c r="K259" i="18" s="1"/>
  <c r="F259" i="18"/>
  <c r="H258" i="18"/>
  <c r="I258" i="18" s="1"/>
  <c r="J258" i="18" s="1"/>
  <c r="F258" i="18"/>
  <c r="H256" i="18"/>
  <c r="I256" i="18" s="1"/>
  <c r="J256" i="18" s="1"/>
  <c r="K256" i="18" s="1"/>
  <c r="F256" i="18"/>
  <c r="H255" i="18"/>
  <c r="I255" i="18" s="1"/>
  <c r="J255" i="18" s="1"/>
  <c r="F255" i="18"/>
  <c r="H254" i="18"/>
  <c r="I254" i="18" s="1"/>
  <c r="J254" i="18" s="1"/>
  <c r="K254" i="18" s="1"/>
  <c r="F254" i="18"/>
  <c r="H253" i="18"/>
  <c r="I253" i="18" s="1"/>
  <c r="J253" i="18" s="1"/>
  <c r="K253" i="18" s="1"/>
  <c r="H252" i="18"/>
  <c r="I252" i="18" s="1"/>
  <c r="J252" i="18" s="1"/>
  <c r="K252" i="18" s="1"/>
  <c r="F252" i="18"/>
  <c r="H249" i="18"/>
  <c r="I249" i="18" s="1"/>
  <c r="J249" i="18" s="1"/>
  <c r="K249" i="18" s="1"/>
  <c r="H248" i="18"/>
  <c r="I248" i="18" s="1"/>
  <c r="J248" i="18" s="1"/>
  <c r="F248" i="18"/>
  <c r="H247" i="18"/>
  <c r="I247" i="18" s="1"/>
  <c r="J247" i="18" s="1"/>
  <c r="F247" i="18"/>
  <c r="H246" i="18"/>
  <c r="I246" i="18" s="1"/>
  <c r="J246" i="18" s="1"/>
  <c r="H245" i="18"/>
  <c r="I245" i="18" s="1"/>
  <c r="J245" i="18" s="1"/>
  <c r="H244" i="18"/>
  <c r="I244" i="18" s="1"/>
  <c r="J244" i="18" s="1"/>
  <c r="K244" i="18" s="1"/>
  <c r="H243" i="18"/>
  <c r="I243" i="18" s="1"/>
  <c r="J243" i="18" s="1"/>
  <c r="V234" i="18"/>
  <c r="V235" i="18" s="1"/>
  <c r="U234" i="18"/>
  <c r="U235" i="18" s="1"/>
  <c r="R234" i="18"/>
  <c r="R235" i="18" s="1"/>
  <c r="Q234" i="18"/>
  <c r="Q235" i="18" s="1"/>
  <c r="G234" i="18"/>
  <c r="G235" i="18" s="1"/>
  <c r="V218" i="18"/>
  <c r="V219" i="18" s="1"/>
  <c r="U218" i="18"/>
  <c r="U219" i="18" s="1"/>
  <c r="R218" i="18"/>
  <c r="R219" i="18" s="1"/>
  <c r="G218" i="18"/>
  <c r="G219" i="18" s="1"/>
  <c r="V202" i="18"/>
  <c r="V203" i="18" s="1"/>
  <c r="U202" i="18"/>
  <c r="U203" i="18" s="1"/>
  <c r="T202" i="18"/>
  <c r="T203" i="18" s="1"/>
  <c r="S202" i="18"/>
  <c r="S203" i="18" s="1"/>
  <c r="R202" i="18"/>
  <c r="R203" i="18" s="1"/>
  <c r="G202" i="18"/>
  <c r="G203" i="18" s="1"/>
  <c r="T186" i="18"/>
  <c r="T187" i="18" s="1"/>
  <c r="S186" i="18"/>
  <c r="S187" i="18" s="1"/>
  <c r="R186" i="18"/>
  <c r="R187" i="18" s="1"/>
  <c r="G186" i="18"/>
  <c r="G187" i="18" s="1"/>
  <c r="V170" i="18"/>
  <c r="V171" i="18" s="1"/>
  <c r="U170" i="18"/>
  <c r="U171" i="18" s="1"/>
  <c r="T170" i="18"/>
  <c r="T171" i="18" s="1"/>
  <c r="R170" i="18"/>
  <c r="R171" i="18" s="1"/>
  <c r="Q170" i="18"/>
  <c r="Q171" i="18" s="1"/>
  <c r="G170" i="18"/>
  <c r="G171" i="18" s="1"/>
  <c r="R154" i="18"/>
  <c r="R155" i="18" s="1"/>
  <c r="Q154" i="18"/>
  <c r="Q155" i="18" s="1"/>
  <c r="G154" i="18"/>
  <c r="G155" i="18" s="1"/>
  <c r="V138" i="18"/>
  <c r="V139" i="18" s="1"/>
  <c r="U138" i="18"/>
  <c r="U139" i="18" s="1"/>
  <c r="T138" i="18"/>
  <c r="T139" i="18" s="1"/>
  <c r="S138" i="18"/>
  <c r="S139" i="18" s="1"/>
  <c r="R138" i="18"/>
  <c r="R139" i="18" s="1"/>
  <c r="Q138" i="18"/>
  <c r="Q139" i="18" s="1"/>
  <c r="G138" i="18"/>
  <c r="G139" i="18" s="1"/>
  <c r="V122" i="18"/>
  <c r="V123" i="18" s="1"/>
  <c r="U122" i="18"/>
  <c r="U123" i="18" s="1"/>
  <c r="T122" i="18"/>
  <c r="T123" i="18" s="1"/>
  <c r="S122" i="18"/>
  <c r="S123" i="18" s="1"/>
  <c r="R122" i="18"/>
  <c r="R123" i="18" s="1"/>
  <c r="Q122" i="18"/>
  <c r="Q123" i="18" s="1"/>
  <c r="L122" i="18"/>
  <c r="L123" i="18" s="1"/>
  <c r="K122" i="18"/>
  <c r="K123" i="18" s="1"/>
  <c r="J122" i="18"/>
  <c r="J123" i="18" s="1"/>
  <c r="I122" i="18"/>
  <c r="I123" i="18" s="1"/>
  <c r="H122" i="18"/>
  <c r="H123" i="18" s="1"/>
  <c r="G122" i="18"/>
  <c r="G123" i="18" s="1"/>
  <c r="V106" i="18"/>
  <c r="V107" i="18" s="1"/>
  <c r="U106" i="18"/>
  <c r="U107" i="18" s="1"/>
  <c r="R106" i="18"/>
  <c r="R107" i="18" s="1"/>
  <c r="Q106" i="18"/>
  <c r="Q107" i="18" s="1"/>
  <c r="G106" i="18"/>
  <c r="G107" i="18" s="1"/>
  <c r="V90" i="18"/>
  <c r="V91" i="18" s="1"/>
  <c r="U90" i="18"/>
  <c r="U91" i="18" s="1"/>
  <c r="R90" i="18"/>
  <c r="R91" i="18" s="1"/>
  <c r="Q90" i="18"/>
  <c r="Q91" i="18" s="1"/>
  <c r="G90" i="18"/>
  <c r="G91" i="18" s="1"/>
  <c r="V74" i="18"/>
  <c r="V75" i="18" s="1"/>
  <c r="U74" i="18"/>
  <c r="U75" i="18" s="1"/>
  <c r="T74" i="18"/>
  <c r="T75" i="18" s="1"/>
  <c r="S74" i="18"/>
  <c r="S75" i="18" s="1"/>
  <c r="R74" i="18"/>
  <c r="R75" i="18" s="1"/>
  <c r="G74" i="18"/>
  <c r="G75" i="18" s="1"/>
  <c r="V58" i="18"/>
  <c r="V59" i="18" s="1"/>
  <c r="U58" i="18"/>
  <c r="U59" i="18" s="1"/>
  <c r="T58" i="18"/>
  <c r="T59" i="18" s="1"/>
  <c r="S58" i="18"/>
  <c r="S59" i="18" s="1"/>
  <c r="R58" i="18"/>
  <c r="R59" i="18" s="1"/>
  <c r="Q58" i="18"/>
  <c r="Q59" i="18" s="1"/>
  <c r="G58" i="18"/>
  <c r="G59" i="18" s="1"/>
  <c r="V42" i="18"/>
  <c r="V43" i="18" s="1"/>
  <c r="U42" i="18"/>
  <c r="U43" i="18" s="1"/>
  <c r="T42" i="18"/>
  <c r="T43" i="18" s="1"/>
  <c r="S42" i="18"/>
  <c r="S43" i="18" s="1"/>
  <c r="R42" i="18"/>
  <c r="R43" i="18" s="1"/>
  <c r="Q42" i="18"/>
  <c r="Q43" i="18" s="1"/>
  <c r="G42" i="18"/>
  <c r="G43" i="18" s="1"/>
  <c r="V26" i="18"/>
  <c r="V27" i="18" s="1"/>
  <c r="U26" i="18"/>
  <c r="U27" i="18" s="1"/>
  <c r="T26" i="18"/>
  <c r="T27" i="18" s="1"/>
  <c r="S26" i="18"/>
  <c r="S27" i="18" s="1"/>
  <c r="R26" i="18"/>
  <c r="R27" i="18" s="1"/>
  <c r="Q26" i="18"/>
  <c r="Q27" i="18" s="1"/>
  <c r="G26" i="18"/>
  <c r="G27" i="18" s="1"/>
  <c r="F28" i="18"/>
  <c r="H28" i="18"/>
  <c r="I28" i="18" s="1"/>
  <c r="J28" i="18" s="1"/>
  <c r="Q10" i="18"/>
  <c r="Q11" i="18" s="1"/>
  <c r="R10" i="18"/>
  <c r="R11" i="18" s="1"/>
  <c r="S10" i="18"/>
  <c r="S11" i="18" s="1"/>
  <c r="T10" i="18"/>
  <c r="T11" i="18" s="1"/>
  <c r="U10" i="18"/>
  <c r="U11" i="18" s="1"/>
  <c r="V10" i="18"/>
  <c r="V11" i="18" s="1"/>
  <c r="V155" i="18"/>
  <c r="H242" i="18"/>
  <c r="I242" i="18" s="1"/>
  <c r="J242" i="18" s="1"/>
  <c r="H241" i="18"/>
  <c r="I241" i="18" s="1"/>
  <c r="J241" i="18" s="1"/>
  <c r="H240" i="18"/>
  <c r="I240" i="18" s="1"/>
  <c r="J240" i="18" s="1"/>
  <c r="K240" i="18" s="1"/>
  <c r="H239" i="18"/>
  <c r="I239" i="18" s="1"/>
  <c r="J239" i="18" s="1"/>
  <c r="H238" i="18"/>
  <c r="I238" i="18" s="1"/>
  <c r="J238" i="18" s="1"/>
  <c r="F238" i="18"/>
  <c r="H237" i="18"/>
  <c r="I237" i="18" s="1"/>
  <c r="J237" i="18" s="1"/>
  <c r="H233" i="18"/>
  <c r="I233" i="18" s="1"/>
  <c r="J233" i="18" s="1"/>
  <c r="H232" i="18"/>
  <c r="I232" i="18" s="1"/>
  <c r="J232" i="18" s="1"/>
  <c r="H231" i="18"/>
  <c r="I231" i="18" s="1"/>
  <c r="J231" i="18" s="1"/>
  <c r="K231" i="18" s="1"/>
  <c r="H230" i="18"/>
  <c r="I230" i="18" s="1"/>
  <c r="J230" i="18" s="1"/>
  <c r="F230" i="18"/>
  <c r="H229" i="18"/>
  <c r="I229" i="18" s="1"/>
  <c r="J229" i="18" s="1"/>
  <c r="F229" i="18"/>
  <c r="H228" i="18"/>
  <c r="I228" i="18" s="1"/>
  <c r="J228" i="18" s="1"/>
  <c r="H224" i="18"/>
  <c r="I224" i="18" s="1"/>
  <c r="J224" i="18" s="1"/>
  <c r="F224" i="18"/>
  <c r="H223" i="18"/>
  <c r="I223" i="18" s="1"/>
  <c r="J223" i="18" s="1"/>
  <c r="H222" i="18"/>
  <c r="I222" i="18" s="1"/>
  <c r="J222" i="18" s="1"/>
  <c r="H221" i="18"/>
  <c r="I221" i="18" s="1"/>
  <c r="J221" i="18" s="1"/>
  <c r="F221" i="18"/>
  <c r="H220" i="18"/>
  <c r="I220" i="18" s="1"/>
  <c r="J220" i="18" s="1"/>
  <c r="F220" i="18"/>
  <c r="H217" i="18"/>
  <c r="I217" i="18" s="1"/>
  <c r="J217" i="18" s="1"/>
  <c r="F217" i="18"/>
  <c r="H216" i="18"/>
  <c r="I216" i="18" s="1"/>
  <c r="J216" i="18" s="1"/>
  <c r="F216" i="18"/>
  <c r="H215" i="18"/>
  <c r="I215" i="18" s="1"/>
  <c r="J215" i="18" s="1"/>
  <c r="K215" i="18" s="1"/>
  <c r="F215" i="18"/>
  <c r="H214" i="18"/>
  <c r="I214" i="18" s="1"/>
  <c r="J214" i="18" s="1"/>
  <c r="F214" i="18"/>
  <c r="H213" i="18"/>
  <c r="I213" i="18" s="1"/>
  <c r="J213" i="18" s="1"/>
  <c r="F213" i="18"/>
  <c r="H212" i="18"/>
  <c r="I212" i="18" s="1"/>
  <c r="J212" i="18" s="1"/>
  <c r="F212" i="18"/>
  <c r="H211" i="18"/>
  <c r="I211" i="18" s="1"/>
  <c r="J211" i="18" s="1"/>
  <c r="H210" i="18"/>
  <c r="I210" i="18" s="1"/>
  <c r="J210" i="18" s="1"/>
  <c r="K210" i="18" s="1"/>
  <c r="H209" i="18"/>
  <c r="I209" i="18" s="1"/>
  <c r="J209" i="18" s="1"/>
  <c r="H208" i="18"/>
  <c r="H207" i="18"/>
  <c r="I207" i="18" s="1"/>
  <c r="J207" i="18" s="1"/>
  <c r="F207" i="18"/>
  <c r="H206" i="18"/>
  <c r="I206" i="18" s="1"/>
  <c r="J206" i="18" s="1"/>
  <c r="H205" i="18"/>
  <c r="I205" i="18" s="1"/>
  <c r="J205" i="18" s="1"/>
  <c r="K205" i="18" s="1"/>
  <c r="F205" i="18"/>
  <c r="H201" i="18"/>
  <c r="I201" i="18" s="1"/>
  <c r="J201" i="18" s="1"/>
  <c r="K201" i="18" s="1"/>
  <c r="F201" i="18"/>
  <c r="H200" i="18"/>
  <c r="I200" i="18" s="1"/>
  <c r="J200" i="18" s="1"/>
  <c r="F200" i="18"/>
  <c r="H199" i="18"/>
  <c r="I199" i="18" s="1"/>
  <c r="J199" i="18" s="1"/>
  <c r="K199" i="18" s="1"/>
  <c r="F199" i="18"/>
  <c r="H198" i="18"/>
  <c r="I198" i="18" s="1"/>
  <c r="J198" i="18" s="1"/>
  <c r="H197" i="18"/>
  <c r="I197" i="18" s="1"/>
  <c r="J197" i="18" s="1"/>
  <c r="F197" i="18"/>
  <c r="H196" i="18"/>
  <c r="I196" i="18" s="1"/>
  <c r="J196" i="18" s="1"/>
  <c r="F196" i="18"/>
  <c r="H195" i="18"/>
  <c r="I195" i="18" s="1"/>
  <c r="J195" i="18" s="1"/>
  <c r="K195" i="18" s="1"/>
  <c r="F195" i="18"/>
  <c r="H194" i="18"/>
  <c r="I194" i="18" s="1"/>
  <c r="J194" i="18" s="1"/>
  <c r="F194" i="18"/>
  <c r="H193" i="18"/>
  <c r="I193" i="18" s="1"/>
  <c r="J193" i="18" s="1"/>
  <c r="F193" i="18"/>
  <c r="H192" i="18"/>
  <c r="I192" i="18" s="1"/>
  <c r="J192" i="18" s="1"/>
  <c r="K192" i="18" s="1"/>
  <c r="F192" i="18"/>
  <c r="H191" i="18"/>
  <c r="I191" i="18" s="1"/>
  <c r="J191" i="18" s="1"/>
  <c r="F191" i="18"/>
  <c r="H190" i="18"/>
  <c r="I190" i="18" s="1"/>
  <c r="J190" i="18" s="1"/>
  <c r="F190" i="18"/>
  <c r="H189" i="18"/>
  <c r="I189" i="18" s="1"/>
  <c r="J189" i="18" s="1"/>
  <c r="F189" i="18"/>
  <c r="H188" i="18"/>
  <c r="I188" i="18" s="1"/>
  <c r="J188" i="18" s="1"/>
  <c r="F188" i="18"/>
  <c r="H185" i="18"/>
  <c r="I185" i="18" s="1"/>
  <c r="J185" i="18" s="1"/>
  <c r="F185" i="18"/>
  <c r="H184" i="18"/>
  <c r="I184" i="18" s="1"/>
  <c r="J184" i="18" s="1"/>
  <c r="F184" i="18"/>
  <c r="H183" i="18"/>
  <c r="I183" i="18" s="1"/>
  <c r="J183" i="18" s="1"/>
  <c r="F183" i="18"/>
  <c r="H182" i="18"/>
  <c r="I182" i="18" s="1"/>
  <c r="J182" i="18" s="1"/>
  <c r="H181" i="18"/>
  <c r="I181" i="18" s="1"/>
  <c r="J181" i="18" s="1"/>
  <c r="H179" i="18"/>
  <c r="I179" i="18" s="1"/>
  <c r="J179" i="18" s="1"/>
  <c r="F179" i="18"/>
  <c r="H178" i="18"/>
  <c r="I178" i="18" s="1"/>
  <c r="J178" i="18" s="1"/>
  <c r="K178" i="18" s="1"/>
  <c r="F178" i="18"/>
  <c r="H177" i="18"/>
  <c r="I177" i="18" s="1"/>
  <c r="J177" i="18" s="1"/>
  <c r="K177" i="18" s="1"/>
  <c r="F177" i="18"/>
  <c r="H176" i="18"/>
  <c r="I176" i="18" s="1"/>
  <c r="J176" i="18" s="1"/>
  <c r="F176" i="18"/>
  <c r="H175" i="18"/>
  <c r="F175" i="18"/>
  <c r="H174" i="18"/>
  <c r="I174" i="18" s="1"/>
  <c r="H173" i="18"/>
  <c r="I173" i="18" s="1"/>
  <c r="J173" i="18" s="1"/>
  <c r="F173" i="18"/>
  <c r="H172" i="18"/>
  <c r="I172" i="18" s="1"/>
  <c r="J172" i="18" s="1"/>
  <c r="K172" i="18" s="1"/>
  <c r="F172" i="18"/>
  <c r="H169" i="18"/>
  <c r="I169" i="18" s="1"/>
  <c r="J169" i="18" s="1"/>
  <c r="K169" i="18" s="1"/>
  <c r="H168" i="18"/>
  <c r="I168" i="18" s="1"/>
  <c r="J168" i="18" s="1"/>
  <c r="H167" i="18"/>
  <c r="I167" i="18" s="1"/>
  <c r="J167" i="18" s="1"/>
  <c r="K167" i="18" s="1"/>
  <c r="F167" i="18"/>
  <c r="H166" i="18"/>
  <c r="I166" i="18" s="1"/>
  <c r="J166" i="18" s="1"/>
  <c r="K166" i="18" s="1"/>
  <c r="F166" i="18"/>
  <c r="H165" i="18"/>
  <c r="I165" i="18" s="1"/>
  <c r="J165" i="18" s="1"/>
  <c r="K165" i="18" s="1"/>
  <c r="F165" i="18"/>
  <c r="H164" i="18"/>
  <c r="I164" i="18" s="1"/>
  <c r="J164" i="18" s="1"/>
  <c r="K164" i="18" s="1"/>
  <c r="F164" i="18"/>
  <c r="H163" i="18"/>
  <c r="I163" i="18" s="1"/>
  <c r="J163" i="18" s="1"/>
  <c r="H162" i="18"/>
  <c r="I162" i="18" s="1"/>
  <c r="J162" i="18" s="1"/>
  <c r="F162" i="18"/>
  <c r="H159" i="18"/>
  <c r="I159" i="18" s="1"/>
  <c r="J159" i="18" s="1"/>
  <c r="F159" i="18"/>
  <c r="J158" i="18"/>
  <c r="K158" i="18" s="1"/>
  <c r="H157" i="18"/>
  <c r="I157" i="18" s="1"/>
  <c r="J157" i="18" s="1"/>
  <c r="F157" i="18"/>
  <c r="H152" i="18"/>
  <c r="I152" i="18" s="1"/>
  <c r="J152" i="18" s="1"/>
  <c r="K152" i="18" s="1"/>
  <c r="F152" i="18"/>
  <c r="H151" i="18"/>
  <c r="I151" i="18" s="1"/>
  <c r="J151" i="18" s="1"/>
  <c r="K151" i="18" s="1"/>
  <c r="F151" i="18"/>
  <c r="H150" i="18"/>
  <c r="I150" i="18" s="1"/>
  <c r="J150" i="18" s="1"/>
  <c r="F150" i="18"/>
  <c r="H149" i="18"/>
  <c r="I149" i="18" s="1"/>
  <c r="J149" i="18" s="1"/>
  <c r="F149" i="18"/>
  <c r="H148" i="18"/>
  <c r="I148" i="18" s="1"/>
  <c r="J148" i="18" s="1"/>
  <c r="F148" i="18"/>
  <c r="H147" i="18"/>
  <c r="I147" i="18" s="1"/>
  <c r="J147" i="18" s="1"/>
  <c r="K147" i="18" s="1"/>
  <c r="H145" i="18"/>
  <c r="I145" i="18" s="1"/>
  <c r="J145" i="18" s="1"/>
  <c r="F145" i="18"/>
  <c r="H144" i="18"/>
  <c r="I144" i="18" s="1"/>
  <c r="J144" i="18" s="1"/>
  <c r="H143" i="18"/>
  <c r="I143" i="18" s="1"/>
  <c r="J143" i="18" s="1"/>
  <c r="F143" i="18"/>
  <c r="H142" i="18"/>
  <c r="I142" i="18" s="1"/>
  <c r="J142" i="18" s="1"/>
  <c r="F142" i="18"/>
  <c r="H141" i="18"/>
  <c r="I141" i="18" s="1"/>
  <c r="J141" i="18" s="1"/>
  <c r="H140" i="18"/>
  <c r="I140" i="18" s="1"/>
  <c r="J140" i="18" s="1"/>
  <c r="K140" i="18" s="1"/>
  <c r="H137" i="18"/>
  <c r="H138" i="18" s="1"/>
  <c r="H139" i="18" s="1"/>
  <c r="H102" i="18"/>
  <c r="I102" i="18" s="1"/>
  <c r="J102" i="18" s="1"/>
  <c r="F102" i="18"/>
  <c r="H101" i="18"/>
  <c r="I101" i="18" s="1"/>
  <c r="J101" i="18" s="1"/>
  <c r="F101" i="18"/>
  <c r="H100" i="18"/>
  <c r="I100" i="18" s="1"/>
  <c r="J100" i="18" s="1"/>
  <c r="K100" i="18" s="1"/>
  <c r="F100" i="18"/>
  <c r="H99" i="18"/>
  <c r="I99" i="18" s="1"/>
  <c r="J99" i="18" s="1"/>
  <c r="F99" i="18"/>
  <c r="H98" i="18"/>
  <c r="I98" i="18" s="1"/>
  <c r="J98" i="18" s="1"/>
  <c r="F98" i="18"/>
  <c r="H97" i="18"/>
  <c r="I97" i="18" s="1"/>
  <c r="J97" i="18" s="1"/>
  <c r="F97" i="18"/>
  <c r="H96" i="18"/>
  <c r="I96" i="18" s="1"/>
  <c r="J96" i="18" s="1"/>
  <c r="F96" i="18"/>
  <c r="H95" i="18"/>
  <c r="I95" i="18" s="1"/>
  <c r="J95" i="18" s="1"/>
  <c r="H94" i="18"/>
  <c r="I94" i="18" s="1"/>
  <c r="J94" i="18" s="1"/>
  <c r="F94" i="18"/>
  <c r="H93" i="18"/>
  <c r="I93" i="18" s="1"/>
  <c r="J93" i="18" s="1"/>
  <c r="F93" i="18"/>
  <c r="H92" i="18"/>
  <c r="I92" i="18" s="1"/>
  <c r="J92" i="18" s="1"/>
  <c r="F92" i="18"/>
  <c r="H89" i="18"/>
  <c r="I89" i="18" s="1"/>
  <c r="J89" i="18" s="1"/>
  <c r="K89" i="18" s="1"/>
  <c r="H88" i="18"/>
  <c r="I88" i="18" s="1"/>
  <c r="J88" i="18" s="1"/>
  <c r="F88" i="18"/>
  <c r="H87" i="18"/>
  <c r="I87" i="18" s="1"/>
  <c r="J87" i="18" s="1"/>
  <c r="K87" i="18" s="1"/>
  <c r="F87" i="18"/>
  <c r="H86" i="18"/>
  <c r="I86" i="18" s="1"/>
  <c r="J86" i="18" s="1"/>
  <c r="K86" i="18" s="1"/>
  <c r="F86" i="18"/>
  <c r="H85" i="18"/>
  <c r="I85" i="18" s="1"/>
  <c r="J85" i="18" s="1"/>
  <c r="K85" i="18" s="1"/>
  <c r="F85" i="18"/>
  <c r="H84" i="18"/>
  <c r="I84" i="18" s="1"/>
  <c r="J84" i="18" s="1"/>
  <c r="F84" i="18"/>
  <c r="H83" i="18"/>
  <c r="I83" i="18" s="1"/>
  <c r="J83" i="18" s="1"/>
  <c r="K83" i="18" s="1"/>
  <c r="F83" i="18"/>
  <c r="H80" i="18"/>
  <c r="I80" i="18" s="1"/>
  <c r="J80" i="18" s="1"/>
  <c r="F80" i="18"/>
  <c r="H79" i="18"/>
  <c r="I79" i="18" s="1"/>
  <c r="J79" i="18" s="1"/>
  <c r="K79" i="18" s="1"/>
  <c r="F79" i="18"/>
  <c r="H78" i="18"/>
  <c r="I78" i="18" s="1"/>
  <c r="J78" i="18" s="1"/>
  <c r="F78" i="18"/>
  <c r="H77" i="18"/>
  <c r="I77" i="18" s="1"/>
  <c r="J77" i="18" s="1"/>
  <c r="F77" i="18"/>
  <c r="H76" i="18"/>
  <c r="I76" i="18" s="1"/>
  <c r="J76" i="18" s="1"/>
  <c r="F76" i="18"/>
  <c r="H72" i="18"/>
  <c r="I72" i="18" s="1"/>
  <c r="J72" i="18" s="1"/>
  <c r="F72" i="18"/>
  <c r="H71" i="18"/>
  <c r="I71" i="18" s="1"/>
  <c r="J71" i="18" s="1"/>
  <c r="F71" i="18"/>
  <c r="H70" i="18"/>
  <c r="I70" i="18" s="1"/>
  <c r="J70" i="18" s="1"/>
  <c r="F70" i="18"/>
  <c r="H69" i="18"/>
  <c r="I69" i="18" s="1"/>
  <c r="J69" i="18" s="1"/>
  <c r="F69" i="18"/>
  <c r="H67" i="18"/>
  <c r="I67" i="18" s="1"/>
  <c r="J67" i="18" s="1"/>
  <c r="F67" i="18"/>
  <c r="H65" i="18"/>
  <c r="I65" i="18" s="1"/>
  <c r="J65" i="18" s="1"/>
  <c r="F65" i="18"/>
  <c r="H63" i="18"/>
  <c r="I63" i="18" s="1"/>
  <c r="J63" i="18" s="1"/>
  <c r="K63" i="18" s="1"/>
  <c r="H62" i="18"/>
  <c r="I62" i="18" s="1"/>
  <c r="J62" i="18" s="1"/>
  <c r="K62" i="18" s="1"/>
  <c r="F62" i="18"/>
  <c r="H61" i="18"/>
  <c r="I61" i="18" s="1"/>
  <c r="J61" i="18" s="1"/>
  <c r="K61" i="18" s="1"/>
  <c r="F61" i="18"/>
  <c r="H54" i="18"/>
  <c r="I54" i="18" s="1"/>
  <c r="J54" i="18" s="1"/>
  <c r="K54" i="18" s="1"/>
  <c r="F54" i="18"/>
  <c r="H53" i="18"/>
  <c r="I53" i="18" s="1"/>
  <c r="J53" i="18" s="1"/>
  <c r="F53" i="18"/>
  <c r="H52" i="18"/>
  <c r="I52" i="18" s="1"/>
  <c r="J52" i="18" s="1"/>
  <c r="F52" i="18"/>
  <c r="H50" i="18"/>
  <c r="I50" i="18" s="1"/>
  <c r="J50" i="18" s="1"/>
  <c r="F50" i="18"/>
  <c r="H49" i="18"/>
  <c r="I49" i="18" s="1"/>
  <c r="J49" i="18" s="1"/>
  <c r="F49" i="18"/>
  <c r="H48" i="18"/>
  <c r="I48" i="18" s="1"/>
  <c r="J48" i="18" s="1"/>
  <c r="H47" i="18"/>
  <c r="I47" i="18" s="1"/>
  <c r="J47" i="18" s="1"/>
  <c r="H46" i="18"/>
  <c r="I46" i="18" s="1"/>
  <c r="J46" i="18" s="1"/>
  <c r="K46" i="18" s="1"/>
  <c r="H40" i="18"/>
  <c r="I40" i="18" s="1"/>
  <c r="J40" i="18" s="1"/>
  <c r="F40" i="18"/>
  <c r="H39" i="18"/>
  <c r="I39" i="18" s="1"/>
  <c r="J39" i="18" s="1"/>
  <c r="H38" i="18"/>
  <c r="I38" i="18" s="1"/>
  <c r="J38" i="18" s="1"/>
  <c r="F38" i="18"/>
  <c r="H37" i="18"/>
  <c r="I37" i="18" s="1"/>
  <c r="J37" i="18" s="1"/>
  <c r="F37" i="18"/>
  <c r="H36" i="18"/>
  <c r="I36" i="18" s="1"/>
  <c r="J36" i="18" s="1"/>
  <c r="F36" i="18"/>
  <c r="H35" i="18"/>
  <c r="I35" i="18" s="1"/>
  <c r="J35" i="18" s="1"/>
  <c r="F35" i="18"/>
  <c r="H33" i="18"/>
  <c r="I33" i="18" s="1"/>
  <c r="F33" i="18"/>
  <c r="H32" i="18"/>
  <c r="I32" i="18" s="1"/>
  <c r="J32" i="18" s="1"/>
  <c r="F32" i="18"/>
  <c r="H31" i="18"/>
  <c r="I31" i="18" s="1"/>
  <c r="J31" i="18" s="1"/>
  <c r="K31" i="18" s="1"/>
  <c r="F31" i="18"/>
  <c r="H30" i="18"/>
  <c r="I30" i="18" s="1"/>
  <c r="J30" i="18" s="1"/>
  <c r="F30" i="18"/>
  <c r="H29" i="18"/>
  <c r="I29" i="18" s="1"/>
  <c r="J29" i="18" s="1"/>
  <c r="F29" i="18"/>
  <c r="H24" i="18"/>
  <c r="I24" i="18" s="1"/>
  <c r="J24" i="18" s="1"/>
  <c r="K24" i="18" s="1"/>
  <c r="H23" i="18"/>
  <c r="I23" i="18" s="1"/>
  <c r="J23" i="18" s="1"/>
  <c r="F23" i="18"/>
  <c r="H22" i="18"/>
  <c r="I22" i="18" s="1"/>
  <c r="J22" i="18" s="1"/>
  <c r="H21" i="18"/>
  <c r="I21" i="18" s="1"/>
  <c r="J21" i="18" s="1"/>
  <c r="H20" i="18"/>
  <c r="I20" i="18" s="1"/>
  <c r="J20" i="18" s="1"/>
  <c r="H15" i="18"/>
  <c r="I15" i="18" s="1"/>
  <c r="J15" i="18" s="1"/>
  <c r="H14" i="18"/>
  <c r="I14" i="18" s="1"/>
  <c r="J14" i="18" s="1"/>
  <c r="H13" i="18"/>
  <c r="I13" i="18" s="1"/>
  <c r="J13" i="18" s="1"/>
  <c r="H12" i="18"/>
  <c r="I12" i="18" s="1"/>
  <c r="J12" i="18" s="1"/>
  <c r="F12" i="18"/>
  <c r="H9" i="18"/>
  <c r="I9" i="18" s="1"/>
  <c r="J9" i="18" s="1"/>
  <c r="F9" i="18"/>
  <c r="H7" i="18"/>
  <c r="I7" i="18" s="1"/>
  <c r="J7" i="18" s="1"/>
  <c r="F7" i="18"/>
  <c r="H6" i="18"/>
  <c r="I6" i="18" s="1"/>
  <c r="J6" i="18" s="1"/>
  <c r="F6" i="18"/>
  <c r="H5" i="18"/>
  <c r="I5" i="18" s="1"/>
  <c r="J5" i="18" s="1"/>
  <c r="F5" i="18"/>
  <c r="H4" i="18"/>
  <c r="I4" i="18" s="1"/>
  <c r="J4" i="18" s="1"/>
  <c r="F4" i="18"/>
  <c r="H3" i="18"/>
  <c r="I3" i="18" s="1"/>
  <c r="J3" i="18" s="1"/>
  <c r="K3" i="18" s="1"/>
  <c r="F3" i="18"/>
  <c r="Q1337" i="16"/>
  <c r="Q1338" i="16" s="1"/>
  <c r="R1337" i="16"/>
  <c r="R1338" i="16" s="1"/>
  <c r="S1337" i="16"/>
  <c r="S1338" i="16" s="1"/>
  <c r="T1337" i="16"/>
  <c r="T1338" i="16" s="1"/>
  <c r="U1337" i="16"/>
  <c r="U1338" i="16" s="1"/>
  <c r="V1337" i="16"/>
  <c r="V1338" i="16" s="1"/>
  <c r="Q1247" i="16"/>
  <c r="Q1248" i="16" s="1"/>
  <c r="R1247" i="16"/>
  <c r="R1248" i="16" s="1"/>
  <c r="S1247" i="16"/>
  <c r="S1248" i="16" s="1"/>
  <c r="T1247" i="16"/>
  <c r="T1248" i="16" s="1"/>
  <c r="U1247" i="16"/>
  <c r="U1248" i="16" s="1"/>
  <c r="V1247" i="16"/>
  <c r="V1248" i="16" s="1"/>
  <c r="S1187" i="16"/>
  <c r="S1188" i="16" s="1"/>
  <c r="T1187" i="16"/>
  <c r="T1188" i="16" s="1"/>
  <c r="Q1157" i="16"/>
  <c r="Q1158" i="16" s="1"/>
  <c r="R1157" i="16"/>
  <c r="R1158" i="16" s="1"/>
  <c r="S1157" i="16"/>
  <c r="S1158" i="16" s="1"/>
  <c r="T1157" i="16"/>
  <c r="T1158" i="16" s="1"/>
  <c r="U1157" i="16"/>
  <c r="U1158" i="16" s="1"/>
  <c r="V1157" i="16"/>
  <c r="V1158" i="16" s="1"/>
  <c r="U1127" i="16"/>
  <c r="U1128" i="16" s="1"/>
  <c r="V1127" i="16"/>
  <c r="V1128" i="16" s="1"/>
  <c r="W1127" i="16"/>
  <c r="R1067" i="16"/>
  <c r="R1068" i="16" s="1"/>
  <c r="S1067" i="16"/>
  <c r="S1068" i="16" s="1"/>
  <c r="T1067" i="16"/>
  <c r="T1068" i="16" s="1"/>
  <c r="U1067" i="16"/>
  <c r="U1068" i="16" s="1"/>
  <c r="V1067" i="16"/>
  <c r="V1068" i="16" s="1"/>
  <c r="U1037" i="16"/>
  <c r="U1038" i="16" s="1"/>
  <c r="V1037" i="16"/>
  <c r="V1038" i="16" s="1"/>
  <c r="U1007" i="16"/>
  <c r="U1008" i="16" s="1"/>
  <c r="V1007" i="16"/>
  <c r="V1008" i="16" s="1"/>
  <c r="Q947" i="16"/>
  <c r="Q948" i="16" s="1"/>
  <c r="R947" i="16"/>
  <c r="R948" i="16" s="1"/>
  <c r="S947" i="16"/>
  <c r="S948" i="16" s="1"/>
  <c r="T947" i="16"/>
  <c r="T948" i="16" s="1"/>
  <c r="U947" i="16"/>
  <c r="U948" i="16" s="1"/>
  <c r="V947" i="16"/>
  <c r="V948" i="16" s="1"/>
  <c r="Q977" i="16"/>
  <c r="Q978" i="16" s="1"/>
  <c r="R977" i="16"/>
  <c r="R978" i="16" s="1"/>
  <c r="S977" i="16"/>
  <c r="S978" i="16" s="1"/>
  <c r="T977" i="16"/>
  <c r="T978" i="16" s="1"/>
  <c r="U977" i="16"/>
  <c r="U978" i="16" s="1"/>
  <c r="V977" i="16"/>
  <c r="V978" i="16" s="1"/>
  <c r="U827" i="16"/>
  <c r="U828" i="16" s="1"/>
  <c r="V827" i="16"/>
  <c r="V828" i="16" s="1"/>
  <c r="U767" i="16"/>
  <c r="U768" i="16" s="1"/>
  <c r="V767" i="16"/>
  <c r="V768" i="16" s="1"/>
  <c r="U737" i="16"/>
  <c r="U738" i="16" s="1"/>
  <c r="V737" i="16"/>
  <c r="V738" i="16" s="1"/>
  <c r="U677" i="16"/>
  <c r="U678" i="16" s="1"/>
  <c r="V677" i="16"/>
  <c r="V678" i="16" s="1"/>
  <c r="U647" i="16"/>
  <c r="U648" i="16" s="1"/>
  <c r="V647" i="16"/>
  <c r="V648" i="16" s="1"/>
  <c r="U617" i="16"/>
  <c r="U618" i="16" s="1"/>
  <c r="V617" i="16"/>
  <c r="V618" i="16" s="1"/>
  <c r="Q587" i="16"/>
  <c r="Q588" i="16" s="1"/>
  <c r="R587" i="16"/>
  <c r="R588" i="16" s="1"/>
  <c r="U587" i="16"/>
  <c r="U588" i="16" s="1"/>
  <c r="V587" i="16"/>
  <c r="V588" i="16" s="1"/>
  <c r="Q467" i="16"/>
  <c r="Q468" i="16" s="1"/>
  <c r="R467" i="16"/>
  <c r="R468" i="16" s="1"/>
  <c r="S467" i="16"/>
  <c r="S468" i="16" s="1"/>
  <c r="T467" i="16"/>
  <c r="T468" i="16" s="1"/>
  <c r="Q378" i="16"/>
  <c r="U377" i="16"/>
  <c r="U378" i="16" s="1"/>
  <c r="V377" i="16"/>
  <c r="V378" i="16" s="1"/>
  <c r="Q348" i="16"/>
  <c r="S348" i="16"/>
  <c r="U348" i="16"/>
  <c r="Q318" i="16"/>
  <c r="Q288" i="16"/>
  <c r="Q227" i="16"/>
  <c r="Q228" i="16" s="1"/>
  <c r="R227" i="16"/>
  <c r="R228" i="16" s="1"/>
  <c r="S227" i="16"/>
  <c r="S228" i="16" s="1"/>
  <c r="T227" i="16"/>
  <c r="T228" i="16" s="1"/>
  <c r="U227" i="16"/>
  <c r="U228" i="16" s="1"/>
  <c r="V227" i="16"/>
  <c r="V228" i="16" s="1"/>
  <c r="Q258" i="16"/>
  <c r="U257" i="16"/>
  <c r="U258" i="16" s="1"/>
  <c r="V257" i="16"/>
  <c r="V258" i="16" s="1"/>
  <c r="Q198" i="16"/>
  <c r="Q167" i="16"/>
  <c r="Q168" i="16" s="1"/>
  <c r="R167" i="16"/>
  <c r="R168" i="16" s="1"/>
  <c r="U167" i="16"/>
  <c r="U168" i="16" s="1"/>
  <c r="V167" i="16"/>
  <c r="V168" i="16" s="1"/>
  <c r="Q138" i="16"/>
  <c r="Q79" i="16"/>
  <c r="Q107" i="16" s="1"/>
  <c r="Q108" i="16" s="1"/>
  <c r="S78" i="16"/>
  <c r="S79" i="16" s="1"/>
  <c r="T78" i="16"/>
  <c r="T79" i="16" s="1"/>
  <c r="Q49" i="16"/>
  <c r="Q18" i="16"/>
  <c r="Q19" i="16" s="1"/>
  <c r="R18" i="16"/>
  <c r="R19" i="16" s="1"/>
  <c r="S18" i="16"/>
  <c r="S19" i="16" s="1"/>
  <c r="T18" i="16"/>
  <c r="T19" i="16" s="1"/>
  <c r="U18" i="16"/>
  <c r="U19" i="16" s="1"/>
  <c r="V18" i="16"/>
  <c r="V19" i="16" s="1"/>
  <c r="G18" i="16"/>
  <c r="G19" i="16" s="1"/>
  <c r="Q9" i="16"/>
  <c r="Q10" i="16" s="1"/>
  <c r="R9" i="16"/>
  <c r="R10" i="16" s="1"/>
  <c r="S9" i="16"/>
  <c r="S10" i="16" s="1"/>
  <c r="T9" i="16"/>
  <c r="T10" i="16" s="1"/>
  <c r="G9" i="16"/>
  <c r="G10" i="16" s="1"/>
  <c r="G660" i="18" l="1"/>
  <c r="Q660" i="18"/>
  <c r="R660" i="18"/>
  <c r="S660" i="18"/>
  <c r="U660" i="18"/>
  <c r="S1341" i="16"/>
  <c r="J650" i="18"/>
  <c r="J651" i="18" s="1"/>
  <c r="H634" i="18"/>
  <c r="H635" i="18" s="1"/>
  <c r="H650" i="18"/>
  <c r="H651" i="18" s="1"/>
  <c r="I634" i="18"/>
  <c r="I635" i="18" s="1"/>
  <c r="I650" i="18"/>
  <c r="I651" i="18" s="1"/>
  <c r="J634" i="18"/>
  <c r="J635" i="18" s="1"/>
  <c r="J586" i="18"/>
  <c r="J587" i="18" s="1"/>
  <c r="J554" i="18"/>
  <c r="J555" i="18" s="1"/>
  <c r="J602" i="18"/>
  <c r="J603" i="18" s="1"/>
  <c r="I554" i="18"/>
  <c r="I555" i="18" s="1"/>
  <c r="J618" i="18"/>
  <c r="J619" i="18" s="1"/>
  <c r="J570" i="18"/>
  <c r="J571" i="18" s="1"/>
  <c r="H570" i="18"/>
  <c r="H571" i="18" s="1"/>
  <c r="I570" i="18"/>
  <c r="I571" i="18" s="1"/>
  <c r="H586" i="18"/>
  <c r="H587" i="18" s="1"/>
  <c r="I586" i="18"/>
  <c r="I587" i="18" s="1"/>
  <c r="H602" i="18"/>
  <c r="H603" i="18" s="1"/>
  <c r="I602" i="18"/>
  <c r="I603" i="18" s="1"/>
  <c r="H618" i="18"/>
  <c r="H619" i="18" s="1"/>
  <c r="H554" i="18"/>
  <c r="H555" i="18" s="1"/>
  <c r="I618" i="18"/>
  <c r="I619" i="18" s="1"/>
  <c r="J506" i="18"/>
  <c r="J507" i="18" s="1"/>
  <c r="J522" i="18"/>
  <c r="J523" i="18" s="1"/>
  <c r="J474" i="18"/>
  <c r="J475" i="18" s="1"/>
  <c r="I474" i="18"/>
  <c r="I475" i="18" s="1"/>
  <c r="H522" i="18"/>
  <c r="H523" i="18" s="1"/>
  <c r="J490" i="18"/>
  <c r="J491" i="18" s="1"/>
  <c r="I490" i="18"/>
  <c r="I491" i="18" s="1"/>
  <c r="I506" i="18"/>
  <c r="I507" i="18" s="1"/>
  <c r="H474" i="18"/>
  <c r="H475" i="18" s="1"/>
  <c r="H490" i="18"/>
  <c r="H491" i="18" s="1"/>
  <c r="H506" i="18"/>
  <c r="H507" i="18" s="1"/>
  <c r="I522" i="18"/>
  <c r="I523" i="18" s="1"/>
  <c r="H538" i="18"/>
  <c r="H539" i="18" s="1"/>
  <c r="I538" i="18"/>
  <c r="I539" i="18" s="1"/>
  <c r="J538" i="18"/>
  <c r="J539" i="18" s="1"/>
  <c r="H458" i="18"/>
  <c r="H459" i="18" s="1"/>
  <c r="H442" i="18"/>
  <c r="H443" i="18" s="1"/>
  <c r="I428" i="18"/>
  <c r="I458" i="18"/>
  <c r="I459" i="18" s="1"/>
  <c r="J458" i="18"/>
  <c r="J459" i="18" s="1"/>
  <c r="I426" i="18"/>
  <c r="I427" i="18" s="1"/>
  <c r="H410" i="18"/>
  <c r="H411" i="18" s="1"/>
  <c r="I410" i="18"/>
  <c r="I411" i="18" s="1"/>
  <c r="H426" i="18"/>
  <c r="H427" i="18" s="1"/>
  <c r="J346" i="18"/>
  <c r="J347" i="18" s="1"/>
  <c r="J362" i="18"/>
  <c r="J363" i="18" s="1"/>
  <c r="J394" i="18"/>
  <c r="J395" i="18" s="1"/>
  <c r="J410" i="18"/>
  <c r="J411" i="18" s="1"/>
  <c r="J330" i="18"/>
  <c r="J331" i="18" s="1"/>
  <c r="J426" i="18"/>
  <c r="J427" i="18" s="1"/>
  <c r="J378" i="18"/>
  <c r="J379" i="18" s="1"/>
  <c r="I394" i="18"/>
  <c r="I395" i="18" s="1"/>
  <c r="I378" i="18"/>
  <c r="I379" i="18" s="1"/>
  <c r="H394" i="18"/>
  <c r="H395" i="18" s="1"/>
  <c r="H330" i="18"/>
  <c r="H331" i="18" s="1"/>
  <c r="I330" i="18"/>
  <c r="I331" i="18" s="1"/>
  <c r="H346" i="18"/>
  <c r="H347" i="18" s="1"/>
  <c r="H362" i="18"/>
  <c r="H363" i="18" s="1"/>
  <c r="I346" i="18"/>
  <c r="I347" i="18" s="1"/>
  <c r="I362" i="18"/>
  <c r="I363" i="18" s="1"/>
  <c r="H378" i="18"/>
  <c r="H379" i="18" s="1"/>
  <c r="J314" i="18"/>
  <c r="J315" i="18" s="1"/>
  <c r="J282" i="18"/>
  <c r="J283" i="18" s="1"/>
  <c r="J298" i="18"/>
  <c r="J299" i="18" s="1"/>
  <c r="H298" i="18"/>
  <c r="H299" i="18" s="1"/>
  <c r="I298" i="18"/>
  <c r="I299" i="18" s="1"/>
  <c r="H314" i="18"/>
  <c r="H315" i="18" s="1"/>
  <c r="I282" i="18"/>
  <c r="I283" i="18" s="1"/>
  <c r="I314" i="18"/>
  <c r="I315" i="18" s="1"/>
  <c r="H282" i="18"/>
  <c r="H283" i="18" s="1"/>
  <c r="I106" i="18"/>
  <c r="I107" i="18" s="1"/>
  <c r="J250" i="18"/>
  <c r="J251" i="18" s="1"/>
  <c r="I266" i="18"/>
  <c r="I267" i="18" s="1"/>
  <c r="H266" i="18"/>
  <c r="H267" i="18" s="1"/>
  <c r="J266" i="18"/>
  <c r="J267" i="18" s="1"/>
  <c r="I250" i="18"/>
  <c r="I251" i="18" s="1"/>
  <c r="H250" i="18"/>
  <c r="H251" i="18" s="1"/>
  <c r="J202" i="18"/>
  <c r="J203" i="18" s="1"/>
  <c r="L438" i="18"/>
  <c r="K382" i="18"/>
  <c r="L382" i="18" s="1"/>
  <c r="L447" i="18"/>
  <c r="J234" i="18"/>
  <c r="J235" i="18" s="1"/>
  <c r="L430" i="18"/>
  <c r="L368" i="18"/>
  <c r="L309" i="18"/>
  <c r="L386" i="18"/>
  <c r="L407" i="18"/>
  <c r="L422" i="18"/>
  <c r="L525" i="18"/>
  <c r="L454" i="18"/>
  <c r="L510" i="18"/>
  <c r="L621" i="18"/>
  <c r="K308" i="18"/>
  <c r="L308" i="18" s="1"/>
  <c r="K349" i="18"/>
  <c r="L349" i="18" s="1"/>
  <c r="K392" i="18"/>
  <c r="L392" i="18" s="1"/>
  <c r="L572" i="18"/>
  <c r="K305" i="18"/>
  <c r="L305" i="18" s="1"/>
  <c r="K342" i="18"/>
  <c r="L342" i="18" s="1"/>
  <c r="K464" i="18"/>
  <c r="K501" i="18"/>
  <c r="L501" i="18" s="1"/>
  <c r="K350" i="18"/>
  <c r="L350" i="18" s="1"/>
  <c r="K353" i="18"/>
  <c r="L353" i="18" s="1"/>
  <c r="T362" i="18" s="1"/>
  <c r="T363" i="18" s="1"/>
  <c r="K449" i="18"/>
  <c r="L449" i="18" s="1"/>
  <c r="K310" i="18"/>
  <c r="L310" i="18" s="1"/>
  <c r="K526" i="18"/>
  <c r="K608" i="18"/>
  <c r="L608" i="18" s="1"/>
  <c r="L281" i="18"/>
  <c r="L324" i="18"/>
  <c r="L359" i="18"/>
  <c r="L405" i="18"/>
  <c r="L579" i="18"/>
  <c r="K599" i="18"/>
  <c r="K614" i="18"/>
  <c r="L614" i="18" s="1"/>
  <c r="L391" i="18"/>
  <c r="K396" i="18"/>
  <c r="L607" i="18"/>
  <c r="L638" i="18"/>
  <c r="L535" i="18"/>
  <c r="L566" i="18"/>
  <c r="L637" i="18"/>
  <c r="L275" i="18"/>
  <c r="L288" i="18"/>
  <c r="L301" i="18"/>
  <c r="L374" i="18"/>
  <c r="L524" i="18"/>
  <c r="L591" i="18"/>
  <c r="K243" i="18"/>
  <c r="L243" i="18" s="1"/>
  <c r="K287" i="18"/>
  <c r="K262" i="18"/>
  <c r="L262" i="18" s="1"/>
  <c r="K312" i="18"/>
  <c r="K247" i="18"/>
  <c r="L247" i="18" s="1"/>
  <c r="K300" i="18"/>
  <c r="K255" i="18"/>
  <c r="K271" i="18"/>
  <c r="L271" i="18" s="1"/>
  <c r="K280" i="18"/>
  <c r="K248" i="18"/>
  <c r="K339" i="18"/>
  <c r="L339" i="18" s="1"/>
  <c r="K246" i="18"/>
  <c r="L246" i="18" s="1"/>
  <c r="K292" i="18"/>
  <c r="L249" i="18"/>
  <c r="K258" i="18"/>
  <c r="L261" i="18"/>
  <c r="L270" i="18"/>
  <c r="K284" i="18"/>
  <c r="K285" i="18"/>
  <c r="L285" i="18" s="1"/>
  <c r="L286" i="18"/>
  <c r="K289" i="18"/>
  <c r="L291" i="18"/>
  <c r="K294" i="18"/>
  <c r="L297" i="18"/>
  <c r="V298" i="18" s="1"/>
  <c r="V299" i="18" s="1"/>
  <c r="K311" i="18"/>
  <c r="L311" i="18" s="1"/>
  <c r="K313" i="18"/>
  <c r="L337" i="18"/>
  <c r="K345" i="18"/>
  <c r="K352" i="18"/>
  <c r="L352" i="18" s="1"/>
  <c r="K364" i="18"/>
  <c r="K452" i="18"/>
  <c r="K466" i="18"/>
  <c r="K479" i="18"/>
  <c r="K482" i="18"/>
  <c r="K341" i="18"/>
  <c r="K496" i="18"/>
  <c r="K594" i="18"/>
  <c r="K293" i="18"/>
  <c r="L304" i="18"/>
  <c r="L325" i="18"/>
  <c r="K333" i="18"/>
  <c r="L333" i="18" s="1"/>
  <c r="K384" i="18"/>
  <c r="K402" i="18"/>
  <c r="L402" i="18" s="1"/>
  <c r="L279" i="18"/>
  <c r="L290" i="18"/>
  <c r="L295" i="18"/>
  <c r="K508" i="18"/>
  <c r="L244" i="18"/>
  <c r="K245" i="18"/>
  <c r="L252" i="18"/>
  <c r="L253" i="18"/>
  <c r="L256" i="18"/>
  <c r="L265" i="18"/>
  <c r="K276" i="18"/>
  <c r="L276" i="18" s="1"/>
  <c r="K277" i="18"/>
  <c r="L278" i="18"/>
  <c r="K322" i="18"/>
  <c r="K327" i="18"/>
  <c r="K348" i="18"/>
  <c r="K358" i="18"/>
  <c r="L358" i="18" s="1"/>
  <c r="K375" i="18"/>
  <c r="L375" i="18" s="1"/>
  <c r="K400" i="18"/>
  <c r="L400" i="18" s="1"/>
  <c r="K437" i="18"/>
  <c r="L259" i="18"/>
  <c r="K273" i="18"/>
  <c r="K306" i="18"/>
  <c r="K326" i="18"/>
  <c r="K445" i="18"/>
  <c r="L264" i="18"/>
  <c r="K334" i="18"/>
  <c r="K338" i="18"/>
  <c r="K340" i="18"/>
  <c r="L340" i="18" s="1"/>
  <c r="K343" i="18"/>
  <c r="L354" i="18"/>
  <c r="K398" i="18"/>
  <c r="L398" i="18" s="1"/>
  <c r="K418" i="18"/>
  <c r="L418" i="18" s="1"/>
  <c r="K435" i="18"/>
  <c r="L435" i="18" s="1"/>
  <c r="L254" i="18"/>
  <c r="K414" i="18"/>
  <c r="K332" i="18"/>
  <c r="K351" i="18"/>
  <c r="L351" i="18" s="1"/>
  <c r="K389" i="18"/>
  <c r="K406" i="18"/>
  <c r="L406" i="18" s="1"/>
  <c r="L361" i="18"/>
  <c r="K380" i="18"/>
  <c r="L383" i="18"/>
  <c r="L388" i="18"/>
  <c r="L417" i="18"/>
  <c r="L450" i="18"/>
  <c r="K463" i="18"/>
  <c r="L463" i="18" s="1"/>
  <c r="K492" i="18"/>
  <c r="K503" i="18"/>
  <c r="L503" i="18" s="1"/>
  <c r="K511" i="18"/>
  <c r="L511" i="18" s="1"/>
  <c r="K553" i="18"/>
  <c r="L553" i="18" s="1"/>
  <c r="K559" i="18"/>
  <c r="L559" i="18" s="1"/>
  <c r="K573" i="18"/>
  <c r="K588" i="18"/>
  <c r="K590" i="18"/>
  <c r="L590" i="18" s="1"/>
  <c r="K631" i="18"/>
  <c r="L631" i="18" s="1"/>
  <c r="K366" i="18"/>
  <c r="L366" i="18" s="1"/>
  <c r="K372" i="18"/>
  <c r="K385" i="18"/>
  <c r="L387" i="18"/>
  <c r="K390" i="18"/>
  <c r="L399" i="18"/>
  <c r="L413" i="18"/>
  <c r="K420" i="18"/>
  <c r="L433" i="18"/>
  <c r="K453" i="18"/>
  <c r="K477" i="18"/>
  <c r="K485" i="18"/>
  <c r="K509" i="18"/>
  <c r="L509" i="18" s="1"/>
  <c r="K531" i="18"/>
  <c r="L658" i="18"/>
  <c r="K357" i="18"/>
  <c r="L377" i="18"/>
  <c r="K397" i="18"/>
  <c r="L397" i="18" s="1"/>
  <c r="K401" i="18"/>
  <c r="L403" i="18"/>
  <c r="L408" i="18"/>
  <c r="K415" i="18"/>
  <c r="K436" i="18"/>
  <c r="L436" i="18" s="1"/>
  <c r="L444" i="18"/>
  <c r="K468" i="18"/>
  <c r="L468" i="18" s="1"/>
  <c r="K497" i="18"/>
  <c r="K500" i="18"/>
  <c r="K517" i="18"/>
  <c r="L517" i="18" s="1"/>
  <c r="K615" i="18"/>
  <c r="L615" i="18" s="1"/>
  <c r="K644" i="18"/>
  <c r="L644" i="18" s="1"/>
  <c r="K323" i="18"/>
  <c r="L323" i="18" s="1"/>
  <c r="K335" i="18"/>
  <c r="L335" i="18" s="1"/>
  <c r="K446" i="18"/>
  <c r="K481" i="18"/>
  <c r="K488" i="18"/>
  <c r="K515" i="18"/>
  <c r="K528" i="18"/>
  <c r="K596" i="18"/>
  <c r="L596" i="18" s="1"/>
  <c r="K606" i="18"/>
  <c r="L606" i="18" s="1"/>
  <c r="K624" i="18"/>
  <c r="L624" i="18" s="1"/>
  <c r="L356" i="18"/>
  <c r="K365" i="18"/>
  <c r="L365" i="18" s="1"/>
  <c r="K367" i="18"/>
  <c r="L367" i="18" s="1"/>
  <c r="L369" i="18"/>
  <c r="K371" i="18"/>
  <c r="L371" i="18" s="1"/>
  <c r="K373" i="18"/>
  <c r="L373" i="18" s="1"/>
  <c r="L381" i="18"/>
  <c r="L393" i="18"/>
  <c r="L409" i="18"/>
  <c r="L412" i="18"/>
  <c r="K419" i="18"/>
  <c r="K421" i="18"/>
  <c r="L423" i="18"/>
  <c r="T426" i="18" s="1"/>
  <c r="T427" i="18" s="1"/>
  <c r="K425" i="18"/>
  <c r="K429" i="18"/>
  <c r="L431" i="18"/>
  <c r="L432" i="18"/>
  <c r="K448" i="18"/>
  <c r="L448" i="18" s="1"/>
  <c r="K462" i="18"/>
  <c r="K469" i="18"/>
  <c r="K476" i="18"/>
  <c r="K581" i="18"/>
  <c r="K583" i="18"/>
  <c r="K589" i="18"/>
  <c r="L472" i="18"/>
  <c r="K483" i="18"/>
  <c r="L487" i="18"/>
  <c r="K494" i="18"/>
  <c r="L494" i="18" s="1"/>
  <c r="K512" i="18"/>
  <c r="L512" i="18" s="1"/>
  <c r="L530" i="18"/>
  <c r="K547" i="18"/>
  <c r="L547" i="18" s="1"/>
  <c r="K549" i="18"/>
  <c r="L549" i="18" s="1"/>
  <c r="K564" i="18"/>
  <c r="L564" i="18" s="1"/>
  <c r="K577" i="18"/>
  <c r="L577" i="18" s="1"/>
  <c r="L601" i="18"/>
  <c r="K612" i="18"/>
  <c r="L612" i="18" s="1"/>
  <c r="K646" i="18"/>
  <c r="L646" i="18" s="1"/>
  <c r="K649" i="18"/>
  <c r="L649" i="18" s="1"/>
  <c r="K484" i="18"/>
  <c r="L484" i="18" s="1"/>
  <c r="K498" i="18"/>
  <c r="K516" i="18"/>
  <c r="L516" i="18" s="1"/>
  <c r="K550" i="18"/>
  <c r="L550" i="18" s="1"/>
  <c r="K560" i="18"/>
  <c r="L560" i="18" s="1"/>
  <c r="K576" i="18"/>
  <c r="L576" i="18" s="1"/>
  <c r="K578" i="18"/>
  <c r="L578" i="18" s="1"/>
  <c r="K580" i="18"/>
  <c r="L580" i="18" s="1"/>
  <c r="L592" i="18"/>
  <c r="K616" i="18"/>
  <c r="K630" i="18"/>
  <c r="K404" i="18"/>
  <c r="K455" i="18"/>
  <c r="L455" i="18" s="1"/>
  <c r="K470" i="18"/>
  <c r="L470" i="18" s="1"/>
  <c r="L471" i="18"/>
  <c r="K478" i="18"/>
  <c r="L480" i="18"/>
  <c r="L486" i="18"/>
  <c r="K493" i="18"/>
  <c r="K502" i="18"/>
  <c r="K504" i="18"/>
  <c r="K514" i="18"/>
  <c r="K519" i="18"/>
  <c r="K529" i="18"/>
  <c r="L529" i="18" s="1"/>
  <c r="K532" i="18"/>
  <c r="K534" i="18"/>
  <c r="K546" i="18"/>
  <c r="K556" i="18"/>
  <c r="K558" i="18"/>
  <c r="K565" i="18"/>
  <c r="L565" i="18" s="1"/>
  <c r="K574" i="18"/>
  <c r="L574" i="18" s="1"/>
  <c r="K582" i="18"/>
  <c r="L582" i="18" s="1"/>
  <c r="L613" i="18"/>
  <c r="K625" i="18"/>
  <c r="K642" i="18"/>
  <c r="L642" i="18" s="1"/>
  <c r="L465" i="18"/>
  <c r="L495" i="18"/>
  <c r="L518" i="18"/>
  <c r="K540" i="18"/>
  <c r="K548" i="18"/>
  <c r="K585" i="18"/>
  <c r="L585" i="18" s="1"/>
  <c r="K593" i="18"/>
  <c r="L593" i="18" s="1"/>
  <c r="K598" i="18"/>
  <c r="L598" i="18" s="1"/>
  <c r="K617" i="18"/>
  <c r="L617" i="18" s="1"/>
  <c r="K629" i="18"/>
  <c r="L629" i="18" s="1"/>
  <c r="L645" i="18"/>
  <c r="L623" i="18"/>
  <c r="K652" i="18"/>
  <c r="K521" i="18"/>
  <c r="K544" i="18"/>
  <c r="L544" i="18" s="1"/>
  <c r="K562" i="18"/>
  <c r="L575" i="18"/>
  <c r="L584" i="18"/>
  <c r="K633" i="18"/>
  <c r="L633" i="18" s="1"/>
  <c r="K648" i="18"/>
  <c r="L648" i="18" s="1"/>
  <c r="L543" i="18"/>
  <c r="K563" i="18"/>
  <c r="L563" i="18" s="1"/>
  <c r="K567" i="18"/>
  <c r="K569" i="18"/>
  <c r="L569" i="18" s="1"/>
  <c r="K597" i="18"/>
  <c r="L597" i="18" s="1"/>
  <c r="K605" i="18"/>
  <c r="L605" i="18" s="1"/>
  <c r="K611" i="18"/>
  <c r="L611" i="18" s="1"/>
  <c r="L622" i="18"/>
  <c r="L628" i="18"/>
  <c r="K643" i="18"/>
  <c r="L643" i="18" s="1"/>
  <c r="K659" i="18"/>
  <c r="L527" i="18"/>
  <c r="K636" i="18"/>
  <c r="K641" i="18"/>
  <c r="L641" i="18" s="1"/>
  <c r="K520" i="18"/>
  <c r="L520" i="18" s="1"/>
  <c r="K533" i="18"/>
  <c r="L533" i="18" s="1"/>
  <c r="K542" i="18"/>
  <c r="L542" i="18" s="1"/>
  <c r="K557" i="18"/>
  <c r="L557" i="18" s="1"/>
  <c r="L604" i="18"/>
  <c r="L609" i="18"/>
  <c r="T618" i="18" s="1"/>
  <c r="T619" i="18" s="1"/>
  <c r="K627" i="18"/>
  <c r="L627" i="18" s="1"/>
  <c r="L639" i="18"/>
  <c r="L657" i="18"/>
  <c r="K568" i="18"/>
  <c r="I234" i="18"/>
  <c r="I235" i="18" s="1"/>
  <c r="H234" i="18"/>
  <c r="H235" i="18" s="1"/>
  <c r="H218" i="18"/>
  <c r="H219" i="18" s="1"/>
  <c r="H202" i="18"/>
  <c r="H203" i="18" s="1"/>
  <c r="I202" i="18"/>
  <c r="I203" i="18" s="1"/>
  <c r="J170" i="18"/>
  <c r="J171" i="18" s="1"/>
  <c r="H186" i="18"/>
  <c r="H187" i="18" s="1"/>
  <c r="I170" i="18"/>
  <c r="I171" i="18" s="1"/>
  <c r="H170" i="18"/>
  <c r="H171" i="18" s="1"/>
  <c r="J154" i="18"/>
  <c r="J155" i="18" s="1"/>
  <c r="I154" i="18"/>
  <c r="I155" i="18" s="1"/>
  <c r="H154" i="18"/>
  <c r="H155" i="18" s="1"/>
  <c r="J106" i="18"/>
  <c r="J107" i="18" s="1"/>
  <c r="H106" i="18"/>
  <c r="H107" i="18" s="1"/>
  <c r="J90" i="18"/>
  <c r="J91" i="18" s="1"/>
  <c r="H90" i="18"/>
  <c r="H91" i="18" s="1"/>
  <c r="I90" i="18"/>
  <c r="I91" i="18" s="1"/>
  <c r="H74" i="18"/>
  <c r="H75" i="18" s="1"/>
  <c r="I74" i="18"/>
  <c r="I75" i="18" s="1"/>
  <c r="J74" i="18"/>
  <c r="J75" i="18" s="1"/>
  <c r="H58" i="18"/>
  <c r="H59" i="18" s="1"/>
  <c r="I58" i="18"/>
  <c r="I59" i="18" s="1"/>
  <c r="J58" i="18"/>
  <c r="J59" i="18" s="1"/>
  <c r="H42" i="18"/>
  <c r="H43" i="18" s="1"/>
  <c r="I42" i="18"/>
  <c r="I43" i="18" s="1"/>
  <c r="J26" i="18"/>
  <c r="J27" i="18" s="1"/>
  <c r="H26" i="18"/>
  <c r="H27" i="18" s="1"/>
  <c r="I26" i="18"/>
  <c r="I27" i="18" s="1"/>
  <c r="K28" i="18"/>
  <c r="H10" i="18"/>
  <c r="H11" i="18" s="1"/>
  <c r="K4" i="18"/>
  <c r="L4" i="18" s="1"/>
  <c r="K209" i="18"/>
  <c r="L209" i="18" s="1"/>
  <c r="K230" i="18"/>
  <c r="L230" i="18" s="1"/>
  <c r="K222" i="18"/>
  <c r="L222" i="18" s="1"/>
  <c r="K92" i="18"/>
  <c r="K223" i="18"/>
  <c r="L223" i="18" s="1"/>
  <c r="T234" i="18" s="1"/>
  <c r="T235" i="18" s="1"/>
  <c r="K96" i="18"/>
  <c r="K200" i="18"/>
  <c r="L200" i="18" s="1"/>
  <c r="L164" i="18"/>
  <c r="K141" i="18"/>
  <c r="L141" i="18" s="1"/>
  <c r="K194" i="18"/>
  <c r="L194" i="18" s="1"/>
  <c r="L3" i="18"/>
  <c r="L151" i="18"/>
  <c r="I175" i="18"/>
  <c r="J175" i="18" s="1"/>
  <c r="K175" i="18" s="1"/>
  <c r="K7" i="18"/>
  <c r="K14" i="18"/>
  <c r="L14" i="18" s="1"/>
  <c r="K29" i="18"/>
  <c r="L29" i="18" s="1"/>
  <c r="L24" i="18"/>
  <c r="K36" i="18"/>
  <c r="L36" i="18" s="1"/>
  <c r="K47" i="18"/>
  <c r="L47" i="18" s="1"/>
  <c r="K52" i="18"/>
  <c r="L52" i="18" s="1"/>
  <c r="K70" i="18"/>
  <c r="L70" i="18" s="1"/>
  <c r="K15" i="18"/>
  <c r="L15" i="18" s="1"/>
  <c r="K6" i="18"/>
  <c r="L6" i="18" s="1"/>
  <c r="K9" i="18"/>
  <c r="L9" i="18" s="1"/>
  <c r="K30" i="18"/>
  <c r="L30" i="18" s="1"/>
  <c r="K32" i="18"/>
  <c r="L32" i="18" s="1"/>
  <c r="K37" i="18"/>
  <c r="L37" i="18" s="1"/>
  <c r="K53" i="18"/>
  <c r="L53" i="18" s="1"/>
  <c r="K65" i="18"/>
  <c r="L65" i="18" s="1"/>
  <c r="K71" i="18"/>
  <c r="K80" i="18"/>
  <c r="L80" i="18" s="1"/>
  <c r="K20" i="18"/>
  <c r="L20" i="18" s="1"/>
  <c r="K23" i="18"/>
  <c r="L23" i="18" s="1"/>
  <c r="K69" i="18"/>
  <c r="K94" i="18"/>
  <c r="L94" i="18" s="1"/>
  <c r="K98" i="18"/>
  <c r="K35" i="18"/>
  <c r="L35" i="18" s="1"/>
  <c r="K67" i="18"/>
  <c r="L67" i="18" s="1"/>
  <c r="K72" i="18"/>
  <c r="L72" i="18" s="1"/>
  <c r="K21" i="18"/>
  <c r="L21" i="18" s="1"/>
  <c r="K149" i="18"/>
  <c r="L149" i="18" s="1"/>
  <c r="K168" i="18"/>
  <c r="K197" i="18"/>
  <c r="L197" i="18" s="1"/>
  <c r="K224" i="18"/>
  <c r="L224" i="18" s="1"/>
  <c r="K242" i="18"/>
  <c r="I10" i="18"/>
  <c r="I11" i="18" s="1"/>
  <c r="K22" i="18"/>
  <c r="L22" i="18" s="1"/>
  <c r="J33" i="18"/>
  <c r="J42" i="18" s="1"/>
  <c r="J43" i="18" s="1"/>
  <c r="K48" i="18"/>
  <c r="L48" i="18" s="1"/>
  <c r="K49" i="18"/>
  <c r="K50" i="18"/>
  <c r="L83" i="18"/>
  <c r="L86" i="18"/>
  <c r="L87" i="18"/>
  <c r="K93" i="18"/>
  <c r="K97" i="18"/>
  <c r="K99" i="18"/>
  <c r="L99" i="18" s="1"/>
  <c r="K101" i="18"/>
  <c r="L101" i="18" s="1"/>
  <c r="K142" i="18"/>
  <c r="K144" i="18"/>
  <c r="L144" i="18" s="1"/>
  <c r="K163" i="18"/>
  <c r="L163" i="18" s="1"/>
  <c r="L165" i="18"/>
  <c r="K176" i="18"/>
  <c r="K181" i="18"/>
  <c r="K183" i="18"/>
  <c r="L215" i="18"/>
  <c r="L31" i="18"/>
  <c r="L46" i="18"/>
  <c r="L63" i="18"/>
  <c r="K159" i="18"/>
  <c r="L159" i="18" s="1"/>
  <c r="K206" i="18"/>
  <c r="L206" i="18" s="1"/>
  <c r="K145" i="18"/>
  <c r="K148" i="18"/>
  <c r="L148" i="18" s="1"/>
  <c r="K150" i="18"/>
  <c r="K157" i="18"/>
  <c r="K173" i="18"/>
  <c r="L173" i="18" s="1"/>
  <c r="K184" i="18"/>
  <c r="L184" i="18" s="1"/>
  <c r="K228" i="18"/>
  <c r="L228" i="18" s="1"/>
  <c r="K5" i="18"/>
  <c r="K12" i="18"/>
  <c r="L54" i="18"/>
  <c r="L61" i="18"/>
  <c r="L62" i="18"/>
  <c r="K76" i="18"/>
  <c r="K77" i="18"/>
  <c r="K78" i="18"/>
  <c r="L79" i="18"/>
  <c r="L85" i="18"/>
  <c r="L89" i="18"/>
  <c r="K95" i="18"/>
  <c r="L95" i="18" s="1"/>
  <c r="K102" i="18"/>
  <c r="K143" i="18"/>
  <c r="L152" i="18"/>
  <c r="K162" i="18"/>
  <c r="L162" i="18" s="1"/>
  <c r="L167" i="18"/>
  <c r="K179" i="18"/>
  <c r="L179" i="18" s="1"/>
  <c r="K182" i="18"/>
  <c r="L182" i="18" s="1"/>
  <c r="K189" i="18"/>
  <c r="L189" i="18" s="1"/>
  <c r="K191" i="18"/>
  <c r="L191" i="18" s="1"/>
  <c r="K196" i="18"/>
  <c r="L196" i="18" s="1"/>
  <c r="L210" i="18"/>
  <c r="K13" i="18"/>
  <c r="L13" i="18" s="1"/>
  <c r="K38" i="18"/>
  <c r="K39" i="18"/>
  <c r="K40" i="18"/>
  <c r="L40" i="18" s="1"/>
  <c r="K84" i="18"/>
  <c r="L84" i="18" s="1"/>
  <c r="K88" i="18"/>
  <c r="L88" i="18" s="1"/>
  <c r="L100" i="18"/>
  <c r="L166" i="18"/>
  <c r="K198" i="18"/>
  <c r="L198" i="18" s="1"/>
  <c r="L205" i="18"/>
  <c r="I208" i="18"/>
  <c r="I218" i="18" s="1"/>
  <c r="I219" i="18" s="1"/>
  <c r="K214" i="18"/>
  <c r="L214" i="18" s="1"/>
  <c r="K221" i="18"/>
  <c r="L231" i="18"/>
  <c r="K238" i="18"/>
  <c r="K241" i="18"/>
  <c r="K207" i="18"/>
  <c r="L207" i="18" s="1"/>
  <c r="K212" i="18"/>
  <c r="K217" i="18"/>
  <c r="K229" i="18"/>
  <c r="L229" i="18" s="1"/>
  <c r="K233" i="18"/>
  <c r="L147" i="18"/>
  <c r="L158" i="18"/>
  <c r="L169" i="18"/>
  <c r="L172" i="18"/>
  <c r="L177" i="18"/>
  <c r="L178" i="18"/>
  <c r="K190" i="18"/>
  <c r="K193" i="18"/>
  <c r="L193" i="18" s="1"/>
  <c r="L195" i="18"/>
  <c r="K185" i="18"/>
  <c r="L185" i="18" s="1"/>
  <c r="L201" i="18"/>
  <c r="L240" i="18"/>
  <c r="I137" i="18"/>
  <c r="I138" i="18" s="1"/>
  <c r="I139" i="18" s="1"/>
  <c r="L140" i="18"/>
  <c r="J174" i="18"/>
  <c r="K188" i="18"/>
  <c r="L192" i="18"/>
  <c r="L199" i="18"/>
  <c r="K211" i="18"/>
  <c r="L211" i="18" s="1"/>
  <c r="K213" i="18"/>
  <c r="L213" i="18" s="1"/>
  <c r="K216" i="18"/>
  <c r="K220" i="18"/>
  <c r="K232" i="18"/>
  <c r="L232" i="18" s="1"/>
  <c r="K237" i="18"/>
  <c r="K239" i="18"/>
  <c r="L239" i="18" s="1"/>
  <c r="S1340" i="16"/>
  <c r="Q1307" i="16"/>
  <c r="R1307" i="16"/>
  <c r="R1308" i="16" s="1"/>
  <c r="U1307" i="16"/>
  <c r="H660" i="18" l="1"/>
  <c r="U1340" i="16"/>
  <c r="U1308" i="16"/>
  <c r="U1341" i="16" s="1"/>
  <c r="Q1340" i="16"/>
  <c r="Q1308" i="16"/>
  <c r="Q1341" i="16" s="1"/>
  <c r="I186" i="18"/>
  <c r="I187" i="18" s="1"/>
  <c r="L636" i="18"/>
  <c r="L650" i="18" s="1"/>
  <c r="L651" i="18" s="1"/>
  <c r="K650" i="18"/>
  <c r="K651" i="18" s="1"/>
  <c r="K634" i="18"/>
  <c r="K635" i="18" s="1"/>
  <c r="K586" i="18"/>
  <c r="K587" i="18" s="1"/>
  <c r="K570" i="18"/>
  <c r="K571" i="18" s="1"/>
  <c r="L588" i="18"/>
  <c r="K602" i="18"/>
  <c r="K603" i="18" s="1"/>
  <c r="K618" i="18"/>
  <c r="K619" i="18" s="1"/>
  <c r="K490" i="18"/>
  <c r="K491" i="18" s="1"/>
  <c r="L540" i="18"/>
  <c r="K554" i="18"/>
  <c r="K555" i="18" s="1"/>
  <c r="K474" i="18"/>
  <c r="K475" i="18" s="1"/>
  <c r="L508" i="18"/>
  <c r="K522" i="18"/>
  <c r="K523" i="18" s="1"/>
  <c r="L526" i="18"/>
  <c r="K538" i="18"/>
  <c r="K539" i="18" s="1"/>
  <c r="L492" i="18"/>
  <c r="K506" i="18"/>
  <c r="K507" i="18" s="1"/>
  <c r="K458" i="18"/>
  <c r="K459" i="18" s="1"/>
  <c r="J428" i="18"/>
  <c r="I442" i="18"/>
  <c r="I443" i="18" s="1"/>
  <c r="K426" i="18"/>
  <c r="K427" i="18" s="1"/>
  <c r="T378" i="18"/>
  <c r="T379" i="18" s="1"/>
  <c r="L396" i="18"/>
  <c r="K410" i="18"/>
  <c r="K411" i="18" s="1"/>
  <c r="L332" i="18"/>
  <c r="K346" i="18"/>
  <c r="K347" i="18" s="1"/>
  <c r="L322" i="18"/>
  <c r="K330" i="18"/>
  <c r="K331" i="18" s="1"/>
  <c r="K378" i="18"/>
  <c r="K379" i="18" s="1"/>
  <c r="K362" i="18"/>
  <c r="K363" i="18" s="1"/>
  <c r="L380" i="18"/>
  <c r="K394" i="18"/>
  <c r="K395" i="18" s="1"/>
  <c r="K266" i="18"/>
  <c r="K267" i="18" s="1"/>
  <c r="K298" i="18"/>
  <c r="K299" i="18" s="1"/>
  <c r="K314" i="18"/>
  <c r="K315" i="18" s="1"/>
  <c r="K282" i="18"/>
  <c r="K283" i="18" s="1"/>
  <c r="L98" i="18"/>
  <c r="T106" i="18" s="1"/>
  <c r="T107" i="18" s="1"/>
  <c r="L237" i="18"/>
  <c r="K250" i="18"/>
  <c r="K251" i="18" s="1"/>
  <c r="L464" i="18"/>
  <c r="K234" i="18"/>
  <c r="K235" i="18" s="1"/>
  <c r="L599" i="18"/>
  <c r="V346" i="18"/>
  <c r="V347" i="18" s="1"/>
  <c r="L294" i="18"/>
  <c r="L652" i="18"/>
  <c r="L625" i="18"/>
  <c r="L556" i="18"/>
  <c r="L532" i="18"/>
  <c r="L514" i="18"/>
  <c r="L493" i="18"/>
  <c r="T250" i="18"/>
  <c r="T251" i="18" s="1"/>
  <c r="T586" i="18"/>
  <c r="T587" i="18" s="1"/>
  <c r="L498" i="18"/>
  <c r="L589" i="18"/>
  <c r="L476" i="18"/>
  <c r="L488" i="18"/>
  <c r="L446" i="18"/>
  <c r="L497" i="18"/>
  <c r="L357" i="18"/>
  <c r="L531" i="18"/>
  <c r="L485" i="18"/>
  <c r="L420" i="18"/>
  <c r="L372" i="18"/>
  <c r="V602" i="18"/>
  <c r="V603" i="18" s="1"/>
  <c r="L568" i="18"/>
  <c r="L306" i="18"/>
  <c r="L327" i="18"/>
  <c r="L341" i="18"/>
  <c r="L466" i="18"/>
  <c r="L280" i="18"/>
  <c r="L300" i="18"/>
  <c r="L245" i="18"/>
  <c r="V554" i="18"/>
  <c r="V555" i="18" s="1"/>
  <c r="L562" i="18"/>
  <c r="L567" i="18"/>
  <c r="V586" i="18"/>
  <c r="V587" i="18" s="1"/>
  <c r="L546" i="18"/>
  <c r="L504" i="18"/>
  <c r="L630" i="18"/>
  <c r="L483" i="18"/>
  <c r="L583" i="18"/>
  <c r="L469" i="18"/>
  <c r="L421" i="18"/>
  <c r="L528" i="18"/>
  <c r="L481" i="18"/>
  <c r="T394" i="18"/>
  <c r="T395" i="18" s="1"/>
  <c r="V394" i="18"/>
  <c r="V395" i="18" s="1"/>
  <c r="L477" i="18"/>
  <c r="L385" i="18"/>
  <c r="V362" i="18"/>
  <c r="V363" i="18" s="1"/>
  <c r="L414" i="18"/>
  <c r="L445" i="18"/>
  <c r="L273" i="18"/>
  <c r="L348" i="18"/>
  <c r="L293" i="18"/>
  <c r="T298" i="18" s="1"/>
  <c r="T299" i="18" s="1"/>
  <c r="L594" i="18"/>
  <c r="L482" i="18"/>
  <c r="L452" i="18"/>
  <c r="L313" i="18"/>
  <c r="L248" i="18"/>
  <c r="L312" i="18"/>
  <c r="L289" i="18"/>
  <c r="L659" i="18"/>
  <c r="L425" i="18"/>
  <c r="L343" i="18"/>
  <c r="T346" i="18" s="1"/>
  <c r="T347" i="18" s="1"/>
  <c r="L258" i="18"/>
  <c r="L521" i="18"/>
  <c r="L548" i="18"/>
  <c r="L558" i="18"/>
  <c r="T570" i="18" s="1"/>
  <c r="T571" i="18" s="1"/>
  <c r="L534" i="18"/>
  <c r="L519" i="18"/>
  <c r="L478" i="18"/>
  <c r="L616" i="18"/>
  <c r="L502" i="18"/>
  <c r="L581" i="18"/>
  <c r="L462" i="18"/>
  <c r="L429" i="18"/>
  <c r="L515" i="18"/>
  <c r="L419" i="18"/>
  <c r="L500" i="18"/>
  <c r="L415" i="18"/>
  <c r="L401" i="18"/>
  <c r="L453" i="18"/>
  <c r="L390" i="18"/>
  <c r="L573" i="18"/>
  <c r="L389" i="18"/>
  <c r="L334" i="18"/>
  <c r="L326" i="18"/>
  <c r="L437" i="18"/>
  <c r="V442" i="18" s="1"/>
  <c r="V443" i="18" s="1"/>
  <c r="L338" i="18"/>
  <c r="L384" i="18"/>
  <c r="L277" i="18"/>
  <c r="L496" i="18"/>
  <c r="L479" i="18"/>
  <c r="L364" i="18"/>
  <c r="L345" i="18"/>
  <c r="L404" i="18"/>
  <c r="L292" i="18"/>
  <c r="L284" i="18"/>
  <c r="L255" i="18"/>
  <c r="L287" i="18"/>
  <c r="J186" i="18"/>
  <c r="J187" i="18" s="1"/>
  <c r="L188" i="18"/>
  <c r="K202" i="18"/>
  <c r="K203" i="18" s="1"/>
  <c r="K170" i="18"/>
  <c r="K171" i="18" s="1"/>
  <c r="K154" i="18"/>
  <c r="K155" i="18" s="1"/>
  <c r="L92" i="18"/>
  <c r="K106" i="18"/>
  <c r="K107" i="18" s="1"/>
  <c r="K90" i="18"/>
  <c r="K91" i="18" s="1"/>
  <c r="K74" i="18"/>
  <c r="K75" i="18" s="1"/>
  <c r="K58" i="18"/>
  <c r="K59" i="18" s="1"/>
  <c r="L28" i="18"/>
  <c r="K26" i="18"/>
  <c r="K27" i="18" s="1"/>
  <c r="L175" i="18"/>
  <c r="T90" i="18"/>
  <c r="T91" i="18" s="1"/>
  <c r="L96" i="18"/>
  <c r="K174" i="18"/>
  <c r="L190" i="18"/>
  <c r="J137" i="18"/>
  <c r="J138" i="18" s="1"/>
  <c r="J139" i="18" s="1"/>
  <c r="L233" i="18"/>
  <c r="L212" i="18"/>
  <c r="L221" i="18"/>
  <c r="L102" i="18"/>
  <c r="L150" i="18"/>
  <c r="L176" i="18"/>
  <c r="J10" i="18"/>
  <c r="J11" i="18" s="1"/>
  <c r="L50" i="18"/>
  <c r="L12" i="18"/>
  <c r="L26" i="18" s="1"/>
  <c r="L27" i="18" s="1"/>
  <c r="L220" i="18"/>
  <c r="L241" i="18"/>
  <c r="L183" i="18"/>
  <c r="L77" i="18"/>
  <c r="L39" i="18"/>
  <c r="L38" i="18"/>
  <c r="V186" i="18"/>
  <c r="V187" i="18" s="1"/>
  <c r="J208" i="18"/>
  <c r="J218" i="18" s="1"/>
  <c r="J219" i="18" s="1"/>
  <c r="L157" i="18"/>
  <c r="L78" i="18"/>
  <c r="L142" i="18"/>
  <c r="L242" i="18"/>
  <c r="L97" i="18"/>
  <c r="L5" i="18"/>
  <c r="L71" i="18"/>
  <c r="L7" i="18"/>
  <c r="L238" i="18"/>
  <c r="L216" i="18"/>
  <c r="L217" i="18"/>
  <c r="L143" i="18"/>
  <c r="L145" i="18"/>
  <c r="T154" i="18" s="1"/>
  <c r="T155" i="18" s="1"/>
  <c r="L181" i="18"/>
  <c r="K33" i="18"/>
  <c r="L33" i="18" s="1"/>
  <c r="L168" i="18"/>
  <c r="L93" i="18"/>
  <c r="L69" i="18"/>
  <c r="L76" i="18"/>
  <c r="L49" i="18"/>
  <c r="H63" i="16"/>
  <c r="H1318" i="16"/>
  <c r="H1317" i="16"/>
  <c r="H1316" i="16"/>
  <c r="H1315" i="16"/>
  <c r="H1314" i="16"/>
  <c r="H1313" i="16"/>
  <c r="H1311" i="16"/>
  <c r="H1310" i="16"/>
  <c r="H1309" i="16"/>
  <c r="H1304" i="16"/>
  <c r="H1303" i="16"/>
  <c r="H1302" i="16"/>
  <c r="H1301" i="16"/>
  <c r="H1299" i="16"/>
  <c r="H1298" i="16"/>
  <c r="H1295" i="16"/>
  <c r="H1294" i="16"/>
  <c r="H1293" i="16"/>
  <c r="H1292" i="16"/>
  <c r="H1291" i="16"/>
  <c r="H1290" i="16"/>
  <c r="H1289" i="16"/>
  <c r="H1288" i="16"/>
  <c r="H1287" i="16"/>
  <c r="H1285" i="16"/>
  <c r="H1283" i="16"/>
  <c r="H1282" i="16"/>
  <c r="H1281" i="16"/>
  <c r="H1280" i="16"/>
  <c r="H1279" i="16"/>
  <c r="H1276" i="16"/>
  <c r="H1275" i="16"/>
  <c r="H1274" i="16"/>
  <c r="H1273" i="16"/>
  <c r="H1272" i="16"/>
  <c r="H1271" i="16"/>
  <c r="H1270" i="16"/>
  <c r="H1269" i="16"/>
  <c r="H1267" i="16"/>
  <c r="H1266" i="16"/>
  <c r="H1264" i="16"/>
  <c r="H1263" i="16"/>
  <c r="H1262" i="16"/>
  <c r="H1259" i="16"/>
  <c r="H1258" i="16"/>
  <c r="H1257" i="16"/>
  <c r="H1256" i="16"/>
  <c r="H1255" i="16"/>
  <c r="H1254" i="16"/>
  <c r="H1253" i="16"/>
  <c r="H1252" i="16"/>
  <c r="H1251" i="16"/>
  <c r="H1250" i="16"/>
  <c r="H1249" i="16"/>
  <c r="H1244" i="16"/>
  <c r="H1243" i="16"/>
  <c r="H1242" i="16"/>
  <c r="H1241" i="16"/>
  <c r="H1239" i="16"/>
  <c r="H1238" i="16"/>
  <c r="H1237" i="16"/>
  <c r="H1235" i="16"/>
  <c r="H1234" i="16"/>
  <c r="H1233" i="16"/>
  <c r="H1231" i="16"/>
  <c r="H1230" i="16"/>
  <c r="H1229" i="16"/>
  <c r="H1228" i="16"/>
  <c r="H1227" i="16"/>
  <c r="H1225" i="16"/>
  <c r="H1222" i="16"/>
  <c r="H1221" i="16"/>
  <c r="H1220" i="16"/>
  <c r="H1219" i="16"/>
  <c r="H1216" i="16"/>
  <c r="H1215" i="16"/>
  <c r="H1214" i="16"/>
  <c r="H1213" i="16"/>
  <c r="H1212" i="16"/>
  <c r="H1211" i="16"/>
  <c r="H1210" i="16"/>
  <c r="H1209" i="16"/>
  <c r="H1204" i="16"/>
  <c r="H1203" i="16"/>
  <c r="H1202" i="16"/>
  <c r="H1201" i="16"/>
  <c r="H1199" i="16"/>
  <c r="H1198" i="16"/>
  <c r="H1197" i="16"/>
  <c r="H1196" i="16"/>
  <c r="H1195" i="16"/>
  <c r="H1194" i="16"/>
  <c r="H1193" i="16"/>
  <c r="H1191" i="16"/>
  <c r="H1190" i="16"/>
  <c r="H1189" i="16"/>
  <c r="H1186" i="16"/>
  <c r="H1185" i="16"/>
  <c r="H1184" i="16"/>
  <c r="H1183" i="16"/>
  <c r="H1182" i="16"/>
  <c r="H1180" i="16"/>
  <c r="H1179" i="16"/>
  <c r="H1177" i="16"/>
  <c r="H1176" i="16"/>
  <c r="H1175" i="16"/>
  <c r="H1174" i="16"/>
  <c r="H1173" i="16"/>
  <c r="H1170" i="16"/>
  <c r="H1169" i="16"/>
  <c r="H1168" i="16"/>
  <c r="H1167" i="16"/>
  <c r="H1164" i="16"/>
  <c r="H1163" i="16"/>
  <c r="H1162" i="16"/>
  <c r="H1161" i="16"/>
  <c r="H1160" i="16"/>
  <c r="H1159" i="16"/>
  <c r="H1155" i="16"/>
  <c r="H1154" i="16"/>
  <c r="H1152" i="16"/>
  <c r="H1151" i="16"/>
  <c r="H1150" i="16"/>
  <c r="H1149" i="16"/>
  <c r="H1147" i="16"/>
  <c r="H1146" i="16"/>
  <c r="H1145" i="16"/>
  <c r="H1144" i="16"/>
  <c r="H1143" i="16"/>
  <c r="H1142" i="16"/>
  <c r="H1141" i="16"/>
  <c r="H1140" i="16"/>
  <c r="H1139" i="16"/>
  <c r="H1138" i="16"/>
  <c r="H1137" i="16"/>
  <c r="H1136" i="16"/>
  <c r="H1135" i="16"/>
  <c r="H1134" i="16"/>
  <c r="H1133" i="16"/>
  <c r="H1132" i="16"/>
  <c r="H1131" i="16"/>
  <c r="H1130" i="16"/>
  <c r="H1129" i="16"/>
  <c r="H1126" i="16"/>
  <c r="H1125" i="16"/>
  <c r="H1124" i="16"/>
  <c r="H1123" i="16"/>
  <c r="H1122" i="16"/>
  <c r="H1121" i="16"/>
  <c r="H1120" i="16"/>
  <c r="H1119" i="16"/>
  <c r="H1118" i="16"/>
  <c r="H1117" i="16"/>
  <c r="H1116" i="16"/>
  <c r="H1115" i="16"/>
  <c r="H1114" i="16"/>
  <c r="H1113" i="16"/>
  <c r="H1112" i="16"/>
  <c r="H1111" i="16"/>
  <c r="H1110" i="16"/>
  <c r="H1109" i="16"/>
  <c r="H1108" i="16"/>
  <c r="H1107" i="16"/>
  <c r="H1106" i="16"/>
  <c r="H1105" i="16"/>
  <c r="H1104" i="16"/>
  <c r="H1103" i="16"/>
  <c r="H1102" i="16"/>
  <c r="H1101" i="16"/>
  <c r="H1100" i="16"/>
  <c r="H1099" i="16"/>
  <c r="H1096" i="16"/>
  <c r="H1095" i="16"/>
  <c r="H1094" i="16"/>
  <c r="H1093" i="16"/>
  <c r="H1092" i="16"/>
  <c r="H1091" i="16"/>
  <c r="H1088" i="16"/>
  <c r="H1087" i="16"/>
  <c r="H1086" i="16"/>
  <c r="H1085" i="16"/>
  <c r="H1084" i="16"/>
  <c r="H1081" i="16"/>
  <c r="H1080" i="16"/>
  <c r="H1079" i="16"/>
  <c r="H1078" i="16"/>
  <c r="H1077" i="16"/>
  <c r="H1076" i="16"/>
  <c r="H1075" i="16"/>
  <c r="H1073" i="16"/>
  <c r="H1072" i="16"/>
  <c r="H1071" i="16"/>
  <c r="H1070" i="16"/>
  <c r="H1069" i="16"/>
  <c r="H1066" i="16"/>
  <c r="H1063" i="16"/>
  <c r="H1062" i="16"/>
  <c r="H1061" i="16"/>
  <c r="H1060" i="16"/>
  <c r="H1059" i="16"/>
  <c r="H1055" i="16"/>
  <c r="H1054" i="16"/>
  <c r="H1053" i="16"/>
  <c r="H1052" i="16"/>
  <c r="H1051" i="16"/>
  <c r="H1050" i="16"/>
  <c r="H1046" i="16"/>
  <c r="H1045" i="16"/>
  <c r="H1044" i="16"/>
  <c r="H1043" i="16"/>
  <c r="H1041" i="16"/>
  <c r="H1040" i="16"/>
  <c r="H1039" i="16"/>
  <c r="H1036" i="16"/>
  <c r="H1035" i="16"/>
  <c r="H1032" i="16"/>
  <c r="H1031" i="16"/>
  <c r="H1029" i="16"/>
  <c r="H1028" i="16"/>
  <c r="H1027" i="16"/>
  <c r="H1026" i="16"/>
  <c r="H1025" i="16"/>
  <c r="H1024" i="16"/>
  <c r="H1023" i="16"/>
  <c r="H1021" i="16"/>
  <c r="H1019" i="16"/>
  <c r="H1018" i="16"/>
  <c r="H1017" i="16"/>
  <c r="H1015" i="16"/>
  <c r="H1013" i="16"/>
  <c r="H1012" i="16"/>
  <c r="H1011" i="16"/>
  <c r="H1010" i="16"/>
  <c r="H1009" i="16"/>
  <c r="H1006" i="16"/>
  <c r="H1005" i="16"/>
  <c r="H1002" i="16"/>
  <c r="H1001" i="16"/>
  <c r="H1000" i="16"/>
  <c r="H999" i="16"/>
  <c r="H998" i="16"/>
  <c r="H997" i="16"/>
  <c r="H995" i="16"/>
  <c r="H994" i="16"/>
  <c r="H993" i="16"/>
  <c r="H992" i="16"/>
  <c r="H991" i="16"/>
  <c r="H990" i="16"/>
  <c r="H989" i="16"/>
  <c r="H988" i="16"/>
  <c r="H986" i="16"/>
  <c r="H984" i="16"/>
  <c r="H983" i="16"/>
  <c r="H982" i="16"/>
  <c r="H981" i="16"/>
  <c r="H980" i="16"/>
  <c r="H979" i="16"/>
  <c r="H975" i="16"/>
  <c r="H972" i="16"/>
  <c r="H971" i="16"/>
  <c r="H966" i="16"/>
  <c r="H965" i="16"/>
  <c r="H964" i="16"/>
  <c r="H963" i="16"/>
  <c r="H961" i="16"/>
  <c r="H960" i="16"/>
  <c r="H959" i="16"/>
  <c r="H958" i="16"/>
  <c r="H957" i="16"/>
  <c r="H956" i="16"/>
  <c r="H955" i="16"/>
  <c r="H953" i="16"/>
  <c r="H951" i="16"/>
  <c r="H950" i="16"/>
  <c r="H949" i="16"/>
  <c r="H946" i="16"/>
  <c r="H943" i="16"/>
  <c r="H942" i="16"/>
  <c r="H941" i="16"/>
  <c r="H939" i="16"/>
  <c r="H938" i="16"/>
  <c r="H932" i="16"/>
  <c r="H931" i="16"/>
  <c r="H930" i="16"/>
  <c r="H929" i="16"/>
  <c r="H928" i="16"/>
  <c r="H927" i="16"/>
  <c r="H925" i="16"/>
  <c r="H924" i="16"/>
  <c r="H923" i="16"/>
  <c r="H922" i="16"/>
  <c r="H921" i="16"/>
  <c r="H920" i="16"/>
  <c r="H916" i="16"/>
  <c r="H915" i="16"/>
  <c r="H914" i="16"/>
  <c r="H913" i="16"/>
  <c r="H912" i="16"/>
  <c r="H911" i="16"/>
  <c r="H910" i="16"/>
  <c r="H909" i="16"/>
  <c r="H907" i="16"/>
  <c r="H906" i="16"/>
  <c r="H905" i="16"/>
  <c r="H904" i="16"/>
  <c r="H901" i="16"/>
  <c r="H900" i="16"/>
  <c r="H899" i="16"/>
  <c r="H898" i="16"/>
  <c r="H897" i="16"/>
  <c r="H896" i="16"/>
  <c r="H893" i="16"/>
  <c r="H892" i="16"/>
  <c r="H891" i="16"/>
  <c r="H890" i="16"/>
  <c r="H889" i="16"/>
  <c r="H886" i="16"/>
  <c r="H885" i="16"/>
  <c r="H884" i="16"/>
  <c r="H883" i="16"/>
  <c r="H882" i="16"/>
  <c r="H881" i="16"/>
  <c r="H880" i="16"/>
  <c r="H879" i="16"/>
  <c r="H878" i="16"/>
  <c r="H877" i="16"/>
  <c r="H876" i="16"/>
  <c r="H875" i="16"/>
  <c r="H874" i="16"/>
  <c r="H873" i="16"/>
  <c r="H870" i="16"/>
  <c r="H869" i="16"/>
  <c r="H868" i="16"/>
  <c r="H867" i="16"/>
  <c r="H865" i="16"/>
  <c r="H863" i="16"/>
  <c r="H862" i="16"/>
  <c r="H861" i="16"/>
  <c r="H860" i="16"/>
  <c r="H859" i="16"/>
  <c r="H856" i="16"/>
  <c r="H854" i="16"/>
  <c r="H853" i="16"/>
  <c r="H852" i="16"/>
  <c r="H851" i="16"/>
  <c r="H849" i="16"/>
  <c r="H848" i="16"/>
  <c r="H847" i="16"/>
  <c r="H846" i="16"/>
  <c r="H845" i="16"/>
  <c r="H844" i="16"/>
  <c r="H840" i="16"/>
  <c r="H839" i="16"/>
  <c r="H838" i="16"/>
  <c r="H837" i="16"/>
  <c r="H836" i="16"/>
  <c r="H835" i="16"/>
  <c r="H834" i="16"/>
  <c r="H833" i="16"/>
  <c r="H831" i="16"/>
  <c r="H830" i="16"/>
  <c r="H829" i="16"/>
  <c r="H826" i="16"/>
  <c r="H825" i="16"/>
  <c r="H823" i="16"/>
  <c r="H822" i="16"/>
  <c r="H821" i="16"/>
  <c r="H820" i="16"/>
  <c r="H819" i="16"/>
  <c r="H818" i="16"/>
  <c r="H817" i="16"/>
  <c r="H816" i="16"/>
  <c r="H815" i="16"/>
  <c r="H814" i="16"/>
  <c r="H813" i="16"/>
  <c r="H812" i="16"/>
  <c r="H811" i="16"/>
  <c r="H810" i="16"/>
  <c r="H809" i="16"/>
  <c r="H808" i="16"/>
  <c r="H807" i="16"/>
  <c r="H806" i="16"/>
  <c r="H805" i="16"/>
  <c r="H804" i="16"/>
  <c r="H803" i="16"/>
  <c r="H802" i="16"/>
  <c r="H801" i="16"/>
  <c r="H800" i="16"/>
  <c r="H799" i="16"/>
  <c r="H796" i="16"/>
  <c r="H795" i="16"/>
  <c r="H793" i="16"/>
  <c r="H792" i="16"/>
  <c r="H791" i="16"/>
  <c r="H790" i="16"/>
  <c r="H789" i="16"/>
  <c r="H787" i="16"/>
  <c r="H786" i="16"/>
  <c r="H785" i="16"/>
  <c r="H783" i="16"/>
  <c r="H782" i="16"/>
  <c r="H781" i="16"/>
  <c r="H780" i="16"/>
  <c r="H779" i="16"/>
  <c r="H778" i="16"/>
  <c r="H777" i="16"/>
  <c r="H775" i="16"/>
  <c r="H774" i="16"/>
  <c r="H773" i="16"/>
  <c r="H772" i="16"/>
  <c r="H771" i="16"/>
  <c r="H770" i="16"/>
  <c r="H769" i="16"/>
  <c r="H762" i="16"/>
  <c r="H761" i="16"/>
  <c r="H760" i="16"/>
  <c r="H759" i="16"/>
  <c r="H757" i="16"/>
  <c r="H756" i="16"/>
  <c r="H755" i="16"/>
  <c r="H754" i="16"/>
  <c r="H753" i="16"/>
  <c r="H752" i="16"/>
  <c r="H751" i="16"/>
  <c r="H750" i="16"/>
  <c r="H749" i="16"/>
  <c r="H748" i="16"/>
  <c r="H747" i="16"/>
  <c r="H746" i="16"/>
  <c r="H745" i="16"/>
  <c r="H744" i="16"/>
  <c r="H743" i="16"/>
  <c r="H742" i="16"/>
  <c r="H741" i="16"/>
  <c r="H740" i="16"/>
  <c r="H739" i="16"/>
  <c r="H736" i="16"/>
  <c r="H735" i="16"/>
  <c r="H734" i="16"/>
  <c r="H733" i="16"/>
  <c r="H732" i="16"/>
  <c r="H731" i="16"/>
  <c r="H730" i="16"/>
  <c r="H729" i="16"/>
  <c r="H728" i="16"/>
  <c r="H727" i="16"/>
  <c r="H726" i="16"/>
  <c r="H725" i="16"/>
  <c r="H724" i="16"/>
  <c r="H723" i="16"/>
  <c r="H722" i="16"/>
  <c r="H720" i="16"/>
  <c r="H719" i="16"/>
  <c r="H718" i="16"/>
  <c r="H717" i="16"/>
  <c r="H716" i="16"/>
  <c r="H715" i="16"/>
  <c r="H714" i="16"/>
  <c r="H713" i="16"/>
  <c r="H712" i="16"/>
  <c r="H711" i="16"/>
  <c r="H710" i="16"/>
  <c r="H709" i="16"/>
  <c r="H705" i="16"/>
  <c r="H704" i="16"/>
  <c r="H702" i="16"/>
  <c r="H701" i="16"/>
  <c r="H700" i="16"/>
  <c r="H699" i="16"/>
  <c r="H698" i="16"/>
  <c r="H697" i="16"/>
  <c r="H696" i="16"/>
  <c r="H695" i="16"/>
  <c r="H694" i="16"/>
  <c r="H693" i="16"/>
  <c r="H692" i="16"/>
  <c r="H691" i="16"/>
  <c r="H690" i="16"/>
  <c r="H689" i="16"/>
  <c r="H688" i="16"/>
  <c r="H687" i="16"/>
  <c r="H686" i="16"/>
  <c r="H685" i="16"/>
  <c r="H684" i="16"/>
  <c r="H683" i="16"/>
  <c r="H681" i="16"/>
  <c r="H680" i="16"/>
  <c r="H679" i="16"/>
  <c r="H676" i="16"/>
  <c r="H674" i="16"/>
  <c r="H673" i="16"/>
  <c r="H672" i="16"/>
  <c r="H671" i="16"/>
  <c r="H670" i="16"/>
  <c r="H669" i="16"/>
  <c r="H668" i="16"/>
  <c r="H667" i="16"/>
  <c r="H666" i="16"/>
  <c r="H665" i="16"/>
  <c r="H664" i="16"/>
  <c r="H663" i="16"/>
  <c r="H662" i="16"/>
  <c r="H661" i="16"/>
  <c r="H660" i="16"/>
  <c r="H659" i="16"/>
  <c r="H658" i="16"/>
  <c r="H657" i="16"/>
  <c r="H656" i="16"/>
  <c r="H654" i="16"/>
  <c r="H653" i="16"/>
  <c r="H652" i="16"/>
  <c r="H651" i="16"/>
  <c r="H650" i="16"/>
  <c r="H649" i="16"/>
  <c r="H646" i="16"/>
  <c r="H644" i="16"/>
  <c r="H643" i="16"/>
  <c r="H642" i="16"/>
  <c r="H641" i="16"/>
  <c r="H640" i="16"/>
  <c r="H639" i="16"/>
  <c r="H637" i="16"/>
  <c r="H636" i="16"/>
  <c r="H635" i="16"/>
  <c r="H634" i="16"/>
  <c r="H633" i="16"/>
  <c r="H632" i="16"/>
  <c r="H631" i="16"/>
  <c r="H630" i="16"/>
  <c r="H629" i="16"/>
  <c r="H628" i="16"/>
  <c r="H627" i="16"/>
  <c r="H626" i="16"/>
  <c r="H625" i="16"/>
  <c r="H624" i="16"/>
  <c r="H623" i="16"/>
  <c r="H622" i="16"/>
  <c r="H619" i="16"/>
  <c r="H616" i="16"/>
  <c r="H615" i="16"/>
  <c r="H614" i="16"/>
  <c r="H613" i="16"/>
  <c r="H612" i="16"/>
  <c r="H611" i="16"/>
  <c r="H608" i="16"/>
  <c r="H606" i="16"/>
  <c r="H605" i="16"/>
  <c r="H604" i="16"/>
  <c r="H603" i="16"/>
  <c r="H602" i="16"/>
  <c r="H601" i="16"/>
  <c r="H600" i="16"/>
  <c r="H598" i="16"/>
  <c r="H597" i="16"/>
  <c r="H595" i="16"/>
  <c r="H594" i="16"/>
  <c r="H593" i="16"/>
  <c r="H592" i="16"/>
  <c r="H591" i="16"/>
  <c r="H590" i="16"/>
  <c r="H589" i="16"/>
  <c r="H586" i="16"/>
  <c r="H585" i="16"/>
  <c r="H584" i="16"/>
  <c r="H583" i="16"/>
  <c r="H580" i="16"/>
  <c r="H579" i="16"/>
  <c r="H578" i="16"/>
  <c r="H577" i="16"/>
  <c r="H576" i="16"/>
  <c r="H575" i="16"/>
  <c r="H574" i="16"/>
  <c r="H572" i="16"/>
  <c r="H571" i="16"/>
  <c r="H570" i="16"/>
  <c r="H569" i="16"/>
  <c r="H566" i="16"/>
  <c r="H565" i="16"/>
  <c r="H564" i="16"/>
  <c r="H563" i="16"/>
  <c r="H561" i="16"/>
  <c r="H560" i="16"/>
  <c r="H559" i="16"/>
  <c r="H556" i="16"/>
  <c r="H555" i="16"/>
  <c r="H554" i="16"/>
  <c r="H553" i="16"/>
  <c r="H552" i="16"/>
  <c r="H551" i="16"/>
  <c r="H549" i="16"/>
  <c r="H548" i="16"/>
  <c r="H547" i="16"/>
  <c r="H545" i="16"/>
  <c r="H544" i="16"/>
  <c r="H542" i="16"/>
  <c r="H541" i="16"/>
  <c r="H540" i="16"/>
  <c r="H539" i="16"/>
  <c r="H538" i="16"/>
  <c r="H537" i="16"/>
  <c r="H536" i="16"/>
  <c r="H535" i="16"/>
  <c r="H534" i="16"/>
  <c r="H532" i="16"/>
  <c r="H531" i="16"/>
  <c r="H530" i="16"/>
  <c r="H529" i="16"/>
  <c r="H526" i="16"/>
  <c r="H525" i="16"/>
  <c r="H523" i="16"/>
  <c r="H522" i="16"/>
  <c r="H521" i="16"/>
  <c r="H520" i="16"/>
  <c r="H519" i="16"/>
  <c r="H518" i="16"/>
  <c r="H517" i="16"/>
  <c r="H516" i="16"/>
  <c r="H515" i="16"/>
  <c r="H514" i="16"/>
  <c r="H513" i="16"/>
  <c r="H512" i="16"/>
  <c r="H511" i="16"/>
  <c r="H510" i="16"/>
  <c r="H509" i="16"/>
  <c r="H508" i="16"/>
  <c r="H507" i="16"/>
  <c r="H506" i="16"/>
  <c r="H505" i="16"/>
  <c r="H504" i="16"/>
  <c r="H503" i="16"/>
  <c r="H502" i="16"/>
  <c r="H501" i="16"/>
  <c r="H500" i="16"/>
  <c r="H496" i="16"/>
  <c r="H495" i="16"/>
  <c r="H494" i="16"/>
  <c r="H493" i="16"/>
  <c r="H492" i="16"/>
  <c r="H491" i="16"/>
  <c r="H490" i="16"/>
  <c r="H489" i="16"/>
  <c r="H487" i="16"/>
  <c r="H486" i="16"/>
  <c r="H485" i="16"/>
  <c r="H484" i="16"/>
  <c r="H482" i="16"/>
  <c r="H481" i="16"/>
  <c r="H480" i="16"/>
  <c r="H479" i="16"/>
  <c r="H475" i="16"/>
  <c r="H473" i="16"/>
  <c r="H472" i="16"/>
  <c r="H471" i="16"/>
  <c r="H470" i="16"/>
  <c r="H469" i="16"/>
  <c r="H466" i="16"/>
  <c r="H464" i="16"/>
  <c r="H463" i="16"/>
  <c r="H462" i="16"/>
  <c r="H459" i="16"/>
  <c r="H458" i="16"/>
  <c r="H457" i="16"/>
  <c r="H456" i="16"/>
  <c r="H455" i="16"/>
  <c r="H454" i="16"/>
  <c r="H451" i="16"/>
  <c r="H450" i="16"/>
  <c r="H449" i="16"/>
  <c r="H447" i="16"/>
  <c r="H446" i="16"/>
  <c r="H445" i="16"/>
  <c r="H444" i="16"/>
  <c r="H443" i="16"/>
  <c r="H442" i="16"/>
  <c r="H436" i="16"/>
  <c r="H435" i="16"/>
  <c r="H434" i="16"/>
  <c r="H433" i="16"/>
  <c r="H432" i="16"/>
  <c r="H431" i="16"/>
  <c r="H430" i="16"/>
  <c r="H429" i="16"/>
  <c r="H428" i="16"/>
  <c r="H425" i="16"/>
  <c r="H424" i="16"/>
  <c r="H423" i="16"/>
  <c r="H422" i="16"/>
  <c r="H420" i="16"/>
  <c r="H419" i="16"/>
  <c r="H418" i="16"/>
  <c r="H417" i="16"/>
  <c r="H416" i="16"/>
  <c r="H415" i="16"/>
  <c r="H414" i="16"/>
  <c r="H413" i="16"/>
  <c r="H412" i="16"/>
  <c r="H411" i="16"/>
  <c r="H410" i="16"/>
  <c r="H406" i="16"/>
  <c r="H405" i="16"/>
  <c r="H404" i="16"/>
  <c r="H402" i="16"/>
  <c r="H401" i="16"/>
  <c r="H400" i="16"/>
  <c r="H399" i="16"/>
  <c r="H398" i="16"/>
  <c r="H397" i="16"/>
  <c r="H396" i="16"/>
  <c r="H393" i="16"/>
  <c r="H392" i="16"/>
  <c r="H391" i="16"/>
  <c r="H388" i="16"/>
  <c r="H387" i="16"/>
  <c r="H386" i="16"/>
  <c r="H385" i="16"/>
  <c r="H384" i="16"/>
  <c r="H383" i="16"/>
  <c r="H382" i="16"/>
  <c r="H381" i="16"/>
  <c r="H376" i="16"/>
  <c r="H375" i="16"/>
  <c r="H373" i="16"/>
  <c r="H372" i="16"/>
  <c r="H371" i="16"/>
  <c r="H370" i="16"/>
  <c r="H369" i="16"/>
  <c r="H368" i="16"/>
  <c r="H367" i="16"/>
  <c r="H365" i="16"/>
  <c r="H364" i="16"/>
  <c r="H363" i="16"/>
  <c r="H362" i="16"/>
  <c r="H361" i="16"/>
  <c r="H360" i="16"/>
  <c r="H358" i="16"/>
  <c r="H357" i="16"/>
  <c r="H355" i="16"/>
  <c r="H354" i="16"/>
  <c r="H353" i="16"/>
  <c r="H352" i="16"/>
  <c r="H351" i="16"/>
  <c r="H350" i="16"/>
  <c r="H349" i="16"/>
  <c r="H346" i="16"/>
  <c r="H344" i="16"/>
  <c r="H343" i="16"/>
  <c r="H342" i="16"/>
  <c r="H341" i="16"/>
  <c r="H340" i="16"/>
  <c r="H339" i="16"/>
  <c r="H338" i="16"/>
  <c r="H337" i="16"/>
  <c r="H334" i="16"/>
  <c r="H333" i="16"/>
  <c r="H332" i="16"/>
  <c r="H331" i="16"/>
  <c r="H330" i="16"/>
  <c r="H329" i="16"/>
  <c r="H328" i="16"/>
  <c r="H327" i="16"/>
  <c r="H326" i="16"/>
  <c r="H325" i="16"/>
  <c r="H324" i="16"/>
  <c r="H323" i="16"/>
  <c r="I323" i="16" s="1"/>
  <c r="H322" i="16"/>
  <c r="H320" i="16"/>
  <c r="H319" i="16"/>
  <c r="H316" i="16"/>
  <c r="H315" i="16"/>
  <c r="H314" i="16"/>
  <c r="H313" i="16"/>
  <c r="H312" i="16"/>
  <c r="H310" i="16"/>
  <c r="H309" i="16"/>
  <c r="H308" i="16"/>
  <c r="H307" i="16"/>
  <c r="H306" i="16"/>
  <c r="H303" i="16"/>
  <c r="H302" i="16"/>
  <c r="H301" i="16"/>
  <c r="H300" i="16"/>
  <c r="H299" i="16"/>
  <c r="H298" i="16"/>
  <c r="H297" i="16"/>
  <c r="H296" i="16"/>
  <c r="H295" i="16"/>
  <c r="H294" i="16"/>
  <c r="H292" i="16"/>
  <c r="H291" i="16"/>
  <c r="H290" i="16"/>
  <c r="H289" i="16"/>
  <c r="H285" i="16"/>
  <c r="H284" i="16"/>
  <c r="H283" i="16"/>
  <c r="H282" i="16"/>
  <c r="H281" i="16"/>
  <c r="H280" i="16"/>
  <c r="H279" i="16"/>
  <c r="H277" i="16"/>
  <c r="H276" i="16"/>
  <c r="H274" i="16"/>
  <c r="H273" i="16"/>
  <c r="H272" i="16"/>
  <c r="H270" i="16"/>
  <c r="H269" i="16"/>
  <c r="H268" i="16"/>
  <c r="H267" i="16"/>
  <c r="H266" i="16"/>
  <c r="H264" i="16"/>
  <c r="H263" i="16"/>
  <c r="H262" i="16"/>
  <c r="H261" i="16"/>
  <c r="H260" i="16"/>
  <c r="H259" i="16"/>
  <c r="H256" i="16"/>
  <c r="H254" i="16"/>
  <c r="H253" i="16"/>
  <c r="H252" i="16"/>
  <c r="H251" i="16"/>
  <c r="H250" i="16"/>
  <c r="H249" i="16"/>
  <c r="H248" i="16"/>
  <c r="H246" i="16"/>
  <c r="H245" i="16"/>
  <c r="H244" i="16"/>
  <c r="H243" i="16"/>
  <c r="H241" i="16"/>
  <c r="H240" i="16"/>
  <c r="H239" i="16"/>
  <c r="H238" i="16"/>
  <c r="H237" i="16"/>
  <c r="H235" i="16"/>
  <c r="H234" i="16"/>
  <c r="H233" i="16"/>
  <c r="H231" i="16"/>
  <c r="H230" i="16"/>
  <c r="H229" i="16"/>
  <c r="H226" i="16"/>
  <c r="H224" i="16"/>
  <c r="H223" i="16"/>
  <c r="H222" i="16"/>
  <c r="H221" i="16"/>
  <c r="H219" i="16"/>
  <c r="H218" i="16"/>
  <c r="H217" i="16"/>
  <c r="H216" i="16"/>
  <c r="H213" i="16"/>
  <c r="H212" i="16"/>
  <c r="H211" i="16"/>
  <c r="H210" i="16"/>
  <c r="H209" i="16"/>
  <c r="H207" i="16"/>
  <c r="H206" i="16"/>
  <c r="H205" i="16"/>
  <c r="H193" i="16"/>
  <c r="H192" i="16"/>
  <c r="H191" i="16"/>
  <c r="H190" i="16"/>
  <c r="H188" i="16"/>
  <c r="H187" i="16"/>
  <c r="H186" i="16"/>
  <c r="H185" i="16"/>
  <c r="H183" i="16"/>
  <c r="H180" i="16"/>
  <c r="H179" i="16"/>
  <c r="H177" i="16"/>
  <c r="H176" i="16"/>
  <c r="H175" i="16"/>
  <c r="H174" i="16"/>
  <c r="H173" i="16"/>
  <c r="H172" i="16"/>
  <c r="H171" i="16"/>
  <c r="H170" i="16"/>
  <c r="H169" i="16"/>
  <c r="H166" i="16"/>
  <c r="H165" i="16"/>
  <c r="H164" i="16"/>
  <c r="H163" i="16"/>
  <c r="H162" i="16"/>
  <c r="H161" i="16"/>
  <c r="H160" i="16"/>
  <c r="H159" i="16"/>
  <c r="H155" i="16"/>
  <c r="H153" i="16"/>
  <c r="H151" i="16"/>
  <c r="H150" i="16"/>
  <c r="H149" i="16"/>
  <c r="H148" i="16"/>
  <c r="H147" i="16"/>
  <c r="H145" i="16"/>
  <c r="H144" i="16"/>
  <c r="H143" i="16"/>
  <c r="H142" i="16"/>
  <c r="H141" i="16"/>
  <c r="H140" i="16"/>
  <c r="H139" i="16"/>
  <c r="H136" i="16"/>
  <c r="H135" i="16"/>
  <c r="H133" i="16"/>
  <c r="H132" i="16"/>
  <c r="H131" i="16"/>
  <c r="H130" i="16"/>
  <c r="H129" i="16"/>
  <c r="H128" i="16"/>
  <c r="H127" i="16"/>
  <c r="H126" i="16"/>
  <c r="H125" i="16"/>
  <c r="H124" i="16"/>
  <c r="H123" i="16"/>
  <c r="H122" i="16"/>
  <c r="H120" i="16"/>
  <c r="H119" i="16"/>
  <c r="H118" i="16"/>
  <c r="H117" i="16"/>
  <c r="H116" i="16"/>
  <c r="H115" i="16"/>
  <c r="H113" i="16"/>
  <c r="H111" i="16"/>
  <c r="H110" i="16"/>
  <c r="H109" i="16"/>
  <c r="H106" i="16"/>
  <c r="H105" i="16"/>
  <c r="H103" i="16"/>
  <c r="H102" i="16"/>
  <c r="H101" i="16"/>
  <c r="H100" i="16"/>
  <c r="H99" i="16"/>
  <c r="H98" i="16"/>
  <c r="H97" i="16"/>
  <c r="H95" i="16"/>
  <c r="H94" i="16"/>
  <c r="H93" i="16"/>
  <c r="H92" i="16"/>
  <c r="H90" i="16"/>
  <c r="H89" i="16"/>
  <c r="H88" i="16"/>
  <c r="H87" i="16"/>
  <c r="H86" i="16"/>
  <c r="H85" i="16"/>
  <c r="H84" i="16"/>
  <c r="H81" i="16"/>
  <c r="H80" i="16"/>
  <c r="H76" i="16"/>
  <c r="H75" i="16"/>
  <c r="H67" i="16"/>
  <c r="H66" i="16"/>
  <c r="H65" i="16"/>
  <c r="H61" i="16"/>
  <c r="H59" i="16"/>
  <c r="H58" i="16"/>
  <c r="H57" i="16"/>
  <c r="H55" i="16"/>
  <c r="H54" i="16"/>
  <c r="H53" i="16"/>
  <c r="H52" i="16"/>
  <c r="H50" i="16"/>
  <c r="H47" i="16"/>
  <c r="H45" i="16"/>
  <c r="H44" i="16"/>
  <c r="H43" i="16"/>
  <c r="H42" i="16"/>
  <c r="H41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3" i="16"/>
  <c r="H21" i="16"/>
  <c r="H17" i="16"/>
  <c r="H14" i="16"/>
  <c r="H13" i="16"/>
  <c r="H12" i="16"/>
  <c r="H8" i="16"/>
  <c r="H7" i="16"/>
  <c r="H5" i="16"/>
  <c r="H4" i="16"/>
  <c r="H3" i="16"/>
  <c r="H2" i="16"/>
  <c r="I660" i="18" l="1"/>
  <c r="T218" i="18"/>
  <c r="T219" i="18" s="1"/>
  <c r="H527" i="16"/>
  <c r="H528" i="16" s="1"/>
  <c r="H467" i="16"/>
  <c r="H468" i="16" s="1"/>
  <c r="H617" i="16"/>
  <c r="H618" i="16" s="1"/>
  <c r="L634" i="18"/>
  <c r="L635" i="18" s="1"/>
  <c r="L618" i="18"/>
  <c r="L619" i="18" s="1"/>
  <c r="L586" i="18"/>
  <c r="L587" i="18" s="1"/>
  <c r="L570" i="18"/>
  <c r="L571" i="18" s="1"/>
  <c r="L602" i="18"/>
  <c r="L603" i="18" s="1"/>
  <c r="V619" i="18"/>
  <c r="T538" i="18"/>
  <c r="T539" i="18" s="1"/>
  <c r="L554" i="18"/>
  <c r="L555" i="18" s="1"/>
  <c r="L490" i="18"/>
  <c r="L491" i="18" s="1"/>
  <c r="L538" i="18"/>
  <c r="L539" i="18" s="1"/>
  <c r="L474" i="18"/>
  <c r="L475" i="18" s="1"/>
  <c r="L506" i="18"/>
  <c r="L507" i="18" s="1"/>
  <c r="L522" i="18"/>
  <c r="L523" i="18" s="1"/>
  <c r="K428" i="18"/>
  <c r="J442" i="18"/>
  <c r="J443" i="18" s="1"/>
  <c r="J660" i="18" s="1"/>
  <c r="L458" i="18"/>
  <c r="L459" i="18" s="1"/>
  <c r="L410" i="18"/>
  <c r="L411" i="18" s="1"/>
  <c r="L426" i="18"/>
  <c r="L427" i="18" s="1"/>
  <c r="L362" i="18"/>
  <c r="L363" i="18" s="1"/>
  <c r="L378" i="18"/>
  <c r="L379" i="18" s="1"/>
  <c r="L330" i="18"/>
  <c r="L331" i="18" s="1"/>
  <c r="L394" i="18"/>
  <c r="L395" i="18" s="1"/>
  <c r="L346" i="18"/>
  <c r="L347" i="18" s="1"/>
  <c r="L298" i="18"/>
  <c r="L299" i="18" s="1"/>
  <c r="L314" i="18"/>
  <c r="L315" i="18" s="1"/>
  <c r="L282" i="18"/>
  <c r="L283" i="18" s="1"/>
  <c r="L250" i="18"/>
  <c r="L251" i="18" s="1"/>
  <c r="L266" i="18"/>
  <c r="L267" i="18" s="1"/>
  <c r="L234" i="18"/>
  <c r="L235" i="18" s="1"/>
  <c r="L202" i="18"/>
  <c r="L203" i="18" s="1"/>
  <c r="L174" i="18"/>
  <c r="L186" i="18" s="1"/>
  <c r="L187" i="18" s="1"/>
  <c r="K186" i="18"/>
  <c r="K187" i="18" s="1"/>
  <c r="L170" i="18"/>
  <c r="L171" i="18" s="1"/>
  <c r="L154" i="18"/>
  <c r="L155" i="18" s="1"/>
  <c r="L106" i="18"/>
  <c r="L107" i="18" s="1"/>
  <c r="L90" i="18"/>
  <c r="L91" i="18" s="1"/>
  <c r="L74" i="18"/>
  <c r="L75" i="18" s="1"/>
  <c r="L58" i="18"/>
  <c r="L59" i="18" s="1"/>
  <c r="L42" i="18"/>
  <c r="L43" i="18" s="1"/>
  <c r="K42" i="18"/>
  <c r="K43" i="18" s="1"/>
  <c r="K137" i="18"/>
  <c r="K208" i="18"/>
  <c r="K10" i="18"/>
  <c r="K11" i="18" s="1"/>
  <c r="H1187" i="16"/>
  <c r="H1188" i="16" s="1"/>
  <c r="H1217" i="16"/>
  <c r="H1218" i="16" s="1"/>
  <c r="H1247" i="16"/>
  <c r="H1248" i="16" s="1"/>
  <c r="H857" i="16"/>
  <c r="H858" i="16" s="1"/>
  <c r="H1067" i="16"/>
  <c r="H1068" i="16" s="1"/>
  <c r="H1097" i="16"/>
  <c r="H1098" i="16" s="1"/>
  <c r="H437" i="16"/>
  <c r="H438" i="16" s="1"/>
  <c r="H1127" i="16"/>
  <c r="H1128" i="16" s="1"/>
  <c r="H257" i="16"/>
  <c r="H258" i="16" s="1"/>
  <c r="H377" i="16"/>
  <c r="H378" i="16" s="1"/>
  <c r="H407" i="16"/>
  <c r="H408" i="16" s="1"/>
  <c r="H287" i="16"/>
  <c r="H288" i="16" s="1"/>
  <c r="H557" i="16"/>
  <c r="H558" i="16" s="1"/>
  <c r="H707" i="16"/>
  <c r="H708" i="16" s="1"/>
  <c r="H737" i="16"/>
  <c r="H738" i="16" s="1"/>
  <c r="H917" i="16"/>
  <c r="H918" i="16" s="1"/>
  <c r="H137" i="16"/>
  <c r="H138" i="16" s="1"/>
  <c r="H167" i="16"/>
  <c r="H168" i="16" s="1"/>
  <c r="H227" i="16"/>
  <c r="H228" i="16" s="1"/>
  <c r="H797" i="16"/>
  <c r="H798" i="16" s="1"/>
  <c r="H977" i="16"/>
  <c r="H978" i="16" s="1"/>
  <c r="H1007" i="16"/>
  <c r="H1008" i="16" s="1"/>
  <c r="H1037" i="16"/>
  <c r="H1038" i="16" s="1"/>
  <c r="H347" i="16"/>
  <c r="H348" i="16" s="1"/>
  <c r="H1157" i="16"/>
  <c r="H1158" i="16" s="1"/>
  <c r="H197" i="16"/>
  <c r="H198" i="16" s="1"/>
  <c r="H317" i="16"/>
  <c r="H318" i="16" s="1"/>
  <c r="H497" i="16"/>
  <c r="H498" i="16" s="1"/>
  <c r="H587" i="16"/>
  <c r="H588" i="16" s="1"/>
  <c r="H887" i="16"/>
  <c r="H888" i="16" s="1"/>
  <c r="H647" i="16"/>
  <c r="H648" i="16" s="1"/>
  <c r="H677" i="16"/>
  <c r="H678" i="16" s="1"/>
  <c r="H767" i="16"/>
  <c r="H768" i="16" s="1"/>
  <c r="H827" i="16"/>
  <c r="H828" i="16" s="1"/>
  <c r="H1277" i="16"/>
  <c r="H1278" i="16" s="1"/>
  <c r="H1307" i="16"/>
  <c r="H1308" i="16" s="1"/>
  <c r="H78" i="16"/>
  <c r="H48" i="16"/>
  <c r="H49" i="16" s="1"/>
  <c r="H9" i="16"/>
  <c r="H10" i="16" s="1"/>
  <c r="H18" i="16"/>
  <c r="H19" i="16" s="1"/>
  <c r="K323" i="16"/>
  <c r="L323" i="16" s="1"/>
  <c r="H79" i="16" l="1"/>
  <c r="H107" i="16" s="1"/>
  <c r="H108" i="16" s="1"/>
  <c r="K442" i="18"/>
  <c r="K443" i="18" s="1"/>
  <c r="L428" i="18"/>
  <c r="L442" i="18" s="1"/>
  <c r="L443" i="18" s="1"/>
  <c r="V314" i="18"/>
  <c r="V315" i="18" s="1"/>
  <c r="L208" i="18"/>
  <c r="L218" i="18" s="1"/>
  <c r="L219" i="18" s="1"/>
  <c r="K218" i="18"/>
  <c r="K219" i="18" s="1"/>
  <c r="L137" i="18"/>
  <c r="L138" i="18" s="1"/>
  <c r="L139" i="18" s="1"/>
  <c r="K138" i="18"/>
  <c r="K139" i="18" s="1"/>
  <c r="M323" i="16"/>
  <c r="K660" i="18" l="1"/>
  <c r="L10" i="18"/>
  <c r="L11" i="18" s="1"/>
  <c r="L660" i="18" s="1"/>
  <c r="T588" i="16" l="1"/>
  <c r="I720" i="16"/>
  <c r="J720" i="16" s="1"/>
  <c r="F720" i="16"/>
  <c r="I719" i="16"/>
  <c r="J719" i="16" s="1"/>
  <c r="F719" i="16"/>
  <c r="I718" i="16"/>
  <c r="F718" i="16"/>
  <c r="I717" i="16"/>
  <c r="J717" i="16" s="1"/>
  <c r="F717" i="16"/>
  <c r="I716" i="16"/>
  <c r="J716" i="16" s="1"/>
  <c r="F716" i="16"/>
  <c r="I715" i="16"/>
  <c r="J715" i="16" s="1"/>
  <c r="F715" i="16"/>
  <c r="I714" i="16"/>
  <c r="J714" i="16" s="1"/>
  <c r="I713" i="16"/>
  <c r="J713" i="16" s="1"/>
  <c r="F713" i="16"/>
  <c r="I712" i="16"/>
  <c r="J712" i="16" s="1"/>
  <c r="F712" i="16"/>
  <c r="I711" i="16"/>
  <c r="F711" i="16"/>
  <c r="I710" i="16"/>
  <c r="J710" i="16" s="1"/>
  <c r="I709" i="16"/>
  <c r="J709" i="16" s="1"/>
  <c r="F709" i="16"/>
  <c r="I705" i="16"/>
  <c r="J705" i="16" s="1"/>
  <c r="F705" i="16"/>
  <c r="I704" i="16"/>
  <c r="J704" i="16" s="1"/>
  <c r="F704" i="16"/>
  <c r="I702" i="16"/>
  <c r="J702" i="16" s="1"/>
  <c r="F702" i="16"/>
  <c r="I701" i="16"/>
  <c r="J701" i="16" s="1"/>
  <c r="F701" i="16"/>
  <c r="I700" i="16"/>
  <c r="J700" i="16" s="1"/>
  <c r="F700" i="16"/>
  <c r="I699" i="16"/>
  <c r="F699" i="16"/>
  <c r="I698" i="16"/>
  <c r="I697" i="16"/>
  <c r="J697" i="16" s="1"/>
  <c r="F697" i="16"/>
  <c r="I696" i="16"/>
  <c r="J696" i="16" s="1"/>
  <c r="F696" i="16"/>
  <c r="I695" i="16"/>
  <c r="J695" i="16" s="1"/>
  <c r="F695" i="16"/>
  <c r="I694" i="16"/>
  <c r="J694" i="16" s="1"/>
  <c r="F694" i="16"/>
  <c r="I693" i="16"/>
  <c r="F693" i="16"/>
  <c r="I692" i="16"/>
  <c r="J692" i="16" s="1"/>
  <c r="F692" i="16"/>
  <c r="I691" i="16"/>
  <c r="J691" i="16" s="1"/>
  <c r="F691" i="16"/>
  <c r="I690" i="16"/>
  <c r="J690" i="16" s="1"/>
  <c r="F690" i="16"/>
  <c r="I689" i="16"/>
  <c r="J689" i="16" s="1"/>
  <c r="F689" i="16"/>
  <c r="I688" i="16"/>
  <c r="F688" i="16"/>
  <c r="I616" i="16"/>
  <c r="J616" i="16" s="1"/>
  <c r="F616" i="16"/>
  <c r="I615" i="16"/>
  <c r="J615" i="16" s="1"/>
  <c r="F615" i="16"/>
  <c r="I614" i="16"/>
  <c r="J614" i="16" s="1"/>
  <c r="F614" i="16"/>
  <c r="I613" i="16"/>
  <c r="J613" i="16" s="1"/>
  <c r="F613" i="16"/>
  <c r="I612" i="16"/>
  <c r="J612" i="16" s="1"/>
  <c r="F612" i="16"/>
  <c r="I611" i="16"/>
  <c r="J611" i="16" s="1"/>
  <c r="F611" i="16"/>
  <c r="I608" i="16"/>
  <c r="J608" i="16" s="1"/>
  <c r="F608" i="16"/>
  <c r="I606" i="16"/>
  <c r="J606" i="16" s="1"/>
  <c r="F606" i="16"/>
  <c r="I605" i="16"/>
  <c r="J605" i="16" s="1"/>
  <c r="I604" i="16"/>
  <c r="J604" i="16" s="1"/>
  <c r="F604" i="16"/>
  <c r="I603" i="16"/>
  <c r="J603" i="16" s="1"/>
  <c r="I602" i="16"/>
  <c r="I601" i="16"/>
  <c r="J601" i="16" s="1"/>
  <c r="F601" i="16"/>
  <c r="I600" i="16"/>
  <c r="J600" i="16" s="1"/>
  <c r="F600" i="16"/>
  <c r="I598" i="16"/>
  <c r="J598" i="16" s="1"/>
  <c r="F598" i="16"/>
  <c r="I597" i="16"/>
  <c r="J597" i="16" s="1"/>
  <c r="F597" i="16"/>
  <c r="I595" i="16"/>
  <c r="J595" i="16" s="1"/>
  <c r="F595" i="16"/>
  <c r="I594" i="16"/>
  <c r="F594" i="16"/>
  <c r="I593" i="16"/>
  <c r="J593" i="16" s="1"/>
  <c r="I592" i="16"/>
  <c r="J592" i="16" s="1"/>
  <c r="I591" i="16"/>
  <c r="J591" i="16" s="1"/>
  <c r="I590" i="16"/>
  <c r="J590" i="16" s="1"/>
  <c r="F590" i="16"/>
  <c r="G617" i="16"/>
  <c r="G618" i="16" s="1"/>
  <c r="I522" i="16"/>
  <c r="J522" i="16" s="1"/>
  <c r="F522" i="16"/>
  <c r="I521" i="16"/>
  <c r="J521" i="16" s="1"/>
  <c r="I520" i="16"/>
  <c r="J520" i="16" s="1"/>
  <c r="F520" i="16"/>
  <c r="I519" i="16"/>
  <c r="J519" i="16" s="1"/>
  <c r="F519" i="16"/>
  <c r="I518" i="16"/>
  <c r="F518" i="16"/>
  <c r="I517" i="16"/>
  <c r="J517" i="16" s="1"/>
  <c r="F517" i="16"/>
  <c r="I516" i="16"/>
  <c r="I515" i="16"/>
  <c r="J515" i="16" s="1"/>
  <c r="I514" i="16"/>
  <c r="J514" i="16" s="1"/>
  <c r="F514" i="16"/>
  <c r="I513" i="16"/>
  <c r="J513" i="16" s="1"/>
  <c r="F513" i="16"/>
  <c r="I512" i="16"/>
  <c r="J512" i="16" s="1"/>
  <c r="I511" i="16"/>
  <c r="J511" i="16" s="1"/>
  <c r="F511" i="16"/>
  <c r="I510" i="16"/>
  <c r="J510" i="16" s="1"/>
  <c r="F510" i="16"/>
  <c r="I509" i="16"/>
  <c r="F509" i="16"/>
  <c r="I508" i="16"/>
  <c r="J508" i="16" s="1"/>
  <c r="F508" i="16"/>
  <c r="I507" i="16"/>
  <c r="J507" i="16" s="1"/>
  <c r="F507" i="16"/>
  <c r="I506" i="16"/>
  <c r="J506" i="16" s="1"/>
  <c r="F506" i="16"/>
  <c r="I505" i="16"/>
  <c r="J505" i="16" s="1"/>
  <c r="F505" i="16"/>
  <c r="I504" i="16"/>
  <c r="J504" i="16" s="1"/>
  <c r="I503" i="16"/>
  <c r="J503" i="16" s="1"/>
  <c r="F503" i="16"/>
  <c r="I502" i="16"/>
  <c r="F502" i="16"/>
  <c r="I501" i="16"/>
  <c r="J501" i="16" s="1"/>
  <c r="F501" i="16"/>
  <c r="I500" i="16"/>
  <c r="J500" i="16" s="1"/>
  <c r="F500" i="16"/>
  <c r="I496" i="16"/>
  <c r="J496" i="16" s="1"/>
  <c r="F496" i="16"/>
  <c r="I495" i="16"/>
  <c r="J495" i="16" s="1"/>
  <c r="F495" i="16"/>
  <c r="I494" i="16"/>
  <c r="J494" i="16" s="1"/>
  <c r="F494" i="16"/>
  <c r="I493" i="16"/>
  <c r="J493" i="16" s="1"/>
  <c r="F493" i="16"/>
  <c r="I492" i="16"/>
  <c r="J492" i="16" s="1"/>
  <c r="F492" i="16"/>
  <c r="I491" i="16"/>
  <c r="J491" i="16" s="1"/>
  <c r="F491" i="16"/>
  <c r="I354" i="16"/>
  <c r="J354" i="16" s="1"/>
  <c r="I353" i="16"/>
  <c r="J353" i="16" s="1"/>
  <c r="F353" i="16"/>
  <c r="I352" i="16"/>
  <c r="J352" i="16" s="1"/>
  <c r="F352" i="16"/>
  <c r="I343" i="16"/>
  <c r="J343" i="16" s="1"/>
  <c r="F343" i="16"/>
  <c r="I342" i="16"/>
  <c r="J342" i="16" s="1"/>
  <c r="F342" i="16"/>
  <c r="M1337" i="16"/>
  <c r="M1338" i="16" s="1"/>
  <c r="G1337" i="16"/>
  <c r="G1338" i="16" s="1"/>
  <c r="I1318" i="16"/>
  <c r="J1318" i="16" s="1"/>
  <c r="F1318" i="16"/>
  <c r="I1317" i="16"/>
  <c r="J1317" i="16" s="1"/>
  <c r="F1317" i="16"/>
  <c r="I1316" i="16"/>
  <c r="F1316" i="16"/>
  <c r="I1315" i="16"/>
  <c r="J1315" i="16" s="1"/>
  <c r="I1314" i="16"/>
  <c r="J1314" i="16" s="1"/>
  <c r="F1314" i="16"/>
  <c r="I1313" i="16"/>
  <c r="J1313" i="16" s="1"/>
  <c r="F1313" i="16"/>
  <c r="I1311" i="16"/>
  <c r="J1311" i="16" s="1"/>
  <c r="F1311" i="16"/>
  <c r="I1310" i="16"/>
  <c r="F1310" i="16"/>
  <c r="F1309" i="16"/>
  <c r="G1307" i="16"/>
  <c r="G1308" i="16" s="1"/>
  <c r="I1304" i="16"/>
  <c r="J1304" i="16" s="1"/>
  <c r="F1304" i="16"/>
  <c r="I1303" i="16"/>
  <c r="J1303" i="16" s="1"/>
  <c r="F1303" i="16"/>
  <c r="I1302" i="16"/>
  <c r="F1302" i="16"/>
  <c r="I1301" i="16"/>
  <c r="J1301" i="16" s="1"/>
  <c r="I1299" i="16"/>
  <c r="J1299" i="16" s="1"/>
  <c r="F1299" i="16"/>
  <c r="I1298" i="16"/>
  <c r="J1298" i="16" s="1"/>
  <c r="F1298" i="16"/>
  <c r="I1295" i="16"/>
  <c r="J1295" i="16" s="1"/>
  <c r="I1294" i="16"/>
  <c r="J1294" i="16" s="1"/>
  <c r="F1294" i="16"/>
  <c r="I1293" i="16"/>
  <c r="J1293" i="16" s="1"/>
  <c r="F1293" i="16"/>
  <c r="I1292" i="16"/>
  <c r="J1292" i="16" s="1"/>
  <c r="F1292" i="16"/>
  <c r="I1291" i="16"/>
  <c r="J1291" i="16" s="1"/>
  <c r="F1291" i="16"/>
  <c r="I1290" i="16"/>
  <c r="J1290" i="16" s="1"/>
  <c r="F1290" i="16"/>
  <c r="I1289" i="16"/>
  <c r="J1289" i="16" s="1"/>
  <c r="F1289" i="16"/>
  <c r="I1288" i="16"/>
  <c r="J1288" i="16" s="1"/>
  <c r="F1288" i="16"/>
  <c r="I1287" i="16"/>
  <c r="J1287" i="16" s="1"/>
  <c r="F1287" i="16"/>
  <c r="I1285" i="16"/>
  <c r="J1285" i="16" s="1"/>
  <c r="F1285" i="16"/>
  <c r="I1283" i="16"/>
  <c r="J1283" i="16" s="1"/>
  <c r="F1283" i="16"/>
  <c r="I1282" i="16"/>
  <c r="J1282" i="16" s="1"/>
  <c r="F1282" i="16"/>
  <c r="I1281" i="16"/>
  <c r="J1281" i="16" s="1"/>
  <c r="F1281" i="16"/>
  <c r="I1280" i="16"/>
  <c r="J1280" i="16" s="1"/>
  <c r="F1280" i="16"/>
  <c r="I1279" i="16"/>
  <c r="F1279" i="16"/>
  <c r="G1277" i="16"/>
  <c r="G1278" i="16" s="1"/>
  <c r="I1276" i="16"/>
  <c r="J1276" i="16" s="1"/>
  <c r="F1276" i="16"/>
  <c r="I1275" i="16"/>
  <c r="F1275" i="16"/>
  <c r="I1274" i="16"/>
  <c r="J1274" i="16" s="1"/>
  <c r="F1274" i="16"/>
  <c r="I1273" i="16"/>
  <c r="J1273" i="16" s="1"/>
  <c r="I1272" i="16"/>
  <c r="J1272" i="16" s="1"/>
  <c r="F1272" i="16"/>
  <c r="I1271" i="16"/>
  <c r="J1271" i="16" s="1"/>
  <c r="F1271" i="16"/>
  <c r="I1270" i="16"/>
  <c r="J1270" i="16" s="1"/>
  <c r="I1269" i="16"/>
  <c r="J1269" i="16" s="1"/>
  <c r="F1269" i="16"/>
  <c r="M1268" i="16"/>
  <c r="I1267" i="16"/>
  <c r="J1267" i="16" s="1"/>
  <c r="F1267" i="16"/>
  <c r="I1266" i="16"/>
  <c r="J1266" i="16" s="1"/>
  <c r="F1266" i="16"/>
  <c r="M1265" i="16"/>
  <c r="I1264" i="16"/>
  <c r="F1264" i="16"/>
  <c r="I1263" i="16"/>
  <c r="J1263" i="16" s="1"/>
  <c r="F1263" i="16"/>
  <c r="I1262" i="16"/>
  <c r="J1262" i="16" s="1"/>
  <c r="F1262" i="16"/>
  <c r="M1261" i="16"/>
  <c r="M1260" i="16"/>
  <c r="I1259" i="16"/>
  <c r="J1259" i="16" s="1"/>
  <c r="F1259" i="16"/>
  <c r="I1258" i="16"/>
  <c r="J1258" i="16" s="1"/>
  <c r="F1258" i="16"/>
  <c r="I1257" i="16"/>
  <c r="F1257" i="16"/>
  <c r="I1256" i="16"/>
  <c r="J1256" i="16" s="1"/>
  <c r="F1256" i="16"/>
  <c r="I1255" i="16"/>
  <c r="J1255" i="16" s="1"/>
  <c r="F1255" i="16"/>
  <c r="I1254" i="16"/>
  <c r="J1254" i="16" s="1"/>
  <c r="F1254" i="16"/>
  <c r="I1253" i="16"/>
  <c r="J1253" i="16" s="1"/>
  <c r="F1253" i="16"/>
  <c r="M1252" i="16"/>
  <c r="I1251" i="16"/>
  <c r="J1251" i="16" s="1"/>
  <c r="F1251" i="16"/>
  <c r="I1250" i="16"/>
  <c r="J1250" i="16" s="1"/>
  <c r="F1250" i="16"/>
  <c r="I1249" i="16"/>
  <c r="J1249" i="16" s="1"/>
  <c r="F1249" i="16"/>
  <c r="G1247" i="16"/>
  <c r="G1248" i="16" s="1"/>
  <c r="I1244" i="16"/>
  <c r="F1244" i="16"/>
  <c r="I1243" i="16"/>
  <c r="J1243" i="16" s="1"/>
  <c r="I1242" i="16"/>
  <c r="I1241" i="16"/>
  <c r="I1239" i="16"/>
  <c r="J1239" i="16" s="1"/>
  <c r="I1238" i="16"/>
  <c r="I1237" i="16"/>
  <c r="J1237" i="16" s="1"/>
  <c r="F1237" i="16"/>
  <c r="I1235" i="16"/>
  <c r="J1235" i="16" s="1"/>
  <c r="F1235" i="16"/>
  <c r="I1234" i="16"/>
  <c r="J1234" i="16" s="1"/>
  <c r="F1234" i="16"/>
  <c r="I1233" i="16"/>
  <c r="J1233" i="16" s="1"/>
  <c r="F1233" i="16"/>
  <c r="I1231" i="16"/>
  <c r="J1231" i="16" s="1"/>
  <c r="F1231" i="16"/>
  <c r="I1230" i="16"/>
  <c r="J1230" i="16" s="1"/>
  <c r="I1229" i="16"/>
  <c r="J1229" i="16" s="1"/>
  <c r="F1229" i="16"/>
  <c r="I1228" i="16"/>
  <c r="F1228" i="16"/>
  <c r="I1227" i="16"/>
  <c r="J1227" i="16" s="1"/>
  <c r="F1227" i="16"/>
  <c r="M1226" i="16"/>
  <c r="I1225" i="16"/>
  <c r="J1225" i="16" s="1"/>
  <c r="F1225" i="16"/>
  <c r="M1224" i="16"/>
  <c r="M1223" i="16"/>
  <c r="I1222" i="16"/>
  <c r="J1222" i="16" s="1"/>
  <c r="F1222" i="16"/>
  <c r="I1221" i="16"/>
  <c r="J1221" i="16" s="1"/>
  <c r="F1221" i="16"/>
  <c r="I1220" i="16"/>
  <c r="J1220" i="16" s="1"/>
  <c r="F1220" i="16"/>
  <c r="I1219" i="16"/>
  <c r="J1219" i="16" s="1"/>
  <c r="F1219" i="16"/>
  <c r="G1217" i="16"/>
  <c r="G1218" i="16" s="1"/>
  <c r="I1216" i="16"/>
  <c r="J1216" i="16" s="1"/>
  <c r="F1216" i="16"/>
  <c r="I1215" i="16"/>
  <c r="J1215" i="16" s="1"/>
  <c r="F1215" i="16"/>
  <c r="I1214" i="16"/>
  <c r="J1214" i="16" s="1"/>
  <c r="F1214" i="16"/>
  <c r="I1213" i="16"/>
  <c r="J1213" i="16" s="1"/>
  <c r="F1213" i="16"/>
  <c r="I1212" i="16"/>
  <c r="J1212" i="16" s="1"/>
  <c r="F1212" i="16"/>
  <c r="I1211" i="16"/>
  <c r="J1211" i="16" s="1"/>
  <c r="F1211" i="16"/>
  <c r="I1210" i="16"/>
  <c r="J1210" i="16" s="1"/>
  <c r="F1210" i="16"/>
  <c r="I1209" i="16"/>
  <c r="J1209" i="16" s="1"/>
  <c r="F1209" i="16"/>
  <c r="M1208" i="16"/>
  <c r="M1207" i="16"/>
  <c r="M1206" i="16"/>
  <c r="M1205" i="16"/>
  <c r="I1204" i="16"/>
  <c r="J1204" i="16" s="1"/>
  <c r="F1204" i="16"/>
  <c r="I1203" i="16"/>
  <c r="J1203" i="16" s="1"/>
  <c r="F1203" i="16"/>
  <c r="I1202" i="16"/>
  <c r="F1202" i="16"/>
  <c r="I1201" i="16"/>
  <c r="J1201" i="16" s="1"/>
  <c r="F1201" i="16"/>
  <c r="I1199" i="16"/>
  <c r="J1199" i="16" s="1"/>
  <c r="F1199" i="16"/>
  <c r="I1198" i="16"/>
  <c r="J1198" i="16" s="1"/>
  <c r="F1198" i="16"/>
  <c r="I1197" i="16"/>
  <c r="J1197" i="16" s="1"/>
  <c r="F1197" i="16"/>
  <c r="I1196" i="16"/>
  <c r="J1196" i="16" s="1"/>
  <c r="F1196" i="16"/>
  <c r="I1195" i="16"/>
  <c r="J1195" i="16" s="1"/>
  <c r="F1195" i="16"/>
  <c r="I1194" i="16"/>
  <c r="F1194" i="16"/>
  <c r="I1193" i="16"/>
  <c r="J1193" i="16" s="1"/>
  <c r="I1191" i="16"/>
  <c r="J1191" i="16" s="1"/>
  <c r="F1191" i="16"/>
  <c r="I1190" i="16"/>
  <c r="J1190" i="16" s="1"/>
  <c r="F1190" i="16"/>
  <c r="I1189" i="16"/>
  <c r="J1189" i="16" s="1"/>
  <c r="F1189" i="16"/>
  <c r="G1187" i="16"/>
  <c r="G1188" i="16" s="1"/>
  <c r="I1186" i="16"/>
  <c r="F1186" i="16"/>
  <c r="I1185" i="16"/>
  <c r="J1185" i="16" s="1"/>
  <c r="F1185" i="16"/>
  <c r="I1184" i="16"/>
  <c r="J1184" i="16" s="1"/>
  <c r="F1184" i="16"/>
  <c r="I1183" i="16"/>
  <c r="J1183" i="16" s="1"/>
  <c r="F1183" i="16"/>
  <c r="I1182" i="16"/>
  <c r="J1182" i="16" s="1"/>
  <c r="M1181" i="16"/>
  <c r="I1180" i="16"/>
  <c r="J1180" i="16" s="1"/>
  <c r="I1179" i="16"/>
  <c r="J1179" i="16" s="1"/>
  <c r="F1179" i="16"/>
  <c r="M1178" i="16"/>
  <c r="I1177" i="16"/>
  <c r="J1177" i="16" s="1"/>
  <c r="F1177" i="16"/>
  <c r="I1176" i="16"/>
  <c r="F1176" i="16"/>
  <c r="I1175" i="16"/>
  <c r="J1175" i="16" s="1"/>
  <c r="F1175" i="16"/>
  <c r="I1174" i="16"/>
  <c r="J1174" i="16" s="1"/>
  <c r="F1174" i="16"/>
  <c r="I1173" i="16"/>
  <c r="J1173" i="16" s="1"/>
  <c r="I1170" i="16"/>
  <c r="J1170" i="16" s="1"/>
  <c r="F1170" i="16"/>
  <c r="I1169" i="16"/>
  <c r="J1169" i="16" s="1"/>
  <c r="F1169" i="16"/>
  <c r="I1168" i="16"/>
  <c r="J1168" i="16" s="1"/>
  <c r="F1168" i="16"/>
  <c r="I1167" i="16"/>
  <c r="J1167" i="16" s="1"/>
  <c r="F1167" i="16"/>
  <c r="I1164" i="16"/>
  <c r="J1164" i="16" s="1"/>
  <c r="F1164" i="16"/>
  <c r="I1163" i="16"/>
  <c r="J1163" i="16" s="1"/>
  <c r="F1163" i="16"/>
  <c r="I1162" i="16"/>
  <c r="J1162" i="16" s="1"/>
  <c r="F1162" i="16"/>
  <c r="I1161" i="16"/>
  <c r="J1161" i="16" s="1"/>
  <c r="F1161" i="16"/>
  <c r="I1160" i="16"/>
  <c r="J1160" i="16" s="1"/>
  <c r="F1160" i="16"/>
  <c r="F1159" i="16"/>
  <c r="G1157" i="16"/>
  <c r="G1158" i="16" s="1"/>
  <c r="I1155" i="16"/>
  <c r="F1155" i="16"/>
  <c r="I1154" i="16"/>
  <c r="J1154" i="16" s="1"/>
  <c r="F1154" i="16"/>
  <c r="I1152" i="16"/>
  <c r="F1152" i="16"/>
  <c r="I1151" i="16"/>
  <c r="I1150" i="16"/>
  <c r="J1150" i="16" s="1"/>
  <c r="F1150" i="16"/>
  <c r="I1149" i="16"/>
  <c r="J1149" i="16" s="1"/>
  <c r="F1149" i="16"/>
  <c r="I1147" i="16"/>
  <c r="F1147" i="16"/>
  <c r="I1146" i="16"/>
  <c r="J1146" i="16" s="1"/>
  <c r="I1145" i="16"/>
  <c r="J1145" i="16" s="1"/>
  <c r="I1144" i="16"/>
  <c r="J1144" i="16" s="1"/>
  <c r="I1143" i="16"/>
  <c r="J1143" i="16" s="1"/>
  <c r="I1142" i="16"/>
  <c r="J1142" i="16" s="1"/>
  <c r="F1142" i="16"/>
  <c r="I1141" i="16"/>
  <c r="J1141" i="16" s="1"/>
  <c r="F1141" i="16"/>
  <c r="I1140" i="16"/>
  <c r="J1140" i="16" s="1"/>
  <c r="I1139" i="16"/>
  <c r="I1138" i="16"/>
  <c r="J1138" i="16" s="1"/>
  <c r="I1137" i="16"/>
  <c r="F1137" i="16"/>
  <c r="I1136" i="16"/>
  <c r="J1136" i="16" s="1"/>
  <c r="F1136" i="16"/>
  <c r="I1135" i="16"/>
  <c r="J1135" i="16" s="1"/>
  <c r="I1134" i="16"/>
  <c r="J1134" i="16" s="1"/>
  <c r="I1132" i="16"/>
  <c r="J1132" i="16" s="1"/>
  <c r="F1132" i="16"/>
  <c r="I1131" i="16"/>
  <c r="F1131" i="16"/>
  <c r="I1130" i="16"/>
  <c r="J1130" i="16" s="1"/>
  <c r="F1130" i="16"/>
  <c r="I1129" i="16"/>
  <c r="J1129" i="16" s="1"/>
  <c r="F1129" i="16"/>
  <c r="G1127" i="16"/>
  <c r="G1128" i="16" s="1"/>
  <c r="I1126" i="16"/>
  <c r="J1126" i="16" s="1"/>
  <c r="F1126" i="16"/>
  <c r="I1125" i="16"/>
  <c r="J1125" i="16" s="1"/>
  <c r="F1125" i="16"/>
  <c r="I1124" i="16"/>
  <c r="J1124" i="16" s="1"/>
  <c r="F1124" i="16"/>
  <c r="I1123" i="16"/>
  <c r="J1123" i="16" s="1"/>
  <c r="I1122" i="16"/>
  <c r="J1122" i="16" s="1"/>
  <c r="F1122" i="16"/>
  <c r="I1121" i="16"/>
  <c r="J1121" i="16" s="1"/>
  <c r="I1120" i="16"/>
  <c r="J1120" i="16" s="1"/>
  <c r="I1119" i="16"/>
  <c r="F1119" i="16"/>
  <c r="I1118" i="16"/>
  <c r="J1118" i="16" s="1"/>
  <c r="F1118" i="16"/>
  <c r="I1117" i="16"/>
  <c r="J1117" i="16" s="1"/>
  <c r="F1117" i="16"/>
  <c r="I1116" i="16"/>
  <c r="J1116" i="16" s="1"/>
  <c r="F1116" i="16"/>
  <c r="I1115" i="16"/>
  <c r="F1115" i="16"/>
  <c r="I1114" i="16"/>
  <c r="J1114" i="16" s="1"/>
  <c r="F1114" i="16"/>
  <c r="I1113" i="16"/>
  <c r="J1113" i="16" s="1"/>
  <c r="F1113" i="16"/>
  <c r="I1112" i="16"/>
  <c r="F1112" i="16"/>
  <c r="I1111" i="16"/>
  <c r="J1111" i="16" s="1"/>
  <c r="F1111" i="16"/>
  <c r="I1110" i="16"/>
  <c r="J1110" i="16" s="1"/>
  <c r="F1110" i="16"/>
  <c r="I1109" i="16"/>
  <c r="J1109" i="16" s="1"/>
  <c r="F1109" i="16"/>
  <c r="I1108" i="16"/>
  <c r="J1108" i="16" s="1"/>
  <c r="F1108" i="16"/>
  <c r="I1107" i="16"/>
  <c r="J1107" i="16" s="1"/>
  <c r="F1107" i="16"/>
  <c r="I1106" i="16"/>
  <c r="J1106" i="16" s="1"/>
  <c r="F1106" i="16"/>
  <c r="I1105" i="16"/>
  <c r="J1105" i="16" s="1"/>
  <c r="F1105" i="16"/>
  <c r="I1104" i="16"/>
  <c r="J1104" i="16" s="1"/>
  <c r="F1104" i="16"/>
  <c r="I1103" i="16"/>
  <c r="J1103" i="16" s="1"/>
  <c r="F1103" i="16"/>
  <c r="I1102" i="16"/>
  <c r="F1102" i="16"/>
  <c r="I1101" i="16"/>
  <c r="J1101" i="16" s="1"/>
  <c r="I1100" i="16"/>
  <c r="J1100" i="16" s="1"/>
  <c r="F1099" i="16"/>
  <c r="G1097" i="16"/>
  <c r="G1098" i="16" s="1"/>
  <c r="I1096" i="16"/>
  <c r="J1096" i="16" s="1"/>
  <c r="I1095" i="16"/>
  <c r="I1094" i="16"/>
  <c r="J1094" i="16" s="1"/>
  <c r="I1093" i="16"/>
  <c r="J1093" i="16" s="1"/>
  <c r="F1093" i="16"/>
  <c r="I1092" i="16"/>
  <c r="J1092" i="16" s="1"/>
  <c r="F1092" i="16"/>
  <c r="I1091" i="16"/>
  <c r="F1091" i="16"/>
  <c r="M1090" i="16"/>
  <c r="M1089" i="16"/>
  <c r="I1088" i="16"/>
  <c r="J1088" i="16" s="1"/>
  <c r="F1088" i="16"/>
  <c r="I1087" i="16"/>
  <c r="J1087" i="16" s="1"/>
  <c r="F1087" i="16"/>
  <c r="I1086" i="16"/>
  <c r="J1086" i="16" s="1"/>
  <c r="F1086" i="16"/>
  <c r="I1085" i="16"/>
  <c r="I1084" i="16"/>
  <c r="J1084" i="16" s="1"/>
  <c r="F1084" i="16"/>
  <c r="I1081" i="16"/>
  <c r="J1081" i="16" s="1"/>
  <c r="F1081" i="16"/>
  <c r="I1080" i="16"/>
  <c r="J1080" i="16" s="1"/>
  <c r="F1080" i="16"/>
  <c r="I1079" i="16"/>
  <c r="J1079" i="16" s="1"/>
  <c r="F1079" i="16"/>
  <c r="I1078" i="16"/>
  <c r="J1078" i="16" s="1"/>
  <c r="I1077" i="16"/>
  <c r="J1077" i="16" s="1"/>
  <c r="I1076" i="16"/>
  <c r="J1076" i="16" s="1"/>
  <c r="F1076" i="16"/>
  <c r="I1075" i="16"/>
  <c r="J1075" i="16" s="1"/>
  <c r="F1075" i="16"/>
  <c r="I1073" i="16"/>
  <c r="F1073" i="16"/>
  <c r="I1072" i="16"/>
  <c r="F1072" i="16"/>
  <c r="I1071" i="16"/>
  <c r="J1071" i="16" s="1"/>
  <c r="F1071" i="16"/>
  <c r="I1070" i="16"/>
  <c r="J1070" i="16" s="1"/>
  <c r="F1070" i="16"/>
  <c r="I1069" i="16"/>
  <c r="J1069" i="16" s="1"/>
  <c r="F1069" i="16"/>
  <c r="G1067" i="16"/>
  <c r="G1068" i="16" s="1"/>
  <c r="I1066" i="16"/>
  <c r="F1066" i="16"/>
  <c r="I1063" i="16"/>
  <c r="I1062" i="16"/>
  <c r="J1062" i="16" s="1"/>
  <c r="F1062" i="16"/>
  <c r="I1061" i="16"/>
  <c r="J1061" i="16" s="1"/>
  <c r="I1060" i="16"/>
  <c r="J1060" i="16" s="1"/>
  <c r="F1060" i="16"/>
  <c r="I1059" i="16"/>
  <c r="F1059" i="16"/>
  <c r="I1055" i="16"/>
  <c r="J1055" i="16" s="1"/>
  <c r="F1055" i="16"/>
  <c r="I1054" i="16"/>
  <c r="J1054" i="16" s="1"/>
  <c r="F1054" i="16"/>
  <c r="I1053" i="16"/>
  <c r="J1053" i="16" s="1"/>
  <c r="F1053" i="16"/>
  <c r="I1052" i="16"/>
  <c r="F1052" i="16"/>
  <c r="I1051" i="16"/>
  <c r="J1051" i="16" s="1"/>
  <c r="F1051" i="16"/>
  <c r="I1050" i="16"/>
  <c r="J1050" i="16" s="1"/>
  <c r="F1050" i="16"/>
  <c r="I1049" i="16"/>
  <c r="J1049" i="16" s="1"/>
  <c r="I1046" i="16"/>
  <c r="J1046" i="16" s="1"/>
  <c r="F1046" i="16"/>
  <c r="I1045" i="16"/>
  <c r="F1045" i="16"/>
  <c r="I1044" i="16"/>
  <c r="J1044" i="16" s="1"/>
  <c r="F1044" i="16"/>
  <c r="I1043" i="16"/>
  <c r="J1043" i="16" s="1"/>
  <c r="F1043" i="16"/>
  <c r="I1041" i="16"/>
  <c r="J1041" i="16" s="1"/>
  <c r="F1041" i="16"/>
  <c r="I1040" i="16"/>
  <c r="J1040" i="16" s="1"/>
  <c r="F1040" i="16"/>
  <c r="I1039" i="16"/>
  <c r="J1039" i="16" s="1"/>
  <c r="F1039" i="16"/>
  <c r="G1037" i="16"/>
  <c r="G1038" i="16" s="1"/>
  <c r="I1036" i="16"/>
  <c r="J1036" i="16" s="1"/>
  <c r="F1036" i="16"/>
  <c r="I1035" i="16"/>
  <c r="F1035" i="16"/>
  <c r="I1032" i="16"/>
  <c r="F1032" i="16"/>
  <c r="I1031" i="16"/>
  <c r="F1031" i="16"/>
  <c r="I1029" i="16"/>
  <c r="J1029" i="16" s="1"/>
  <c r="I1028" i="16"/>
  <c r="F1028" i="16"/>
  <c r="I1027" i="16"/>
  <c r="F1027" i="16"/>
  <c r="I1026" i="16"/>
  <c r="J1026" i="16" s="1"/>
  <c r="I1025" i="16"/>
  <c r="J1025" i="16" s="1"/>
  <c r="F1025" i="16"/>
  <c r="I1024" i="16"/>
  <c r="J1024" i="16" s="1"/>
  <c r="F1024" i="16"/>
  <c r="I1023" i="16"/>
  <c r="J1023" i="16" s="1"/>
  <c r="F1023" i="16"/>
  <c r="I1021" i="16"/>
  <c r="J1021" i="16" s="1"/>
  <c r="F1021" i="16"/>
  <c r="I1019" i="16"/>
  <c r="J1019" i="16" s="1"/>
  <c r="F1019" i="16"/>
  <c r="I1017" i="16"/>
  <c r="F1017" i="16"/>
  <c r="I1015" i="16"/>
  <c r="J1015" i="16" s="1"/>
  <c r="F1015" i="16"/>
  <c r="I1014" i="16"/>
  <c r="J1014" i="16" s="1"/>
  <c r="F1014" i="16"/>
  <c r="I1013" i="16"/>
  <c r="J1013" i="16" s="1"/>
  <c r="F1013" i="16"/>
  <c r="I1012" i="16"/>
  <c r="J1012" i="16" s="1"/>
  <c r="F1012" i="16"/>
  <c r="I1011" i="16"/>
  <c r="J1011" i="16" s="1"/>
  <c r="I1010" i="16"/>
  <c r="J1010" i="16" s="1"/>
  <c r="F1010" i="16"/>
  <c r="F1009" i="16"/>
  <c r="G1007" i="16"/>
  <c r="G1008" i="16" s="1"/>
  <c r="I1006" i="16"/>
  <c r="J1006" i="16" s="1"/>
  <c r="F1006" i="16"/>
  <c r="I1005" i="16"/>
  <c r="J1005" i="16" s="1"/>
  <c r="F1005" i="16"/>
  <c r="I1002" i="16"/>
  <c r="J1002" i="16" s="1"/>
  <c r="F1002" i="16"/>
  <c r="I1001" i="16"/>
  <c r="J1001" i="16" s="1"/>
  <c r="F1001" i="16"/>
  <c r="I1000" i="16"/>
  <c r="J1000" i="16" s="1"/>
  <c r="F1000" i="16"/>
  <c r="I999" i="16"/>
  <c r="J999" i="16" s="1"/>
  <c r="F999" i="16"/>
  <c r="I998" i="16"/>
  <c r="J998" i="16" s="1"/>
  <c r="F998" i="16"/>
  <c r="I997" i="16"/>
  <c r="J997" i="16" s="1"/>
  <c r="F997" i="16"/>
  <c r="I995" i="16"/>
  <c r="F995" i="16"/>
  <c r="I994" i="16"/>
  <c r="J994" i="16" s="1"/>
  <c r="F994" i="16"/>
  <c r="I993" i="16"/>
  <c r="J993" i="16" s="1"/>
  <c r="F993" i="16"/>
  <c r="I992" i="16"/>
  <c r="J992" i="16" s="1"/>
  <c r="F992" i="16"/>
  <c r="I991" i="16"/>
  <c r="F991" i="16"/>
  <c r="I990" i="16"/>
  <c r="J990" i="16" s="1"/>
  <c r="F990" i="16"/>
  <c r="I989" i="16"/>
  <c r="J989" i="16" s="1"/>
  <c r="F989" i="16"/>
  <c r="I988" i="16"/>
  <c r="J988" i="16" s="1"/>
  <c r="F988" i="16"/>
  <c r="I986" i="16"/>
  <c r="J986" i="16" s="1"/>
  <c r="F986" i="16"/>
  <c r="I984" i="16"/>
  <c r="J984" i="16" s="1"/>
  <c r="F984" i="16"/>
  <c r="I983" i="16"/>
  <c r="J983" i="16" s="1"/>
  <c r="F983" i="16"/>
  <c r="I981" i="16"/>
  <c r="J981" i="16" s="1"/>
  <c r="F981" i="16"/>
  <c r="I980" i="16"/>
  <c r="F980" i="16"/>
  <c r="I979" i="16"/>
  <c r="J979" i="16" s="1"/>
  <c r="F979" i="16"/>
  <c r="G977" i="16"/>
  <c r="G978" i="16" s="1"/>
  <c r="I975" i="16"/>
  <c r="F975" i="16"/>
  <c r="I972" i="16"/>
  <c r="J972" i="16" s="1"/>
  <c r="F972" i="16"/>
  <c r="I971" i="16"/>
  <c r="J971" i="16" s="1"/>
  <c r="F971" i="16"/>
  <c r="I966" i="16"/>
  <c r="J966" i="16" s="1"/>
  <c r="F966" i="16"/>
  <c r="I965" i="16"/>
  <c r="F965" i="16"/>
  <c r="I964" i="16"/>
  <c r="F964" i="16"/>
  <c r="I963" i="16"/>
  <c r="J963" i="16" s="1"/>
  <c r="F963" i="16"/>
  <c r="I961" i="16"/>
  <c r="J961" i="16" s="1"/>
  <c r="F961" i="16"/>
  <c r="I960" i="16"/>
  <c r="F960" i="16"/>
  <c r="I959" i="16"/>
  <c r="J959" i="16" s="1"/>
  <c r="F959" i="16"/>
  <c r="I958" i="16"/>
  <c r="J958" i="16" s="1"/>
  <c r="I957" i="16"/>
  <c r="F957" i="16"/>
  <c r="I956" i="16"/>
  <c r="F956" i="16"/>
  <c r="I955" i="16"/>
  <c r="J955" i="16" s="1"/>
  <c r="F955" i="16"/>
  <c r="I953" i="16"/>
  <c r="J953" i="16" s="1"/>
  <c r="F953" i="16"/>
  <c r="I951" i="16"/>
  <c r="J951" i="16" s="1"/>
  <c r="F951" i="16"/>
  <c r="F950" i="16"/>
  <c r="I949" i="16"/>
  <c r="J949" i="16" s="1"/>
  <c r="F949" i="16"/>
  <c r="G947" i="16"/>
  <c r="I946" i="16"/>
  <c r="J946" i="16" s="1"/>
  <c r="F946" i="16"/>
  <c r="I943" i="16"/>
  <c r="J943" i="16" s="1"/>
  <c r="F943" i="16"/>
  <c r="I942" i="16"/>
  <c r="J942" i="16" s="1"/>
  <c r="F942" i="16"/>
  <c r="I941" i="16"/>
  <c r="J941" i="16" s="1"/>
  <c r="F941" i="16"/>
  <c r="I939" i="16"/>
  <c r="J939" i="16" s="1"/>
  <c r="F939" i="16"/>
  <c r="I938" i="16"/>
  <c r="F938" i="16"/>
  <c r="I932" i="16"/>
  <c r="J932" i="16" s="1"/>
  <c r="F932" i="16"/>
  <c r="I931" i="16"/>
  <c r="J931" i="16" s="1"/>
  <c r="F931" i="16"/>
  <c r="I930" i="16"/>
  <c r="I929" i="16"/>
  <c r="F929" i="16"/>
  <c r="I928" i="16"/>
  <c r="F928" i="16"/>
  <c r="I927" i="16"/>
  <c r="J927" i="16" s="1"/>
  <c r="F927" i="16"/>
  <c r="I925" i="16"/>
  <c r="F925" i="16"/>
  <c r="I924" i="16"/>
  <c r="J924" i="16" s="1"/>
  <c r="F924" i="16"/>
  <c r="I923" i="16"/>
  <c r="J923" i="16" s="1"/>
  <c r="F923" i="16"/>
  <c r="I922" i="16"/>
  <c r="F922" i="16"/>
  <c r="I921" i="16"/>
  <c r="J921" i="16" s="1"/>
  <c r="F921" i="16"/>
  <c r="I920" i="16"/>
  <c r="J920" i="16" s="1"/>
  <c r="F920" i="16"/>
  <c r="G917" i="16"/>
  <c r="G918" i="16" s="1"/>
  <c r="I916" i="16"/>
  <c r="F916" i="16"/>
  <c r="I915" i="16"/>
  <c r="J915" i="16" s="1"/>
  <c r="F915" i="16"/>
  <c r="I914" i="16"/>
  <c r="J914" i="16" s="1"/>
  <c r="F914" i="16"/>
  <c r="I913" i="16"/>
  <c r="J913" i="16" s="1"/>
  <c r="F913" i="16"/>
  <c r="I912" i="16"/>
  <c r="J912" i="16" s="1"/>
  <c r="F912" i="16"/>
  <c r="I911" i="16"/>
  <c r="J911" i="16" s="1"/>
  <c r="F911" i="16"/>
  <c r="I910" i="16"/>
  <c r="J910" i="16" s="1"/>
  <c r="F910" i="16"/>
  <c r="I909" i="16"/>
  <c r="J909" i="16" s="1"/>
  <c r="F909" i="16"/>
  <c r="I907" i="16"/>
  <c r="J907" i="16" s="1"/>
  <c r="F907" i="16"/>
  <c r="I906" i="16"/>
  <c r="J906" i="16" s="1"/>
  <c r="F906" i="16"/>
  <c r="I905" i="16"/>
  <c r="J905" i="16" s="1"/>
  <c r="F905" i="16"/>
  <c r="I904" i="16"/>
  <c r="J904" i="16" s="1"/>
  <c r="F904" i="16"/>
  <c r="I901" i="16"/>
  <c r="J901" i="16" s="1"/>
  <c r="F901" i="16"/>
  <c r="I900" i="16"/>
  <c r="J900" i="16" s="1"/>
  <c r="I899" i="16"/>
  <c r="J899" i="16" s="1"/>
  <c r="I898" i="16"/>
  <c r="J898" i="16" s="1"/>
  <c r="F898" i="16"/>
  <c r="I897" i="16"/>
  <c r="F897" i="16"/>
  <c r="I896" i="16"/>
  <c r="F896" i="16"/>
  <c r="I893" i="16"/>
  <c r="J893" i="16" s="1"/>
  <c r="I892" i="16"/>
  <c r="J892" i="16" s="1"/>
  <c r="F892" i="16"/>
  <c r="I891" i="16"/>
  <c r="J891" i="16" s="1"/>
  <c r="F891" i="16"/>
  <c r="I890" i="16"/>
  <c r="J890" i="16" s="1"/>
  <c r="F890" i="16"/>
  <c r="I889" i="16"/>
  <c r="J889" i="16" s="1"/>
  <c r="F889" i="16"/>
  <c r="G887" i="16"/>
  <c r="G888" i="16" s="1"/>
  <c r="I886" i="16"/>
  <c r="J886" i="16" s="1"/>
  <c r="F886" i="16"/>
  <c r="I885" i="16"/>
  <c r="J885" i="16" s="1"/>
  <c r="F885" i="16"/>
  <c r="I884" i="16"/>
  <c r="J884" i="16" s="1"/>
  <c r="F884" i="16"/>
  <c r="I883" i="16"/>
  <c r="J883" i="16" s="1"/>
  <c r="I882" i="16"/>
  <c r="I881" i="16"/>
  <c r="J881" i="16" s="1"/>
  <c r="I880" i="16"/>
  <c r="J880" i="16" s="1"/>
  <c r="F880" i="16"/>
  <c r="I879" i="16"/>
  <c r="J879" i="16" s="1"/>
  <c r="F879" i="16"/>
  <c r="I878" i="16"/>
  <c r="J878" i="16" s="1"/>
  <c r="F878" i="16"/>
  <c r="I877" i="16"/>
  <c r="J877" i="16" s="1"/>
  <c r="F877" i="16"/>
  <c r="I876" i="16"/>
  <c r="J876" i="16" s="1"/>
  <c r="I875" i="16"/>
  <c r="J875" i="16" s="1"/>
  <c r="F875" i="16"/>
  <c r="I874" i="16"/>
  <c r="J874" i="16" s="1"/>
  <c r="I873" i="16"/>
  <c r="F873" i="16"/>
  <c r="I870" i="16"/>
  <c r="J870" i="16" s="1"/>
  <c r="F870" i="16"/>
  <c r="I869" i="16"/>
  <c r="J869" i="16" s="1"/>
  <c r="F869" i="16"/>
  <c r="I868" i="16"/>
  <c r="F868" i="16"/>
  <c r="I867" i="16"/>
  <c r="F867" i="16"/>
  <c r="I865" i="16"/>
  <c r="J865" i="16" s="1"/>
  <c r="F865" i="16"/>
  <c r="I863" i="16"/>
  <c r="J863" i="16" s="1"/>
  <c r="F863" i="16"/>
  <c r="I862" i="16"/>
  <c r="J862" i="16" s="1"/>
  <c r="F862" i="16"/>
  <c r="I861" i="16"/>
  <c r="J861" i="16" s="1"/>
  <c r="F861" i="16"/>
  <c r="I860" i="16"/>
  <c r="J860" i="16" s="1"/>
  <c r="F860" i="16"/>
  <c r="F859" i="16"/>
  <c r="G857" i="16"/>
  <c r="G858" i="16" s="1"/>
  <c r="I856" i="16"/>
  <c r="J856" i="16" s="1"/>
  <c r="F856" i="16"/>
  <c r="I854" i="16"/>
  <c r="F854" i="16"/>
  <c r="I853" i="16"/>
  <c r="J853" i="16" s="1"/>
  <c r="F853" i="16"/>
  <c r="I852" i="16"/>
  <c r="J852" i="16" s="1"/>
  <c r="F852" i="16"/>
  <c r="I851" i="16"/>
  <c r="J851" i="16" s="1"/>
  <c r="F851" i="16"/>
  <c r="I849" i="16"/>
  <c r="J849" i="16" s="1"/>
  <c r="F849" i="16"/>
  <c r="I848" i="16"/>
  <c r="J848" i="16" s="1"/>
  <c r="F848" i="16"/>
  <c r="I847" i="16"/>
  <c r="I846" i="16"/>
  <c r="J846" i="16" s="1"/>
  <c r="F846" i="16"/>
  <c r="I845" i="16"/>
  <c r="F845" i="16"/>
  <c r="I844" i="16"/>
  <c r="J844" i="16" s="1"/>
  <c r="F844" i="16"/>
  <c r="I840" i="16"/>
  <c r="J840" i="16" s="1"/>
  <c r="I839" i="16"/>
  <c r="J839" i="16" s="1"/>
  <c r="F839" i="16"/>
  <c r="I838" i="16"/>
  <c r="J838" i="16" s="1"/>
  <c r="F838" i="16"/>
  <c r="I837" i="16"/>
  <c r="J837" i="16" s="1"/>
  <c r="F837" i="16"/>
  <c r="I836" i="16"/>
  <c r="J836" i="16" s="1"/>
  <c r="F836" i="16"/>
  <c r="I835" i="16"/>
  <c r="J835" i="16" s="1"/>
  <c r="F835" i="16"/>
  <c r="I834" i="16"/>
  <c r="J834" i="16" s="1"/>
  <c r="F834" i="16"/>
  <c r="I833" i="16"/>
  <c r="J833" i="16" s="1"/>
  <c r="F833" i="16"/>
  <c r="I831" i="16"/>
  <c r="F831" i="16"/>
  <c r="I830" i="16"/>
  <c r="J830" i="16" s="1"/>
  <c r="F830" i="16"/>
  <c r="I829" i="16"/>
  <c r="J829" i="16" s="1"/>
  <c r="F829" i="16"/>
  <c r="G827" i="16"/>
  <c r="G828" i="16" s="1"/>
  <c r="I826" i="16"/>
  <c r="F826" i="16"/>
  <c r="I825" i="16"/>
  <c r="J825" i="16" s="1"/>
  <c r="F825" i="16"/>
  <c r="I823" i="16"/>
  <c r="J823" i="16" s="1"/>
  <c r="F823" i="16"/>
  <c r="I822" i="16"/>
  <c r="J822" i="16" s="1"/>
  <c r="F822" i="16"/>
  <c r="I821" i="16"/>
  <c r="J821" i="16" s="1"/>
  <c r="F821" i="16"/>
  <c r="I820" i="16"/>
  <c r="F820" i="16"/>
  <c r="I819" i="16"/>
  <c r="J819" i="16" s="1"/>
  <c r="F819" i="16"/>
  <c r="I818" i="16"/>
  <c r="I817" i="16"/>
  <c r="J817" i="16" s="1"/>
  <c r="I816" i="16"/>
  <c r="J816" i="16" s="1"/>
  <c r="I815" i="16"/>
  <c r="J815" i="16" s="1"/>
  <c r="F815" i="16"/>
  <c r="I814" i="16"/>
  <c r="F814" i="16"/>
  <c r="I813" i="16"/>
  <c r="F813" i="16"/>
  <c r="I812" i="16"/>
  <c r="I811" i="16"/>
  <c r="F811" i="16"/>
  <c r="I810" i="16"/>
  <c r="J810" i="16" s="1"/>
  <c r="F810" i="16"/>
  <c r="I809" i="16"/>
  <c r="J809" i="16" s="1"/>
  <c r="I808" i="16"/>
  <c r="J808" i="16" s="1"/>
  <c r="F808" i="16"/>
  <c r="I807" i="16"/>
  <c r="J807" i="16" s="1"/>
  <c r="F807" i="16"/>
  <c r="I806" i="16"/>
  <c r="F806" i="16"/>
  <c r="I805" i="16"/>
  <c r="J805" i="16" s="1"/>
  <c r="F805" i="16"/>
  <c r="I804" i="16"/>
  <c r="F804" i="16"/>
  <c r="I803" i="16"/>
  <c r="J803" i="16" s="1"/>
  <c r="I802" i="16"/>
  <c r="J802" i="16" s="1"/>
  <c r="I801" i="16"/>
  <c r="F801" i="16"/>
  <c r="I800" i="16"/>
  <c r="J800" i="16" s="1"/>
  <c r="F800" i="16"/>
  <c r="I799" i="16"/>
  <c r="F799" i="16"/>
  <c r="G797" i="16"/>
  <c r="G798" i="16" s="1"/>
  <c r="I796" i="16"/>
  <c r="F796" i="16"/>
  <c r="I795" i="16"/>
  <c r="J795" i="16" s="1"/>
  <c r="F795" i="16"/>
  <c r="I793" i="16"/>
  <c r="F793" i="16"/>
  <c r="I792" i="16"/>
  <c r="J792" i="16" s="1"/>
  <c r="F792" i="16"/>
  <c r="I791" i="16"/>
  <c r="J791" i="16" s="1"/>
  <c r="F791" i="16"/>
  <c r="I790" i="16"/>
  <c r="J790" i="16" s="1"/>
  <c r="F790" i="16"/>
  <c r="I789" i="16"/>
  <c r="J789" i="16" s="1"/>
  <c r="F789" i="16"/>
  <c r="I786" i="16"/>
  <c r="J786" i="16" s="1"/>
  <c r="I785" i="16"/>
  <c r="J785" i="16" s="1"/>
  <c r="F785" i="16"/>
  <c r="M784" i="16"/>
  <c r="I783" i="16"/>
  <c r="J783" i="16" s="1"/>
  <c r="F783" i="16"/>
  <c r="I782" i="16"/>
  <c r="J782" i="16" s="1"/>
  <c r="F782" i="16"/>
  <c r="I780" i="16"/>
  <c r="I779" i="16"/>
  <c r="F779" i="16"/>
  <c r="I778" i="16"/>
  <c r="F778" i="16"/>
  <c r="I777" i="16"/>
  <c r="F777" i="16"/>
  <c r="M776" i="16"/>
  <c r="I775" i="16"/>
  <c r="J775" i="16" s="1"/>
  <c r="I774" i="16"/>
  <c r="J774" i="16" s="1"/>
  <c r="F774" i="16"/>
  <c r="I773" i="16"/>
  <c r="F773" i="16"/>
  <c r="I772" i="16"/>
  <c r="J772" i="16" s="1"/>
  <c r="F772" i="16"/>
  <c r="I771" i="16"/>
  <c r="F771" i="16"/>
  <c r="I770" i="16"/>
  <c r="J770" i="16" s="1"/>
  <c r="F770" i="16"/>
  <c r="I769" i="16"/>
  <c r="J769" i="16" s="1"/>
  <c r="F769" i="16"/>
  <c r="G767" i="16"/>
  <c r="G768" i="16" s="1"/>
  <c r="M766" i="16"/>
  <c r="M765" i="16"/>
  <c r="M764" i="16"/>
  <c r="M763" i="16"/>
  <c r="I762" i="16"/>
  <c r="F762" i="16"/>
  <c r="I761" i="16"/>
  <c r="J761" i="16" s="1"/>
  <c r="F761" i="16"/>
  <c r="I760" i="16"/>
  <c r="J760" i="16" s="1"/>
  <c r="F760" i="16"/>
  <c r="I759" i="16"/>
  <c r="J759" i="16" s="1"/>
  <c r="F759" i="16"/>
  <c r="M758" i="16"/>
  <c r="I757" i="16"/>
  <c r="J757" i="16" s="1"/>
  <c r="I756" i="16"/>
  <c r="F756" i="16"/>
  <c r="I755" i="16"/>
  <c r="J755" i="16" s="1"/>
  <c r="F755" i="16"/>
  <c r="I754" i="16"/>
  <c r="J754" i="16" s="1"/>
  <c r="F754" i="16"/>
  <c r="I753" i="16"/>
  <c r="J753" i="16" s="1"/>
  <c r="F753" i="16"/>
  <c r="I752" i="16"/>
  <c r="J752" i="16" s="1"/>
  <c r="F752" i="16"/>
  <c r="I751" i="16"/>
  <c r="J751" i="16" s="1"/>
  <c r="I750" i="16"/>
  <c r="J750" i="16" s="1"/>
  <c r="F750" i="16"/>
  <c r="I749" i="16"/>
  <c r="F749" i="16"/>
  <c r="I748" i="16"/>
  <c r="J748" i="16" s="1"/>
  <c r="F748" i="16"/>
  <c r="I747" i="16"/>
  <c r="J747" i="16" s="1"/>
  <c r="F747" i="16"/>
  <c r="I746" i="16"/>
  <c r="J746" i="16" s="1"/>
  <c r="F746" i="16"/>
  <c r="I745" i="16"/>
  <c r="J745" i="16" s="1"/>
  <c r="I744" i="16"/>
  <c r="J744" i="16" s="1"/>
  <c r="F744" i="16"/>
  <c r="I743" i="16"/>
  <c r="J743" i="16" s="1"/>
  <c r="F743" i="16"/>
  <c r="I742" i="16"/>
  <c r="F742" i="16"/>
  <c r="I741" i="16"/>
  <c r="F741" i="16"/>
  <c r="I740" i="16"/>
  <c r="J740" i="16" s="1"/>
  <c r="F740" i="16"/>
  <c r="I739" i="16"/>
  <c r="J739" i="16" s="1"/>
  <c r="F739" i="16"/>
  <c r="G737" i="16"/>
  <c r="G738" i="16" s="1"/>
  <c r="I736" i="16"/>
  <c r="F736" i="16"/>
  <c r="I735" i="16"/>
  <c r="J735" i="16" s="1"/>
  <c r="F735" i="16"/>
  <c r="I734" i="16"/>
  <c r="J734" i="16" s="1"/>
  <c r="I733" i="16"/>
  <c r="J733" i="16" s="1"/>
  <c r="I732" i="16"/>
  <c r="I731" i="16"/>
  <c r="I730" i="16"/>
  <c r="J730" i="16" s="1"/>
  <c r="I729" i="16"/>
  <c r="I728" i="16"/>
  <c r="J728" i="16" s="1"/>
  <c r="I727" i="16"/>
  <c r="J727" i="16" s="1"/>
  <c r="I726" i="16"/>
  <c r="J726" i="16" s="1"/>
  <c r="I725" i="16"/>
  <c r="J725" i="16" s="1"/>
  <c r="I724" i="16"/>
  <c r="I723" i="16"/>
  <c r="J723" i="16" s="1"/>
  <c r="I722" i="16"/>
  <c r="J722" i="16" s="1"/>
  <c r="G707" i="16"/>
  <c r="G708" i="16" s="1"/>
  <c r="I687" i="16"/>
  <c r="J687" i="16" s="1"/>
  <c r="I686" i="16"/>
  <c r="I685" i="16"/>
  <c r="I684" i="16"/>
  <c r="J684" i="16" s="1"/>
  <c r="I683" i="16"/>
  <c r="J683" i="16" s="1"/>
  <c r="I681" i="16"/>
  <c r="I680" i="16"/>
  <c r="J680" i="16" s="1"/>
  <c r="F679" i="16"/>
  <c r="G677" i="16"/>
  <c r="G678" i="16" s="1"/>
  <c r="I676" i="16"/>
  <c r="J676" i="16" s="1"/>
  <c r="F676" i="16"/>
  <c r="I674" i="16"/>
  <c r="J674" i="16" s="1"/>
  <c r="F674" i="16"/>
  <c r="I673" i="16"/>
  <c r="F673" i="16"/>
  <c r="I672" i="16"/>
  <c r="F672" i="16"/>
  <c r="I671" i="16"/>
  <c r="J671" i="16" s="1"/>
  <c r="F671" i="16"/>
  <c r="I670" i="16"/>
  <c r="J670" i="16" s="1"/>
  <c r="F670" i="16"/>
  <c r="I669" i="16"/>
  <c r="J669" i="16" s="1"/>
  <c r="F669" i="16"/>
  <c r="I668" i="16"/>
  <c r="F668" i="16"/>
  <c r="I667" i="16"/>
  <c r="J667" i="16" s="1"/>
  <c r="F667" i="16"/>
  <c r="I666" i="16"/>
  <c r="F666" i="16"/>
  <c r="I665" i="16"/>
  <c r="F665" i="16"/>
  <c r="I664" i="16"/>
  <c r="J664" i="16" s="1"/>
  <c r="F664" i="16"/>
  <c r="I663" i="16"/>
  <c r="J663" i="16" s="1"/>
  <c r="F663" i="16"/>
  <c r="I662" i="16"/>
  <c r="J662" i="16" s="1"/>
  <c r="F662" i="16"/>
  <c r="I661" i="16"/>
  <c r="J661" i="16" s="1"/>
  <c r="F661" i="16"/>
  <c r="I660" i="16"/>
  <c r="J660" i="16" s="1"/>
  <c r="F660" i="16"/>
  <c r="I659" i="16"/>
  <c r="F659" i="16"/>
  <c r="I658" i="16"/>
  <c r="F658" i="16"/>
  <c r="I657" i="16"/>
  <c r="F657" i="16"/>
  <c r="I656" i="16"/>
  <c r="J656" i="16" s="1"/>
  <c r="F656" i="16"/>
  <c r="I654" i="16"/>
  <c r="J654" i="16" s="1"/>
  <c r="F654" i="16"/>
  <c r="I653" i="16"/>
  <c r="J653" i="16" s="1"/>
  <c r="F653" i="16"/>
  <c r="I652" i="16"/>
  <c r="J652" i="16" s="1"/>
  <c r="F652" i="16"/>
  <c r="I651" i="16"/>
  <c r="F651" i="16"/>
  <c r="I650" i="16"/>
  <c r="J650" i="16" s="1"/>
  <c r="F650" i="16"/>
  <c r="I649" i="16"/>
  <c r="J649" i="16" s="1"/>
  <c r="F649" i="16"/>
  <c r="G647" i="16"/>
  <c r="G648" i="16" s="1"/>
  <c r="I646" i="16"/>
  <c r="J646" i="16" s="1"/>
  <c r="F646" i="16"/>
  <c r="I644" i="16"/>
  <c r="J644" i="16" s="1"/>
  <c r="F644" i="16"/>
  <c r="I643" i="16"/>
  <c r="F643" i="16"/>
  <c r="I642" i="16"/>
  <c r="F642" i="16"/>
  <c r="I641" i="16"/>
  <c r="J641" i="16" s="1"/>
  <c r="F641" i="16"/>
  <c r="I640" i="16"/>
  <c r="J640" i="16" s="1"/>
  <c r="F640" i="16"/>
  <c r="I639" i="16"/>
  <c r="F639" i="16"/>
  <c r="I637" i="16"/>
  <c r="F637" i="16"/>
  <c r="I636" i="16"/>
  <c r="F636" i="16"/>
  <c r="I635" i="16"/>
  <c r="J635" i="16" s="1"/>
  <c r="F635" i="16"/>
  <c r="I634" i="16"/>
  <c r="J634" i="16" s="1"/>
  <c r="F634" i="16"/>
  <c r="I633" i="16"/>
  <c r="J633" i="16" s="1"/>
  <c r="F633" i="16"/>
  <c r="I632" i="16"/>
  <c r="J632" i="16" s="1"/>
  <c r="F632" i="16"/>
  <c r="I631" i="16"/>
  <c r="J631" i="16" s="1"/>
  <c r="F631" i="16"/>
  <c r="I630" i="16"/>
  <c r="J630" i="16" s="1"/>
  <c r="F630" i="16"/>
  <c r="I629" i="16"/>
  <c r="F629" i="16"/>
  <c r="I628" i="16"/>
  <c r="J628" i="16" s="1"/>
  <c r="I627" i="16"/>
  <c r="J627" i="16" s="1"/>
  <c r="F627" i="16"/>
  <c r="I626" i="16"/>
  <c r="J626" i="16" s="1"/>
  <c r="F626" i="16"/>
  <c r="I625" i="16"/>
  <c r="J625" i="16" s="1"/>
  <c r="F625" i="16"/>
  <c r="I624" i="16"/>
  <c r="F624" i="16"/>
  <c r="I623" i="16"/>
  <c r="F623" i="16"/>
  <c r="I622" i="16"/>
  <c r="J622" i="16" s="1"/>
  <c r="F622" i="16"/>
  <c r="M621" i="16"/>
  <c r="M620" i="16"/>
  <c r="I619" i="16"/>
  <c r="J619" i="16" s="1"/>
  <c r="F619" i="16"/>
  <c r="I589" i="16"/>
  <c r="F589" i="16"/>
  <c r="G587" i="16"/>
  <c r="G588" i="16" s="1"/>
  <c r="I586" i="16"/>
  <c r="F586" i="16"/>
  <c r="I585" i="16"/>
  <c r="J585" i="16" s="1"/>
  <c r="F585" i="16"/>
  <c r="I584" i="16"/>
  <c r="J584" i="16" s="1"/>
  <c r="F584" i="16"/>
  <c r="I583" i="16"/>
  <c r="J583" i="16" s="1"/>
  <c r="F583" i="16"/>
  <c r="I580" i="16"/>
  <c r="F580" i="16"/>
  <c r="I579" i="16"/>
  <c r="J579" i="16" s="1"/>
  <c r="F579" i="16"/>
  <c r="I578" i="16"/>
  <c r="J578" i="16" s="1"/>
  <c r="F578" i="16"/>
  <c r="I577" i="16"/>
  <c r="J577" i="16" s="1"/>
  <c r="F577" i="16"/>
  <c r="I576" i="16"/>
  <c r="J576" i="16" s="1"/>
  <c r="F576" i="16"/>
  <c r="I575" i="16"/>
  <c r="J575" i="16" s="1"/>
  <c r="F575" i="16"/>
  <c r="I574" i="16"/>
  <c r="J574" i="16" s="1"/>
  <c r="F574" i="16"/>
  <c r="I572" i="16"/>
  <c r="F572" i="16"/>
  <c r="I571" i="16"/>
  <c r="J571" i="16" s="1"/>
  <c r="F571" i="16"/>
  <c r="I570" i="16"/>
  <c r="J570" i="16" s="1"/>
  <c r="F570" i="16"/>
  <c r="I569" i="16"/>
  <c r="J569" i="16" s="1"/>
  <c r="F569" i="16"/>
  <c r="I566" i="16"/>
  <c r="F566" i="16"/>
  <c r="I565" i="16"/>
  <c r="J565" i="16" s="1"/>
  <c r="F565" i="16"/>
  <c r="I564" i="16"/>
  <c r="J564" i="16" s="1"/>
  <c r="F564" i="16"/>
  <c r="I563" i="16"/>
  <c r="J563" i="16" s="1"/>
  <c r="F563" i="16"/>
  <c r="I561" i="16"/>
  <c r="F561" i="16"/>
  <c r="I560" i="16"/>
  <c r="J560" i="16" s="1"/>
  <c r="F560" i="16"/>
  <c r="I559" i="16"/>
  <c r="J559" i="16" s="1"/>
  <c r="F559" i="16"/>
  <c r="G557" i="16"/>
  <c r="G558" i="16" s="1"/>
  <c r="I556" i="16"/>
  <c r="I555" i="16"/>
  <c r="F555" i="16"/>
  <c r="I554" i="16"/>
  <c r="J554" i="16" s="1"/>
  <c r="F554" i="16"/>
  <c r="I553" i="16"/>
  <c r="J553" i="16" s="1"/>
  <c r="F553" i="16"/>
  <c r="I552" i="16"/>
  <c r="J552" i="16" s="1"/>
  <c r="F552" i="16"/>
  <c r="I551" i="16"/>
  <c r="F551" i="16"/>
  <c r="I549" i="16"/>
  <c r="F549" i="16"/>
  <c r="I548" i="16"/>
  <c r="J548" i="16" s="1"/>
  <c r="F548" i="16"/>
  <c r="I547" i="16"/>
  <c r="J547" i="16" s="1"/>
  <c r="F547" i="16"/>
  <c r="M546" i="16"/>
  <c r="I545" i="16"/>
  <c r="F545" i="16"/>
  <c r="I544" i="16"/>
  <c r="F544" i="16"/>
  <c r="I542" i="16"/>
  <c r="J542" i="16" s="1"/>
  <c r="F542" i="16"/>
  <c r="I541" i="16"/>
  <c r="J541" i="16" s="1"/>
  <c r="F541" i="16"/>
  <c r="I540" i="16"/>
  <c r="J540" i="16" s="1"/>
  <c r="F540" i="16"/>
  <c r="I539" i="16"/>
  <c r="J539" i="16" s="1"/>
  <c r="F539" i="16"/>
  <c r="I538" i="16"/>
  <c r="J538" i="16" s="1"/>
  <c r="F538" i="16"/>
  <c r="I537" i="16"/>
  <c r="F537" i="16"/>
  <c r="I536" i="16"/>
  <c r="J536" i="16" s="1"/>
  <c r="F536" i="16"/>
  <c r="I535" i="16"/>
  <c r="J535" i="16" s="1"/>
  <c r="F535" i="16"/>
  <c r="I534" i="16"/>
  <c r="J534" i="16" s="1"/>
  <c r="F534" i="16"/>
  <c r="I532" i="16"/>
  <c r="F532" i="16"/>
  <c r="I531" i="16"/>
  <c r="F531" i="16"/>
  <c r="I530" i="16"/>
  <c r="J530" i="16" s="1"/>
  <c r="F530" i="16"/>
  <c r="F529" i="16"/>
  <c r="G527" i="16"/>
  <c r="G528" i="16" s="1"/>
  <c r="I526" i="16"/>
  <c r="F526" i="16"/>
  <c r="I525" i="16"/>
  <c r="F525" i="16"/>
  <c r="I523" i="16"/>
  <c r="J523" i="16" s="1"/>
  <c r="F523" i="16"/>
  <c r="G497" i="16"/>
  <c r="G498" i="16" s="1"/>
  <c r="I490" i="16"/>
  <c r="J490" i="16" s="1"/>
  <c r="F490" i="16"/>
  <c r="I489" i="16"/>
  <c r="J489" i="16" s="1"/>
  <c r="F489" i="16"/>
  <c r="I487" i="16"/>
  <c r="J487" i="16" s="1"/>
  <c r="F487" i="16"/>
  <c r="I486" i="16"/>
  <c r="J486" i="16" s="1"/>
  <c r="F486" i="16"/>
  <c r="I485" i="16"/>
  <c r="F485" i="16"/>
  <c r="I484" i="16"/>
  <c r="F484" i="16"/>
  <c r="I482" i="16"/>
  <c r="J482" i="16" s="1"/>
  <c r="F482" i="16"/>
  <c r="I481" i="16"/>
  <c r="J481" i="16" s="1"/>
  <c r="F481" i="16"/>
  <c r="I480" i="16"/>
  <c r="F480" i="16"/>
  <c r="I479" i="16"/>
  <c r="F479" i="16"/>
  <c r="I475" i="16"/>
  <c r="J475" i="16" s="1"/>
  <c r="F475" i="16"/>
  <c r="I473" i="16"/>
  <c r="F473" i="16"/>
  <c r="I472" i="16"/>
  <c r="F472" i="16"/>
  <c r="I471" i="16"/>
  <c r="F471" i="16"/>
  <c r="I470" i="16"/>
  <c r="F470" i="16"/>
  <c r="F469" i="16"/>
  <c r="G467" i="16"/>
  <c r="G468" i="16" s="1"/>
  <c r="I466" i="16"/>
  <c r="J466" i="16" s="1"/>
  <c r="F466" i="16"/>
  <c r="M465" i="16"/>
  <c r="I464" i="16"/>
  <c r="J464" i="16" s="1"/>
  <c r="I463" i="16"/>
  <c r="J463" i="16" s="1"/>
  <c r="F463" i="16"/>
  <c r="I462" i="16"/>
  <c r="F462" i="16"/>
  <c r="M461" i="16"/>
  <c r="I459" i="16"/>
  <c r="F459" i="16"/>
  <c r="I458" i="16"/>
  <c r="J458" i="16" s="1"/>
  <c r="F458" i="16"/>
  <c r="I457" i="16"/>
  <c r="J457" i="16" s="1"/>
  <c r="F457" i="16"/>
  <c r="I456" i="16"/>
  <c r="J456" i="16" s="1"/>
  <c r="I455" i="16"/>
  <c r="F455" i="16"/>
  <c r="I454" i="16"/>
  <c r="J454" i="16" s="1"/>
  <c r="F454" i="16"/>
  <c r="M453" i="16"/>
  <c r="M452" i="16"/>
  <c r="I451" i="16"/>
  <c r="F451" i="16"/>
  <c r="I450" i="16"/>
  <c r="J450" i="16" s="1"/>
  <c r="F450" i="16"/>
  <c r="I449" i="16"/>
  <c r="F449" i="16"/>
  <c r="M448" i="16"/>
  <c r="I447" i="16"/>
  <c r="J447" i="16" s="1"/>
  <c r="F447" i="16"/>
  <c r="I446" i="16"/>
  <c r="J446" i="16" s="1"/>
  <c r="I445" i="16"/>
  <c r="F445" i="16"/>
  <c r="I444" i="16"/>
  <c r="F444" i="16"/>
  <c r="I443" i="16"/>
  <c r="F443" i="16"/>
  <c r="I442" i="16"/>
  <c r="F442" i="16"/>
  <c r="M441" i="16"/>
  <c r="M440" i="16"/>
  <c r="G437" i="16"/>
  <c r="G438" i="16" s="1"/>
  <c r="I436" i="16"/>
  <c r="J436" i="16" s="1"/>
  <c r="F436" i="16"/>
  <c r="I435" i="16"/>
  <c r="J435" i="16" s="1"/>
  <c r="F435" i="16"/>
  <c r="I434" i="16"/>
  <c r="J434" i="16" s="1"/>
  <c r="F434" i="16"/>
  <c r="I433" i="16"/>
  <c r="J433" i="16" s="1"/>
  <c r="F433" i="16"/>
  <c r="I432" i="16"/>
  <c r="J432" i="16" s="1"/>
  <c r="F432" i="16"/>
  <c r="I431" i="16"/>
  <c r="F431" i="16"/>
  <c r="I430" i="16"/>
  <c r="J430" i="16" s="1"/>
  <c r="F430" i="16"/>
  <c r="I429" i="16"/>
  <c r="F429" i="16"/>
  <c r="I428" i="16"/>
  <c r="F428" i="16"/>
  <c r="I425" i="16"/>
  <c r="J425" i="16" s="1"/>
  <c r="F425" i="16"/>
  <c r="I424" i="16"/>
  <c r="J424" i="16" s="1"/>
  <c r="F424" i="16"/>
  <c r="I423" i="16"/>
  <c r="F423" i="16"/>
  <c r="I422" i="16"/>
  <c r="F422" i="16"/>
  <c r="I420" i="16"/>
  <c r="J420" i="16" s="1"/>
  <c r="F420" i="16"/>
  <c r="I419" i="16"/>
  <c r="J419" i="16" s="1"/>
  <c r="F419" i="16"/>
  <c r="I418" i="16"/>
  <c r="F418" i="16"/>
  <c r="I417" i="16"/>
  <c r="F417" i="16"/>
  <c r="I416" i="16"/>
  <c r="J416" i="16" s="1"/>
  <c r="I415" i="16"/>
  <c r="J415" i="16" s="1"/>
  <c r="F415" i="16"/>
  <c r="I414" i="16"/>
  <c r="F414" i="16"/>
  <c r="I413" i="16"/>
  <c r="J413" i="16" s="1"/>
  <c r="F413" i="16"/>
  <c r="I412" i="16"/>
  <c r="F412" i="16"/>
  <c r="I411" i="16"/>
  <c r="J411" i="16" s="1"/>
  <c r="F411" i="16"/>
  <c r="F410" i="16"/>
  <c r="G407" i="16"/>
  <c r="G408" i="16" s="1"/>
  <c r="I406" i="16"/>
  <c r="J406" i="16" s="1"/>
  <c r="F406" i="16"/>
  <c r="I405" i="16"/>
  <c r="J405" i="16" s="1"/>
  <c r="F405" i="16"/>
  <c r="I404" i="16"/>
  <c r="J404" i="16" s="1"/>
  <c r="F404" i="16"/>
  <c r="I402" i="16"/>
  <c r="J402" i="16" s="1"/>
  <c r="F402" i="16"/>
  <c r="I401" i="16"/>
  <c r="J401" i="16" s="1"/>
  <c r="F401" i="16"/>
  <c r="I400" i="16"/>
  <c r="F400" i="16"/>
  <c r="I399" i="16"/>
  <c r="J399" i="16" s="1"/>
  <c r="F399" i="16"/>
  <c r="I398" i="16"/>
  <c r="F398" i="16"/>
  <c r="I397" i="16"/>
  <c r="J397" i="16" s="1"/>
  <c r="F397" i="16"/>
  <c r="I396" i="16"/>
  <c r="F396" i="16"/>
  <c r="I393" i="16"/>
  <c r="J393" i="16" s="1"/>
  <c r="F393" i="16"/>
  <c r="I392" i="16"/>
  <c r="F392" i="16"/>
  <c r="I391" i="16"/>
  <c r="F391" i="16"/>
  <c r="M390" i="16"/>
  <c r="I388" i="16"/>
  <c r="J388" i="16" s="1"/>
  <c r="F388" i="16"/>
  <c r="I387" i="16"/>
  <c r="J387" i="16" s="1"/>
  <c r="F387" i="16"/>
  <c r="I386" i="16"/>
  <c r="F386" i="16"/>
  <c r="I385" i="16"/>
  <c r="R385" i="16" s="1"/>
  <c r="R407" i="16" s="1"/>
  <c r="R408" i="16" s="1"/>
  <c r="F385" i="16"/>
  <c r="I384" i="16"/>
  <c r="F384" i="16"/>
  <c r="I383" i="16"/>
  <c r="F383" i="16"/>
  <c r="I382" i="16"/>
  <c r="F382" i="16"/>
  <c r="I381" i="16"/>
  <c r="F381" i="16"/>
  <c r="G377" i="16"/>
  <c r="G378" i="16" s="1"/>
  <c r="I376" i="16"/>
  <c r="I375" i="16"/>
  <c r="F375" i="16"/>
  <c r="I373" i="16"/>
  <c r="J373" i="16" s="1"/>
  <c r="F373" i="16"/>
  <c r="I372" i="16"/>
  <c r="J372" i="16" s="1"/>
  <c r="F372" i="16"/>
  <c r="I371" i="16"/>
  <c r="F371" i="16"/>
  <c r="I370" i="16"/>
  <c r="F370" i="16"/>
  <c r="I369" i="16"/>
  <c r="F369" i="16"/>
  <c r="I368" i="16"/>
  <c r="F368" i="16"/>
  <c r="I367" i="16"/>
  <c r="J367" i="16" s="1"/>
  <c r="F367" i="16"/>
  <c r="I365" i="16"/>
  <c r="J365" i="16" s="1"/>
  <c r="F365" i="16"/>
  <c r="I364" i="16"/>
  <c r="J364" i="16" s="1"/>
  <c r="F364" i="16"/>
  <c r="I363" i="16"/>
  <c r="J363" i="16" s="1"/>
  <c r="F363" i="16"/>
  <c r="I362" i="16"/>
  <c r="F362" i="16"/>
  <c r="I361" i="16"/>
  <c r="J361" i="16" s="1"/>
  <c r="F361" i="16"/>
  <c r="I360" i="16"/>
  <c r="J360" i="16" s="1"/>
  <c r="I358" i="16"/>
  <c r="J358" i="16" s="1"/>
  <c r="F358" i="16"/>
  <c r="I357" i="16"/>
  <c r="I355" i="16"/>
  <c r="J355" i="16" s="1"/>
  <c r="F355" i="16"/>
  <c r="I351" i="16"/>
  <c r="F351" i="16"/>
  <c r="I350" i="16"/>
  <c r="F350" i="16"/>
  <c r="I349" i="16"/>
  <c r="J349" i="16" s="1"/>
  <c r="F349" i="16"/>
  <c r="G347" i="16"/>
  <c r="G348" i="16" s="1"/>
  <c r="I346" i="16"/>
  <c r="F346" i="16"/>
  <c r="I344" i="16"/>
  <c r="J344" i="16" s="1"/>
  <c r="F344" i="16"/>
  <c r="I341" i="16"/>
  <c r="J341" i="16" s="1"/>
  <c r="F341" i="16"/>
  <c r="I340" i="16"/>
  <c r="J340" i="16" s="1"/>
  <c r="F340" i="16"/>
  <c r="I339" i="16"/>
  <c r="I338" i="16"/>
  <c r="J338" i="16" s="1"/>
  <c r="F338" i="16"/>
  <c r="I337" i="16"/>
  <c r="J337" i="16" s="1"/>
  <c r="I334" i="16"/>
  <c r="I333" i="16"/>
  <c r="F333" i="16"/>
  <c r="I332" i="16"/>
  <c r="I331" i="16"/>
  <c r="J331" i="16" s="1"/>
  <c r="F331" i="16"/>
  <c r="I330" i="16"/>
  <c r="J330" i="16" s="1"/>
  <c r="F330" i="16"/>
  <c r="I329" i="16"/>
  <c r="J329" i="16" s="1"/>
  <c r="F329" i="16"/>
  <c r="I328" i="16"/>
  <c r="J328" i="16" s="1"/>
  <c r="F328" i="16"/>
  <c r="I327" i="16"/>
  <c r="F327" i="16"/>
  <c r="I326" i="16"/>
  <c r="F326" i="16"/>
  <c r="I325" i="16"/>
  <c r="F325" i="16"/>
  <c r="I324" i="16"/>
  <c r="J324" i="16" s="1"/>
  <c r="F324" i="16"/>
  <c r="I322" i="16"/>
  <c r="J322" i="16" s="1"/>
  <c r="F322" i="16"/>
  <c r="I320" i="16"/>
  <c r="J320" i="16" s="1"/>
  <c r="F320" i="16"/>
  <c r="I319" i="16"/>
  <c r="F319" i="16"/>
  <c r="G317" i="16"/>
  <c r="G318" i="16" s="1"/>
  <c r="I316" i="16"/>
  <c r="J316" i="16" s="1"/>
  <c r="F316" i="16"/>
  <c r="I315" i="16"/>
  <c r="J315" i="16" s="1"/>
  <c r="F315" i="16"/>
  <c r="I314" i="16"/>
  <c r="J314" i="16" s="1"/>
  <c r="F314" i="16"/>
  <c r="I313" i="16"/>
  <c r="F313" i="16"/>
  <c r="I312" i="16"/>
  <c r="J312" i="16" s="1"/>
  <c r="F312" i="16"/>
  <c r="I310" i="16"/>
  <c r="J310" i="16" s="1"/>
  <c r="I309" i="16"/>
  <c r="J309" i="16" s="1"/>
  <c r="F309" i="16"/>
  <c r="I308" i="16"/>
  <c r="J308" i="16" s="1"/>
  <c r="I307" i="16"/>
  <c r="J307" i="16" s="1"/>
  <c r="I306" i="16"/>
  <c r="J306" i="16" s="1"/>
  <c r="I303" i="16"/>
  <c r="J303" i="16" s="1"/>
  <c r="F303" i="16"/>
  <c r="I302" i="16"/>
  <c r="F302" i="16"/>
  <c r="I301" i="16"/>
  <c r="F301" i="16"/>
  <c r="I300" i="16"/>
  <c r="J300" i="16" s="1"/>
  <c r="F300" i="16"/>
  <c r="I299" i="16"/>
  <c r="F299" i="16"/>
  <c r="I298" i="16"/>
  <c r="J298" i="16" s="1"/>
  <c r="F298" i="16"/>
  <c r="I297" i="16"/>
  <c r="I296" i="16"/>
  <c r="J296" i="16" s="1"/>
  <c r="F296" i="16"/>
  <c r="I295" i="16"/>
  <c r="J295" i="16" s="1"/>
  <c r="F295" i="16"/>
  <c r="I294" i="16"/>
  <c r="F294" i="16"/>
  <c r="I292" i="16"/>
  <c r="F292" i="16"/>
  <c r="I291" i="16"/>
  <c r="F291" i="16"/>
  <c r="I290" i="16"/>
  <c r="J290" i="16" s="1"/>
  <c r="I289" i="16"/>
  <c r="J289" i="16" s="1"/>
  <c r="F289" i="16"/>
  <c r="G287" i="16"/>
  <c r="G288" i="16" s="1"/>
  <c r="I285" i="16"/>
  <c r="J285" i="16" s="1"/>
  <c r="F285" i="16"/>
  <c r="I284" i="16"/>
  <c r="J284" i="16" s="1"/>
  <c r="I283" i="16"/>
  <c r="J283" i="16" s="1"/>
  <c r="F283" i="16"/>
  <c r="I282" i="16"/>
  <c r="J282" i="16" s="1"/>
  <c r="F282" i="16"/>
  <c r="I281" i="16"/>
  <c r="F281" i="16"/>
  <c r="I280" i="16"/>
  <c r="F280" i="16"/>
  <c r="I279" i="16"/>
  <c r="I277" i="16"/>
  <c r="J277" i="16" s="1"/>
  <c r="F277" i="16"/>
  <c r="I276" i="16"/>
  <c r="J276" i="16" s="1"/>
  <c r="F276" i="16"/>
  <c r="I274" i="16"/>
  <c r="J274" i="16" s="1"/>
  <c r="F274" i="16"/>
  <c r="I273" i="16"/>
  <c r="J273" i="16" s="1"/>
  <c r="F273" i="16"/>
  <c r="I272" i="16"/>
  <c r="F272" i="16"/>
  <c r="I270" i="16"/>
  <c r="F270" i="16"/>
  <c r="I269" i="16"/>
  <c r="J269" i="16" s="1"/>
  <c r="F269" i="16"/>
  <c r="I268" i="16"/>
  <c r="F268" i="16"/>
  <c r="I267" i="16"/>
  <c r="J267" i="16" s="1"/>
  <c r="F267" i="16"/>
  <c r="I266" i="16"/>
  <c r="J266" i="16" s="1"/>
  <c r="F266" i="16"/>
  <c r="I264" i="16"/>
  <c r="J264" i="16" s="1"/>
  <c r="F264" i="16"/>
  <c r="I263" i="16"/>
  <c r="J263" i="16" s="1"/>
  <c r="F263" i="16"/>
  <c r="I262" i="16"/>
  <c r="F262" i="16"/>
  <c r="I261" i="16"/>
  <c r="J261" i="16" s="1"/>
  <c r="F261" i="16"/>
  <c r="I260" i="16"/>
  <c r="J260" i="16" s="1"/>
  <c r="F260" i="16"/>
  <c r="I259" i="16"/>
  <c r="J259" i="16" s="1"/>
  <c r="F259" i="16"/>
  <c r="G257" i="16"/>
  <c r="G258" i="16" s="1"/>
  <c r="I256" i="16"/>
  <c r="J256" i="16" s="1"/>
  <c r="F256" i="16"/>
  <c r="I254" i="16"/>
  <c r="J254" i="16" s="1"/>
  <c r="F254" i="16"/>
  <c r="I253" i="16"/>
  <c r="F253" i="16"/>
  <c r="I252" i="16"/>
  <c r="F252" i="16"/>
  <c r="I251" i="16"/>
  <c r="J251" i="16" s="1"/>
  <c r="F251" i="16"/>
  <c r="I250" i="16"/>
  <c r="F250" i="16"/>
  <c r="I249" i="16"/>
  <c r="J249" i="16" s="1"/>
  <c r="F249" i="16"/>
  <c r="I248" i="16"/>
  <c r="J248" i="16" s="1"/>
  <c r="F248" i="16"/>
  <c r="I246" i="16"/>
  <c r="F246" i="16"/>
  <c r="I245" i="16"/>
  <c r="J245" i="16" s="1"/>
  <c r="F245" i="16"/>
  <c r="I244" i="16"/>
  <c r="F244" i="16"/>
  <c r="I243" i="16"/>
  <c r="J243" i="16" s="1"/>
  <c r="F243" i="16"/>
  <c r="I241" i="16"/>
  <c r="J241" i="16" s="1"/>
  <c r="F241" i="16"/>
  <c r="I240" i="16"/>
  <c r="J240" i="16" s="1"/>
  <c r="F240" i="16"/>
  <c r="I239" i="16"/>
  <c r="J239" i="16" s="1"/>
  <c r="F239" i="16"/>
  <c r="I238" i="16"/>
  <c r="F238" i="16"/>
  <c r="I237" i="16"/>
  <c r="J237" i="16" s="1"/>
  <c r="F237" i="16"/>
  <c r="I235" i="16"/>
  <c r="J235" i="16" s="1"/>
  <c r="F235" i="16"/>
  <c r="I234" i="16"/>
  <c r="J234" i="16" s="1"/>
  <c r="F234" i="16"/>
  <c r="I233" i="16"/>
  <c r="J233" i="16" s="1"/>
  <c r="F233" i="16"/>
  <c r="I231" i="16"/>
  <c r="F231" i="16"/>
  <c r="I230" i="16"/>
  <c r="I229" i="16"/>
  <c r="J229" i="16" s="1"/>
  <c r="F229" i="16"/>
  <c r="G227" i="16"/>
  <c r="G228" i="16" s="1"/>
  <c r="I226" i="16"/>
  <c r="F226" i="16"/>
  <c r="I224" i="16"/>
  <c r="J224" i="16" s="1"/>
  <c r="F224" i="16"/>
  <c r="I223" i="16"/>
  <c r="F223" i="16"/>
  <c r="I222" i="16"/>
  <c r="J222" i="16" s="1"/>
  <c r="F222" i="16"/>
  <c r="I221" i="16"/>
  <c r="J221" i="16" s="1"/>
  <c r="F221" i="16"/>
  <c r="I219" i="16"/>
  <c r="F219" i="16"/>
  <c r="I218" i="16"/>
  <c r="J218" i="16" s="1"/>
  <c r="F218" i="16"/>
  <c r="I217" i="16"/>
  <c r="F217" i="16"/>
  <c r="I216" i="16"/>
  <c r="J216" i="16" s="1"/>
  <c r="F216" i="16"/>
  <c r="I213" i="16"/>
  <c r="J213" i="16" s="1"/>
  <c r="F213" i="16"/>
  <c r="I212" i="16"/>
  <c r="J212" i="16" s="1"/>
  <c r="F212" i="16"/>
  <c r="I211" i="16"/>
  <c r="J211" i="16" s="1"/>
  <c r="F211" i="16"/>
  <c r="I210" i="16"/>
  <c r="J210" i="16" s="1"/>
  <c r="F210" i="16"/>
  <c r="I209" i="16"/>
  <c r="J209" i="16" s="1"/>
  <c r="I207" i="16"/>
  <c r="J207" i="16" s="1"/>
  <c r="I206" i="16"/>
  <c r="I205" i="16"/>
  <c r="J205" i="16" s="1"/>
  <c r="G197" i="16"/>
  <c r="G198" i="16" s="1"/>
  <c r="I193" i="16"/>
  <c r="J193" i="16" s="1"/>
  <c r="I192" i="16"/>
  <c r="J192" i="16" s="1"/>
  <c r="F192" i="16"/>
  <c r="I191" i="16"/>
  <c r="J191" i="16" s="1"/>
  <c r="F191" i="16"/>
  <c r="I190" i="16"/>
  <c r="J190" i="16" s="1"/>
  <c r="F190" i="16"/>
  <c r="I188" i="16"/>
  <c r="J188" i="16" s="1"/>
  <c r="F188" i="16"/>
  <c r="I187" i="16"/>
  <c r="F187" i="16"/>
  <c r="I186" i="16"/>
  <c r="J186" i="16" s="1"/>
  <c r="F186" i="16"/>
  <c r="I185" i="16"/>
  <c r="J185" i="16" s="1"/>
  <c r="F185" i="16"/>
  <c r="I183" i="16"/>
  <c r="J183" i="16" s="1"/>
  <c r="F183" i="16"/>
  <c r="I180" i="16"/>
  <c r="J180" i="16" s="1"/>
  <c r="F180" i="16"/>
  <c r="I179" i="16"/>
  <c r="J179" i="16" s="1"/>
  <c r="I177" i="16"/>
  <c r="J177" i="16" s="1"/>
  <c r="F177" i="16"/>
  <c r="I176" i="16"/>
  <c r="J176" i="16" s="1"/>
  <c r="F176" i="16"/>
  <c r="I175" i="16"/>
  <c r="J175" i="16" s="1"/>
  <c r="F175" i="16"/>
  <c r="I174" i="16"/>
  <c r="J174" i="16" s="1"/>
  <c r="F174" i="16"/>
  <c r="I173" i="16"/>
  <c r="J173" i="16" s="1"/>
  <c r="F173" i="16"/>
  <c r="I172" i="16"/>
  <c r="J172" i="16" s="1"/>
  <c r="F172" i="16"/>
  <c r="I171" i="16"/>
  <c r="J171" i="16" s="1"/>
  <c r="F171" i="16"/>
  <c r="I170" i="16"/>
  <c r="J170" i="16" s="1"/>
  <c r="F170" i="16"/>
  <c r="I169" i="16"/>
  <c r="J169" i="16" s="1"/>
  <c r="F169" i="16"/>
  <c r="G167" i="16"/>
  <c r="G168" i="16" s="1"/>
  <c r="I166" i="16"/>
  <c r="J166" i="16" s="1"/>
  <c r="F166" i="16"/>
  <c r="I165" i="16"/>
  <c r="J165" i="16" s="1"/>
  <c r="F165" i="16"/>
  <c r="I164" i="16"/>
  <c r="J164" i="16" s="1"/>
  <c r="F164" i="16"/>
  <c r="I163" i="16"/>
  <c r="J163" i="16" s="1"/>
  <c r="F163" i="16"/>
  <c r="I162" i="16"/>
  <c r="J162" i="16" s="1"/>
  <c r="F162" i="16"/>
  <c r="I161" i="16"/>
  <c r="J161" i="16" s="1"/>
  <c r="F161" i="16"/>
  <c r="I160" i="16"/>
  <c r="J160" i="16" s="1"/>
  <c r="F160" i="16"/>
  <c r="I159" i="16"/>
  <c r="J159" i="16" s="1"/>
  <c r="F159" i="16"/>
  <c r="I155" i="16"/>
  <c r="J155" i="16" s="1"/>
  <c r="F155" i="16"/>
  <c r="I153" i="16"/>
  <c r="J153" i="16" s="1"/>
  <c r="F153" i="16"/>
  <c r="I151" i="16"/>
  <c r="J151" i="16" s="1"/>
  <c r="F151" i="16"/>
  <c r="I150" i="16"/>
  <c r="J150" i="16" s="1"/>
  <c r="F150" i="16"/>
  <c r="I149" i="16"/>
  <c r="J149" i="16" s="1"/>
  <c r="F149" i="16"/>
  <c r="I148" i="16"/>
  <c r="J148" i="16" s="1"/>
  <c r="F148" i="16"/>
  <c r="I147" i="16"/>
  <c r="J147" i="16" s="1"/>
  <c r="F147" i="16"/>
  <c r="I145" i="16"/>
  <c r="J145" i="16" s="1"/>
  <c r="F145" i="16"/>
  <c r="I144" i="16"/>
  <c r="J144" i="16" s="1"/>
  <c r="F144" i="16"/>
  <c r="I143" i="16"/>
  <c r="J143" i="16" s="1"/>
  <c r="I142" i="16"/>
  <c r="J142" i="16" s="1"/>
  <c r="F142" i="16"/>
  <c r="I141" i="16"/>
  <c r="J141" i="16" s="1"/>
  <c r="F141" i="16"/>
  <c r="I140" i="16"/>
  <c r="F140" i="16"/>
  <c r="F139" i="16"/>
  <c r="G137" i="16"/>
  <c r="G138" i="16" s="1"/>
  <c r="I136" i="16"/>
  <c r="F136" i="16"/>
  <c r="I135" i="16"/>
  <c r="J135" i="16" s="1"/>
  <c r="F135" i="16"/>
  <c r="I133" i="16"/>
  <c r="J133" i="16" s="1"/>
  <c r="F133" i="16"/>
  <c r="I132" i="16"/>
  <c r="J132" i="16" s="1"/>
  <c r="F132" i="16"/>
  <c r="I131" i="16"/>
  <c r="J131" i="16" s="1"/>
  <c r="F131" i="16"/>
  <c r="I130" i="16"/>
  <c r="J130" i="16" s="1"/>
  <c r="F130" i="16"/>
  <c r="I129" i="16"/>
  <c r="F129" i="16"/>
  <c r="I128" i="16"/>
  <c r="J128" i="16" s="1"/>
  <c r="F128" i="16"/>
  <c r="I127" i="16"/>
  <c r="J127" i="16" s="1"/>
  <c r="F127" i="16"/>
  <c r="I126" i="16"/>
  <c r="J126" i="16" s="1"/>
  <c r="F126" i="16"/>
  <c r="I125" i="16"/>
  <c r="J125" i="16" s="1"/>
  <c r="F125" i="16"/>
  <c r="I124" i="16"/>
  <c r="F124" i="16"/>
  <c r="I123" i="16"/>
  <c r="F123" i="16"/>
  <c r="I122" i="16"/>
  <c r="J122" i="16" s="1"/>
  <c r="F122" i="16"/>
  <c r="I120" i="16"/>
  <c r="J120" i="16" s="1"/>
  <c r="F120" i="16"/>
  <c r="I119" i="16"/>
  <c r="J119" i="16" s="1"/>
  <c r="I118" i="16"/>
  <c r="J118" i="16" s="1"/>
  <c r="F118" i="16"/>
  <c r="I117" i="16"/>
  <c r="F117" i="16"/>
  <c r="I116" i="16"/>
  <c r="J116" i="16" s="1"/>
  <c r="I115" i="16"/>
  <c r="I113" i="16"/>
  <c r="J113" i="16" s="1"/>
  <c r="F113" i="16"/>
  <c r="I110" i="16"/>
  <c r="F110" i="16"/>
  <c r="F109" i="16"/>
  <c r="I106" i="16"/>
  <c r="F106" i="16"/>
  <c r="I105" i="16"/>
  <c r="J105" i="16" s="1"/>
  <c r="F105" i="16"/>
  <c r="I103" i="16"/>
  <c r="J103" i="16" s="1"/>
  <c r="F103" i="16"/>
  <c r="I102" i="16"/>
  <c r="J102" i="16" s="1"/>
  <c r="F102" i="16"/>
  <c r="I101" i="16"/>
  <c r="J101" i="16" s="1"/>
  <c r="F101" i="16"/>
  <c r="I100" i="16"/>
  <c r="F100" i="16"/>
  <c r="I99" i="16"/>
  <c r="F99" i="16"/>
  <c r="I98" i="16"/>
  <c r="J98" i="16" s="1"/>
  <c r="F98" i="16"/>
  <c r="I97" i="16"/>
  <c r="J97" i="16" s="1"/>
  <c r="I95" i="16"/>
  <c r="J95" i="16" s="1"/>
  <c r="I94" i="16"/>
  <c r="J94" i="16" s="1"/>
  <c r="F94" i="16"/>
  <c r="I93" i="16"/>
  <c r="J93" i="16" s="1"/>
  <c r="F93" i="16"/>
  <c r="I92" i="16"/>
  <c r="J92" i="16" s="1"/>
  <c r="I90" i="16"/>
  <c r="J90" i="16" s="1"/>
  <c r="F90" i="16"/>
  <c r="I89" i="16"/>
  <c r="I88" i="16"/>
  <c r="F88" i="16"/>
  <c r="I87" i="16"/>
  <c r="F87" i="16"/>
  <c r="I86" i="16"/>
  <c r="F86" i="16"/>
  <c r="I85" i="16"/>
  <c r="J85" i="16" s="1"/>
  <c r="F85" i="16"/>
  <c r="I84" i="16"/>
  <c r="J84" i="16" s="1"/>
  <c r="F84" i="16"/>
  <c r="I81" i="16"/>
  <c r="J81" i="16" s="1"/>
  <c r="F81" i="16"/>
  <c r="F80" i="16"/>
  <c r="G78" i="16"/>
  <c r="I76" i="16"/>
  <c r="J76" i="16" s="1"/>
  <c r="F76" i="16"/>
  <c r="I75" i="16"/>
  <c r="F75" i="16"/>
  <c r="I67" i="16"/>
  <c r="F67" i="16"/>
  <c r="I66" i="16"/>
  <c r="J66" i="16" s="1"/>
  <c r="F66" i="16"/>
  <c r="I65" i="16"/>
  <c r="J65" i="16" s="1"/>
  <c r="F65" i="16"/>
  <c r="K64" i="16"/>
  <c r="L64" i="16" s="1"/>
  <c r="I63" i="16"/>
  <c r="F63" i="16"/>
  <c r="K62" i="16"/>
  <c r="I61" i="16"/>
  <c r="J61" i="16" s="1"/>
  <c r="F61" i="16"/>
  <c r="K60" i="16"/>
  <c r="I59" i="16"/>
  <c r="F59" i="16"/>
  <c r="I58" i="16"/>
  <c r="J58" i="16" s="1"/>
  <c r="F58" i="16"/>
  <c r="I57" i="16"/>
  <c r="J57" i="16" s="1"/>
  <c r="F57" i="16"/>
  <c r="I55" i="16"/>
  <c r="J55" i="16" s="1"/>
  <c r="F55" i="16"/>
  <c r="I54" i="16"/>
  <c r="F54" i="16"/>
  <c r="I53" i="16"/>
  <c r="J53" i="16" s="1"/>
  <c r="F53" i="16"/>
  <c r="I52" i="16"/>
  <c r="F52" i="16"/>
  <c r="K51" i="16"/>
  <c r="L51" i="16" s="1"/>
  <c r="I50" i="16"/>
  <c r="J50" i="16" s="1"/>
  <c r="F50" i="16"/>
  <c r="G48" i="16"/>
  <c r="G49" i="16" s="1"/>
  <c r="I47" i="16"/>
  <c r="J47" i="16" s="1"/>
  <c r="I45" i="16"/>
  <c r="J45" i="16" s="1"/>
  <c r="F45" i="16"/>
  <c r="I44" i="16"/>
  <c r="J44" i="16" s="1"/>
  <c r="F44" i="16"/>
  <c r="I43" i="16"/>
  <c r="J43" i="16" s="1"/>
  <c r="F43" i="16"/>
  <c r="I42" i="16"/>
  <c r="J42" i="16" s="1"/>
  <c r="F42" i="16"/>
  <c r="I41" i="16"/>
  <c r="J41" i="16" s="1"/>
  <c r="F41" i="16"/>
  <c r="K40" i="16"/>
  <c r="I39" i="16"/>
  <c r="J39" i="16" s="1"/>
  <c r="I38" i="16"/>
  <c r="J38" i="16" s="1"/>
  <c r="F38" i="16"/>
  <c r="I37" i="16"/>
  <c r="J37" i="16" s="1"/>
  <c r="F37" i="16"/>
  <c r="I36" i="16"/>
  <c r="J36" i="16" s="1"/>
  <c r="F36" i="16"/>
  <c r="I35" i="16"/>
  <c r="J35" i="16" s="1"/>
  <c r="F35" i="16"/>
  <c r="I34" i="16"/>
  <c r="F34" i="16"/>
  <c r="I33" i="16"/>
  <c r="J33" i="16" s="1"/>
  <c r="F33" i="16"/>
  <c r="I32" i="16"/>
  <c r="J32" i="16" s="1"/>
  <c r="F32" i="16"/>
  <c r="I31" i="16"/>
  <c r="J31" i="16" s="1"/>
  <c r="F31" i="16"/>
  <c r="I30" i="16"/>
  <c r="I29" i="16"/>
  <c r="J29" i="16" s="1"/>
  <c r="F29" i="16"/>
  <c r="I28" i="16"/>
  <c r="J28" i="16" s="1"/>
  <c r="F28" i="16"/>
  <c r="I27" i="16"/>
  <c r="F27" i="16"/>
  <c r="I26" i="16"/>
  <c r="F26" i="16"/>
  <c r="I25" i="16"/>
  <c r="J25" i="16" s="1"/>
  <c r="I23" i="16"/>
  <c r="J23" i="16" s="1"/>
  <c r="F23" i="16"/>
  <c r="I21" i="16"/>
  <c r="J21" i="16" s="1"/>
  <c r="F21" i="16"/>
  <c r="I17" i="16"/>
  <c r="J17" i="16" s="1"/>
  <c r="F17" i="16"/>
  <c r="I14" i="16"/>
  <c r="J14" i="16" s="1"/>
  <c r="I13" i="16"/>
  <c r="J13" i="16" s="1"/>
  <c r="K13" i="16" s="1"/>
  <c r="F13" i="16"/>
  <c r="I12" i="16"/>
  <c r="F12" i="16"/>
  <c r="I8" i="16"/>
  <c r="J8" i="16" s="1"/>
  <c r="F8" i="16"/>
  <c r="I7" i="16"/>
  <c r="J7" i="16" s="1"/>
  <c r="I5" i="16"/>
  <c r="F5" i="16"/>
  <c r="I4" i="16"/>
  <c r="J4" i="16" s="1"/>
  <c r="F4" i="16"/>
  <c r="I3" i="16"/>
  <c r="J3" i="16" s="1"/>
  <c r="F3" i="16"/>
  <c r="I2" i="16"/>
  <c r="J124" i="16" l="1"/>
  <c r="R124" i="16"/>
  <c r="J302" i="16"/>
  <c r="K302" i="16" s="1"/>
  <c r="L302" i="16" s="1"/>
  <c r="M302" i="16" s="1"/>
  <c r="R302" i="16"/>
  <c r="J362" i="16"/>
  <c r="K362" i="16" s="1"/>
  <c r="R362" i="16"/>
  <c r="J291" i="16"/>
  <c r="R291" i="16"/>
  <c r="J59" i="16"/>
  <c r="K59" i="16" s="1"/>
  <c r="L59" i="16" s="1"/>
  <c r="R59" i="16"/>
  <c r="G79" i="16"/>
  <c r="G107" i="16" s="1"/>
  <c r="J117" i="16"/>
  <c r="K117" i="16" s="1"/>
  <c r="R117" i="16"/>
  <c r="J326" i="16"/>
  <c r="R326" i="16"/>
  <c r="J297" i="16"/>
  <c r="R297" i="16"/>
  <c r="J333" i="16"/>
  <c r="K333" i="16" s="1"/>
  <c r="L333" i="16" s="1"/>
  <c r="M333" i="16" s="1"/>
  <c r="R333" i="16"/>
  <c r="J351" i="16"/>
  <c r="K351" i="16" s="1"/>
  <c r="R351" i="16"/>
  <c r="J67" i="16"/>
  <c r="R67" i="16"/>
  <c r="J27" i="16"/>
  <c r="K27" i="16" s="1"/>
  <c r="L27" i="16" s="1"/>
  <c r="R27" i="16"/>
  <c r="J187" i="16"/>
  <c r="J197" i="16" s="1"/>
  <c r="J198" i="16" s="1"/>
  <c r="R187" i="16"/>
  <c r="R197" i="16" s="1"/>
  <c r="R198" i="16" s="1"/>
  <c r="J34" i="16"/>
  <c r="K34" i="16" s="1"/>
  <c r="L34" i="16" s="1"/>
  <c r="M34" i="16" s="1"/>
  <c r="R34" i="16"/>
  <c r="J86" i="16"/>
  <c r="K86" i="16" s="1"/>
  <c r="L86" i="16" s="1"/>
  <c r="R86" i="16"/>
  <c r="J99" i="16"/>
  <c r="R99" i="16"/>
  <c r="J250" i="16"/>
  <c r="R250" i="16"/>
  <c r="R257" i="16" s="1"/>
  <c r="R258" i="16" s="1"/>
  <c r="J281" i="16"/>
  <c r="K281" i="16" s="1"/>
  <c r="L281" i="16" s="1"/>
  <c r="M281" i="16" s="1"/>
  <c r="R281" i="16"/>
  <c r="R287" i="16" s="1"/>
  <c r="R288" i="16" s="1"/>
  <c r="J418" i="16"/>
  <c r="K418" i="16" s="1"/>
  <c r="L418" i="16" s="1"/>
  <c r="M418" i="16" s="1"/>
  <c r="R418" i="16"/>
  <c r="J624" i="16"/>
  <c r="R624" i="16"/>
  <c r="R647" i="16" s="1"/>
  <c r="R648" i="16" s="1"/>
  <c r="J651" i="16"/>
  <c r="K651" i="16" s="1"/>
  <c r="L651" i="16" s="1"/>
  <c r="M651" i="16" s="1"/>
  <c r="R651" i="16"/>
  <c r="J771" i="16"/>
  <c r="R771" i="16"/>
  <c r="R797" i="16" s="1"/>
  <c r="R798" i="16" s="1"/>
  <c r="J602" i="16"/>
  <c r="K602" i="16" s="1"/>
  <c r="R602" i="16"/>
  <c r="J531" i="16"/>
  <c r="K531" i="16" s="1"/>
  <c r="R531" i="16"/>
  <c r="J741" i="16"/>
  <c r="K741" i="16" s="1"/>
  <c r="L741" i="16" s="1"/>
  <c r="R741" i="16"/>
  <c r="R767" i="16" s="1"/>
  <c r="R768" i="16" s="1"/>
  <c r="J509" i="16"/>
  <c r="K509" i="16" s="1"/>
  <c r="R509" i="16"/>
  <c r="J594" i="16"/>
  <c r="K594" i="16" s="1"/>
  <c r="R594" i="16"/>
  <c r="J412" i="16"/>
  <c r="K412" i="16" s="1"/>
  <c r="L412" i="16" s="1"/>
  <c r="R412" i="16"/>
  <c r="J479" i="16"/>
  <c r="K479" i="16" s="1"/>
  <c r="L479" i="16" s="1"/>
  <c r="M479" i="16" s="1"/>
  <c r="R479" i="16"/>
  <c r="R497" i="16" s="1"/>
  <c r="R498" i="16" s="1"/>
  <c r="J658" i="16"/>
  <c r="R658" i="16"/>
  <c r="J431" i="16"/>
  <c r="R431" i="16"/>
  <c r="J549" i="16"/>
  <c r="R549" i="16"/>
  <c r="J685" i="16"/>
  <c r="K685" i="16" s="1"/>
  <c r="R685" i="16"/>
  <c r="J724" i="16"/>
  <c r="R724" i="16"/>
  <c r="J801" i="16"/>
  <c r="K801" i="16" s="1"/>
  <c r="L801" i="16" s="1"/>
  <c r="M801" i="16" s="1"/>
  <c r="R801" i="16"/>
  <c r="J831" i="16"/>
  <c r="K831" i="16" s="1"/>
  <c r="L831" i="16" s="1"/>
  <c r="R831" i="16"/>
  <c r="R857" i="16" s="1"/>
  <c r="R858" i="16" s="1"/>
  <c r="J711" i="16"/>
  <c r="K711" i="16" s="1"/>
  <c r="L711" i="16" s="1"/>
  <c r="R711" i="16"/>
  <c r="J665" i="16"/>
  <c r="R665" i="16"/>
  <c r="J731" i="16"/>
  <c r="K731" i="16" s="1"/>
  <c r="L731" i="16" s="1"/>
  <c r="M731" i="16" s="1"/>
  <c r="R731" i="16"/>
  <c r="J820" i="16"/>
  <c r="R820" i="16"/>
  <c r="J537" i="16"/>
  <c r="R537" i="16"/>
  <c r="J681" i="16"/>
  <c r="K681" i="16" s="1"/>
  <c r="L681" i="16" s="1"/>
  <c r="R681" i="16"/>
  <c r="J806" i="16"/>
  <c r="R806" i="16"/>
  <c r="J813" i="16"/>
  <c r="K813" i="16" s="1"/>
  <c r="L813" i="16" s="1"/>
  <c r="M813" i="16" s="1"/>
  <c r="R813" i="16"/>
  <c r="J502" i="16"/>
  <c r="K502" i="16" s="1"/>
  <c r="L502" i="16" s="1"/>
  <c r="R502" i="16"/>
  <c r="J516" i="16"/>
  <c r="R516" i="16"/>
  <c r="J699" i="16"/>
  <c r="K699" i="16" s="1"/>
  <c r="L699" i="16" s="1"/>
  <c r="R699" i="16"/>
  <c r="J718" i="16"/>
  <c r="K718" i="16" s="1"/>
  <c r="R718" i="16"/>
  <c r="J1102" i="16"/>
  <c r="K1102" i="16" s="1"/>
  <c r="L1102" i="16" s="1"/>
  <c r="R1102" i="16"/>
  <c r="J1275" i="16"/>
  <c r="K1275" i="16" s="1"/>
  <c r="J5" i="16"/>
  <c r="K5" i="16" s="1"/>
  <c r="L5" i="16" s="1"/>
  <c r="M5" i="16" s="1"/>
  <c r="V10" i="16" s="1"/>
  <c r="K727" i="16"/>
  <c r="L727" i="16" s="1"/>
  <c r="M727" i="16" s="1"/>
  <c r="K786" i="16"/>
  <c r="L786" i="16" s="1"/>
  <c r="M786" i="16" s="1"/>
  <c r="V798" i="16" s="1"/>
  <c r="J818" i="16"/>
  <c r="K818" i="16" s="1"/>
  <c r="L818" i="16" s="1"/>
  <c r="M818" i="16" s="1"/>
  <c r="J897" i="16"/>
  <c r="K897" i="16" s="1"/>
  <c r="L897" i="16" s="1"/>
  <c r="M897" i="16" s="1"/>
  <c r="J916" i="16"/>
  <c r="K916" i="16" s="1"/>
  <c r="L916" i="16" s="1"/>
  <c r="M916" i="16" s="1"/>
  <c r="J956" i="16"/>
  <c r="J1027" i="16"/>
  <c r="K1027" i="16" s="1"/>
  <c r="L1027" i="16" s="1"/>
  <c r="M1027" i="16" s="1"/>
  <c r="J1045" i="16"/>
  <c r="K1045" i="16" s="1"/>
  <c r="L1045" i="16" s="1"/>
  <c r="M1045" i="16" s="1"/>
  <c r="J1073" i="16"/>
  <c r="J1119" i="16"/>
  <c r="K1119" i="16" s="1"/>
  <c r="L1119" i="16" s="1"/>
  <c r="M1119" i="16" s="1"/>
  <c r="J1131" i="16"/>
  <c r="K1131" i="16" s="1"/>
  <c r="L1131" i="16" s="1"/>
  <c r="M1131" i="16" s="1"/>
  <c r="J1242" i="16"/>
  <c r="J778" i="16"/>
  <c r="K778" i="16" s="1"/>
  <c r="L778" i="16" s="1"/>
  <c r="M778" i="16" s="1"/>
  <c r="J804" i="16"/>
  <c r="K804" i="16" s="1"/>
  <c r="L804" i="16" s="1"/>
  <c r="M804" i="16" s="1"/>
  <c r="J814" i="16"/>
  <c r="K814" i="16" s="1"/>
  <c r="J847" i="16"/>
  <c r="K847" i="16" s="1"/>
  <c r="L847" i="16" s="1"/>
  <c r="M847" i="16" s="1"/>
  <c r="J854" i="16"/>
  <c r="K854" i="16" s="1"/>
  <c r="L854" i="16" s="1"/>
  <c r="M854" i="16" s="1"/>
  <c r="J868" i="16"/>
  <c r="J873" i="16"/>
  <c r="K873" i="16" s="1"/>
  <c r="L873" i="16" s="1"/>
  <c r="M873" i="16" s="1"/>
  <c r="J922" i="16"/>
  <c r="K922" i="16" s="1"/>
  <c r="L922" i="16" s="1"/>
  <c r="M922" i="16" s="1"/>
  <c r="J925" i="16"/>
  <c r="K925" i="16" s="1"/>
  <c r="J929" i="16"/>
  <c r="K929" i="16" s="1"/>
  <c r="L929" i="16" s="1"/>
  <c r="M929" i="16" s="1"/>
  <c r="J960" i="16"/>
  <c r="K960" i="16" s="1"/>
  <c r="L960" i="16" s="1"/>
  <c r="M960" i="16" s="1"/>
  <c r="J1032" i="16"/>
  <c r="K1032" i="16" s="1"/>
  <c r="J1066" i="16"/>
  <c r="K1066" i="16" s="1"/>
  <c r="L1066" i="16" s="1"/>
  <c r="M1066" i="16" s="1"/>
  <c r="J1091" i="16"/>
  <c r="K1091" i="16" s="1"/>
  <c r="L1091" i="16" s="1"/>
  <c r="M1091" i="16" s="1"/>
  <c r="J1095" i="16"/>
  <c r="K1095" i="16" s="1"/>
  <c r="L1095" i="16" s="1"/>
  <c r="M1095" i="16" s="1"/>
  <c r="K1120" i="16"/>
  <c r="L1120" i="16" s="1"/>
  <c r="M1120" i="16" s="1"/>
  <c r="K1214" i="16"/>
  <c r="L1214" i="16" s="1"/>
  <c r="M1214" i="16" s="1"/>
  <c r="J1316" i="16"/>
  <c r="K1316" i="16" s="1"/>
  <c r="L1316" i="16" s="1"/>
  <c r="J957" i="16"/>
  <c r="K957" i="16" s="1"/>
  <c r="L957" i="16" s="1"/>
  <c r="M957" i="16" s="1"/>
  <c r="J991" i="16"/>
  <c r="J1028" i="16"/>
  <c r="K1028" i="16" s="1"/>
  <c r="L1028" i="16" s="1"/>
  <c r="M1028" i="16" s="1"/>
  <c r="J1137" i="16"/>
  <c r="K1137" i="16" s="1"/>
  <c r="L1137" i="16" s="1"/>
  <c r="M1137" i="16" s="1"/>
  <c r="J1151" i="16"/>
  <c r="K1151" i="16" s="1"/>
  <c r="L1151" i="16" s="1"/>
  <c r="M1151" i="16" s="1"/>
  <c r="J1155" i="16"/>
  <c r="K1155" i="16" s="1"/>
  <c r="L1155" i="16" s="1"/>
  <c r="M1155" i="16" s="1"/>
  <c r="J1194" i="16"/>
  <c r="K1194" i="16" s="1"/>
  <c r="L1194" i="16" s="1"/>
  <c r="M1194" i="16" s="1"/>
  <c r="J1302" i="16"/>
  <c r="K1302" i="16" s="1"/>
  <c r="L1302" i="16" s="1"/>
  <c r="J729" i="16"/>
  <c r="K729" i="16" s="1"/>
  <c r="L729" i="16" s="1"/>
  <c r="M729" i="16" s="1"/>
  <c r="J742" i="16"/>
  <c r="K742" i="16" s="1"/>
  <c r="L742" i="16" s="1"/>
  <c r="M742" i="16" s="1"/>
  <c r="J762" i="16"/>
  <c r="K762" i="16" s="1"/>
  <c r="L762" i="16" s="1"/>
  <c r="M762" i="16" s="1"/>
  <c r="J796" i="16"/>
  <c r="K796" i="16" s="1"/>
  <c r="L796" i="16" s="1"/>
  <c r="M796" i="16" s="1"/>
  <c r="J811" i="16"/>
  <c r="K811" i="16" s="1"/>
  <c r="L811" i="16" s="1"/>
  <c r="M811" i="16" s="1"/>
  <c r="J826" i="16"/>
  <c r="K826" i="16" s="1"/>
  <c r="L826" i="16" s="1"/>
  <c r="M826" i="16" s="1"/>
  <c r="K885" i="16"/>
  <c r="L885" i="16" s="1"/>
  <c r="M885" i="16" s="1"/>
  <c r="J930" i="16"/>
  <c r="K930" i="16" s="1"/>
  <c r="L930" i="16" s="1"/>
  <c r="M930" i="16" s="1"/>
  <c r="J749" i="16"/>
  <c r="K749" i="16" s="1"/>
  <c r="L749" i="16" s="1"/>
  <c r="M749" i="16" s="1"/>
  <c r="J779" i="16"/>
  <c r="K779" i="16" s="1"/>
  <c r="L779" i="16" s="1"/>
  <c r="M779" i="16" s="1"/>
  <c r="J812" i="16"/>
  <c r="K812" i="16" s="1"/>
  <c r="L812" i="16" s="1"/>
  <c r="M812" i="16" s="1"/>
  <c r="K848" i="16"/>
  <c r="L848" i="16" s="1"/>
  <c r="M848" i="16" s="1"/>
  <c r="K861" i="16"/>
  <c r="J882" i="16"/>
  <c r="K882" i="16" s="1"/>
  <c r="L882" i="16" s="1"/>
  <c r="M882" i="16" s="1"/>
  <c r="J965" i="16"/>
  <c r="K965" i="16" s="1"/>
  <c r="L965" i="16" s="1"/>
  <c r="M965" i="16" s="1"/>
  <c r="J1035" i="16"/>
  <c r="K1035" i="16" s="1"/>
  <c r="L1035" i="16" s="1"/>
  <c r="M1035" i="16" s="1"/>
  <c r="J1052" i="16"/>
  <c r="K1052" i="16" s="1"/>
  <c r="L1052" i="16" s="1"/>
  <c r="M1052" i="16" s="1"/>
  <c r="J1085" i="16"/>
  <c r="K1085" i="16" s="1"/>
  <c r="L1085" i="16" s="1"/>
  <c r="M1085" i="16" s="1"/>
  <c r="J1147" i="16"/>
  <c r="K1147" i="16" s="1"/>
  <c r="L1147" i="16" s="1"/>
  <c r="M1147" i="16" s="1"/>
  <c r="J1186" i="16"/>
  <c r="K1186" i="16" s="1"/>
  <c r="L1186" i="16" s="1"/>
  <c r="M1186" i="16" s="1"/>
  <c r="J1238" i="16"/>
  <c r="K1238" i="16" s="1"/>
  <c r="L1238" i="16" s="1"/>
  <c r="M1238" i="16" s="1"/>
  <c r="J1244" i="16"/>
  <c r="K1244" i="16" s="1"/>
  <c r="L1244" i="16" s="1"/>
  <c r="M1244" i="16" s="1"/>
  <c r="K1259" i="16"/>
  <c r="L1259" i="16" s="1"/>
  <c r="M1259" i="16" s="1"/>
  <c r="J964" i="16"/>
  <c r="K964" i="16" s="1"/>
  <c r="L964" i="16" s="1"/>
  <c r="M964" i="16" s="1"/>
  <c r="K775" i="16"/>
  <c r="L775" i="16" s="1"/>
  <c r="M775" i="16" s="1"/>
  <c r="J938" i="16"/>
  <c r="K938" i="16" s="1"/>
  <c r="L938" i="16" s="1"/>
  <c r="M938" i="16" s="1"/>
  <c r="J756" i="16"/>
  <c r="K756" i="16" s="1"/>
  <c r="L756" i="16" s="1"/>
  <c r="M756" i="16" s="1"/>
  <c r="J780" i="16"/>
  <c r="K780" i="16" s="1"/>
  <c r="L780" i="16" s="1"/>
  <c r="M780" i="16" s="1"/>
  <c r="J793" i="16"/>
  <c r="K793" i="16" s="1"/>
  <c r="J845" i="16"/>
  <c r="K845" i="16" s="1"/>
  <c r="L845" i="16" s="1"/>
  <c r="M845" i="16" s="1"/>
  <c r="J896" i="16"/>
  <c r="K896" i="16" s="1"/>
  <c r="L896" i="16" s="1"/>
  <c r="M896" i="16" s="1"/>
  <c r="J980" i="16"/>
  <c r="K980" i="16" s="1"/>
  <c r="L980" i="16" s="1"/>
  <c r="M980" i="16" s="1"/>
  <c r="R984" i="16"/>
  <c r="R1007" i="16" s="1"/>
  <c r="R1008" i="16" s="1"/>
  <c r="J995" i="16"/>
  <c r="K995" i="16" s="1"/>
  <c r="L995" i="16" s="1"/>
  <c r="M995" i="16" s="1"/>
  <c r="J1072" i="16"/>
  <c r="K1072" i="16" s="1"/>
  <c r="L1072" i="16" s="1"/>
  <c r="M1072" i="16" s="1"/>
  <c r="J1112" i="16"/>
  <c r="K1112" i="16" s="1"/>
  <c r="L1112" i="16" s="1"/>
  <c r="M1112" i="16" s="1"/>
  <c r="J1115" i="16"/>
  <c r="K1115" i="16" s="1"/>
  <c r="L1115" i="16" s="1"/>
  <c r="M1115" i="16" s="1"/>
  <c r="J1139" i="16"/>
  <c r="K1139" i="16" s="1"/>
  <c r="L1139" i="16" s="1"/>
  <c r="M1139" i="16" s="1"/>
  <c r="J1152" i="16"/>
  <c r="K1152" i="16" s="1"/>
  <c r="L1152" i="16" s="1"/>
  <c r="M1152" i="16" s="1"/>
  <c r="J1279" i="16"/>
  <c r="J1310" i="16"/>
  <c r="K1310" i="16" s="1"/>
  <c r="L1310" i="16" s="1"/>
  <c r="J732" i="16"/>
  <c r="K732" i="16" s="1"/>
  <c r="L732" i="16" s="1"/>
  <c r="M732" i="16" s="1"/>
  <c r="J736" i="16"/>
  <c r="K736" i="16" s="1"/>
  <c r="L736" i="16" s="1"/>
  <c r="M736" i="16" s="1"/>
  <c r="J773" i="16"/>
  <c r="K773" i="16" s="1"/>
  <c r="L773" i="16" s="1"/>
  <c r="M773" i="16" s="1"/>
  <c r="J777" i="16"/>
  <c r="K777" i="16" s="1"/>
  <c r="L777" i="16" s="1"/>
  <c r="M777" i="16" s="1"/>
  <c r="J799" i="16"/>
  <c r="K799" i="16" s="1"/>
  <c r="L799" i="16" s="1"/>
  <c r="K839" i="16"/>
  <c r="L839" i="16" s="1"/>
  <c r="M839" i="16" s="1"/>
  <c r="J867" i="16"/>
  <c r="K867" i="16" s="1"/>
  <c r="J928" i="16"/>
  <c r="K928" i="16" s="1"/>
  <c r="L928" i="16" s="1"/>
  <c r="M928" i="16" s="1"/>
  <c r="J975" i="16"/>
  <c r="K975" i="16" s="1"/>
  <c r="L975" i="16" s="1"/>
  <c r="M975" i="16" s="1"/>
  <c r="J1017" i="16"/>
  <c r="J1031" i="16"/>
  <c r="K1031" i="16" s="1"/>
  <c r="L1031" i="16" s="1"/>
  <c r="M1031" i="16" s="1"/>
  <c r="J1059" i="16"/>
  <c r="K1059" i="16" s="1"/>
  <c r="L1059" i="16" s="1"/>
  <c r="M1059" i="16" s="1"/>
  <c r="J1063" i="16"/>
  <c r="J1176" i="16"/>
  <c r="K1176" i="16" s="1"/>
  <c r="L1176" i="16" s="1"/>
  <c r="M1176" i="16" s="1"/>
  <c r="J1202" i="16"/>
  <c r="K1202" i="16" s="1"/>
  <c r="L1202" i="16" s="1"/>
  <c r="M1202" i="16" s="1"/>
  <c r="J1228" i="16"/>
  <c r="J1241" i="16"/>
  <c r="K1241" i="16" s="1"/>
  <c r="L1241" i="16" s="1"/>
  <c r="M1241" i="16" s="1"/>
  <c r="J1257" i="16"/>
  <c r="J1264" i="16"/>
  <c r="J26" i="16"/>
  <c r="K26" i="16" s="1"/>
  <c r="L26" i="16" s="1"/>
  <c r="M26" i="16" s="1"/>
  <c r="J52" i="16"/>
  <c r="K52" i="16" s="1"/>
  <c r="L52" i="16" s="1"/>
  <c r="M52" i="16" s="1"/>
  <c r="J63" i="16"/>
  <c r="J244" i="16"/>
  <c r="K244" i="16" s="1"/>
  <c r="L244" i="16" s="1"/>
  <c r="M244" i="16" s="1"/>
  <c r="J279" i="16"/>
  <c r="K279" i="16" s="1"/>
  <c r="L279" i="16" s="1"/>
  <c r="M279" i="16" s="1"/>
  <c r="J299" i="16"/>
  <c r="J313" i="16"/>
  <c r="K313" i="16" s="1"/>
  <c r="L313" i="16" s="1"/>
  <c r="M313" i="16" s="1"/>
  <c r="J332" i="16"/>
  <c r="J350" i="16"/>
  <c r="K350" i="16" s="1"/>
  <c r="L350" i="16" s="1"/>
  <c r="M350" i="16" s="1"/>
  <c r="J369" i="16"/>
  <c r="K369" i="16" s="1"/>
  <c r="L369" i="16" s="1"/>
  <c r="M369" i="16" s="1"/>
  <c r="J383" i="16"/>
  <c r="K383" i="16" s="1"/>
  <c r="L383" i="16" s="1"/>
  <c r="M383" i="16" s="1"/>
  <c r="J386" i="16"/>
  <c r="K386" i="16" s="1"/>
  <c r="L386" i="16" s="1"/>
  <c r="M386" i="16" s="1"/>
  <c r="J422" i="16"/>
  <c r="K422" i="16" s="1"/>
  <c r="K425" i="16"/>
  <c r="L425" i="16" s="1"/>
  <c r="M425" i="16" s="1"/>
  <c r="K436" i="16"/>
  <c r="L436" i="16" s="1"/>
  <c r="M436" i="16" s="1"/>
  <c r="J485" i="16"/>
  <c r="K485" i="16" s="1"/>
  <c r="J566" i="16"/>
  <c r="K566" i="16" s="1"/>
  <c r="L566" i="16" s="1"/>
  <c r="M566" i="16" s="1"/>
  <c r="J643" i="16"/>
  <c r="K643" i="16" s="1"/>
  <c r="L643" i="16" s="1"/>
  <c r="M643" i="16" s="1"/>
  <c r="K654" i="16"/>
  <c r="J688" i="16"/>
  <c r="K688" i="16" s="1"/>
  <c r="L688" i="16" s="1"/>
  <c r="M688" i="16" s="1"/>
  <c r="J87" i="16"/>
  <c r="K87" i="16" s="1"/>
  <c r="L87" i="16" s="1"/>
  <c r="M87" i="16" s="1"/>
  <c r="J100" i="16"/>
  <c r="K100" i="16" s="1"/>
  <c r="J357" i="16"/>
  <c r="K357" i="16" s="1"/>
  <c r="L357" i="16" s="1"/>
  <c r="M357" i="16" s="1"/>
  <c r="J398" i="16"/>
  <c r="K398" i="16" s="1"/>
  <c r="L398" i="16" s="1"/>
  <c r="M398" i="16" s="1"/>
  <c r="J414" i="16"/>
  <c r="J449" i="16"/>
  <c r="K449" i="16" s="1"/>
  <c r="J473" i="16"/>
  <c r="K473" i="16" s="1"/>
  <c r="J551" i="16"/>
  <c r="K551" i="16" s="1"/>
  <c r="J672" i="16"/>
  <c r="K672" i="16" s="1"/>
  <c r="L672" i="16" s="1"/>
  <c r="M672" i="16" s="1"/>
  <c r="J30" i="16"/>
  <c r="K30" i="16" s="1"/>
  <c r="L30" i="16" s="1"/>
  <c r="M30" i="16" s="1"/>
  <c r="J88" i="16"/>
  <c r="K88" i="16" s="1"/>
  <c r="L88" i="16" s="1"/>
  <c r="M88" i="16" s="1"/>
  <c r="J110" i="16"/>
  <c r="K110" i="16" s="1"/>
  <c r="L110" i="16" s="1"/>
  <c r="M110" i="16" s="1"/>
  <c r="J217" i="16"/>
  <c r="J270" i="16"/>
  <c r="K270" i="16" s="1"/>
  <c r="L270" i="16" s="1"/>
  <c r="M270" i="16" s="1"/>
  <c r="J292" i="16"/>
  <c r="K292" i="16" s="1"/>
  <c r="L292" i="16" s="1"/>
  <c r="M292" i="16" s="1"/>
  <c r="J346" i="16"/>
  <c r="K346" i="16" s="1"/>
  <c r="L346" i="16" s="1"/>
  <c r="M346" i="16" s="1"/>
  <c r="J391" i="16"/>
  <c r="J396" i="16"/>
  <c r="K396" i="16" s="1"/>
  <c r="L396" i="16" s="1"/>
  <c r="M396" i="16" s="1"/>
  <c r="J443" i="16"/>
  <c r="K443" i="16" s="1"/>
  <c r="L443" i="16" s="1"/>
  <c r="M443" i="16" s="1"/>
  <c r="J462" i="16"/>
  <c r="J471" i="16"/>
  <c r="K471" i="16" s="1"/>
  <c r="L471" i="16" s="1"/>
  <c r="M471" i="16" s="1"/>
  <c r="J532" i="16"/>
  <c r="J545" i="16"/>
  <c r="K545" i="16" s="1"/>
  <c r="L545" i="16" s="1"/>
  <c r="M545" i="16" s="1"/>
  <c r="K552" i="16"/>
  <c r="L552" i="16" s="1"/>
  <c r="M552" i="16" s="1"/>
  <c r="V558" i="16" s="1"/>
  <c r="J555" i="16"/>
  <c r="J580" i="16"/>
  <c r="K580" i="16" s="1"/>
  <c r="L580" i="16" s="1"/>
  <c r="M580" i="16" s="1"/>
  <c r="J637" i="16"/>
  <c r="K637" i="16" s="1"/>
  <c r="L637" i="16" s="1"/>
  <c r="M637" i="16" s="1"/>
  <c r="J673" i="16"/>
  <c r="K673" i="16" s="1"/>
  <c r="L673" i="16" s="1"/>
  <c r="M673" i="16" s="1"/>
  <c r="K45" i="16"/>
  <c r="L45" i="16" s="1"/>
  <c r="M45" i="16" s="1"/>
  <c r="J339" i="16"/>
  <c r="J470" i="16"/>
  <c r="K470" i="16" s="1"/>
  <c r="L470" i="16" s="1"/>
  <c r="M470" i="16" s="1"/>
  <c r="J586" i="16"/>
  <c r="K586" i="16" s="1"/>
  <c r="L586" i="16" s="1"/>
  <c r="M586" i="16" s="1"/>
  <c r="J636" i="16"/>
  <c r="K669" i="16"/>
  <c r="J89" i="16"/>
  <c r="K89" i="16" s="1"/>
  <c r="L89" i="16" s="1"/>
  <c r="M89" i="16" s="1"/>
  <c r="J140" i="16"/>
  <c r="J230" i="16"/>
  <c r="K230" i="16" s="1"/>
  <c r="L230" i="16" s="1"/>
  <c r="M230" i="16" s="1"/>
  <c r="J238" i="16"/>
  <c r="K238" i="16" s="1"/>
  <c r="L238" i="16" s="1"/>
  <c r="M238" i="16" s="1"/>
  <c r="J252" i="16"/>
  <c r="J280" i="16"/>
  <c r="K280" i="16" s="1"/>
  <c r="L280" i="16" s="1"/>
  <c r="M280" i="16" s="1"/>
  <c r="J370" i="16"/>
  <c r="K370" i="16" s="1"/>
  <c r="L370" i="16" s="1"/>
  <c r="M370" i="16" s="1"/>
  <c r="J381" i="16"/>
  <c r="K381" i="16" s="1"/>
  <c r="L381" i="16" s="1"/>
  <c r="M381" i="16" s="1"/>
  <c r="J384" i="16"/>
  <c r="K416" i="16"/>
  <c r="L416" i="16" s="1"/>
  <c r="M416" i="16" s="1"/>
  <c r="T437" i="16" s="1"/>
  <c r="T438" i="16" s="1"/>
  <c r="J423" i="16"/>
  <c r="K423" i="16" s="1"/>
  <c r="L423" i="16" s="1"/>
  <c r="M423" i="16" s="1"/>
  <c r="J428" i="16"/>
  <c r="J556" i="16"/>
  <c r="K556" i="16" s="1"/>
  <c r="L556" i="16" s="1"/>
  <c r="M556" i="16" s="1"/>
  <c r="J589" i="16"/>
  <c r="K589" i="16" s="1"/>
  <c r="L589" i="16" s="1"/>
  <c r="M589" i="16" s="1"/>
  <c r="J518" i="16"/>
  <c r="K518" i="16" s="1"/>
  <c r="L518" i="16" s="1"/>
  <c r="M518" i="16" s="1"/>
  <c r="J698" i="16"/>
  <c r="K698" i="16" s="1"/>
  <c r="L698" i="16" s="1"/>
  <c r="M698" i="16" s="1"/>
  <c r="J206" i="16"/>
  <c r="J219" i="16"/>
  <c r="K219" i="16" s="1"/>
  <c r="L219" i="16" s="1"/>
  <c r="M219" i="16" s="1"/>
  <c r="J262" i="16"/>
  <c r="K262" i="16" s="1"/>
  <c r="L262" i="16" s="1"/>
  <c r="M262" i="16" s="1"/>
  <c r="J325" i="16"/>
  <c r="K401" i="16"/>
  <c r="L401" i="16" s="1"/>
  <c r="M401" i="16" s="1"/>
  <c r="J442" i="16"/>
  <c r="K442" i="16" s="1"/>
  <c r="L442" i="16" s="1"/>
  <c r="M442" i="16" s="1"/>
  <c r="J526" i="16"/>
  <c r="K526" i="16" s="1"/>
  <c r="L526" i="16" s="1"/>
  <c r="M526" i="16" s="1"/>
  <c r="J544" i="16"/>
  <c r="K544" i="16" s="1"/>
  <c r="K44" i="16"/>
  <c r="L44" i="16" s="1"/>
  <c r="M44" i="16" s="1"/>
  <c r="J75" i="16"/>
  <c r="K75" i="16" s="1"/>
  <c r="J106" i="16"/>
  <c r="K106" i="16" s="1"/>
  <c r="L106" i="16" s="1"/>
  <c r="M106" i="16" s="1"/>
  <c r="K264" i="16"/>
  <c r="L264" i="16" s="1"/>
  <c r="M264" i="16" s="1"/>
  <c r="J268" i="16"/>
  <c r="J272" i="16"/>
  <c r="K272" i="16" s="1"/>
  <c r="L272" i="16" s="1"/>
  <c r="M272" i="16" s="1"/>
  <c r="J294" i="16"/>
  <c r="K294" i="16" s="1"/>
  <c r="L294" i="16" s="1"/>
  <c r="M294" i="16" s="1"/>
  <c r="J319" i="16"/>
  <c r="J327" i="16"/>
  <c r="K327" i="16" s="1"/>
  <c r="L327" i="16" s="1"/>
  <c r="M327" i="16" s="1"/>
  <c r="J334" i="16"/>
  <c r="K334" i="16" s="1"/>
  <c r="J392" i="16"/>
  <c r="J400" i="16"/>
  <c r="K400" i="16" s="1"/>
  <c r="L400" i="16" s="1"/>
  <c r="M400" i="16" s="1"/>
  <c r="J444" i="16"/>
  <c r="K444" i="16" s="1"/>
  <c r="L444" i="16" s="1"/>
  <c r="M444" i="16" s="1"/>
  <c r="J451" i="16"/>
  <c r="K451" i="16" s="1"/>
  <c r="J455" i="16"/>
  <c r="K455" i="16" s="1"/>
  <c r="L455" i="16" s="1"/>
  <c r="M455" i="16" s="1"/>
  <c r="J472" i="16"/>
  <c r="K472" i="16" s="1"/>
  <c r="L472" i="16" s="1"/>
  <c r="M472" i="16" s="1"/>
  <c r="J480" i="16"/>
  <c r="K480" i="16" s="1"/>
  <c r="J525" i="16"/>
  <c r="K525" i="16" s="1"/>
  <c r="L525" i="16" s="1"/>
  <c r="M525" i="16" s="1"/>
  <c r="J561" i="16"/>
  <c r="K561" i="16" s="1"/>
  <c r="L561" i="16" s="1"/>
  <c r="M561" i="16" s="1"/>
  <c r="J629" i="16"/>
  <c r="J659" i="16"/>
  <c r="K659" i="16" s="1"/>
  <c r="L659" i="16" s="1"/>
  <c r="M659" i="16" s="1"/>
  <c r="J668" i="16"/>
  <c r="K668" i="16" s="1"/>
  <c r="L668" i="16" s="1"/>
  <c r="M668" i="16" s="1"/>
  <c r="J686" i="16"/>
  <c r="J223" i="16"/>
  <c r="K223" i="16" s="1"/>
  <c r="L223" i="16" s="1"/>
  <c r="M223" i="16" s="1"/>
  <c r="K285" i="16"/>
  <c r="L285" i="16" s="1"/>
  <c r="M285" i="16" s="1"/>
  <c r="J376" i="16"/>
  <c r="K376" i="16" s="1"/>
  <c r="L376" i="16" s="1"/>
  <c r="M376" i="16" s="1"/>
  <c r="J445" i="16"/>
  <c r="K445" i="16" s="1"/>
  <c r="L445" i="16" s="1"/>
  <c r="M445" i="16" s="1"/>
  <c r="J657" i="16"/>
  <c r="J666" i="16"/>
  <c r="K666" i="16" s="1"/>
  <c r="L666" i="16" s="1"/>
  <c r="M666" i="16" s="1"/>
  <c r="J54" i="16"/>
  <c r="K54" i="16" s="1"/>
  <c r="J115" i="16"/>
  <c r="K115" i="16" s="1"/>
  <c r="L115" i="16" s="1"/>
  <c r="M115" i="16" s="1"/>
  <c r="J123" i="16"/>
  <c r="K123" i="16" s="1"/>
  <c r="L123" i="16" s="1"/>
  <c r="M123" i="16" s="1"/>
  <c r="J129" i="16"/>
  <c r="K129" i="16" s="1"/>
  <c r="L129" i="16" s="1"/>
  <c r="M129" i="16" s="1"/>
  <c r="J136" i="16"/>
  <c r="K136" i="16" s="1"/>
  <c r="L136" i="16" s="1"/>
  <c r="M136" i="16" s="1"/>
  <c r="J226" i="16"/>
  <c r="K226" i="16" s="1"/>
  <c r="L226" i="16" s="1"/>
  <c r="M226" i="16" s="1"/>
  <c r="J231" i="16"/>
  <c r="K231" i="16" s="1"/>
  <c r="L231" i="16" s="1"/>
  <c r="M231" i="16" s="1"/>
  <c r="J246" i="16"/>
  <c r="K246" i="16" s="1"/>
  <c r="L246" i="16" s="1"/>
  <c r="M246" i="16" s="1"/>
  <c r="K250" i="16"/>
  <c r="L250" i="16" s="1"/>
  <c r="M250" i="16" s="1"/>
  <c r="J253" i="16"/>
  <c r="K253" i="16" s="1"/>
  <c r="J301" i="16"/>
  <c r="K301" i="16" s="1"/>
  <c r="L301" i="16" s="1"/>
  <c r="M301" i="16" s="1"/>
  <c r="J368" i="16"/>
  <c r="K368" i="16" s="1"/>
  <c r="J371" i="16"/>
  <c r="K371" i="16" s="1"/>
  <c r="L371" i="16" s="1"/>
  <c r="M371" i="16" s="1"/>
  <c r="J375" i="16"/>
  <c r="K375" i="16" s="1"/>
  <c r="L375" i="16" s="1"/>
  <c r="M375" i="16" s="1"/>
  <c r="J382" i="16"/>
  <c r="K382" i="16" s="1"/>
  <c r="J385" i="16"/>
  <c r="K385" i="16" s="1"/>
  <c r="L385" i="16" s="1"/>
  <c r="M385" i="16" s="1"/>
  <c r="J417" i="16"/>
  <c r="K417" i="16" s="1"/>
  <c r="J429" i="16"/>
  <c r="K429" i="16" s="1"/>
  <c r="L429" i="16" s="1"/>
  <c r="M429" i="16" s="1"/>
  <c r="J459" i="16"/>
  <c r="K459" i="16" s="1"/>
  <c r="L459" i="16" s="1"/>
  <c r="M459" i="16" s="1"/>
  <c r="J484" i="16"/>
  <c r="K484" i="16" s="1"/>
  <c r="L484" i="16" s="1"/>
  <c r="M484" i="16" s="1"/>
  <c r="K537" i="16"/>
  <c r="L537" i="16" s="1"/>
  <c r="M537" i="16" s="1"/>
  <c r="J572" i="16"/>
  <c r="K572" i="16" s="1"/>
  <c r="L572" i="16" s="1"/>
  <c r="M572" i="16" s="1"/>
  <c r="J623" i="16"/>
  <c r="K623" i="16" s="1"/>
  <c r="L623" i="16" s="1"/>
  <c r="M623" i="16" s="1"/>
  <c r="J639" i="16"/>
  <c r="K639" i="16" s="1"/>
  <c r="L639" i="16" s="1"/>
  <c r="M639" i="16" s="1"/>
  <c r="J642" i="16"/>
  <c r="K642" i="16" s="1"/>
  <c r="J693" i="16"/>
  <c r="K693" i="16" s="1"/>
  <c r="L693" i="16" s="1"/>
  <c r="M693" i="16" s="1"/>
  <c r="H947" i="16"/>
  <c r="H948" i="16" s="1"/>
  <c r="G948" i="16"/>
  <c r="K1189" i="16"/>
  <c r="I1217" i="16"/>
  <c r="I1218" i="16" s="1"/>
  <c r="K1103" i="16"/>
  <c r="K1106" i="16"/>
  <c r="R1109" i="16"/>
  <c r="K1162" i="16"/>
  <c r="K1167" i="16"/>
  <c r="K1195" i="16"/>
  <c r="R1195" i="16" s="1"/>
  <c r="R1217" i="16" s="1"/>
  <c r="R1218" i="16" s="1"/>
  <c r="K891" i="16"/>
  <c r="L891" i="16" s="1"/>
  <c r="K1077" i="16"/>
  <c r="R1077" i="16" s="1"/>
  <c r="K1093" i="16"/>
  <c r="L1093" i="16" s="1"/>
  <c r="R1093" i="16"/>
  <c r="K1123" i="16"/>
  <c r="R1123" i="16" s="1"/>
  <c r="K1104" i="16"/>
  <c r="K1107" i="16"/>
  <c r="L1107" i="16" s="1"/>
  <c r="K1116" i="16"/>
  <c r="R1116" i="16"/>
  <c r="K1163" i="16"/>
  <c r="L1163" i="16" s="1"/>
  <c r="K1168" i="16"/>
  <c r="K1011" i="16"/>
  <c r="L1011" i="16" s="1"/>
  <c r="R1011" i="16"/>
  <c r="R1037" i="16" s="1"/>
  <c r="R1038" i="16" s="1"/>
  <c r="K1255" i="16"/>
  <c r="R1255" i="16"/>
  <c r="R911" i="16"/>
  <c r="K1105" i="16"/>
  <c r="L1105" i="16" s="1"/>
  <c r="K1108" i="16"/>
  <c r="K1161" i="16"/>
  <c r="L1161" i="16" s="1"/>
  <c r="K1164" i="16"/>
  <c r="L1164" i="16" s="1"/>
  <c r="K1169" i="16"/>
  <c r="L1169" i="16" s="1"/>
  <c r="R1169" i="16"/>
  <c r="J12" i="16"/>
  <c r="J18" i="16" s="1"/>
  <c r="J19" i="16" s="1"/>
  <c r="I18" i="16"/>
  <c r="I19" i="16" s="1"/>
  <c r="J2" i="16"/>
  <c r="I9" i="16"/>
  <c r="I287" i="16"/>
  <c r="I288" i="16" s="1"/>
  <c r="K619" i="16"/>
  <c r="L619" i="16" s="1"/>
  <c r="I647" i="16"/>
  <c r="I648" i="16" s="1"/>
  <c r="I197" i="16"/>
  <c r="I198" i="16" s="1"/>
  <c r="K560" i="16"/>
  <c r="L560" i="16" s="1"/>
  <c r="K579" i="16"/>
  <c r="L579" i="16" s="1"/>
  <c r="M579" i="16" s="1"/>
  <c r="K583" i="16"/>
  <c r="L583" i="16" s="1"/>
  <c r="M583" i="16" s="1"/>
  <c r="K931" i="16"/>
  <c r="L931" i="16" s="1"/>
  <c r="M931" i="16" s="1"/>
  <c r="K632" i="16"/>
  <c r="L632" i="16" s="1"/>
  <c r="M632" i="16" s="1"/>
  <c r="K415" i="16"/>
  <c r="L415" i="16" s="1"/>
  <c r="M415" i="16" s="1"/>
  <c r="K577" i="16"/>
  <c r="L577" i="16" s="1"/>
  <c r="M577" i="16" s="1"/>
  <c r="K373" i="16"/>
  <c r="L373" i="16" s="1"/>
  <c r="M373" i="16" s="1"/>
  <c r="K663" i="16"/>
  <c r="L663" i="16" s="1"/>
  <c r="M663" i="16" s="1"/>
  <c r="K838" i="16"/>
  <c r="L838" i="16" s="1"/>
  <c r="M838" i="16" s="1"/>
  <c r="K1250" i="16"/>
  <c r="L1250" i="16" s="1"/>
  <c r="M1250" i="16" s="1"/>
  <c r="K517" i="16"/>
  <c r="L517" i="16" s="1"/>
  <c r="M517" i="16" s="1"/>
  <c r="K314" i="16"/>
  <c r="L314" i="16" s="1"/>
  <c r="M314" i="16" s="1"/>
  <c r="K674" i="16"/>
  <c r="L674" i="16" s="1"/>
  <c r="M674" i="16" s="1"/>
  <c r="K245" i="16"/>
  <c r="L245" i="16" s="1"/>
  <c r="M245" i="16" s="1"/>
  <c r="K397" i="16"/>
  <c r="L397" i="16" s="1"/>
  <c r="M397" i="16" s="1"/>
  <c r="K792" i="16"/>
  <c r="L792" i="16" s="1"/>
  <c r="M792" i="16" s="1"/>
  <c r="K99" i="16"/>
  <c r="L99" i="16" s="1"/>
  <c r="M99" i="16" s="1"/>
  <c r="K263" i="16"/>
  <c r="L263" i="16" s="1"/>
  <c r="M263" i="16" s="1"/>
  <c r="K733" i="16"/>
  <c r="L733" i="16" s="1"/>
  <c r="M733" i="16" s="1"/>
  <c r="K548" i="16"/>
  <c r="L548" i="16" s="1"/>
  <c r="K344" i="16"/>
  <c r="L344" i="16" s="1"/>
  <c r="M344" i="16" s="1"/>
  <c r="K464" i="16"/>
  <c r="L464" i="16" s="1"/>
  <c r="M464" i="16" s="1"/>
  <c r="K726" i="16"/>
  <c r="L726" i="16" s="1"/>
  <c r="M726" i="16" s="1"/>
  <c r="K1256" i="16"/>
  <c r="L1256" i="16" s="1"/>
  <c r="M1256" i="16" s="1"/>
  <c r="I439" i="16"/>
  <c r="K680" i="16"/>
  <c r="L680" i="16" s="1"/>
  <c r="M680" i="16" s="1"/>
  <c r="K1012" i="16"/>
  <c r="L1012" i="16" s="1"/>
  <c r="M1012" i="16" s="1"/>
  <c r="K1251" i="16"/>
  <c r="L1251" i="16" s="1"/>
  <c r="M1251" i="16" s="1"/>
  <c r="L40" i="16"/>
  <c r="K218" i="16"/>
  <c r="L218" i="16" s="1"/>
  <c r="M218" i="16" s="1"/>
  <c r="K981" i="16"/>
  <c r="L981" i="16" s="1"/>
  <c r="M981" i="16" s="1"/>
  <c r="L62" i="16"/>
  <c r="K341" i="16"/>
  <c r="L341" i="16" s="1"/>
  <c r="M341" i="16" s="1"/>
  <c r="K486" i="16"/>
  <c r="L486" i="16" s="1"/>
  <c r="M486" i="16" s="1"/>
  <c r="K585" i="16"/>
  <c r="L585" i="16" s="1"/>
  <c r="M585" i="16" s="1"/>
  <c r="K622" i="16"/>
  <c r="L622" i="16" s="1"/>
  <c r="M622" i="16" s="1"/>
  <c r="K724" i="16"/>
  <c r="L724" i="16" s="1"/>
  <c r="M724" i="16" s="1"/>
  <c r="K730" i="16"/>
  <c r="L730" i="16" s="1"/>
  <c r="M730" i="16" s="1"/>
  <c r="K915" i="16"/>
  <c r="L915" i="16" s="1"/>
  <c r="M915" i="16" s="1"/>
  <c r="T917" i="16" s="1"/>
  <c r="T918" i="16" s="1"/>
  <c r="K1145" i="16"/>
  <c r="L1145" i="16" s="1"/>
  <c r="M1145" i="16" s="1"/>
  <c r="K667" i="16"/>
  <c r="L667" i="16" s="1"/>
  <c r="M667" i="16" s="1"/>
  <c r="K456" i="16"/>
  <c r="L456" i="16" s="1"/>
  <c r="M456" i="16" s="1"/>
  <c r="K482" i="16"/>
  <c r="L482" i="16" s="1"/>
  <c r="M482" i="16" s="1"/>
  <c r="K660" i="16"/>
  <c r="L660" i="16" s="1"/>
  <c r="M660" i="16" s="1"/>
  <c r="K815" i="16"/>
  <c r="L815" i="16" s="1"/>
  <c r="M815" i="16" s="1"/>
  <c r="K856" i="16"/>
  <c r="L856" i="16" s="1"/>
  <c r="M856" i="16" s="1"/>
  <c r="K1023" i="16"/>
  <c r="L1023" i="16" s="1"/>
  <c r="M1023" i="16" s="1"/>
  <c r="K1036" i="16"/>
  <c r="L1036" i="16" s="1"/>
  <c r="M1036" i="16" s="1"/>
  <c r="K1118" i="16"/>
  <c r="L1118" i="16" s="1"/>
  <c r="M1118" i="16" s="1"/>
  <c r="K1222" i="16"/>
  <c r="L1222" i="16" s="1"/>
  <c r="M1222" i="16" s="1"/>
  <c r="I257" i="16"/>
  <c r="I258" i="16" s="1"/>
  <c r="K584" i="16"/>
  <c r="K652" i="16"/>
  <c r="L652" i="16" s="1"/>
  <c r="K664" i="16"/>
  <c r="L664" i="16" s="1"/>
  <c r="K816" i="16"/>
  <c r="L816" i="16" s="1"/>
  <c r="M816" i="16" s="1"/>
  <c r="K909" i="16"/>
  <c r="L909" i="16" s="1"/>
  <c r="M909" i="16" s="1"/>
  <c r="K1096" i="16"/>
  <c r="L1096" i="16" s="1"/>
  <c r="M1096" i="16" s="1"/>
  <c r="K914" i="16"/>
  <c r="L914" i="16" s="1"/>
  <c r="M914" i="16" s="1"/>
  <c r="V917" i="16" s="1"/>
  <c r="V918" i="16" s="1"/>
  <c r="K898" i="16"/>
  <c r="L898" i="16" s="1"/>
  <c r="M898" i="16" s="1"/>
  <c r="K1253" i="16"/>
  <c r="L1253" i="16" s="1"/>
  <c r="M1253" i="16" s="1"/>
  <c r="K1258" i="16"/>
  <c r="L1258" i="16" s="1"/>
  <c r="M1258" i="16" s="1"/>
  <c r="K1019" i="16"/>
  <c r="L1019" i="16" s="1"/>
  <c r="M1019" i="16" s="1"/>
  <c r="K713" i="16"/>
  <c r="K714" i="16"/>
  <c r="L714" i="16" s="1"/>
  <c r="K716" i="16"/>
  <c r="L716" i="16" s="1"/>
  <c r="K712" i="16"/>
  <c r="L712" i="16" s="1"/>
  <c r="K719" i="16"/>
  <c r="K717" i="16"/>
  <c r="L717" i="16" s="1"/>
  <c r="K710" i="16"/>
  <c r="K715" i="16"/>
  <c r="K720" i="16"/>
  <c r="L720" i="16" s="1"/>
  <c r="K709" i="16"/>
  <c r="K704" i="16"/>
  <c r="K705" i="16"/>
  <c r="L705" i="16" s="1"/>
  <c r="K690" i="16"/>
  <c r="L690" i="16" s="1"/>
  <c r="K692" i="16"/>
  <c r="L692" i="16" s="1"/>
  <c r="K700" i="16"/>
  <c r="L700" i="16" s="1"/>
  <c r="K694" i="16"/>
  <c r="K697" i="16"/>
  <c r="L697" i="16" s="1"/>
  <c r="K691" i="16"/>
  <c r="L691" i="16" s="1"/>
  <c r="K689" i="16"/>
  <c r="K696" i="16"/>
  <c r="K695" i="16"/>
  <c r="L695" i="16" s="1"/>
  <c r="K701" i="16"/>
  <c r="L701" i="16" s="1"/>
  <c r="K702" i="16"/>
  <c r="K611" i="16"/>
  <c r="K614" i="16"/>
  <c r="L614" i="16" s="1"/>
  <c r="K592" i="16"/>
  <c r="L592" i="16" s="1"/>
  <c r="K598" i="16"/>
  <c r="K601" i="16"/>
  <c r="L601" i="16" s="1"/>
  <c r="K604" i="16"/>
  <c r="L604" i="16" s="1"/>
  <c r="K595" i="16"/>
  <c r="K605" i="16"/>
  <c r="L605" i="16" s="1"/>
  <c r="K608" i="16"/>
  <c r="L608" i="16" s="1"/>
  <c r="K612" i="16"/>
  <c r="L612" i="16" s="1"/>
  <c r="K590" i="16"/>
  <c r="L590" i="16" s="1"/>
  <c r="K593" i="16"/>
  <c r="L593" i="16" s="1"/>
  <c r="K615" i="16"/>
  <c r="L615" i="16" s="1"/>
  <c r="K600" i="16"/>
  <c r="L600" i="16" s="1"/>
  <c r="K606" i="16"/>
  <c r="K613" i="16"/>
  <c r="L613" i="16" s="1"/>
  <c r="K591" i="16"/>
  <c r="L591" i="16" s="1"/>
  <c r="K597" i="16"/>
  <c r="L597" i="16" s="1"/>
  <c r="K603" i="16"/>
  <c r="L603" i="16" s="1"/>
  <c r="K616" i="16"/>
  <c r="I617" i="16"/>
  <c r="I618" i="16" s="1"/>
  <c r="K504" i="16"/>
  <c r="L504" i="16" s="1"/>
  <c r="K510" i="16"/>
  <c r="K507" i="16"/>
  <c r="L507" i="16" s="1"/>
  <c r="K520" i="16"/>
  <c r="K505" i="16"/>
  <c r="L505" i="16" s="1"/>
  <c r="K508" i="16"/>
  <c r="L508" i="16" s="1"/>
  <c r="K513" i="16"/>
  <c r="K521" i="16"/>
  <c r="L521" i="16" s="1"/>
  <c r="K515" i="16"/>
  <c r="K501" i="16"/>
  <c r="L501" i="16" s="1"/>
  <c r="K512" i="16"/>
  <c r="L512" i="16" s="1"/>
  <c r="K516" i="16"/>
  <c r="K500" i="16"/>
  <c r="L500" i="16" s="1"/>
  <c r="K503" i="16"/>
  <c r="K506" i="16"/>
  <c r="K511" i="16"/>
  <c r="L511" i="16" s="1"/>
  <c r="K514" i="16"/>
  <c r="K522" i="16"/>
  <c r="K519" i="16"/>
  <c r="L519" i="16" s="1"/>
  <c r="K493" i="16"/>
  <c r="K491" i="16"/>
  <c r="K495" i="16"/>
  <c r="K492" i="16"/>
  <c r="K494" i="16"/>
  <c r="L494" i="16" s="1"/>
  <c r="K496" i="16"/>
  <c r="L496" i="16" s="1"/>
  <c r="K352" i="16"/>
  <c r="K353" i="16"/>
  <c r="L353" i="16" s="1"/>
  <c r="K354" i="16"/>
  <c r="K343" i="16"/>
  <c r="K342" i="16"/>
  <c r="K17" i="16"/>
  <c r="K32" i="16"/>
  <c r="L32" i="16" s="1"/>
  <c r="K47" i="16"/>
  <c r="L47" i="16" s="1"/>
  <c r="K66" i="16"/>
  <c r="L66" i="16" s="1"/>
  <c r="K103" i="16"/>
  <c r="K8" i="16"/>
  <c r="L8" i="16" s="1"/>
  <c r="K37" i="16"/>
  <c r="L37" i="16" s="1"/>
  <c r="K42" i="16"/>
  <c r="I78" i="16"/>
  <c r="I79" i="16" s="1"/>
  <c r="K61" i="16"/>
  <c r="K84" i="16"/>
  <c r="L84" i="16" s="1"/>
  <c r="K101" i="16"/>
  <c r="L101" i="16" s="1"/>
  <c r="K125" i="16"/>
  <c r="K3" i="16"/>
  <c r="K28" i="16"/>
  <c r="L28" i="16" s="1"/>
  <c r="K35" i="16"/>
  <c r="K55" i="16"/>
  <c r="L55" i="16" s="1"/>
  <c r="K58" i="16"/>
  <c r="L58" i="16" s="1"/>
  <c r="K93" i="16"/>
  <c r="L93" i="16" s="1"/>
  <c r="K142" i="16"/>
  <c r="L142" i="16" s="1"/>
  <c r="K33" i="16"/>
  <c r="L33" i="16" s="1"/>
  <c r="K85" i="16"/>
  <c r="L85" i="16" s="1"/>
  <c r="K131" i="16"/>
  <c r="K14" i="16"/>
  <c r="L14" i="16" s="1"/>
  <c r="K23" i="16"/>
  <c r="K31" i="16"/>
  <c r="K65" i="16"/>
  <c r="L65" i="16" s="1"/>
  <c r="K81" i="16"/>
  <c r="K90" i="16"/>
  <c r="L90" i="16" s="1"/>
  <c r="K102" i="16"/>
  <c r="L102" i="16" s="1"/>
  <c r="K7" i="16"/>
  <c r="L7" i="16" s="1"/>
  <c r="K29" i="16"/>
  <c r="L29" i="16" s="1"/>
  <c r="K36" i="16"/>
  <c r="L36" i="16" s="1"/>
  <c r="K41" i="16"/>
  <c r="L41" i="16" s="1"/>
  <c r="K57" i="16"/>
  <c r="L57" i="16" s="1"/>
  <c r="K92" i="16"/>
  <c r="L92" i="16" s="1"/>
  <c r="K98" i="16"/>
  <c r="L98" i="16" s="1"/>
  <c r="K46" i="16"/>
  <c r="L46" i="16" s="1"/>
  <c r="K144" i="16"/>
  <c r="K155" i="16"/>
  <c r="L155" i="16" s="1"/>
  <c r="K163" i="16"/>
  <c r="L163" i="16" s="1"/>
  <c r="K171" i="16"/>
  <c r="K176" i="16"/>
  <c r="K180" i="16"/>
  <c r="L180" i="16" s="1"/>
  <c r="K192" i="16"/>
  <c r="L192" i="16" s="1"/>
  <c r="K241" i="16"/>
  <c r="L241" i="16" s="1"/>
  <c r="K267" i="16"/>
  <c r="L267" i="16" s="1"/>
  <c r="K283" i="16"/>
  <c r="L283" i="16" s="1"/>
  <c r="K298" i="16"/>
  <c r="K308" i="16"/>
  <c r="K310" i="16"/>
  <c r="L310" i="16" s="1"/>
  <c r="K372" i="16"/>
  <c r="K406" i="16"/>
  <c r="I48" i="16"/>
  <c r="I49" i="16" s="1"/>
  <c r="K38" i="16"/>
  <c r="L38" i="16" s="1"/>
  <c r="K43" i="16"/>
  <c r="L43" i="16" s="1"/>
  <c r="K105" i="16"/>
  <c r="L105" i="16" s="1"/>
  <c r="K120" i="16"/>
  <c r="L120" i="16" s="1"/>
  <c r="K127" i="16"/>
  <c r="K133" i="16"/>
  <c r="L133" i="16" s="1"/>
  <c r="K148" i="16"/>
  <c r="L148" i="16" s="1"/>
  <c r="K161" i="16"/>
  <c r="K166" i="16"/>
  <c r="L166" i="16" s="1"/>
  <c r="K174" i="16"/>
  <c r="L174" i="16" s="1"/>
  <c r="K186" i="16"/>
  <c r="K193" i="16"/>
  <c r="L193" i="16" s="1"/>
  <c r="K210" i="16"/>
  <c r="L210" i="16" s="1"/>
  <c r="K213" i="16"/>
  <c r="K249" i="16"/>
  <c r="K261" i="16"/>
  <c r="L261" i="16" s="1"/>
  <c r="K420" i="16"/>
  <c r="L420" i="16" s="1"/>
  <c r="L13" i="16"/>
  <c r="M13" i="16" s="1"/>
  <c r="K53" i="16"/>
  <c r="L53" i="16" s="1"/>
  <c r="K56" i="16"/>
  <c r="L56" i="16" s="1"/>
  <c r="K95" i="16"/>
  <c r="K145" i="16"/>
  <c r="L145" i="16" s="1"/>
  <c r="K151" i="16"/>
  <c r="L151" i="16" s="1"/>
  <c r="K164" i="16"/>
  <c r="L164" i="16" s="1"/>
  <c r="K177" i="16"/>
  <c r="K183" i="16"/>
  <c r="L183" i="16" s="1"/>
  <c r="K190" i="16"/>
  <c r="K222" i="16"/>
  <c r="L222" i="16" s="1"/>
  <c r="K243" i="16"/>
  <c r="L243" i="16" s="1"/>
  <c r="K284" i="16"/>
  <c r="K312" i="16"/>
  <c r="L312" i="16" s="1"/>
  <c r="K320" i="16"/>
  <c r="L320" i="16" s="1"/>
  <c r="I347" i="16"/>
  <c r="I348" i="16" s="1"/>
  <c r="K338" i="16"/>
  <c r="L338" i="16" s="1"/>
  <c r="K355" i="16"/>
  <c r="L355" i="16" s="1"/>
  <c r="K364" i="16"/>
  <c r="L364" i="16" s="1"/>
  <c r="I80" i="16"/>
  <c r="J80" i="16" s="1"/>
  <c r="K116" i="16"/>
  <c r="K118" i="16"/>
  <c r="L118" i="16" s="1"/>
  <c r="K122" i="16"/>
  <c r="L122" i="16" s="1"/>
  <c r="K128" i="16"/>
  <c r="L128" i="16" s="1"/>
  <c r="K135" i="16"/>
  <c r="L135" i="16" s="1"/>
  <c r="K143" i="16"/>
  <c r="K149" i="16"/>
  <c r="K159" i="16"/>
  <c r="L159" i="16" s="1"/>
  <c r="K172" i="16"/>
  <c r="K179" i="16"/>
  <c r="K187" i="16"/>
  <c r="L187" i="16" s="1"/>
  <c r="K207" i="16"/>
  <c r="K211" i="16"/>
  <c r="L211" i="16" s="1"/>
  <c r="K216" i="16"/>
  <c r="L216" i="16" s="1"/>
  <c r="K240" i="16"/>
  <c r="K273" i="16"/>
  <c r="K276" i="16"/>
  <c r="L276" i="16" s="1"/>
  <c r="K282" i="16"/>
  <c r="L282" i="16" s="1"/>
  <c r="I317" i="16"/>
  <c r="I318" i="16" s="1"/>
  <c r="K303" i="16"/>
  <c r="L303" i="16" s="1"/>
  <c r="K39" i="16"/>
  <c r="L39" i="16" s="1"/>
  <c r="K147" i="16"/>
  <c r="L147" i="16" s="1"/>
  <c r="K153" i="16"/>
  <c r="L153" i="16" s="1"/>
  <c r="K162" i="16"/>
  <c r="K170" i="16"/>
  <c r="L170" i="16" s="1"/>
  <c r="K175" i="16"/>
  <c r="L175" i="16" s="1"/>
  <c r="K185" i="16"/>
  <c r="L185" i="16" s="1"/>
  <c r="K191" i="16"/>
  <c r="L191" i="16" s="1"/>
  <c r="K209" i="16"/>
  <c r="L209" i="16" s="1"/>
  <c r="K235" i="16"/>
  <c r="L235" i="16" s="1"/>
  <c r="K254" i="16"/>
  <c r="K306" i="16"/>
  <c r="K432" i="16"/>
  <c r="L432" i="16" s="1"/>
  <c r="K4" i="16"/>
  <c r="K25" i="16"/>
  <c r="L25" i="16" s="1"/>
  <c r="L60" i="16"/>
  <c r="K76" i="16"/>
  <c r="L76" i="16" s="1"/>
  <c r="K94" i="16"/>
  <c r="L94" i="16" s="1"/>
  <c r="K97" i="16"/>
  <c r="K113" i="16"/>
  <c r="K119" i="16"/>
  <c r="L119" i="16" s="1"/>
  <c r="K124" i="16"/>
  <c r="L124" i="16" s="1"/>
  <c r="K126" i="16"/>
  <c r="K130" i="16"/>
  <c r="K132" i="16"/>
  <c r="L132" i="16" s="1"/>
  <c r="K141" i="16"/>
  <c r="L141" i="16" s="1"/>
  <c r="K150" i="16"/>
  <c r="K160" i="16"/>
  <c r="L160" i="16" s="1"/>
  <c r="K165" i="16"/>
  <c r="K173" i="16"/>
  <c r="K188" i="16"/>
  <c r="L188" i="16" s="1"/>
  <c r="K212" i="16"/>
  <c r="K260" i="16"/>
  <c r="L260" i="16" s="1"/>
  <c r="K291" i="16"/>
  <c r="L291" i="16" s="1"/>
  <c r="K307" i="16"/>
  <c r="K331" i="16"/>
  <c r="L331" i="16" s="1"/>
  <c r="K434" i="16"/>
  <c r="L434" i="16" s="1"/>
  <c r="K458" i="16"/>
  <c r="L458" i="16" s="1"/>
  <c r="K404" i="16"/>
  <c r="L404" i="16" s="1"/>
  <c r="K431" i="16"/>
  <c r="L431" i="16" s="1"/>
  <c r="K463" i="16"/>
  <c r="L463" i="16" s="1"/>
  <c r="K523" i="16"/>
  <c r="L523" i="16" s="1"/>
  <c r="K539" i="16"/>
  <c r="L539" i="16" s="1"/>
  <c r="K234" i="16"/>
  <c r="L234" i="16" s="1"/>
  <c r="K256" i="16"/>
  <c r="K274" i="16"/>
  <c r="L274" i="16" s="1"/>
  <c r="K337" i="16"/>
  <c r="L337" i="16" s="1"/>
  <c r="K411" i="16"/>
  <c r="L411" i="16" s="1"/>
  <c r="K433" i="16"/>
  <c r="K454" i="16"/>
  <c r="L454" i="16" s="1"/>
  <c r="K628" i="16"/>
  <c r="L628" i="16" s="1"/>
  <c r="K239" i="16"/>
  <c r="K296" i="16"/>
  <c r="L296" i="16" s="1"/>
  <c r="K316" i="16"/>
  <c r="L316" i="16" s="1"/>
  <c r="K329" i="16"/>
  <c r="L329" i="16" s="1"/>
  <c r="K358" i="16"/>
  <c r="L358" i="16" s="1"/>
  <c r="K361" i="16"/>
  <c r="L361" i="16" s="1"/>
  <c r="K402" i="16"/>
  <c r="L402" i="16" s="1"/>
  <c r="K413" i="16"/>
  <c r="L413" i="16" s="1"/>
  <c r="K419" i="16"/>
  <c r="L419" i="16" s="1"/>
  <c r="K435" i="16"/>
  <c r="L435" i="16" s="1"/>
  <c r="K489" i="16"/>
  <c r="L489" i="16" s="1"/>
  <c r="I109" i="16"/>
  <c r="J109" i="16" s="1"/>
  <c r="I139" i="16"/>
  <c r="K237" i="16"/>
  <c r="L237" i="16" s="1"/>
  <c r="K277" i="16"/>
  <c r="L277" i="16" s="1"/>
  <c r="K295" i="16"/>
  <c r="L295" i="16" s="1"/>
  <c r="K315" i="16"/>
  <c r="K328" i="16"/>
  <c r="L328" i="16" s="1"/>
  <c r="K367" i="16"/>
  <c r="L367" i="16" s="1"/>
  <c r="K388" i="16"/>
  <c r="K399" i="16"/>
  <c r="K430" i="16"/>
  <c r="L430" i="16" s="1"/>
  <c r="K450" i="16"/>
  <c r="L450" i="16" s="1"/>
  <c r="I227" i="16"/>
  <c r="I228" i="16" s="1"/>
  <c r="K289" i="16"/>
  <c r="L289" i="16" s="1"/>
  <c r="K309" i="16"/>
  <c r="L309" i="16" s="1"/>
  <c r="K322" i="16"/>
  <c r="L322" i="16" s="1"/>
  <c r="K330" i="16"/>
  <c r="K360" i="16"/>
  <c r="L360" i="16" s="1"/>
  <c r="K363" i="16"/>
  <c r="K393" i="16"/>
  <c r="L393" i="16" s="1"/>
  <c r="K405" i="16"/>
  <c r="I407" i="16"/>
  <c r="I408" i="16" s="1"/>
  <c r="I410" i="16"/>
  <c r="K490" i="16"/>
  <c r="L490" i="16" s="1"/>
  <c r="K563" i="16"/>
  <c r="L563" i="16" s="1"/>
  <c r="K221" i="16"/>
  <c r="L221" i="16" s="1"/>
  <c r="K224" i="16"/>
  <c r="K229" i="16"/>
  <c r="L229" i="16" s="1"/>
  <c r="K248" i="16"/>
  <c r="L248" i="16" s="1"/>
  <c r="K251" i="16"/>
  <c r="L251" i="16" s="1"/>
  <c r="K266" i="16"/>
  <c r="L266" i="16" s="1"/>
  <c r="K269" i="16"/>
  <c r="L269" i="16" s="1"/>
  <c r="K297" i="16"/>
  <c r="L297" i="16" s="1"/>
  <c r="K300" i="16"/>
  <c r="L300" i="16" s="1"/>
  <c r="K340" i="16"/>
  <c r="L340" i="16" s="1"/>
  <c r="K365" i="16"/>
  <c r="K387" i="16"/>
  <c r="L387" i="16" s="1"/>
  <c r="K446" i="16"/>
  <c r="K457" i="16"/>
  <c r="L457" i="16" s="1"/>
  <c r="K447" i="16"/>
  <c r="L447" i="16" s="1"/>
  <c r="K534" i="16"/>
  <c r="K634" i="16"/>
  <c r="L634" i="16" s="1"/>
  <c r="K650" i="16"/>
  <c r="K662" i="16"/>
  <c r="L662" i="16" s="1"/>
  <c r="K746" i="16"/>
  <c r="L746" i="16" s="1"/>
  <c r="K823" i="16"/>
  <c r="L823" i="16" s="1"/>
  <c r="K844" i="16"/>
  <c r="L844" i="16" s="1"/>
  <c r="K997" i="16"/>
  <c r="L997" i="16" s="1"/>
  <c r="I527" i="16"/>
  <c r="I528" i="16" s="1"/>
  <c r="K530" i="16"/>
  <c r="L530" i="16" s="1"/>
  <c r="I587" i="16"/>
  <c r="I588" i="16" s="1"/>
  <c r="K565" i="16"/>
  <c r="L565" i="16" s="1"/>
  <c r="K570" i="16"/>
  <c r="L570" i="16" s="1"/>
  <c r="K575" i="16"/>
  <c r="K626" i="16"/>
  <c r="L626" i="16" s="1"/>
  <c r="K819" i="16"/>
  <c r="L819" i="16" s="1"/>
  <c r="K535" i="16"/>
  <c r="L535" i="16" s="1"/>
  <c r="K538" i="16"/>
  <c r="L538" i="16" s="1"/>
  <c r="K541" i="16"/>
  <c r="L541" i="16" s="1"/>
  <c r="K553" i="16"/>
  <c r="L553" i="16" s="1"/>
  <c r="K624" i="16"/>
  <c r="L624" i="16" s="1"/>
  <c r="K641" i="16"/>
  <c r="L641" i="16" s="1"/>
  <c r="K670" i="16"/>
  <c r="L670" i="16" s="1"/>
  <c r="K684" i="16"/>
  <c r="L684" i="16" s="1"/>
  <c r="K808" i="16"/>
  <c r="L808" i="16" s="1"/>
  <c r="K810" i="16"/>
  <c r="L810" i="16" s="1"/>
  <c r="K481" i="16"/>
  <c r="L481" i="16" s="1"/>
  <c r="I529" i="16"/>
  <c r="J529" i="16" s="1"/>
  <c r="K571" i="16"/>
  <c r="L571" i="16" s="1"/>
  <c r="K635" i="16"/>
  <c r="L635" i="16" s="1"/>
  <c r="K646" i="16"/>
  <c r="I677" i="16"/>
  <c r="I678" i="16" s="1"/>
  <c r="K661" i="16"/>
  <c r="K769" i="16"/>
  <c r="I377" i="16"/>
  <c r="I378" i="16" s="1"/>
  <c r="I469" i="16"/>
  <c r="K540" i="16"/>
  <c r="L540" i="16" s="1"/>
  <c r="K554" i="16"/>
  <c r="L554" i="16" s="1"/>
  <c r="K564" i="16"/>
  <c r="K569" i="16"/>
  <c r="L569" i="16" s="1"/>
  <c r="K574" i="16"/>
  <c r="L574" i="16" s="1"/>
  <c r="K625" i="16"/>
  <c r="L625" i="16" s="1"/>
  <c r="K627" i="16"/>
  <c r="L627" i="16" s="1"/>
  <c r="K631" i="16"/>
  <c r="L631" i="16" s="1"/>
  <c r="K633" i="16"/>
  <c r="L633" i="16" s="1"/>
  <c r="K644" i="16"/>
  <c r="L644" i="16" s="1"/>
  <c r="K723" i="16"/>
  <c r="K725" i="16"/>
  <c r="M460" i="16"/>
  <c r="K475" i="16"/>
  <c r="L475" i="16" s="1"/>
  <c r="K487" i="16"/>
  <c r="L487" i="16" s="1"/>
  <c r="K536" i="16"/>
  <c r="L536" i="16" s="1"/>
  <c r="K542" i="16"/>
  <c r="L542" i="16" s="1"/>
  <c r="K547" i="16"/>
  <c r="L547" i="16" s="1"/>
  <c r="K576" i="16"/>
  <c r="K761" i="16"/>
  <c r="L761" i="16" s="1"/>
  <c r="K806" i="16"/>
  <c r="K817" i="16"/>
  <c r="K966" i="16"/>
  <c r="L966" i="16" s="1"/>
  <c r="I737" i="16"/>
  <c r="I738" i="16" s="1"/>
  <c r="K744" i="16"/>
  <c r="K759" i="16"/>
  <c r="L759" i="16" s="1"/>
  <c r="K800" i="16"/>
  <c r="L800" i="16" s="1"/>
  <c r="K803" i="16"/>
  <c r="L803" i="16" s="1"/>
  <c r="K892" i="16"/>
  <c r="L892" i="16" s="1"/>
  <c r="K901" i="16"/>
  <c r="L901" i="16" s="1"/>
  <c r="K905" i="16"/>
  <c r="L905" i="16" s="1"/>
  <c r="K653" i="16"/>
  <c r="K665" i="16"/>
  <c r="L665" i="16" s="1"/>
  <c r="K735" i="16"/>
  <c r="K752" i="16"/>
  <c r="K754" i="16"/>
  <c r="K790" i="16"/>
  <c r="L790" i="16" s="1"/>
  <c r="K893" i="16"/>
  <c r="L893" i="16" s="1"/>
  <c r="K549" i="16"/>
  <c r="L549" i="16" s="1"/>
  <c r="K578" i="16"/>
  <c r="L578" i="16" s="1"/>
  <c r="K630" i="16"/>
  <c r="L630" i="16" s="1"/>
  <c r="K750" i="16"/>
  <c r="K770" i="16"/>
  <c r="K849" i="16"/>
  <c r="L849" i="16" s="1"/>
  <c r="K640" i="16"/>
  <c r="K671" i="16"/>
  <c r="L671" i="16" s="1"/>
  <c r="K747" i="16"/>
  <c r="L747" i="16" s="1"/>
  <c r="K753" i="16"/>
  <c r="L753" i="16" s="1"/>
  <c r="K772" i="16"/>
  <c r="L772" i="16" s="1"/>
  <c r="K783" i="16"/>
  <c r="L783" i="16" s="1"/>
  <c r="K791" i="16"/>
  <c r="L791" i="16" s="1"/>
  <c r="K846" i="16"/>
  <c r="L846" i="16" s="1"/>
  <c r="K774" i="16"/>
  <c r="L774" i="16" s="1"/>
  <c r="K809" i="16"/>
  <c r="L809" i="16" s="1"/>
  <c r="K851" i="16"/>
  <c r="K853" i="16"/>
  <c r="L853" i="16" s="1"/>
  <c r="K955" i="16"/>
  <c r="L955" i="16" s="1"/>
  <c r="K959" i="16"/>
  <c r="K751" i="16"/>
  <c r="K771" i="16"/>
  <c r="K795" i="16"/>
  <c r="L795" i="16" s="1"/>
  <c r="K805" i="16"/>
  <c r="L805" i="16" s="1"/>
  <c r="K807" i="16"/>
  <c r="K830" i="16"/>
  <c r="L830" i="16" s="1"/>
  <c r="K835" i="16"/>
  <c r="K874" i="16"/>
  <c r="L874" i="16" s="1"/>
  <c r="K656" i="16"/>
  <c r="K676" i="16"/>
  <c r="K748" i="16"/>
  <c r="L748" i="16" s="1"/>
  <c r="K789" i="16"/>
  <c r="L789" i="16" s="1"/>
  <c r="K802" i="16"/>
  <c r="L802" i="16" s="1"/>
  <c r="K913" i="16"/>
  <c r="K942" i="16"/>
  <c r="L942" i="16" s="1"/>
  <c r="K683" i="16"/>
  <c r="L683" i="16" s="1"/>
  <c r="K687" i="16"/>
  <c r="L687" i="16" s="1"/>
  <c r="K740" i="16"/>
  <c r="L740" i="16" s="1"/>
  <c r="K743" i="16"/>
  <c r="L743" i="16" s="1"/>
  <c r="K745" i="16"/>
  <c r="K755" i="16"/>
  <c r="L755" i="16" s="1"/>
  <c r="K782" i="16"/>
  <c r="L782" i="16" s="1"/>
  <c r="K785" i="16"/>
  <c r="K821" i="16"/>
  <c r="K865" i="16"/>
  <c r="K870" i="16"/>
  <c r="K877" i="16"/>
  <c r="L877" i="16" s="1"/>
  <c r="K879" i="16"/>
  <c r="L879" i="16" s="1"/>
  <c r="K883" i="16"/>
  <c r="K899" i="16"/>
  <c r="K907" i="16"/>
  <c r="L907" i="16" s="1"/>
  <c r="K923" i="16"/>
  <c r="L923" i="16" s="1"/>
  <c r="K939" i="16"/>
  <c r="L939" i="16" s="1"/>
  <c r="K951" i="16"/>
  <c r="K722" i="16"/>
  <c r="L722" i="16" s="1"/>
  <c r="K728" i="16"/>
  <c r="L728" i="16" s="1"/>
  <c r="K734" i="16"/>
  <c r="K757" i="16"/>
  <c r="L757" i="16" s="1"/>
  <c r="I781" i="16"/>
  <c r="K825" i="16"/>
  <c r="L825" i="16" s="1"/>
  <c r="I857" i="16"/>
  <c r="I858" i="16" s="1"/>
  <c r="K833" i="16"/>
  <c r="L833" i="16" s="1"/>
  <c r="K837" i="16"/>
  <c r="L837" i="16" s="1"/>
  <c r="K862" i="16"/>
  <c r="L862" i="16" s="1"/>
  <c r="K875" i="16"/>
  <c r="L875" i="16" s="1"/>
  <c r="K910" i="16"/>
  <c r="L910" i="16" s="1"/>
  <c r="K912" i="16"/>
  <c r="L912" i="16" s="1"/>
  <c r="K963" i="16"/>
  <c r="L963" i="16" s="1"/>
  <c r="I1007" i="16"/>
  <c r="I1008" i="16" s="1"/>
  <c r="K988" i="16"/>
  <c r="L988" i="16" s="1"/>
  <c r="K1135" i="16"/>
  <c r="L1135" i="16" s="1"/>
  <c r="I767" i="16"/>
  <c r="I768" i="16" s="1"/>
  <c r="K760" i="16"/>
  <c r="I827" i="16"/>
  <c r="I828" i="16" s="1"/>
  <c r="K820" i="16"/>
  <c r="L820" i="16" s="1"/>
  <c r="K822" i="16"/>
  <c r="K880" i="16"/>
  <c r="K884" i="16"/>
  <c r="L884" i="16" s="1"/>
  <c r="I917" i="16"/>
  <c r="I918" i="16" s="1"/>
  <c r="K927" i="16"/>
  <c r="L927" i="16" s="1"/>
  <c r="K834" i="16"/>
  <c r="L834" i="16" s="1"/>
  <c r="K836" i="16"/>
  <c r="L836" i="16" s="1"/>
  <c r="K840" i="16"/>
  <c r="L840" i="16" s="1"/>
  <c r="K852" i="16"/>
  <c r="L852" i="16" s="1"/>
  <c r="K863" i="16"/>
  <c r="L863" i="16" s="1"/>
  <c r="K869" i="16"/>
  <c r="K878" i="16"/>
  <c r="K881" i="16"/>
  <c r="K886" i="16"/>
  <c r="L886" i="16" s="1"/>
  <c r="K904" i="16"/>
  <c r="K953" i="16"/>
  <c r="L953" i="16" s="1"/>
  <c r="K958" i="16"/>
  <c r="L958" i="16" s="1"/>
  <c r="K889" i="16"/>
  <c r="L889" i="16" s="1"/>
  <c r="K921" i="16"/>
  <c r="K941" i="16"/>
  <c r="L941" i="16" s="1"/>
  <c r="K986" i="16"/>
  <c r="K1000" i="16"/>
  <c r="L1000" i="16" s="1"/>
  <c r="K1117" i="16"/>
  <c r="L1117" i="16" s="1"/>
  <c r="K1280" i="16"/>
  <c r="L1280" i="16" s="1"/>
  <c r="K1288" i="16"/>
  <c r="L1288" i="16" s="1"/>
  <c r="K1294" i="16"/>
  <c r="L1294" i="16" s="1"/>
  <c r="K876" i="16"/>
  <c r="L876" i="16" s="1"/>
  <c r="K900" i="16"/>
  <c r="L900" i="16" s="1"/>
  <c r="K911" i="16"/>
  <c r="K924" i="16"/>
  <c r="L924" i="16" s="1"/>
  <c r="I950" i="16"/>
  <c r="J950" i="16" s="1"/>
  <c r="K961" i="16"/>
  <c r="L961" i="16" s="1"/>
  <c r="K989" i="16"/>
  <c r="K998" i="16"/>
  <c r="L998" i="16" s="1"/>
  <c r="K1061" i="16"/>
  <c r="K1110" i="16"/>
  <c r="L1110" i="16" s="1"/>
  <c r="K1114" i="16"/>
  <c r="L1114" i="16" s="1"/>
  <c r="K1197" i="16"/>
  <c r="L1197" i="16" s="1"/>
  <c r="I679" i="16"/>
  <c r="J679" i="16" s="1"/>
  <c r="K860" i="16"/>
  <c r="K906" i="16"/>
  <c r="L906" i="16" s="1"/>
  <c r="K932" i="16"/>
  <c r="K943" i="16"/>
  <c r="L943" i="16" s="1"/>
  <c r="K993" i="16"/>
  <c r="L993" i="16" s="1"/>
  <c r="K1001" i="16"/>
  <c r="L1001" i="16" s="1"/>
  <c r="K1026" i="16"/>
  <c r="L1026" i="16" s="1"/>
  <c r="K1040" i="16"/>
  <c r="L1040" i="16" s="1"/>
  <c r="K1054" i="16"/>
  <c r="L1054" i="16" s="1"/>
  <c r="K1150" i="16"/>
  <c r="L1150" i="16" s="1"/>
  <c r="K990" i="16"/>
  <c r="K994" i="16"/>
  <c r="L994" i="16" s="1"/>
  <c r="K1086" i="16"/>
  <c r="K1088" i="16"/>
  <c r="L1088" i="16" s="1"/>
  <c r="K1121" i="16"/>
  <c r="L1121" i="16" s="1"/>
  <c r="K1130" i="16"/>
  <c r="L1130" i="16" s="1"/>
  <c r="K1140" i="16"/>
  <c r="L1140" i="16" s="1"/>
  <c r="K946" i="16"/>
  <c r="L946" i="16" s="1"/>
  <c r="K972" i="16"/>
  <c r="L972" i="16" s="1"/>
  <c r="K979" i="16"/>
  <c r="L979" i="16" s="1"/>
  <c r="K983" i="16"/>
  <c r="K992" i="16"/>
  <c r="L992" i="16" s="1"/>
  <c r="K1013" i="16"/>
  <c r="K1025" i="16"/>
  <c r="L1025" i="16" s="1"/>
  <c r="K1142" i="16"/>
  <c r="L1142" i="16" s="1"/>
  <c r="K1185" i="16"/>
  <c r="L1185" i="16" s="1"/>
  <c r="I947" i="16"/>
  <c r="I948" i="16" s="1"/>
  <c r="K971" i="16"/>
  <c r="K999" i="16"/>
  <c r="L999" i="16" s="1"/>
  <c r="K1015" i="16"/>
  <c r="L1015" i="16" s="1"/>
  <c r="K1021" i="16"/>
  <c r="L1021" i="16" s="1"/>
  <c r="K1029" i="16"/>
  <c r="K1044" i="16"/>
  <c r="L1044" i="16" s="1"/>
  <c r="K1069" i="16"/>
  <c r="K1076" i="16"/>
  <c r="L1076" i="16" s="1"/>
  <c r="K1078" i="16"/>
  <c r="L1078" i="16" s="1"/>
  <c r="K1084" i="16"/>
  <c r="I1099" i="16"/>
  <c r="J1099" i="16" s="1"/>
  <c r="K1132" i="16"/>
  <c r="K1062" i="16"/>
  <c r="L1062" i="16" s="1"/>
  <c r="K1080" i="16"/>
  <c r="K1092" i="16"/>
  <c r="K1100" i="16"/>
  <c r="L1100" i="16" s="1"/>
  <c r="K1122" i="16"/>
  <c r="L1122" i="16" s="1"/>
  <c r="K1124" i="16"/>
  <c r="L1124" i="16" s="1"/>
  <c r="K1235" i="16"/>
  <c r="K1283" i="16"/>
  <c r="L1283" i="16" s="1"/>
  <c r="K1291" i="16"/>
  <c r="L1291" i="16" s="1"/>
  <c r="K1002" i="16"/>
  <c r="K1006" i="16"/>
  <c r="L1006" i="16" s="1"/>
  <c r="K1043" i="16"/>
  <c r="K1075" i="16"/>
  <c r="L1075" i="16" s="1"/>
  <c r="K1109" i="16"/>
  <c r="L1109" i="16" s="1"/>
  <c r="K1154" i="16"/>
  <c r="L1154" i="16" s="1"/>
  <c r="K1184" i="16"/>
  <c r="K1190" i="16"/>
  <c r="L1190" i="16" s="1"/>
  <c r="K1049" i="16"/>
  <c r="L1049" i="16" s="1"/>
  <c r="K1051" i="16"/>
  <c r="K1053" i="16"/>
  <c r="L1053" i="16" s="1"/>
  <c r="I1097" i="16"/>
  <c r="I1098" i="16" s="1"/>
  <c r="K1081" i="16"/>
  <c r="L1081" i="16" s="1"/>
  <c r="K1134" i="16"/>
  <c r="L1134" i="16" s="1"/>
  <c r="K1141" i="16"/>
  <c r="L1141" i="16" s="1"/>
  <c r="K1144" i="16"/>
  <c r="L1144" i="16" s="1"/>
  <c r="K1209" i="16"/>
  <c r="L1209" i="16" s="1"/>
  <c r="K1215" i="16"/>
  <c r="L1215" i="16" s="1"/>
  <c r="K1014" i="16"/>
  <c r="L1014" i="16" s="1"/>
  <c r="K1024" i="16"/>
  <c r="L1024" i="16" s="1"/>
  <c r="I1067" i="16"/>
  <c r="I1068" i="16" s="1"/>
  <c r="K1041" i="16"/>
  <c r="L1041" i="16" s="1"/>
  <c r="K1055" i="16"/>
  <c r="K1060" i="16"/>
  <c r="L1060" i="16" s="1"/>
  <c r="K1079" i="16"/>
  <c r="L1079" i="16" s="1"/>
  <c r="K1087" i="16"/>
  <c r="K1101" i="16"/>
  <c r="L1101" i="16" s="1"/>
  <c r="K1125" i="16"/>
  <c r="K1146" i="16"/>
  <c r="L1146" i="16" s="1"/>
  <c r="K1149" i="16"/>
  <c r="K1179" i="16"/>
  <c r="I859" i="16"/>
  <c r="J859" i="16" s="1"/>
  <c r="K1005" i="16"/>
  <c r="L1005" i="16" s="1"/>
  <c r="K1010" i="16"/>
  <c r="K1046" i="16"/>
  <c r="K1050" i="16"/>
  <c r="L1050" i="16" s="1"/>
  <c r="K1071" i="16"/>
  <c r="L1071" i="16" s="1"/>
  <c r="K1094" i="16"/>
  <c r="K1113" i="16"/>
  <c r="L1113" i="16" s="1"/>
  <c r="K1136" i="16"/>
  <c r="L1136" i="16" s="1"/>
  <c r="K1138" i="16"/>
  <c r="L1138" i="16" s="1"/>
  <c r="K1196" i="16"/>
  <c r="K1203" i="16"/>
  <c r="L1203" i="16" s="1"/>
  <c r="K1210" i="16"/>
  <c r="L1210" i="16" s="1"/>
  <c r="K1177" i="16"/>
  <c r="K1230" i="16"/>
  <c r="I1159" i="16"/>
  <c r="J1159" i="16" s="1"/>
  <c r="K1170" i="16"/>
  <c r="K1182" i="16"/>
  <c r="L1182" i="16" s="1"/>
  <c r="K1193" i="16"/>
  <c r="L1193" i="16" s="1"/>
  <c r="K1229" i="16"/>
  <c r="L1229" i="16" s="1"/>
  <c r="K1231" i="16"/>
  <c r="L1231" i="16" s="1"/>
  <c r="K1234" i="16"/>
  <c r="L1234" i="16" s="1"/>
  <c r="K1237" i="16"/>
  <c r="K1270" i="16"/>
  <c r="K1272" i="16"/>
  <c r="I1009" i="16"/>
  <c r="K1111" i="16"/>
  <c r="L1111" i="16" s="1"/>
  <c r="K1126" i="16"/>
  <c r="L1126" i="16" s="1"/>
  <c r="I1133" i="16"/>
  <c r="J1133" i="16" s="1"/>
  <c r="K1174" i="16"/>
  <c r="L1174" i="16" s="1"/>
  <c r="K1199" i="16"/>
  <c r="L1199" i="16" s="1"/>
  <c r="K1204" i="16"/>
  <c r="K1211" i="16"/>
  <c r="L1211" i="16" s="1"/>
  <c r="K1227" i="16"/>
  <c r="L1227" i="16" s="1"/>
  <c r="K1262" i="16"/>
  <c r="L1262" i="16" s="1"/>
  <c r="K1143" i="16"/>
  <c r="L1143" i="16" s="1"/>
  <c r="K1160" i="16"/>
  <c r="L1160" i="16" s="1"/>
  <c r="K1180" i="16"/>
  <c r="L1180" i="16" s="1"/>
  <c r="K1191" i="16"/>
  <c r="L1191" i="16" s="1"/>
  <c r="K1221" i="16"/>
  <c r="L1221" i="16" s="1"/>
  <c r="K1233" i="16"/>
  <c r="K1315" i="16"/>
  <c r="L1315" i="16" s="1"/>
  <c r="K1173" i="16"/>
  <c r="L1173" i="16" s="1"/>
  <c r="K1198" i="16"/>
  <c r="K1201" i="16"/>
  <c r="L1201" i="16" s="1"/>
  <c r="K1212" i="16"/>
  <c r="L1212" i="16" s="1"/>
  <c r="K1216" i="16"/>
  <c r="K1225" i="16"/>
  <c r="L1225" i="16" s="1"/>
  <c r="K1267" i="16"/>
  <c r="L1267" i="16" s="1"/>
  <c r="K1299" i="16"/>
  <c r="L1299" i="16" s="1"/>
  <c r="K1314" i="16"/>
  <c r="L1314" i="16" s="1"/>
  <c r="I1247" i="16"/>
  <c r="I1248" i="16" s="1"/>
  <c r="K1273" i="16"/>
  <c r="K1295" i="16"/>
  <c r="L1295" i="16" s="1"/>
  <c r="K1311" i="16"/>
  <c r="L1311" i="16" s="1"/>
  <c r="K1317" i="16"/>
  <c r="L1317" i="16" s="1"/>
  <c r="K1175" i="16"/>
  <c r="L1175" i="16" s="1"/>
  <c r="K1183" i="16"/>
  <c r="L1183" i="16" s="1"/>
  <c r="K1213" i="16"/>
  <c r="L1213" i="16" s="1"/>
  <c r="K1220" i="16"/>
  <c r="L1220" i="16" s="1"/>
  <c r="I1277" i="16"/>
  <c r="I1278" i="16" s="1"/>
  <c r="K1263" i="16"/>
  <c r="K1271" i="16"/>
  <c r="L1271" i="16" s="1"/>
  <c r="K1282" i="16"/>
  <c r="L1282" i="16" s="1"/>
  <c r="K1287" i="16"/>
  <c r="L1287" i="16" s="1"/>
  <c r="K1290" i="16"/>
  <c r="L1290" i="16" s="1"/>
  <c r="K1293" i="16"/>
  <c r="L1293" i="16" s="1"/>
  <c r="T1307" i="16" s="1"/>
  <c r="T1308" i="16" s="1"/>
  <c r="K1301" i="16"/>
  <c r="L1301" i="16" s="1"/>
  <c r="K1303" i="16"/>
  <c r="L1303" i="16" s="1"/>
  <c r="K1239" i="16"/>
  <c r="K1243" i="16"/>
  <c r="K1254" i="16"/>
  <c r="L1254" i="16" s="1"/>
  <c r="K1266" i="16"/>
  <c r="L1266" i="16" s="1"/>
  <c r="K1269" i="16"/>
  <c r="L1269" i="16" s="1"/>
  <c r="K1274" i="16"/>
  <c r="K1276" i="16"/>
  <c r="K1281" i="16"/>
  <c r="K1285" i="16"/>
  <c r="L1285" i="16" s="1"/>
  <c r="K1289" i="16"/>
  <c r="L1289" i="16" s="1"/>
  <c r="K1292" i="16"/>
  <c r="L1292" i="16" s="1"/>
  <c r="K1313" i="16"/>
  <c r="L1313" i="16" s="1"/>
  <c r="K1318" i="16"/>
  <c r="L1318" i="16" s="1"/>
  <c r="I1307" i="16"/>
  <c r="I1308" i="16" s="1"/>
  <c r="K1298" i="16"/>
  <c r="L1298" i="16" s="1"/>
  <c r="K1304" i="16"/>
  <c r="L1304" i="16" s="1"/>
  <c r="H1337" i="16"/>
  <c r="I1309" i="16"/>
  <c r="J1309" i="16" s="1"/>
  <c r="R137" i="16" l="1"/>
  <c r="R138" i="16" s="1"/>
  <c r="G108" i="16"/>
  <c r="G1341" i="16" s="1"/>
  <c r="G1340" i="16"/>
  <c r="R377" i="16"/>
  <c r="R378" i="16" s="1"/>
  <c r="R347" i="16"/>
  <c r="R348" i="16" s="1"/>
  <c r="R78" i="16"/>
  <c r="R79" i="16" s="1"/>
  <c r="R107" i="16" s="1"/>
  <c r="R108" i="16" s="1"/>
  <c r="R48" i="16"/>
  <c r="R49" i="16" s="1"/>
  <c r="R317" i="16"/>
  <c r="R318" i="16" s="1"/>
  <c r="R527" i="16"/>
  <c r="R528" i="16" s="1"/>
  <c r="R707" i="16"/>
  <c r="R708" i="16" s="1"/>
  <c r="R617" i="16"/>
  <c r="R618" i="16" s="1"/>
  <c r="R557" i="16"/>
  <c r="R558" i="16" s="1"/>
  <c r="J1307" i="16"/>
  <c r="J1308" i="16" s="1"/>
  <c r="R677" i="16"/>
  <c r="R678" i="16" s="1"/>
  <c r="R827" i="16"/>
  <c r="R828" i="16" s="1"/>
  <c r="R737" i="16"/>
  <c r="R738" i="16" s="1"/>
  <c r="R437" i="16"/>
  <c r="R438" i="16" s="1"/>
  <c r="I10" i="16"/>
  <c r="J9" i="16"/>
  <c r="J10" i="16" s="1"/>
  <c r="J1007" i="16"/>
  <c r="J1008" i="16" s="1"/>
  <c r="R1277" i="16"/>
  <c r="R1278" i="16" s="1"/>
  <c r="K1279" i="16"/>
  <c r="L1279" i="16" s="1"/>
  <c r="J827" i="16"/>
  <c r="J828" i="16" s="1"/>
  <c r="K991" i="16"/>
  <c r="L991" i="16" s="1"/>
  <c r="M991" i="16" s="1"/>
  <c r="J647" i="16"/>
  <c r="J648" i="16" s="1"/>
  <c r="L793" i="16"/>
  <c r="M793" i="16" s="1"/>
  <c r="K1257" i="16"/>
  <c r="L1257" i="16" s="1"/>
  <c r="M1257" i="16" s="1"/>
  <c r="L814" i="16"/>
  <c r="M814" i="16" s="1"/>
  <c r="R861" i="16"/>
  <c r="L861" i="16"/>
  <c r="L1032" i="16"/>
  <c r="M1032" i="16" s="1"/>
  <c r="L925" i="16"/>
  <c r="M925" i="16" s="1"/>
  <c r="L867" i="16"/>
  <c r="M867" i="16" s="1"/>
  <c r="K1264" i="16"/>
  <c r="L1264" i="16" s="1"/>
  <c r="M1264" i="16" s="1"/>
  <c r="K1228" i="16"/>
  <c r="L1228" i="16" s="1"/>
  <c r="M1228" i="16" s="1"/>
  <c r="K1063" i="16"/>
  <c r="L1063" i="16" s="1"/>
  <c r="M1063" i="16" s="1"/>
  <c r="K1017" i="16"/>
  <c r="L1017" i="16" s="1"/>
  <c r="M1017" i="16" s="1"/>
  <c r="K868" i="16"/>
  <c r="L868" i="16" s="1"/>
  <c r="M868" i="16" s="1"/>
  <c r="K1242" i="16"/>
  <c r="L1242" i="16" s="1"/>
  <c r="M1242" i="16" s="1"/>
  <c r="K1073" i="16"/>
  <c r="L1073" i="16" s="1"/>
  <c r="M1073" i="16" s="1"/>
  <c r="K956" i="16"/>
  <c r="L956" i="16" s="1"/>
  <c r="M956" i="16" s="1"/>
  <c r="J407" i="16"/>
  <c r="J408" i="16" s="1"/>
  <c r="J781" i="16"/>
  <c r="J797" i="16" s="1"/>
  <c r="J798" i="16" s="1"/>
  <c r="J347" i="16"/>
  <c r="J348" i="16" s="1"/>
  <c r="J317" i="16"/>
  <c r="J318" i="16" s="1"/>
  <c r="I1037" i="16"/>
  <c r="I1038" i="16" s="1"/>
  <c r="J1009" i="16"/>
  <c r="I1127" i="16"/>
  <c r="I1128" i="16" s="1"/>
  <c r="L417" i="16"/>
  <c r="M417" i="16" s="1"/>
  <c r="L473" i="16"/>
  <c r="M473" i="16" s="1"/>
  <c r="L368" i="16"/>
  <c r="M368" i="16" s="1"/>
  <c r="L544" i="16"/>
  <c r="M544" i="16" s="1"/>
  <c r="L449" i="16"/>
  <c r="M449" i="16" s="1"/>
  <c r="L382" i="16"/>
  <c r="M382" i="16" s="1"/>
  <c r="L480" i="16"/>
  <c r="M480" i="16" s="1"/>
  <c r="L654" i="16"/>
  <c r="M654" i="16" s="1"/>
  <c r="L642" i="16"/>
  <c r="M642" i="16" s="1"/>
  <c r="L334" i="16"/>
  <c r="M334" i="16" s="1"/>
  <c r="L669" i="16"/>
  <c r="M669" i="16" s="1"/>
  <c r="L685" i="16"/>
  <c r="M685" i="16" s="1"/>
  <c r="L351" i="16"/>
  <c r="M351" i="16" s="1"/>
  <c r="L551" i="16"/>
  <c r="M551" i="16" s="1"/>
  <c r="L485" i="16"/>
  <c r="M485" i="16" s="1"/>
  <c r="L253" i="16"/>
  <c r="M253" i="16" s="1"/>
  <c r="L422" i="16"/>
  <c r="M422" i="16" s="1"/>
  <c r="L54" i="16"/>
  <c r="M54" i="16" s="1"/>
  <c r="L100" i="16"/>
  <c r="M100" i="16" s="1"/>
  <c r="L75" i="16"/>
  <c r="M75" i="16" s="1"/>
  <c r="L451" i="16"/>
  <c r="M451" i="16" s="1"/>
  <c r="J287" i="16"/>
  <c r="J288" i="16" s="1"/>
  <c r="K424" i="16"/>
  <c r="L424" i="16" s="1"/>
  <c r="M424" i="16" s="1"/>
  <c r="K657" i="16"/>
  <c r="L657" i="16" s="1"/>
  <c r="M657" i="16" s="1"/>
  <c r="K686" i="16"/>
  <c r="L686" i="16" s="1"/>
  <c r="M686" i="16" s="1"/>
  <c r="K629" i="16"/>
  <c r="L629" i="16" s="1"/>
  <c r="M629" i="16" s="1"/>
  <c r="K392" i="16"/>
  <c r="L392" i="16" s="1"/>
  <c r="M392" i="16" s="1"/>
  <c r="K319" i="16"/>
  <c r="L319" i="16" s="1"/>
  <c r="K268" i="16"/>
  <c r="L268" i="16" s="1"/>
  <c r="M268" i="16" s="1"/>
  <c r="K325" i="16"/>
  <c r="L325" i="16" s="1"/>
  <c r="M325" i="16" s="1"/>
  <c r="K206" i="16"/>
  <c r="L206" i="16" s="1"/>
  <c r="M206" i="16" s="1"/>
  <c r="K428" i="16"/>
  <c r="L428" i="16" s="1"/>
  <c r="M428" i="16" s="1"/>
  <c r="K384" i="16"/>
  <c r="L384" i="16" s="1"/>
  <c r="M384" i="16" s="1"/>
  <c r="K252" i="16"/>
  <c r="L252" i="16" s="1"/>
  <c r="M252" i="16" s="1"/>
  <c r="K140" i="16"/>
  <c r="L140" i="16" s="1"/>
  <c r="M140" i="16" s="1"/>
  <c r="K636" i="16"/>
  <c r="L636" i="16" s="1"/>
  <c r="M636" i="16" s="1"/>
  <c r="K339" i="16"/>
  <c r="L339" i="16" s="1"/>
  <c r="M339" i="16" s="1"/>
  <c r="K658" i="16"/>
  <c r="L658" i="16" s="1"/>
  <c r="M658" i="16" s="1"/>
  <c r="K555" i="16"/>
  <c r="L555" i="16" s="1"/>
  <c r="M555" i="16" s="1"/>
  <c r="K532" i="16"/>
  <c r="L532" i="16" s="1"/>
  <c r="M532" i="16" s="1"/>
  <c r="K462" i="16"/>
  <c r="L462" i="16" s="1"/>
  <c r="M462" i="16" s="1"/>
  <c r="K391" i="16"/>
  <c r="L391" i="16" s="1"/>
  <c r="M391" i="16" s="1"/>
  <c r="K326" i="16"/>
  <c r="L326" i="16" s="1"/>
  <c r="M326" i="16" s="1"/>
  <c r="K217" i="16"/>
  <c r="L217" i="16" s="1"/>
  <c r="M217" i="16" s="1"/>
  <c r="K67" i="16"/>
  <c r="L67" i="16" s="1"/>
  <c r="M67" i="16" s="1"/>
  <c r="K414" i="16"/>
  <c r="L414" i="16" s="1"/>
  <c r="M414" i="16" s="1"/>
  <c r="K332" i="16"/>
  <c r="L332" i="16" s="1"/>
  <c r="M332" i="16" s="1"/>
  <c r="K299" i="16"/>
  <c r="K63" i="16"/>
  <c r="L63" i="16" s="1"/>
  <c r="M63" i="16" s="1"/>
  <c r="I437" i="16"/>
  <c r="I438" i="16" s="1"/>
  <c r="J410" i="16"/>
  <c r="I167" i="16"/>
  <c r="I168" i="16" s="1"/>
  <c r="J139" i="16"/>
  <c r="L299" i="16"/>
  <c r="M299" i="16" s="1"/>
  <c r="I467" i="16"/>
  <c r="I468" i="16" s="1"/>
  <c r="J439" i="16"/>
  <c r="K439" i="16" s="1"/>
  <c r="L439" i="16" s="1"/>
  <c r="I497" i="16"/>
  <c r="I498" i="16" s="1"/>
  <c r="J469" i="16"/>
  <c r="J917" i="16"/>
  <c r="J918" i="16" s="1"/>
  <c r="L1189" i="16"/>
  <c r="M1189" i="16" s="1"/>
  <c r="J1217" i="16"/>
  <c r="J1218" i="16" s="1"/>
  <c r="L1123" i="16"/>
  <c r="H1340" i="16"/>
  <c r="H1338" i="16"/>
  <c r="H1341" i="16" s="1"/>
  <c r="L1255" i="16"/>
  <c r="M1255" i="16" s="1"/>
  <c r="L1116" i="16"/>
  <c r="L1077" i="16"/>
  <c r="J1097" i="16"/>
  <c r="J1098" i="16" s="1"/>
  <c r="K466" i="16"/>
  <c r="K169" i="16"/>
  <c r="L169" i="16" s="1"/>
  <c r="K12" i="16"/>
  <c r="L12" i="16" s="1"/>
  <c r="M12" i="16" s="1"/>
  <c r="L1106" i="16"/>
  <c r="M1106" i="16" s="1"/>
  <c r="L1108" i="16"/>
  <c r="M1108" i="16" s="1"/>
  <c r="K2" i="16"/>
  <c r="K9" i="16" s="1"/>
  <c r="K10" i="16" s="1"/>
  <c r="L869" i="16"/>
  <c r="R869" i="16"/>
  <c r="K259" i="16"/>
  <c r="L259" i="16" s="1"/>
  <c r="R1127" i="16"/>
  <c r="R1128" i="16" s="1"/>
  <c r="R1097" i="16"/>
  <c r="R1098" i="16" s="1"/>
  <c r="R1161" i="16"/>
  <c r="R891" i="16"/>
  <c r="R917" i="16" s="1"/>
  <c r="R918" i="16" s="1"/>
  <c r="V1307" i="16"/>
  <c r="V1308" i="16" s="1"/>
  <c r="L1274" i="16"/>
  <c r="M1274" i="16" s="1"/>
  <c r="T1277" i="16" s="1"/>
  <c r="T1278" i="16" s="1"/>
  <c r="L1276" i="16"/>
  <c r="M1276" i="16" s="1"/>
  <c r="L1273" i="16"/>
  <c r="M1273" i="16" s="1"/>
  <c r="L1275" i="16"/>
  <c r="V1277" i="16" s="1"/>
  <c r="V1278" i="16" s="1"/>
  <c r="T288" i="16"/>
  <c r="M560" i="16"/>
  <c r="K1217" i="16"/>
  <c r="K1218" i="16" s="1"/>
  <c r="M652" i="16"/>
  <c r="M548" i="16"/>
  <c r="M747" i="16"/>
  <c r="I977" i="16"/>
  <c r="I978" i="16" s="1"/>
  <c r="M633" i="16"/>
  <c r="M664" i="16"/>
  <c r="L399" i="16"/>
  <c r="M399" i="16" s="1"/>
  <c r="L584" i="16"/>
  <c r="M584" i="16" s="1"/>
  <c r="M720" i="16"/>
  <c r="M711" i="16"/>
  <c r="M717" i="16"/>
  <c r="M716" i="16"/>
  <c r="M714" i="16"/>
  <c r="L718" i="16"/>
  <c r="M718" i="16" s="1"/>
  <c r="L715" i="16"/>
  <c r="M715" i="16" s="1"/>
  <c r="L719" i="16"/>
  <c r="M719" i="16" s="1"/>
  <c r="L710" i="16"/>
  <c r="M710" i="16" s="1"/>
  <c r="M712" i="16"/>
  <c r="L709" i="16"/>
  <c r="M709" i="16" s="1"/>
  <c r="L713" i="16"/>
  <c r="M713" i="16" s="1"/>
  <c r="M705" i="16"/>
  <c r="L704" i="16"/>
  <c r="M704" i="16" s="1"/>
  <c r="M701" i="16"/>
  <c r="M691" i="16"/>
  <c r="M692" i="16"/>
  <c r="L694" i="16"/>
  <c r="M694" i="16" s="1"/>
  <c r="M699" i="16"/>
  <c r="M695" i="16"/>
  <c r="M697" i="16"/>
  <c r="M700" i="16"/>
  <c r="M690" i="16"/>
  <c r="L689" i="16"/>
  <c r="M689" i="16" s="1"/>
  <c r="L702" i="16"/>
  <c r="M702" i="16" s="1"/>
  <c r="L696" i="16"/>
  <c r="M696" i="16" s="1"/>
  <c r="M604" i="16"/>
  <c r="M603" i="16"/>
  <c r="M592" i="16"/>
  <c r="M597" i="16"/>
  <c r="M613" i="16"/>
  <c r="M615" i="16"/>
  <c r="M590" i="16"/>
  <c r="M601" i="16"/>
  <c r="M614" i="16"/>
  <c r="M593" i="16"/>
  <c r="M605" i="16"/>
  <c r="M591" i="16"/>
  <c r="M608" i="16"/>
  <c r="M600" i="16"/>
  <c r="L616" i="16"/>
  <c r="M616" i="16" s="1"/>
  <c r="L594" i="16"/>
  <c r="M594" i="16" s="1"/>
  <c r="L606" i="16"/>
  <c r="M606" i="16" s="1"/>
  <c r="L602" i="16"/>
  <c r="M602" i="16" s="1"/>
  <c r="M612" i="16"/>
  <c r="L595" i="16"/>
  <c r="M595" i="16" s="1"/>
  <c r="L598" i="16"/>
  <c r="M598" i="16" s="1"/>
  <c r="L611" i="16"/>
  <c r="M611" i="16" s="1"/>
  <c r="J617" i="16"/>
  <c r="J618" i="16" s="1"/>
  <c r="L522" i="16"/>
  <c r="M522" i="16" s="1"/>
  <c r="L516" i="16"/>
  <c r="M516" i="16" s="1"/>
  <c r="L509" i="16"/>
  <c r="M509" i="16" s="1"/>
  <c r="L506" i="16"/>
  <c r="M506" i="16" s="1"/>
  <c r="T506" i="16" s="1"/>
  <c r="L513" i="16"/>
  <c r="M513" i="16" s="1"/>
  <c r="L514" i="16"/>
  <c r="M514" i="16" s="1"/>
  <c r="L503" i="16"/>
  <c r="M503" i="16" s="1"/>
  <c r="L515" i="16"/>
  <c r="M515" i="16" s="1"/>
  <c r="M508" i="16"/>
  <c r="L520" i="16"/>
  <c r="M520" i="16" s="1"/>
  <c r="L510" i="16"/>
  <c r="M510" i="16" s="1"/>
  <c r="M502" i="16"/>
  <c r="M519" i="16"/>
  <c r="M511" i="16"/>
  <c r="M500" i="16"/>
  <c r="M512" i="16"/>
  <c r="M521" i="16"/>
  <c r="M505" i="16"/>
  <c r="M507" i="16"/>
  <c r="M504" i="16"/>
  <c r="M501" i="16"/>
  <c r="L495" i="16"/>
  <c r="M495" i="16" s="1"/>
  <c r="T498" i="16" s="1"/>
  <c r="M496" i="16"/>
  <c r="M494" i="16"/>
  <c r="L491" i="16"/>
  <c r="M491" i="16" s="1"/>
  <c r="L492" i="16"/>
  <c r="M492" i="16" s="1"/>
  <c r="L493" i="16"/>
  <c r="M493" i="16" s="1"/>
  <c r="L354" i="16"/>
  <c r="M354" i="16" s="1"/>
  <c r="T378" i="16" s="1"/>
  <c r="M353" i="16"/>
  <c r="L352" i="16"/>
  <c r="M352" i="16" s="1"/>
  <c r="L342" i="16"/>
  <c r="M342" i="16" s="1"/>
  <c r="L343" i="16"/>
  <c r="M343" i="16" s="1"/>
  <c r="I1337" i="16"/>
  <c r="I1338" i="16" s="1"/>
  <c r="M1271" i="16"/>
  <c r="M1212" i="16"/>
  <c r="M1174" i="16"/>
  <c r="M1231" i="16"/>
  <c r="M1210" i="16"/>
  <c r="M1071" i="16"/>
  <c r="M1041" i="16"/>
  <c r="M1024" i="16"/>
  <c r="M1215" i="16"/>
  <c r="M1081" i="16"/>
  <c r="M1053" i="16"/>
  <c r="M1190" i="16"/>
  <c r="T1217" i="16" s="1"/>
  <c r="T1218" i="16" s="1"/>
  <c r="M1154" i="16"/>
  <c r="M1122" i="16"/>
  <c r="M1044" i="16"/>
  <c r="M1015" i="16"/>
  <c r="M1142" i="16"/>
  <c r="M992" i="16"/>
  <c r="M979" i="16"/>
  <c r="M1140" i="16"/>
  <c r="M1088" i="16"/>
  <c r="M943" i="16"/>
  <c r="I707" i="16"/>
  <c r="I708" i="16" s="1"/>
  <c r="M1110" i="16"/>
  <c r="M900" i="16"/>
  <c r="M953" i="16"/>
  <c r="M886" i="16"/>
  <c r="V887" i="16" s="1"/>
  <c r="V888" i="16" s="1"/>
  <c r="M884" i="16"/>
  <c r="M1135" i="16"/>
  <c r="M912" i="16"/>
  <c r="M875" i="16"/>
  <c r="M877" i="16"/>
  <c r="M755" i="16"/>
  <c r="M683" i="16"/>
  <c r="M789" i="16"/>
  <c r="M830" i="16"/>
  <c r="M795" i="16"/>
  <c r="M853" i="16"/>
  <c r="M753" i="16"/>
  <c r="M790" i="16"/>
  <c r="L750" i="16"/>
  <c r="M750" i="16" s="1"/>
  <c r="M761" i="16"/>
  <c r="M475" i="16"/>
  <c r="K349" i="16"/>
  <c r="L349" i="16" s="1"/>
  <c r="J377" i="16"/>
  <c r="J378" i="16" s="1"/>
  <c r="M635" i="16"/>
  <c r="M810" i="16"/>
  <c r="M553" i="16"/>
  <c r="M570" i="16"/>
  <c r="M997" i="16"/>
  <c r="M823" i="16"/>
  <c r="M662" i="16"/>
  <c r="M447" i="16"/>
  <c r="M457" i="16"/>
  <c r="V468" i="16" s="1"/>
  <c r="M297" i="16"/>
  <c r="M266" i="16"/>
  <c r="J227" i="16"/>
  <c r="J228" i="16" s="1"/>
  <c r="K205" i="16"/>
  <c r="M490" i="16"/>
  <c r="M412" i="16"/>
  <c r="M289" i="16"/>
  <c r="M328" i="16"/>
  <c r="M277" i="16"/>
  <c r="K290" i="16"/>
  <c r="L290" i="16" s="1"/>
  <c r="M454" i="16"/>
  <c r="M523" i="16"/>
  <c r="V528" i="16" s="1"/>
  <c r="M458" i="16"/>
  <c r="M260" i="16"/>
  <c r="M188" i="16"/>
  <c r="M160" i="16"/>
  <c r="M147" i="16"/>
  <c r="M276" i="16"/>
  <c r="M187" i="16"/>
  <c r="M159" i="16"/>
  <c r="M118" i="16"/>
  <c r="I107" i="16"/>
  <c r="I108" i="16" s="1"/>
  <c r="M183" i="16"/>
  <c r="M53" i="16"/>
  <c r="M261" i="16"/>
  <c r="M193" i="16"/>
  <c r="M105" i="16"/>
  <c r="M310" i="16"/>
  <c r="M283" i="16"/>
  <c r="M180" i="16"/>
  <c r="M163" i="16"/>
  <c r="M29" i="16"/>
  <c r="M85" i="16"/>
  <c r="M142" i="16"/>
  <c r="M55" i="16"/>
  <c r="M101" i="16"/>
  <c r="M47" i="16"/>
  <c r="M1254" i="16"/>
  <c r="M1213" i="16"/>
  <c r="M1227" i="16"/>
  <c r="M1199" i="16"/>
  <c r="M1111" i="16"/>
  <c r="M1182" i="16"/>
  <c r="M1138" i="16"/>
  <c r="M1146" i="16"/>
  <c r="M1107" i="16"/>
  <c r="M1054" i="16"/>
  <c r="M1001" i="16"/>
  <c r="M1117" i="16"/>
  <c r="M941" i="16"/>
  <c r="M852" i="16"/>
  <c r="M927" i="16"/>
  <c r="M923" i="16"/>
  <c r="M782" i="16"/>
  <c r="M783" i="16"/>
  <c r="T798" i="16" s="1"/>
  <c r="M549" i="16"/>
  <c r="M665" i="16"/>
  <c r="M619" i="16"/>
  <c r="M966" i="16"/>
  <c r="M542" i="16"/>
  <c r="M627" i="16"/>
  <c r="M574" i="16"/>
  <c r="M554" i="16"/>
  <c r="K649" i="16"/>
  <c r="J677" i="16"/>
  <c r="J678" i="16" s="1"/>
  <c r="M481" i="16"/>
  <c r="M808" i="16"/>
  <c r="M535" i="16"/>
  <c r="M819" i="16"/>
  <c r="M393" i="16"/>
  <c r="L365" i="16"/>
  <c r="M365" i="16" s="1"/>
  <c r="M309" i="16"/>
  <c r="M450" i="16"/>
  <c r="M367" i="16"/>
  <c r="M419" i="16"/>
  <c r="M329" i="16"/>
  <c r="K233" i="16"/>
  <c r="L233" i="16" s="1"/>
  <c r="M628" i="16"/>
  <c r="M411" i="16"/>
  <c r="M431" i="16"/>
  <c r="M235" i="16"/>
  <c r="M39" i="16"/>
  <c r="M216" i="16"/>
  <c r="M135" i="16"/>
  <c r="K50" i="16"/>
  <c r="L50" i="16" s="1"/>
  <c r="J78" i="16"/>
  <c r="J79" i="16" s="1"/>
  <c r="M133" i="16"/>
  <c r="M120" i="16"/>
  <c r="L95" i="16"/>
  <c r="M95" i="16" s="1"/>
  <c r="M43" i="16"/>
  <c r="M241" i="16"/>
  <c r="M14" i="16"/>
  <c r="L1281" i="16"/>
  <c r="L1243" i="16"/>
  <c r="M1243" i="16" s="1"/>
  <c r="M1173" i="16"/>
  <c r="M1221" i="16"/>
  <c r="M1163" i="16"/>
  <c r="K1133" i="16"/>
  <c r="L1133" i="16" s="1"/>
  <c r="L1237" i="16"/>
  <c r="M1237" i="16" s="1"/>
  <c r="M1229" i="16"/>
  <c r="L1010" i="16"/>
  <c r="M1010" i="16" s="1"/>
  <c r="L1179" i="16"/>
  <c r="M1179" i="16" s="1"/>
  <c r="J1157" i="16"/>
  <c r="J1158" i="16" s="1"/>
  <c r="K1129" i="16"/>
  <c r="L1087" i="16"/>
  <c r="M1087" i="16" s="1"/>
  <c r="L1167" i="16"/>
  <c r="M1167" i="16" s="1"/>
  <c r="M1134" i="16"/>
  <c r="K1070" i="16"/>
  <c r="L1070" i="16" s="1"/>
  <c r="L1051" i="16"/>
  <c r="M1051" i="16" s="1"/>
  <c r="L1043" i="16"/>
  <c r="M1043" i="16" s="1"/>
  <c r="L1080" i="16"/>
  <c r="M1080" i="16" s="1"/>
  <c r="L1084" i="16"/>
  <c r="M1084" i="16" s="1"/>
  <c r="L1029" i="16"/>
  <c r="M1029" i="16" s="1"/>
  <c r="T1037" i="16" s="1"/>
  <c r="T1038" i="16" s="1"/>
  <c r="L971" i="16"/>
  <c r="M971" i="16" s="1"/>
  <c r="M1025" i="16"/>
  <c r="M972" i="16"/>
  <c r="M946" i="16"/>
  <c r="M1130" i="16"/>
  <c r="L1086" i="16"/>
  <c r="M1086" i="16" s="1"/>
  <c r="M1150" i="16"/>
  <c r="M993" i="16"/>
  <c r="L932" i="16"/>
  <c r="M932" i="16" s="1"/>
  <c r="M1197" i="16"/>
  <c r="L989" i="16"/>
  <c r="M989" i="16" s="1"/>
  <c r="M876" i="16"/>
  <c r="M834" i="16"/>
  <c r="L880" i="16"/>
  <c r="M880" i="16" s="1"/>
  <c r="L822" i="16"/>
  <c r="M822" i="16" s="1"/>
  <c r="M963" i="16"/>
  <c r="M910" i="16"/>
  <c r="J857" i="16"/>
  <c r="J858" i="16" s="1"/>
  <c r="K829" i="16"/>
  <c r="L829" i="16" s="1"/>
  <c r="L734" i="16"/>
  <c r="M734" i="16" s="1"/>
  <c r="L883" i="16"/>
  <c r="M883" i="16" s="1"/>
  <c r="L821" i="16"/>
  <c r="M821" i="16" s="1"/>
  <c r="L745" i="16"/>
  <c r="M745" i="16" s="1"/>
  <c r="M942" i="16"/>
  <c r="L959" i="16"/>
  <c r="M959" i="16" s="1"/>
  <c r="M671" i="16"/>
  <c r="M849" i="16"/>
  <c r="M892" i="16"/>
  <c r="M759" i="16"/>
  <c r="J737" i="16"/>
  <c r="J738" i="16" s="1"/>
  <c r="L725" i="16"/>
  <c r="M725" i="16" s="1"/>
  <c r="M641" i="16"/>
  <c r="J527" i="16"/>
  <c r="J528" i="16" s="1"/>
  <c r="M844" i="16"/>
  <c r="M746" i="16"/>
  <c r="M229" i="16"/>
  <c r="M237" i="16"/>
  <c r="M435" i="16"/>
  <c r="M413" i="16"/>
  <c r="M358" i="16"/>
  <c r="M434" i="16"/>
  <c r="M185" i="16"/>
  <c r="V198" i="16" s="1"/>
  <c r="L162" i="16"/>
  <c r="M162" i="16" s="1"/>
  <c r="L130" i="16"/>
  <c r="M130" i="16" s="1"/>
  <c r="L273" i="16"/>
  <c r="M273" i="16" s="1"/>
  <c r="M338" i="16"/>
  <c r="M312" i="16"/>
  <c r="M164" i="16"/>
  <c r="L362" i="16"/>
  <c r="M362" i="16" s="1"/>
  <c r="L249" i="16"/>
  <c r="M249" i="16" s="1"/>
  <c r="L213" i="16"/>
  <c r="M213" i="16" s="1"/>
  <c r="L186" i="16"/>
  <c r="M186" i="16" s="1"/>
  <c r="L161" i="16"/>
  <c r="M161" i="16" s="1"/>
  <c r="M41" i="16"/>
  <c r="M7" i="16"/>
  <c r="L81" i="16"/>
  <c r="M81" i="16" s="1"/>
  <c r="L31" i="16"/>
  <c r="M31" i="16" s="1"/>
  <c r="T49" i="16" s="1"/>
  <c r="L42" i="16"/>
  <c r="M42" i="16" s="1"/>
  <c r="L103" i="16"/>
  <c r="M103" i="16" s="1"/>
  <c r="L17" i="16"/>
  <c r="M17" i="16" s="1"/>
  <c r="M1269" i="16"/>
  <c r="L1239" i="16"/>
  <c r="M1239" i="16" s="1"/>
  <c r="M1183" i="16"/>
  <c r="M1267" i="16"/>
  <c r="M1225" i="16"/>
  <c r="M1201" i="16"/>
  <c r="M1191" i="16"/>
  <c r="L1162" i="16"/>
  <c r="M1162" i="16" s="1"/>
  <c r="M1143" i="16"/>
  <c r="M1211" i="16"/>
  <c r="L1195" i="16"/>
  <c r="L1272" i="16"/>
  <c r="M1272" i="16" s="1"/>
  <c r="L1170" i="16"/>
  <c r="M1170" i="16" s="1"/>
  <c r="I1187" i="16"/>
  <c r="I1188" i="16" s="1"/>
  <c r="L1230" i="16"/>
  <c r="M1230" i="16" s="1"/>
  <c r="M1203" i="16"/>
  <c r="M1136" i="16"/>
  <c r="L1094" i="16"/>
  <c r="M1094" i="16" s="1"/>
  <c r="M1050" i="16"/>
  <c r="M1005" i="16"/>
  <c r="I1157" i="16"/>
  <c r="I1158" i="16" s="1"/>
  <c r="M1105" i="16"/>
  <c r="M1060" i="16"/>
  <c r="K1039" i="16"/>
  <c r="J1067" i="16"/>
  <c r="J1068" i="16" s="1"/>
  <c r="M1014" i="16"/>
  <c r="M1209" i="16"/>
  <c r="M1049" i="16"/>
  <c r="M1075" i="16"/>
  <c r="M1006" i="16"/>
  <c r="L1235" i="16"/>
  <c r="M1235" i="16" s="1"/>
  <c r="M1100" i="16"/>
  <c r="M1062" i="16"/>
  <c r="L1132" i="16"/>
  <c r="M1132" i="16" s="1"/>
  <c r="M1078" i="16"/>
  <c r="L1069" i="16"/>
  <c r="M1021" i="16"/>
  <c r="M999" i="16"/>
  <c r="J947" i="16"/>
  <c r="J948" i="16" s="1"/>
  <c r="K920" i="16"/>
  <c r="M1185" i="16"/>
  <c r="L983" i="16"/>
  <c r="M983" i="16" s="1"/>
  <c r="M994" i="16"/>
  <c r="T1008" i="16" s="1"/>
  <c r="M1040" i="16"/>
  <c r="L1104" i="16"/>
  <c r="M1104" i="16" s="1"/>
  <c r="M924" i="16"/>
  <c r="L986" i="16"/>
  <c r="M986" i="16" s="1"/>
  <c r="L881" i="16"/>
  <c r="M881" i="16" s="1"/>
  <c r="M840" i="16"/>
  <c r="M831" i="16"/>
  <c r="K890" i="16"/>
  <c r="K917" i="16" s="1"/>
  <c r="K918" i="16" s="1"/>
  <c r="L760" i="16"/>
  <c r="M760" i="16" s="1"/>
  <c r="M988" i="16"/>
  <c r="J977" i="16"/>
  <c r="J978" i="16" s="1"/>
  <c r="K949" i="16"/>
  <c r="M862" i="16"/>
  <c r="M757" i="16"/>
  <c r="M728" i="16"/>
  <c r="T728" i="16" s="1"/>
  <c r="L951" i="16"/>
  <c r="M951" i="16" s="1"/>
  <c r="M907" i="16"/>
  <c r="L870" i="16"/>
  <c r="M870" i="16" s="1"/>
  <c r="M743" i="16"/>
  <c r="M687" i="16"/>
  <c r="L921" i="16"/>
  <c r="M921" i="16" s="1"/>
  <c r="M802" i="16"/>
  <c r="M874" i="16"/>
  <c r="L807" i="16"/>
  <c r="M807" i="16" s="1"/>
  <c r="L771" i="16"/>
  <c r="M771" i="16" s="1"/>
  <c r="M955" i="16"/>
  <c r="L851" i="16"/>
  <c r="M851" i="16" s="1"/>
  <c r="M774" i="16"/>
  <c r="M791" i="16"/>
  <c r="M772" i="16"/>
  <c r="M630" i="16"/>
  <c r="L754" i="16"/>
  <c r="M754" i="16" s="1"/>
  <c r="L653" i="16"/>
  <c r="M653" i="16" s="1"/>
  <c r="L817" i="16"/>
  <c r="M547" i="16"/>
  <c r="M536" i="16"/>
  <c r="M487" i="16"/>
  <c r="M631" i="16"/>
  <c r="M625" i="16"/>
  <c r="M569" i="16"/>
  <c r="M540" i="16"/>
  <c r="T558" i="16" s="1"/>
  <c r="L723" i="16"/>
  <c r="M723" i="16" s="1"/>
  <c r="L646" i="16"/>
  <c r="M646" i="16" s="1"/>
  <c r="L531" i="16"/>
  <c r="M531" i="16" s="1"/>
  <c r="M684" i="16"/>
  <c r="M624" i="16"/>
  <c r="M541" i="16"/>
  <c r="M565" i="16"/>
  <c r="L650" i="16"/>
  <c r="M650" i="16" s="1"/>
  <c r="L534" i="16"/>
  <c r="M534" i="16" s="1"/>
  <c r="L446" i="16"/>
  <c r="M446" i="16" s="1"/>
  <c r="M387" i="16"/>
  <c r="T408" i="16" s="1"/>
  <c r="M340" i="16"/>
  <c r="J257" i="16"/>
  <c r="J258" i="16" s="1"/>
  <c r="M563" i="16"/>
  <c r="L363" i="16"/>
  <c r="M363" i="16" s="1"/>
  <c r="L330" i="16"/>
  <c r="M330" i="16" s="1"/>
  <c r="M316" i="16"/>
  <c r="L433" i="16"/>
  <c r="M433" i="16" s="1"/>
  <c r="M337" i="16"/>
  <c r="L256" i="16"/>
  <c r="M256" i="16" s="1"/>
  <c r="M539" i="16"/>
  <c r="L307" i="16"/>
  <c r="M307" i="16" s="1"/>
  <c r="L173" i="16"/>
  <c r="M173" i="16" s="1"/>
  <c r="L150" i="16"/>
  <c r="M150" i="16" s="1"/>
  <c r="L126" i="16"/>
  <c r="M126" i="16" s="1"/>
  <c r="M94" i="16"/>
  <c r="M432" i="16"/>
  <c r="L254" i="16"/>
  <c r="M254" i="16" s="1"/>
  <c r="M209" i="16"/>
  <c r="M175" i="16"/>
  <c r="M153" i="16"/>
  <c r="M86" i="16"/>
  <c r="L4" i="16"/>
  <c r="M4" i="16" s="1"/>
  <c r="M282" i="16"/>
  <c r="V287" i="16" s="1"/>
  <c r="V288" i="16" s="1"/>
  <c r="M211" i="16"/>
  <c r="L179" i="16"/>
  <c r="M179" i="16" s="1"/>
  <c r="L149" i="16"/>
  <c r="M149" i="16" s="1"/>
  <c r="M128" i="16"/>
  <c r="T138" i="16" s="1"/>
  <c r="L177" i="16"/>
  <c r="M177" i="16" s="1"/>
  <c r="M151" i="16"/>
  <c r="L315" i="16"/>
  <c r="M315" i="16" s="1"/>
  <c r="M210" i="16"/>
  <c r="M148" i="16"/>
  <c r="M38" i="16"/>
  <c r="L406" i="16"/>
  <c r="M406" i="16" s="1"/>
  <c r="L308" i="16"/>
  <c r="M308" i="16" s="1"/>
  <c r="M267" i="16"/>
  <c r="L176" i="16"/>
  <c r="M176" i="16" s="1"/>
  <c r="M155" i="16"/>
  <c r="M57" i="16"/>
  <c r="V79" i="16" s="1"/>
  <c r="M102" i="16"/>
  <c r="M65" i="16"/>
  <c r="L131" i="16"/>
  <c r="M131" i="16" s="1"/>
  <c r="M93" i="16"/>
  <c r="L35" i="16"/>
  <c r="M35" i="16" s="1"/>
  <c r="L3" i="16"/>
  <c r="M84" i="16"/>
  <c r="M37" i="16"/>
  <c r="M32" i="16"/>
  <c r="M1164" i="16"/>
  <c r="M1220" i="16"/>
  <c r="M1234" i="16"/>
  <c r="L1103" i="16"/>
  <c r="M1103" i="16" s="1"/>
  <c r="M1079" i="16"/>
  <c r="M1144" i="16"/>
  <c r="M1121" i="16"/>
  <c r="M1114" i="16"/>
  <c r="M961" i="16"/>
  <c r="L860" i="16"/>
  <c r="M860" i="16" s="1"/>
  <c r="L1061" i="16"/>
  <c r="M1061" i="16" s="1"/>
  <c r="M958" i="16"/>
  <c r="M863" i="16"/>
  <c r="M820" i="16"/>
  <c r="J767" i="16"/>
  <c r="J768" i="16" s="1"/>
  <c r="K739" i="16"/>
  <c r="L739" i="16" s="1"/>
  <c r="M837" i="16"/>
  <c r="M825" i="16"/>
  <c r="K827" i="16"/>
  <c r="K828" i="16" s="1"/>
  <c r="M748" i="16"/>
  <c r="M805" i="16"/>
  <c r="I797" i="16"/>
  <c r="I798" i="16" s="1"/>
  <c r="M741" i="16"/>
  <c r="M893" i="16"/>
  <c r="M681" i="16"/>
  <c r="M905" i="16"/>
  <c r="M803" i="16"/>
  <c r="I557" i="16"/>
  <c r="I558" i="16" s="1"/>
  <c r="M530" i="16"/>
  <c r="M251" i="16"/>
  <c r="M295" i="16"/>
  <c r="M402" i="16"/>
  <c r="M141" i="16"/>
  <c r="M124" i="16"/>
  <c r="L113" i="16"/>
  <c r="M113" i="16" s="1"/>
  <c r="M364" i="16"/>
  <c r="K324" i="16"/>
  <c r="M243" i="16"/>
  <c r="M174" i="16"/>
  <c r="T198" i="16" s="1"/>
  <c r="K21" i="16"/>
  <c r="L21" i="16" s="1"/>
  <c r="J48" i="16"/>
  <c r="J49" i="16" s="1"/>
  <c r="M98" i="16"/>
  <c r="M36" i="16"/>
  <c r="M33" i="16"/>
  <c r="M66" i="16"/>
  <c r="M1266" i="16"/>
  <c r="J1277" i="16"/>
  <c r="J1278" i="16" s="1"/>
  <c r="K1249" i="16"/>
  <c r="L1249" i="16" s="1"/>
  <c r="J1247" i="16"/>
  <c r="J1248" i="16" s="1"/>
  <c r="K1219" i="16"/>
  <c r="L1219" i="16" s="1"/>
  <c r="M1175" i="16"/>
  <c r="L1263" i="16"/>
  <c r="M1263" i="16" s="1"/>
  <c r="L1216" i="16"/>
  <c r="M1216" i="16" s="1"/>
  <c r="L1198" i="16"/>
  <c r="M1198" i="16" s="1"/>
  <c r="L1233" i="16"/>
  <c r="M1233" i="16" s="1"/>
  <c r="M1180" i="16"/>
  <c r="M1160" i="16"/>
  <c r="M1262" i="16"/>
  <c r="L1204" i="16"/>
  <c r="M1204" i="16" s="1"/>
  <c r="M1126" i="16"/>
  <c r="L1270" i="16"/>
  <c r="M1270" i="16" s="1"/>
  <c r="M1193" i="16"/>
  <c r="L1168" i="16"/>
  <c r="M1168" i="16" s="1"/>
  <c r="L1177" i="16"/>
  <c r="M1177" i="16" s="1"/>
  <c r="V1187" i="16" s="1"/>
  <c r="V1188" i="16" s="1"/>
  <c r="L1196" i="16"/>
  <c r="M1196" i="16" s="1"/>
  <c r="M1113" i="16"/>
  <c r="L1046" i="16"/>
  <c r="M1046" i="16" s="1"/>
  <c r="I887" i="16"/>
  <c r="I888" i="16" s="1"/>
  <c r="L1149" i="16"/>
  <c r="M1149" i="16" s="1"/>
  <c r="L1125" i="16"/>
  <c r="M1125" i="16" s="1"/>
  <c r="M1101" i="16"/>
  <c r="L1055" i="16"/>
  <c r="M1055" i="16" s="1"/>
  <c r="M1141" i="16"/>
  <c r="L1184" i="16"/>
  <c r="M1184" i="16" s="1"/>
  <c r="M1124" i="16"/>
  <c r="L1092" i="16"/>
  <c r="M1092" i="16" s="1"/>
  <c r="L1002" i="16"/>
  <c r="M1002" i="16" s="1"/>
  <c r="M1076" i="16"/>
  <c r="L1013" i="16"/>
  <c r="M1013" i="16" s="1"/>
  <c r="L990" i="16"/>
  <c r="M990" i="16" s="1"/>
  <c r="M1026" i="16"/>
  <c r="M906" i="16"/>
  <c r="M998" i="16"/>
  <c r="K950" i="16"/>
  <c r="L950" i="16" s="1"/>
  <c r="L911" i="16"/>
  <c r="M1000" i="16"/>
  <c r="M889" i="16"/>
  <c r="L904" i="16"/>
  <c r="M904" i="16" s="1"/>
  <c r="L878" i="16"/>
  <c r="M878" i="16" s="1"/>
  <c r="M836" i="16"/>
  <c r="K984" i="16"/>
  <c r="M833" i="16"/>
  <c r="T857" i="16" s="1"/>
  <c r="T858" i="16" s="1"/>
  <c r="M722" i="16"/>
  <c r="M939" i="16"/>
  <c r="L899" i="16"/>
  <c r="M899" i="16" s="1"/>
  <c r="M879" i="16"/>
  <c r="L865" i="16"/>
  <c r="M865" i="16" s="1"/>
  <c r="L785" i="16"/>
  <c r="M785" i="16" s="1"/>
  <c r="M740" i="16"/>
  <c r="L913" i="16"/>
  <c r="M913" i="16" s="1"/>
  <c r="M799" i="16"/>
  <c r="L676" i="16"/>
  <c r="M676" i="16" s="1"/>
  <c r="L656" i="16"/>
  <c r="M656" i="16" s="1"/>
  <c r="L835" i="16"/>
  <c r="M835" i="16" s="1"/>
  <c r="L751" i="16"/>
  <c r="M751" i="16" s="1"/>
  <c r="M809" i="16"/>
  <c r="M846" i="16"/>
  <c r="L640" i="16"/>
  <c r="M640" i="16" s="1"/>
  <c r="L770" i="16"/>
  <c r="M770" i="16" s="1"/>
  <c r="M578" i="16"/>
  <c r="L752" i="16"/>
  <c r="M752" i="16" s="1"/>
  <c r="L735" i="16"/>
  <c r="M735" i="16" s="1"/>
  <c r="M901" i="16"/>
  <c r="M800" i="16"/>
  <c r="L744" i="16"/>
  <c r="M744" i="16" s="1"/>
  <c r="L806" i="16"/>
  <c r="M806" i="16" s="1"/>
  <c r="L576" i="16"/>
  <c r="M576" i="16" s="1"/>
  <c r="M644" i="16"/>
  <c r="L564" i="16"/>
  <c r="M564" i="16" s="1"/>
  <c r="L769" i="16"/>
  <c r="M769" i="16" s="1"/>
  <c r="L661" i="16"/>
  <c r="M661" i="16" s="1"/>
  <c r="M571" i="16"/>
  <c r="M670" i="16"/>
  <c r="M538" i="16"/>
  <c r="M626" i="16"/>
  <c r="L575" i="16"/>
  <c r="M575" i="16" s="1"/>
  <c r="K559" i="16"/>
  <c r="L559" i="16" s="1"/>
  <c r="J587" i="16"/>
  <c r="J588" i="16" s="1"/>
  <c r="M634" i="16"/>
  <c r="M300" i="16"/>
  <c r="T318" i="16" s="1"/>
  <c r="M269" i="16"/>
  <c r="M248" i="16"/>
  <c r="M221" i="16"/>
  <c r="L405" i="16"/>
  <c r="M405" i="16" s="1"/>
  <c r="M360" i="16"/>
  <c r="M322" i="16"/>
  <c r="L224" i="16"/>
  <c r="M224" i="16" s="1"/>
  <c r="M430" i="16"/>
  <c r="L388" i="16"/>
  <c r="I137" i="16"/>
  <c r="I138" i="16" s="1"/>
  <c r="M489" i="16"/>
  <c r="M361" i="16"/>
  <c r="M296" i="16"/>
  <c r="M274" i="16"/>
  <c r="M234" i="16"/>
  <c r="M463" i="16"/>
  <c r="M404" i="16"/>
  <c r="M331" i="16"/>
  <c r="M291" i="16"/>
  <c r="L212" i="16"/>
  <c r="M212" i="16" s="1"/>
  <c r="L165" i="16"/>
  <c r="M165" i="16" s="1"/>
  <c r="M132" i="16"/>
  <c r="M119" i="16"/>
  <c r="M76" i="16"/>
  <c r="M25" i="16"/>
  <c r="L306" i="16"/>
  <c r="M306" i="16" s="1"/>
  <c r="M191" i="16"/>
  <c r="M170" i="16"/>
  <c r="L97" i="16"/>
  <c r="M97" i="16" s="1"/>
  <c r="M303" i="16"/>
  <c r="L240" i="16"/>
  <c r="M240" i="16" s="1"/>
  <c r="L207" i="16"/>
  <c r="M207" i="16" s="1"/>
  <c r="L172" i="16"/>
  <c r="M172" i="16" s="1"/>
  <c r="L143" i="16"/>
  <c r="M143" i="16" s="1"/>
  <c r="M122" i="16"/>
  <c r="M355" i="16"/>
  <c r="M320" i="16"/>
  <c r="L284" i="16"/>
  <c r="M222" i="16"/>
  <c r="L190" i="16"/>
  <c r="M190" i="16" s="1"/>
  <c r="M145" i="16"/>
  <c r="L116" i="16"/>
  <c r="M116" i="16" s="1"/>
  <c r="M420" i="16"/>
  <c r="L239" i="16"/>
  <c r="M239" i="16" s="1"/>
  <c r="M166" i="16"/>
  <c r="L127" i="16"/>
  <c r="M127" i="16" s="1"/>
  <c r="L372" i="16"/>
  <c r="M372" i="16" s="1"/>
  <c r="L298" i="16"/>
  <c r="M298" i="16" s="1"/>
  <c r="M192" i="16"/>
  <c r="L171" i="16"/>
  <c r="M171" i="16" s="1"/>
  <c r="L144" i="16"/>
  <c r="M144" i="16" s="1"/>
  <c r="M92" i="16"/>
  <c r="M90" i="16"/>
  <c r="T108" i="16" s="1"/>
  <c r="M59" i="16"/>
  <c r="L23" i="16"/>
  <c r="M23" i="16" s="1"/>
  <c r="L117" i="16"/>
  <c r="M117" i="16" s="1"/>
  <c r="M58" i="16"/>
  <c r="M28" i="16"/>
  <c r="L125" i="16"/>
  <c r="M125" i="16" s="1"/>
  <c r="V138" i="16" s="1"/>
  <c r="L61" i="16"/>
  <c r="M61" i="16" s="1"/>
  <c r="M8" i="16"/>
  <c r="M27" i="16"/>
  <c r="K1307" i="16" l="1"/>
  <c r="K1308" i="16" s="1"/>
  <c r="K1007" i="16"/>
  <c r="K1008" i="16" s="1"/>
  <c r="L1307" i="16"/>
  <c r="L1308" i="16" s="1"/>
  <c r="K647" i="16"/>
  <c r="K648" i="16" s="1"/>
  <c r="K781" i="16"/>
  <c r="L781" i="16" s="1"/>
  <c r="L797" i="16" s="1"/>
  <c r="L798" i="16" s="1"/>
  <c r="K347" i="16"/>
  <c r="K348" i="16" s="1"/>
  <c r="R887" i="16"/>
  <c r="R888" i="16" s="1"/>
  <c r="K407" i="16"/>
  <c r="K408" i="16" s="1"/>
  <c r="T678" i="16"/>
  <c r="M319" i="16"/>
  <c r="V437" i="16"/>
  <c r="V438" i="16" s="1"/>
  <c r="I1341" i="16"/>
  <c r="K197" i="16"/>
  <c r="K198" i="16" s="1"/>
  <c r="J467" i="16"/>
  <c r="J468" i="16" s="1"/>
  <c r="L466" i="16"/>
  <c r="L467" i="16" s="1"/>
  <c r="L468" i="16" s="1"/>
  <c r="M259" i="16"/>
  <c r="L287" i="16"/>
  <c r="L288" i="16" s="1"/>
  <c r="K287" i="16"/>
  <c r="K288" i="16" s="1"/>
  <c r="K18" i="16"/>
  <c r="K19" i="16" s="1"/>
  <c r="V498" i="16"/>
  <c r="T348" i="16"/>
  <c r="V1098" i="16"/>
  <c r="T708" i="16"/>
  <c r="L2" i="16"/>
  <c r="M2" i="16" s="1"/>
  <c r="T648" i="16"/>
  <c r="V708" i="16"/>
  <c r="R1187" i="16"/>
  <c r="V857" i="16"/>
  <c r="V858" i="16" s="1"/>
  <c r="V318" i="16"/>
  <c r="M18" i="16"/>
  <c r="M19" i="16" s="1"/>
  <c r="T618" i="16"/>
  <c r="V48" i="16"/>
  <c r="V49" i="16" s="1"/>
  <c r="V108" i="16"/>
  <c r="I1340" i="16"/>
  <c r="T528" i="16"/>
  <c r="T767" i="16"/>
  <c r="T768" i="16" s="1"/>
  <c r="T887" i="16"/>
  <c r="T888" i="16" s="1"/>
  <c r="T258" i="16"/>
  <c r="L18" i="16"/>
  <c r="L19" i="16" s="1"/>
  <c r="K1097" i="16"/>
  <c r="K1098" i="16" s="1"/>
  <c r="L78" i="16"/>
  <c r="L79" i="16" s="1"/>
  <c r="L317" i="16"/>
  <c r="L318" i="16" s="1"/>
  <c r="L48" i="16"/>
  <c r="L49" i="16" s="1"/>
  <c r="L1217" i="16"/>
  <c r="L1218" i="16" s="1"/>
  <c r="L890" i="16"/>
  <c r="L917" i="16" s="1"/>
  <c r="L918" i="16" s="1"/>
  <c r="L857" i="16"/>
  <c r="L858" i="16" s="1"/>
  <c r="L407" i="16"/>
  <c r="L408" i="16" s="1"/>
  <c r="M3" i="16"/>
  <c r="L257" i="16"/>
  <c r="L258" i="16" s="1"/>
  <c r="L197" i="16"/>
  <c r="L198" i="16" s="1"/>
  <c r="L984" i="16"/>
  <c r="L1007" i="16" s="1"/>
  <c r="L1008" i="16" s="1"/>
  <c r="M388" i="16"/>
  <c r="L827" i="16"/>
  <c r="L828" i="16" s="1"/>
  <c r="K617" i="16"/>
  <c r="K618" i="16" s="1"/>
  <c r="L617" i="16"/>
  <c r="L618" i="16" s="1"/>
  <c r="L527" i="16"/>
  <c r="L528" i="16" s="1"/>
  <c r="L377" i="16"/>
  <c r="L378" i="16" s="1"/>
  <c r="M1217" i="16"/>
  <c r="M1218" i="16" s="1"/>
  <c r="K1277" i="16"/>
  <c r="K1278" i="16" s="1"/>
  <c r="M1249" i="16"/>
  <c r="M1277" i="16" s="1"/>
  <c r="M1278" i="16" s="1"/>
  <c r="K139" i="16"/>
  <c r="L139" i="16" s="1"/>
  <c r="L167" i="16" s="1"/>
  <c r="L168" i="16" s="1"/>
  <c r="J167" i="16"/>
  <c r="J168" i="16" s="1"/>
  <c r="M439" i="16"/>
  <c r="K467" i="16"/>
  <c r="K468" i="16" s="1"/>
  <c r="K257" i="16"/>
  <c r="K258" i="16" s="1"/>
  <c r="M527" i="16"/>
  <c r="M528" i="16" s="1"/>
  <c r="K527" i="16"/>
  <c r="K528" i="16" s="1"/>
  <c r="K737" i="16"/>
  <c r="K738" i="16" s="1"/>
  <c r="M737" i="16"/>
  <c r="M738" i="16" s="1"/>
  <c r="K857" i="16"/>
  <c r="K858" i="16" s="1"/>
  <c r="M829" i="16"/>
  <c r="M857" i="16" s="1"/>
  <c r="M858" i="16" s="1"/>
  <c r="M1070" i="16"/>
  <c r="L587" i="16"/>
  <c r="L588" i="16" s="1"/>
  <c r="L647" i="16"/>
  <c r="L648" i="16" s="1"/>
  <c r="L1097" i="16"/>
  <c r="L1098" i="16" s="1"/>
  <c r="K1067" i="16"/>
  <c r="K1068" i="16" s="1"/>
  <c r="J1187" i="16"/>
  <c r="J1188" i="16" s="1"/>
  <c r="K1159" i="16"/>
  <c r="L1159" i="16" s="1"/>
  <c r="L1187" i="16" s="1"/>
  <c r="L1188" i="16" s="1"/>
  <c r="J497" i="16"/>
  <c r="J498" i="16" s="1"/>
  <c r="K469" i="16"/>
  <c r="L469" i="16" s="1"/>
  <c r="L497" i="16" s="1"/>
  <c r="L498" i="16" s="1"/>
  <c r="K677" i="16"/>
  <c r="K678" i="16" s="1"/>
  <c r="K679" i="16"/>
  <c r="J1037" i="16"/>
  <c r="J1038" i="16" s="1"/>
  <c r="K1009" i="16"/>
  <c r="L1009" i="16" s="1"/>
  <c r="L1037" i="16" s="1"/>
  <c r="L1038" i="16" s="1"/>
  <c r="J1337" i="16"/>
  <c r="J1338" i="16" s="1"/>
  <c r="K1309" i="16"/>
  <c r="K1337" i="16" s="1"/>
  <c r="K1338" i="16" s="1"/>
  <c r="J1127" i="16"/>
  <c r="J1128" i="16" s="1"/>
  <c r="K1099" i="16"/>
  <c r="L1277" i="16"/>
  <c r="L1278" i="16" s="1"/>
  <c r="M284" i="16"/>
  <c r="K529" i="16"/>
  <c r="L529" i="16" s="1"/>
  <c r="L557" i="16" s="1"/>
  <c r="L558" i="16" s="1"/>
  <c r="J557" i="16"/>
  <c r="J558" i="16" s="1"/>
  <c r="K977" i="16"/>
  <c r="K978" i="16" s="1"/>
  <c r="K947" i="16"/>
  <c r="K948" i="16" s="1"/>
  <c r="L1039" i="16"/>
  <c r="L1067" i="16" s="1"/>
  <c r="L1068" i="16" s="1"/>
  <c r="M50" i="16"/>
  <c r="M78" i="16" s="1"/>
  <c r="M79" i="16" s="1"/>
  <c r="K78" i="16"/>
  <c r="K79" i="16" s="1"/>
  <c r="L649" i="16"/>
  <c r="L677" i="16" s="1"/>
  <c r="L678" i="16" s="1"/>
  <c r="M559" i="16"/>
  <c r="M587" i="16" s="1"/>
  <c r="M588" i="16" s="1"/>
  <c r="K587" i="16"/>
  <c r="K588" i="16" s="1"/>
  <c r="J887" i="16"/>
  <c r="J888" i="16" s="1"/>
  <c r="K859" i="16"/>
  <c r="L859" i="16" s="1"/>
  <c r="L887" i="16" s="1"/>
  <c r="L888" i="16" s="1"/>
  <c r="M1219" i="16"/>
  <c r="M1247" i="16" s="1"/>
  <c r="M1248" i="16" s="1"/>
  <c r="K1247" i="16"/>
  <c r="K1248" i="16" s="1"/>
  <c r="L324" i="16"/>
  <c r="L347" i="16" s="1"/>
  <c r="L348" i="16" s="1"/>
  <c r="M739" i="16"/>
  <c r="M767" i="16" s="1"/>
  <c r="M768" i="16" s="1"/>
  <c r="K767" i="16"/>
  <c r="K768" i="16" s="1"/>
  <c r="L949" i="16"/>
  <c r="L977" i="16" s="1"/>
  <c r="L978" i="16" s="1"/>
  <c r="L920" i="16"/>
  <c r="L947" i="16" s="1"/>
  <c r="L948" i="16" s="1"/>
  <c r="J437" i="16"/>
  <c r="J438" i="16" s="1"/>
  <c r="K410" i="16"/>
  <c r="L410" i="16" s="1"/>
  <c r="L437" i="16" s="1"/>
  <c r="L438" i="16" s="1"/>
  <c r="M817" i="16"/>
  <c r="M1069" i="16"/>
  <c r="M1133" i="16"/>
  <c r="J107" i="16"/>
  <c r="J108" i="16" s="1"/>
  <c r="K80" i="16"/>
  <c r="L80" i="16" s="1"/>
  <c r="K109" i="16"/>
  <c r="L109" i="16" s="1"/>
  <c r="L137" i="16" s="1"/>
  <c r="L138" i="16" s="1"/>
  <c r="J137" i="16"/>
  <c r="J138" i="16" s="1"/>
  <c r="L1247" i="16"/>
  <c r="L1248" i="16" s="1"/>
  <c r="M169" i="16"/>
  <c r="M197" i="16" s="1"/>
  <c r="M198" i="16" s="1"/>
  <c r="K1157" i="16"/>
  <c r="K1158" i="16" s="1"/>
  <c r="M647" i="16"/>
  <c r="M648" i="16" s="1"/>
  <c r="K227" i="16"/>
  <c r="K228" i="16" s="1"/>
  <c r="M950" i="16"/>
  <c r="K48" i="16"/>
  <c r="K49" i="16" s="1"/>
  <c r="M21" i="16"/>
  <c r="M48" i="16" s="1"/>
  <c r="M49" i="16" s="1"/>
  <c r="L767" i="16"/>
  <c r="L768" i="16" s="1"/>
  <c r="L737" i="16"/>
  <c r="L738" i="16" s="1"/>
  <c r="L1129" i="16"/>
  <c r="L1157" i="16" s="1"/>
  <c r="L1158" i="16" s="1"/>
  <c r="M233" i="16"/>
  <c r="M257" i="16" s="1"/>
  <c r="M258" i="16" s="1"/>
  <c r="M290" i="16"/>
  <c r="M317" i="16" s="1"/>
  <c r="M318" i="16" s="1"/>
  <c r="K317" i="16"/>
  <c r="K318" i="16" s="1"/>
  <c r="L205" i="16"/>
  <c r="L227" i="16" s="1"/>
  <c r="L228" i="16" s="1"/>
  <c r="K377" i="16"/>
  <c r="K378" i="16" s="1"/>
  <c r="M349" i="16"/>
  <c r="M377" i="16" s="1"/>
  <c r="M378" i="16" s="1"/>
  <c r="K797" i="16" l="1"/>
  <c r="K798" i="16" s="1"/>
  <c r="M781" i="16"/>
  <c r="M797" i="16" s="1"/>
  <c r="M798" i="16" s="1"/>
  <c r="L107" i="16"/>
  <c r="L108" i="16" s="1"/>
  <c r="R1340" i="16"/>
  <c r="R1188" i="16"/>
  <c r="R1341" i="16" s="1"/>
  <c r="M466" i="16"/>
  <c r="M287" i="16"/>
  <c r="M288" i="16" s="1"/>
  <c r="M9" i="16"/>
  <c r="M10" i="16" s="1"/>
  <c r="L9" i="16"/>
  <c r="L10" i="16" s="1"/>
  <c r="V1217" i="16"/>
  <c r="V1218" i="16" s="1"/>
  <c r="M827" i="16"/>
  <c r="M828" i="16" s="1"/>
  <c r="T828" i="16"/>
  <c r="M407" i="16"/>
  <c r="M408" i="16" s="1"/>
  <c r="V408" i="16"/>
  <c r="M1097" i="16"/>
  <c r="M1098" i="16" s="1"/>
  <c r="M1007" i="16"/>
  <c r="M1008" i="16" s="1"/>
  <c r="L1309" i="16"/>
  <c r="L1337" i="16" s="1"/>
  <c r="L1338" i="16" s="1"/>
  <c r="M1129" i="16"/>
  <c r="M1157" i="16" s="1"/>
  <c r="M1158" i="16" s="1"/>
  <c r="M890" i="16"/>
  <c r="M917" i="16" s="1"/>
  <c r="M918" i="16" s="1"/>
  <c r="M617" i="16"/>
  <c r="M618" i="16" s="1"/>
  <c r="M920" i="16"/>
  <c r="M947" i="16" s="1"/>
  <c r="M948" i="16" s="1"/>
  <c r="K557" i="16"/>
  <c r="K558" i="16" s="1"/>
  <c r="M529" i="16"/>
  <c r="M557" i="16" s="1"/>
  <c r="M558" i="16" s="1"/>
  <c r="K1187" i="16"/>
  <c r="K1188" i="16" s="1"/>
  <c r="M1159" i="16"/>
  <c r="M1187" i="16" s="1"/>
  <c r="M1188" i="16" s="1"/>
  <c r="K167" i="16"/>
  <c r="K168" i="16" s="1"/>
  <c r="M139" i="16"/>
  <c r="M167" i="16" s="1"/>
  <c r="M168" i="16" s="1"/>
  <c r="M649" i="16"/>
  <c r="M677" i="16" s="1"/>
  <c r="M678" i="16" s="1"/>
  <c r="K137" i="16"/>
  <c r="K138" i="16" s="1"/>
  <c r="M109" i="16"/>
  <c r="M137" i="16" s="1"/>
  <c r="M138" i="16" s="1"/>
  <c r="M859" i="16"/>
  <c r="M887" i="16" s="1"/>
  <c r="M888" i="16" s="1"/>
  <c r="K887" i="16"/>
  <c r="K888" i="16" s="1"/>
  <c r="M205" i="16"/>
  <c r="M227" i="16" s="1"/>
  <c r="M228" i="16" s="1"/>
  <c r="M324" i="16"/>
  <c r="M80" i="16"/>
  <c r="M107" i="16" s="1"/>
  <c r="M108" i="16" s="1"/>
  <c r="K107" i="16"/>
  <c r="K108" i="16" s="1"/>
  <c r="M410" i="16"/>
  <c r="M437" i="16" s="1"/>
  <c r="M438" i="16" s="1"/>
  <c r="K437" i="16"/>
  <c r="K438" i="16" s="1"/>
  <c r="M949" i="16"/>
  <c r="M977" i="16" s="1"/>
  <c r="M978" i="16" s="1"/>
  <c r="K497" i="16"/>
  <c r="K498" i="16" s="1"/>
  <c r="M469" i="16"/>
  <c r="M497" i="16" s="1"/>
  <c r="M498" i="16" s="1"/>
  <c r="M1039" i="16"/>
  <c r="M1067" i="16" s="1"/>
  <c r="M1068" i="16" s="1"/>
  <c r="K1127" i="16"/>
  <c r="K1128" i="16" s="1"/>
  <c r="K707" i="16"/>
  <c r="K708" i="16" s="1"/>
  <c r="L1099" i="16"/>
  <c r="L1127" i="16" s="1"/>
  <c r="L1128" i="16" s="1"/>
  <c r="K1037" i="16"/>
  <c r="K1038" i="16" s="1"/>
  <c r="M1009" i="16"/>
  <c r="M1037" i="16" s="1"/>
  <c r="M1038" i="16" s="1"/>
  <c r="L679" i="16"/>
  <c r="L707" i="16" s="1"/>
  <c r="L708" i="16" s="1"/>
  <c r="K1341" i="16" l="1"/>
  <c r="L1341" i="16"/>
  <c r="M467" i="16"/>
  <c r="M468" i="16" s="1"/>
  <c r="K1340" i="16"/>
  <c r="L1340" i="16"/>
  <c r="M347" i="16"/>
  <c r="M348" i="16" s="1"/>
  <c r="M1099" i="16"/>
  <c r="M679" i="16"/>
  <c r="M707" i="16" s="1"/>
  <c r="M708" i="16" s="1"/>
  <c r="V1340" i="16" l="1"/>
  <c r="V348" i="16"/>
  <c r="V1341" i="16" s="1"/>
  <c r="M1127" i="16"/>
  <c r="M1128" i="16" s="1"/>
  <c r="T1127" i="16"/>
  <c r="M1340" i="16" l="1"/>
  <c r="M1341" i="16"/>
  <c r="T1128" i="16"/>
  <c r="J707" i="16" l="1"/>
  <c r="J1340" i="16" l="1"/>
  <c r="J708" i="16"/>
  <c r="J1341" i="16" s="1"/>
</calcChain>
</file>

<file path=xl/sharedStrings.xml><?xml version="1.0" encoding="utf-8"?>
<sst xmlns="http://schemas.openxmlformats.org/spreadsheetml/2006/main" count="1596" uniqueCount="359">
  <si>
    <t>翁馨嬪</t>
    <phoneticPr fontId="1" type="noConversion"/>
  </si>
  <si>
    <t>日期</t>
    <phoneticPr fontId="1" type="noConversion"/>
  </si>
  <si>
    <t>上班卡</t>
    <phoneticPr fontId="1" type="noConversion"/>
  </si>
  <si>
    <t>下班卡</t>
    <phoneticPr fontId="1" type="noConversion"/>
  </si>
  <si>
    <t>休</t>
    <phoneticPr fontId="1" type="noConversion"/>
  </si>
  <si>
    <t>休</t>
    <phoneticPr fontId="1" type="noConversion"/>
  </si>
  <si>
    <t>11月</t>
    <phoneticPr fontId="1" type="noConversion"/>
  </si>
  <si>
    <t>10月</t>
    <phoneticPr fontId="1" type="noConversion"/>
  </si>
  <si>
    <t>12月</t>
    <phoneticPr fontId="1" type="noConversion"/>
  </si>
  <si>
    <t>休</t>
    <phoneticPr fontId="1" type="noConversion"/>
  </si>
  <si>
    <t>國父誕辰紀念日</t>
  </si>
  <si>
    <t>休</t>
    <phoneticPr fontId="1" type="noConversion"/>
  </si>
  <si>
    <t>休</t>
    <phoneticPr fontId="1" type="noConversion"/>
  </si>
  <si>
    <t>必休</t>
    <phoneticPr fontId="1" type="noConversion"/>
  </si>
  <si>
    <t>蔣公誕辰紀念日</t>
    <phoneticPr fontId="1" type="noConversion"/>
  </si>
  <si>
    <t>國慶日</t>
    <phoneticPr fontId="1" type="noConversion"/>
  </si>
  <si>
    <t>編號</t>
    <phoneticPr fontId="1" type="noConversion"/>
  </si>
  <si>
    <t>備註</t>
    <phoneticPr fontId="1" type="noConversion"/>
  </si>
  <si>
    <t>工作經過
時間</t>
    <phoneticPr fontId="1" type="noConversion"/>
  </si>
  <si>
    <t>加班費</t>
    <phoneticPr fontId="1" type="noConversion"/>
  </si>
  <si>
    <t>例假日出勤</t>
    <phoneticPr fontId="1" type="noConversion"/>
  </si>
  <si>
    <t>休</t>
  </si>
  <si>
    <t>1月</t>
    <phoneticPr fontId="1" type="noConversion"/>
  </si>
  <si>
    <t>必休</t>
  </si>
  <si>
    <t>必休</t>
    <phoneticPr fontId="1" type="noConversion"/>
  </si>
  <si>
    <t>小計</t>
    <phoneticPr fontId="1" type="noConversion"/>
  </si>
  <si>
    <t>元旦</t>
    <phoneticPr fontId="1" type="noConversion"/>
  </si>
  <si>
    <t>228紀念日</t>
    <phoneticPr fontId="1" type="noConversion"/>
  </si>
  <si>
    <t>除夕</t>
    <phoneticPr fontId="1" type="noConversion"/>
  </si>
  <si>
    <t>初一</t>
    <phoneticPr fontId="1" type="noConversion"/>
  </si>
  <si>
    <t>初二</t>
    <phoneticPr fontId="1" type="noConversion"/>
  </si>
  <si>
    <t>兒童節</t>
    <phoneticPr fontId="1" type="noConversion"/>
  </si>
  <si>
    <t>清明</t>
    <phoneticPr fontId="1" type="noConversion"/>
  </si>
  <si>
    <t>勞動節</t>
    <phoneticPr fontId="1" type="noConversion"/>
  </si>
  <si>
    <t>端午節</t>
    <phoneticPr fontId="1" type="noConversion"/>
  </si>
  <si>
    <t>中秋節</t>
    <phoneticPr fontId="1" type="noConversion"/>
  </si>
  <si>
    <t>光復節</t>
    <phoneticPr fontId="1" type="noConversion"/>
  </si>
  <si>
    <t>蔣公誕辰</t>
    <phoneticPr fontId="1" type="noConversion"/>
  </si>
  <si>
    <t>國父誕辰</t>
    <phoneticPr fontId="1" type="noConversion"/>
  </si>
  <si>
    <t>行憲紀念日</t>
    <phoneticPr fontId="1" type="noConversion"/>
  </si>
  <si>
    <t>休</t>
    <phoneticPr fontId="1" type="noConversion"/>
  </si>
  <si>
    <t>國定假日出勤</t>
    <phoneticPr fontId="1" type="noConversion"/>
  </si>
  <si>
    <t>11月</t>
    <phoneticPr fontId="1" type="noConversion"/>
  </si>
  <si>
    <t>10月</t>
    <phoneticPr fontId="1" type="noConversion"/>
  </si>
  <si>
    <t>9月</t>
    <phoneticPr fontId="1" type="noConversion"/>
  </si>
  <si>
    <t>8月</t>
    <phoneticPr fontId="1" type="noConversion"/>
  </si>
  <si>
    <t>7月</t>
    <phoneticPr fontId="1" type="noConversion"/>
  </si>
  <si>
    <t>6月</t>
    <phoneticPr fontId="1" type="noConversion"/>
  </si>
  <si>
    <t>5月</t>
    <phoneticPr fontId="1" type="noConversion"/>
  </si>
  <si>
    <t>4月</t>
    <phoneticPr fontId="1" type="noConversion"/>
  </si>
  <si>
    <t>3月</t>
    <phoneticPr fontId="1" type="noConversion"/>
  </si>
  <si>
    <t>2月</t>
    <phoneticPr fontId="1" type="noConversion"/>
  </si>
  <si>
    <t>12月</t>
    <phoneticPr fontId="1" type="noConversion"/>
  </si>
  <si>
    <t>3月</t>
    <phoneticPr fontId="1" type="noConversion"/>
  </si>
  <si>
    <t>年假</t>
  </si>
  <si>
    <t>年假</t>
    <phoneticPr fontId="1" type="noConversion"/>
  </si>
  <si>
    <t>無打卡資料</t>
  </si>
  <si>
    <t>無打卡資料</t>
    <phoneticPr fontId="1" type="noConversion"/>
  </si>
  <si>
    <t>休</t>
    <phoneticPr fontId="1" type="noConversion"/>
  </si>
  <si>
    <t>8月</t>
    <phoneticPr fontId="1" type="noConversion"/>
  </si>
  <si>
    <t>南部辦公室</t>
    <phoneticPr fontId="1" type="noConversion"/>
  </si>
  <si>
    <t>9月</t>
    <phoneticPr fontId="1" type="noConversion"/>
  </si>
  <si>
    <t>10月</t>
    <phoneticPr fontId="1" type="noConversion"/>
  </si>
  <si>
    <t>2月</t>
    <phoneticPr fontId="1" type="noConversion"/>
  </si>
  <si>
    <t>4月</t>
    <phoneticPr fontId="1" type="noConversion"/>
  </si>
  <si>
    <t>7月</t>
    <phoneticPr fontId="1" type="noConversion"/>
  </si>
  <si>
    <t>卷三P173</t>
    <phoneticPr fontId="1" type="noConversion"/>
  </si>
  <si>
    <t>婦女節、兒童節合 併假日</t>
  </si>
  <si>
    <t>勞動節</t>
    <phoneticPr fontId="1" type="noConversion"/>
  </si>
  <si>
    <t>無打卡資料</t>
    <phoneticPr fontId="1" type="noConversion"/>
  </si>
  <si>
    <t>卷三P95</t>
    <phoneticPr fontId="1" type="noConversion"/>
  </si>
  <si>
    <t>卷三P97</t>
    <phoneticPr fontId="1" type="noConversion"/>
  </si>
  <si>
    <t>卷三P101</t>
    <phoneticPr fontId="1" type="noConversion"/>
  </si>
  <si>
    <t>卷三P99</t>
    <phoneticPr fontId="1" type="noConversion"/>
  </si>
  <si>
    <t>卷三P103</t>
    <phoneticPr fontId="1" type="noConversion"/>
  </si>
  <si>
    <t>卷三P107</t>
  </si>
  <si>
    <t>卷三P109</t>
    <phoneticPr fontId="1" type="noConversion"/>
  </si>
  <si>
    <t>卷三P113</t>
    <phoneticPr fontId="1" type="noConversion"/>
  </si>
  <si>
    <t>卷三P115</t>
    <phoneticPr fontId="1" type="noConversion"/>
  </si>
  <si>
    <t>卷三P117</t>
    <phoneticPr fontId="1" type="noConversion"/>
  </si>
  <si>
    <t>卷三P121</t>
    <phoneticPr fontId="1" type="noConversion"/>
  </si>
  <si>
    <t>卷三P123</t>
    <phoneticPr fontId="1" type="noConversion"/>
  </si>
  <si>
    <t>12:48:48</t>
  </si>
  <si>
    <t>卷三P105</t>
    <phoneticPr fontId="1" type="noConversion"/>
  </si>
  <si>
    <t>工作時數</t>
    <phoneticPr fontId="1" type="noConversion"/>
  </si>
  <si>
    <t>實際工時時數</t>
    <phoneticPr fontId="1" type="noConversion"/>
  </si>
  <si>
    <t>延長工時時數（4/3）</t>
    <phoneticPr fontId="1" type="noConversion"/>
  </si>
  <si>
    <t>延長工時時數（5/3）</t>
    <phoneticPr fontId="1" type="noConversion"/>
  </si>
  <si>
    <t>延長工時時數（4/3）</t>
    <phoneticPr fontId="1" type="noConversion"/>
  </si>
  <si>
    <t>台灣光復節</t>
    <phoneticPr fontId="1" type="noConversion"/>
  </si>
  <si>
    <t>例假日出勤工資</t>
    <phoneticPr fontId="1" type="noConversion"/>
  </si>
  <si>
    <t>休6</t>
    <phoneticPr fontId="1" type="noConversion"/>
  </si>
  <si>
    <t>休1</t>
    <phoneticPr fontId="1" type="noConversion"/>
  </si>
  <si>
    <t>必休1</t>
    <phoneticPr fontId="1" type="noConversion"/>
  </si>
  <si>
    <t>休7</t>
    <phoneticPr fontId="1" type="noConversion"/>
  </si>
  <si>
    <t>休2</t>
    <phoneticPr fontId="1" type="noConversion"/>
  </si>
  <si>
    <t>必休2</t>
    <phoneticPr fontId="1" type="noConversion"/>
  </si>
  <si>
    <t>休6</t>
    <phoneticPr fontId="1" type="noConversion"/>
  </si>
  <si>
    <t>必休1</t>
    <phoneticPr fontId="1" type="noConversion"/>
  </si>
  <si>
    <t>休4</t>
    <phoneticPr fontId="1" type="noConversion"/>
  </si>
  <si>
    <t>必休9</t>
    <phoneticPr fontId="1" type="noConversion"/>
  </si>
  <si>
    <t>休1</t>
    <phoneticPr fontId="1" type="noConversion"/>
  </si>
  <si>
    <t>休3</t>
    <phoneticPr fontId="1" type="noConversion"/>
  </si>
  <si>
    <t>例假日出勤工資</t>
    <phoneticPr fontId="1" type="noConversion"/>
  </si>
  <si>
    <t>休5</t>
    <phoneticPr fontId="1" type="noConversion"/>
  </si>
  <si>
    <t>卷三P111</t>
    <phoneticPr fontId="1" type="noConversion"/>
  </si>
  <si>
    <t>卷三P119</t>
    <phoneticPr fontId="1" type="noConversion"/>
  </si>
  <si>
    <t>休8</t>
    <phoneticPr fontId="1" type="noConversion"/>
  </si>
  <si>
    <t>年假2</t>
    <phoneticPr fontId="1" type="noConversion"/>
  </si>
  <si>
    <t>卷四P193</t>
    <phoneticPr fontId="1" type="noConversion"/>
  </si>
  <si>
    <t>休20</t>
    <phoneticPr fontId="1" type="noConversion"/>
  </si>
  <si>
    <t>卷二P91</t>
    <phoneticPr fontId="1" type="noConversion"/>
  </si>
  <si>
    <t>卷三P191</t>
    <phoneticPr fontId="1" type="noConversion"/>
  </si>
  <si>
    <t>卷二P89</t>
    <phoneticPr fontId="1" type="noConversion"/>
  </si>
  <si>
    <t>卷三P189</t>
    <phoneticPr fontId="1" type="noConversion"/>
  </si>
  <si>
    <t>卷四P191</t>
    <phoneticPr fontId="1" type="noConversion"/>
  </si>
  <si>
    <t>必休3</t>
    <phoneticPr fontId="1" type="noConversion"/>
  </si>
  <si>
    <t>卷三P183</t>
    <phoneticPr fontId="1" type="noConversion"/>
  </si>
  <si>
    <t>卷三P187</t>
    <phoneticPr fontId="1" type="noConversion"/>
  </si>
  <si>
    <t>卷二P81</t>
    <phoneticPr fontId="1" type="noConversion"/>
  </si>
  <si>
    <t>卷四P183</t>
    <phoneticPr fontId="1" type="noConversion"/>
  </si>
  <si>
    <t>卷三P185</t>
    <phoneticPr fontId="1" type="noConversion"/>
  </si>
  <si>
    <t>卷二P79</t>
    <phoneticPr fontId="1" type="noConversion"/>
  </si>
  <si>
    <t>卷四P181</t>
    <phoneticPr fontId="1" type="noConversion"/>
  </si>
  <si>
    <t>卷二P77</t>
    <phoneticPr fontId="1" type="noConversion"/>
  </si>
  <si>
    <t>卷四P179</t>
    <phoneticPr fontId="1" type="noConversion"/>
  </si>
  <si>
    <t>卷二P75</t>
    <phoneticPr fontId="1" type="noConversion"/>
  </si>
  <si>
    <t>卷四P177</t>
    <phoneticPr fontId="1" type="noConversion"/>
  </si>
  <si>
    <t>卷三P181</t>
    <phoneticPr fontId="1" type="noConversion"/>
  </si>
  <si>
    <t>卷二P73</t>
    <phoneticPr fontId="1" type="noConversion"/>
  </si>
  <si>
    <t>卷四P175</t>
    <phoneticPr fontId="1" type="noConversion"/>
  </si>
  <si>
    <t>卷三P179</t>
    <phoneticPr fontId="1" type="noConversion"/>
  </si>
  <si>
    <t>卷二P71</t>
    <phoneticPr fontId="1" type="noConversion"/>
  </si>
  <si>
    <t>卷四P173</t>
    <phoneticPr fontId="1" type="noConversion"/>
  </si>
  <si>
    <t>卷二P69</t>
    <phoneticPr fontId="1" type="noConversion"/>
  </si>
  <si>
    <t>卷三P177</t>
    <phoneticPr fontId="1" type="noConversion"/>
  </si>
  <si>
    <t>卷四P171</t>
    <phoneticPr fontId="1" type="noConversion"/>
  </si>
  <si>
    <t>休10</t>
    <phoneticPr fontId="1" type="noConversion"/>
  </si>
  <si>
    <t>卷二P67</t>
    <phoneticPr fontId="1" type="noConversion"/>
  </si>
  <si>
    <t>卷三P175</t>
    <phoneticPr fontId="1" type="noConversion"/>
  </si>
  <si>
    <t>卷四P169</t>
    <phoneticPr fontId="1" type="noConversion"/>
  </si>
  <si>
    <t>卷二P65</t>
    <phoneticPr fontId="1" type="noConversion"/>
  </si>
  <si>
    <t>卷四P167</t>
    <phoneticPr fontId="1" type="noConversion"/>
  </si>
  <si>
    <t>卷三P171</t>
    <phoneticPr fontId="1" type="noConversion"/>
  </si>
  <si>
    <t>卷二P63</t>
    <phoneticPr fontId="1" type="noConversion"/>
  </si>
  <si>
    <t>卷四P165</t>
    <phoneticPr fontId="1" type="noConversion"/>
  </si>
  <si>
    <t>卷四P163</t>
    <phoneticPr fontId="1" type="noConversion"/>
  </si>
  <si>
    <t>卷二P61</t>
    <phoneticPr fontId="1" type="noConversion"/>
  </si>
  <si>
    <t>卷三P169</t>
    <phoneticPr fontId="1" type="noConversion"/>
  </si>
  <si>
    <t>卷二P59</t>
    <phoneticPr fontId="1" type="noConversion"/>
  </si>
  <si>
    <t>卷三P167</t>
    <phoneticPr fontId="1" type="noConversion"/>
  </si>
  <si>
    <t>卷四P161</t>
    <phoneticPr fontId="1" type="noConversion"/>
  </si>
  <si>
    <t>卷二P57</t>
    <phoneticPr fontId="1" type="noConversion"/>
  </si>
  <si>
    <t>卷四P159</t>
    <phoneticPr fontId="1" type="noConversion"/>
  </si>
  <si>
    <t>卷二P51</t>
    <phoneticPr fontId="1" type="noConversion"/>
  </si>
  <si>
    <t>卷四P153</t>
    <phoneticPr fontId="1" type="noConversion"/>
  </si>
  <si>
    <t>卷二P49</t>
    <phoneticPr fontId="1" type="noConversion"/>
  </si>
  <si>
    <t>卷四P151</t>
    <phoneticPr fontId="1" type="noConversion"/>
  </si>
  <si>
    <t>南部辦公室</t>
  </si>
  <si>
    <t>卷四P147</t>
    <phoneticPr fontId="1" type="noConversion"/>
  </si>
  <si>
    <t>卷二P43</t>
    <phoneticPr fontId="1" type="noConversion"/>
  </si>
  <si>
    <t>卷二P41</t>
    <phoneticPr fontId="1" type="noConversion"/>
  </si>
  <si>
    <t>卷四P143</t>
    <phoneticPr fontId="1" type="noConversion"/>
  </si>
  <si>
    <t>卷二P39</t>
    <phoneticPr fontId="1" type="noConversion"/>
  </si>
  <si>
    <t>卷四P141</t>
    <phoneticPr fontId="1" type="noConversion"/>
  </si>
  <si>
    <t>卷二P37</t>
    <phoneticPr fontId="1" type="noConversion"/>
  </si>
  <si>
    <t>卷四P139</t>
    <phoneticPr fontId="1" type="noConversion"/>
  </si>
  <si>
    <t>卷二P35</t>
    <phoneticPr fontId="1" type="noConversion"/>
  </si>
  <si>
    <t>卷四P137</t>
    <phoneticPr fontId="1" type="noConversion"/>
  </si>
  <si>
    <t>年假8</t>
    <phoneticPr fontId="1" type="noConversion"/>
  </si>
  <si>
    <t>卷四P125</t>
    <phoneticPr fontId="1" type="noConversion"/>
  </si>
  <si>
    <t>卷四P133</t>
    <phoneticPr fontId="1" type="noConversion"/>
  </si>
  <si>
    <t>卷二p23</t>
    <phoneticPr fontId="1" type="noConversion"/>
  </si>
  <si>
    <t>加班時數</t>
    <phoneticPr fontId="1" type="noConversion"/>
  </si>
  <si>
    <t>2月</t>
    <phoneticPr fontId="1" type="noConversion"/>
  </si>
  <si>
    <t>休</t>
    <phoneticPr fontId="1" type="noConversion"/>
  </si>
  <si>
    <t>休7</t>
    <phoneticPr fontId="1" type="noConversion"/>
  </si>
  <si>
    <t>南部辦公室</t>
    <phoneticPr fontId="1" type="noConversion"/>
  </si>
  <si>
    <t>瑞康總公司</t>
    <phoneticPr fontId="1" type="noConversion"/>
  </si>
  <si>
    <t>9月</t>
    <phoneticPr fontId="1" type="noConversion"/>
  </si>
  <si>
    <t>8月</t>
    <phoneticPr fontId="1" type="noConversion"/>
  </si>
  <si>
    <t>休9</t>
    <phoneticPr fontId="1" type="noConversion"/>
  </si>
  <si>
    <t>卷三P91</t>
    <phoneticPr fontId="1" type="noConversion"/>
  </si>
  <si>
    <t>卷三P93</t>
    <phoneticPr fontId="1" type="noConversion"/>
  </si>
  <si>
    <t>孔子誕辰紀念日</t>
    <phoneticPr fontId="1" type="noConversion"/>
  </si>
  <si>
    <t>春節補假</t>
    <phoneticPr fontId="1" type="noConversion"/>
  </si>
  <si>
    <t>革命先烈紀念日</t>
    <phoneticPr fontId="1" type="noConversion"/>
  </si>
  <si>
    <t>院八卷P45</t>
    <phoneticPr fontId="1" type="noConversion"/>
  </si>
  <si>
    <t>院八卷P47</t>
    <phoneticPr fontId="1" type="noConversion"/>
  </si>
  <si>
    <t>卷八P49</t>
    <phoneticPr fontId="1" type="noConversion"/>
  </si>
  <si>
    <t>實際工作時數</t>
    <phoneticPr fontId="1" type="noConversion"/>
  </si>
  <si>
    <t>卷八P51</t>
    <phoneticPr fontId="1" type="noConversion"/>
  </si>
  <si>
    <t>國父誕辰紀念日</t>
    <phoneticPr fontId="1" type="noConversion"/>
  </si>
  <si>
    <t>卷八P53</t>
    <phoneticPr fontId="1" type="noConversion"/>
  </si>
  <si>
    <t>卷四P135</t>
    <phoneticPr fontId="1" type="noConversion"/>
  </si>
  <si>
    <t>卷四P131</t>
    <phoneticPr fontId="1" type="noConversion"/>
  </si>
  <si>
    <t>卷四P129</t>
    <phoneticPr fontId="1" type="noConversion"/>
  </si>
  <si>
    <t>卷四P127</t>
    <phoneticPr fontId="1" type="noConversion"/>
  </si>
  <si>
    <t>卷四P123</t>
    <phoneticPr fontId="1" type="noConversion"/>
  </si>
  <si>
    <t>卷四P117</t>
    <phoneticPr fontId="1" type="noConversion"/>
  </si>
  <si>
    <t>卷八P61</t>
    <phoneticPr fontId="1" type="noConversion"/>
  </si>
  <si>
    <t>卷八P63</t>
    <phoneticPr fontId="1" type="noConversion"/>
  </si>
  <si>
    <t>卷八P65</t>
    <phoneticPr fontId="1" type="noConversion"/>
  </si>
  <si>
    <t>休0</t>
    <phoneticPr fontId="1" type="noConversion"/>
  </si>
  <si>
    <t>卷八P59</t>
    <phoneticPr fontId="1" type="noConversion"/>
  </si>
  <si>
    <t>南部教育訓練</t>
    <phoneticPr fontId="1" type="noConversion"/>
  </si>
  <si>
    <t>卷八P55</t>
    <phoneticPr fontId="1" type="noConversion"/>
  </si>
  <si>
    <t>小計</t>
    <phoneticPr fontId="1" type="noConversion"/>
  </si>
  <si>
    <t>休5</t>
    <phoneticPr fontId="1" type="noConversion"/>
  </si>
  <si>
    <t>休6年假7</t>
    <phoneticPr fontId="1" type="noConversion"/>
  </si>
  <si>
    <t>休5年假1</t>
    <phoneticPr fontId="1" type="noConversion"/>
  </si>
  <si>
    <t>無打卡資料</t>
    <phoneticPr fontId="1" type="noConversion"/>
  </si>
  <si>
    <t>休5</t>
    <phoneticPr fontId="1" type="noConversion"/>
  </si>
  <si>
    <t>休6</t>
    <phoneticPr fontId="1" type="noConversion"/>
  </si>
  <si>
    <t>必休2 休4</t>
    <phoneticPr fontId="1" type="noConversion"/>
  </si>
  <si>
    <t>106年度</t>
    <phoneticPr fontId="1" type="noConversion"/>
  </si>
  <si>
    <t>休5</t>
    <phoneticPr fontId="1" type="noConversion"/>
  </si>
  <si>
    <t>休4</t>
    <phoneticPr fontId="1" type="noConversion"/>
  </si>
  <si>
    <t>休4</t>
    <phoneticPr fontId="1" type="noConversion"/>
  </si>
  <si>
    <t>休8</t>
    <phoneticPr fontId="1" type="noConversion"/>
  </si>
  <si>
    <t>勞動節</t>
    <phoneticPr fontId="1" type="noConversion"/>
  </si>
  <si>
    <t>228紀念日</t>
    <phoneticPr fontId="1" type="noConversion"/>
  </si>
  <si>
    <t>休6</t>
    <phoneticPr fontId="1" type="noConversion"/>
  </si>
  <si>
    <t>休4</t>
    <phoneticPr fontId="1" type="noConversion"/>
  </si>
  <si>
    <t>休2</t>
    <phoneticPr fontId="1" type="noConversion"/>
  </si>
  <si>
    <t>休1</t>
    <phoneticPr fontId="1" type="noConversion"/>
  </si>
  <si>
    <t>休6</t>
    <phoneticPr fontId="1" type="noConversion"/>
  </si>
  <si>
    <t>休5</t>
    <phoneticPr fontId="1" type="noConversion"/>
  </si>
  <si>
    <t>休10</t>
    <phoneticPr fontId="1" type="noConversion"/>
  </si>
  <si>
    <t>休10</t>
    <phoneticPr fontId="1" type="noConversion"/>
  </si>
  <si>
    <t>休7</t>
    <phoneticPr fontId="1" type="noConversion"/>
  </si>
  <si>
    <t>休3</t>
    <phoneticPr fontId="1" type="noConversion"/>
  </si>
  <si>
    <t>休6</t>
    <phoneticPr fontId="1" type="noConversion"/>
  </si>
  <si>
    <t>休7必休1</t>
    <phoneticPr fontId="1" type="noConversion"/>
  </si>
  <si>
    <t>休3必休2</t>
    <phoneticPr fontId="1" type="noConversion"/>
  </si>
  <si>
    <t>休5年假2</t>
    <phoneticPr fontId="1" type="noConversion"/>
  </si>
  <si>
    <t>休19</t>
    <phoneticPr fontId="1" type="noConversion"/>
  </si>
  <si>
    <t>離職</t>
    <phoneticPr fontId="1" type="noConversion"/>
  </si>
  <si>
    <t>卷四P119</t>
    <phoneticPr fontId="1" type="noConversion"/>
  </si>
  <si>
    <t>卷四P113</t>
    <phoneticPr fontId="1" type="noConversion"/>
  </si>
  <si>
    <t>卷四P115</t>
    <phoneticPr fontId="1" type="noConversion"/>
  </si>
  <si>
    <t>卷四P121</t>
    <phoneticPr fontId="1" type="noConversion"/>
  </si>
  <si>
    <t>卷四P149</t>
    <phoneticPr fontId="1" type="noConversion"/>
  </si>
  <si>
    <t>卷四P155</t>
    <phoneticPr fontId="1" type="noConversion"/>
  </si>
  <si>
    <t>休1</t>
    <phoneticPr fontId="1" type="noConversion"/>
  </si>
  <si>
    <t>休2</t>
    <phoneticPr fontId="1" type="noConversion"/>
  </si>
  <si>
    <t>休4</t>
    <phoneticPr fontId="1" type="noConversion"/>
  </si>
  <si>
    <t>卷四P157</t>
    <phoneticPr fontId="1" type="noConversion"/>
  </si>
  <si>
    <t>卷八P57</t>
    <phoneticPr fontId="1" type="noConversion"/>
  </si>
  <si>
    <t>卷四P145</t>
    <phoneticPr fontId="1" type="noConversion"/>
  </si>
  <si>
    <t>休8</t>
    <phoneticPr fontId="1" type="noConversion"/>
  </si>
  <si>
    <t>休3</t>
    <phoneticPr fontId="1" type="noConversion"/>
  </si>
  <si>
    <t>編號</t>
    <phoneticPr fontId="1" type="noConversion"/>
  </si>
  <si>
    <t>南部辦公室</t>
    <phoneticPr fontId="1" type="noConversion"/>
  </si>
  <si>
    <t>國定假日出勤工資</t>
    <phoneticPr fontId="1" type="noConversion"/>
  </si>
  <si>
    <t>休息日出勤</t>
    <phoneticPr fontId="1" type="noConversion"/>
  </si>
  <si>
    <t>休息日出勤工資</t>
    <phoneticPr fontId="1" type="noConversion"/>
  </si>
  <si>
    <t>國定假日出勤</t>
    <phoneticPr fontId="1" type="noConversion"/>
  </si>
  <si>
    <t>v</t>
    <phoneticPr fontId="1" type="noConversion"/>
  </si>
  <si>
    <t>行憲紀念日→12/26</t>
    <phoneticPr fontId="1" type="noConversion"/>
  </si>
  <si>
    <t>元旦→1/4</t>
    <phoneticPr fontId="1" type="noConversion"/>
  </si>
  <si>
    <t>中秋節→10/6</t>
    <phoneticPr fontId="1" type="noConversion"/>
  </si>
  <si>
    <t>勞動節→4/27</t>
    <phoneticPr fontId="1" type="noConversion"/>
  </si>
  <si>
    <t>中秋節</t>
    <phoneticPr fontId="1" type="noConversion"/>
  </si>
  <si>
    <t>V</t>
    <phoneticPr fontId="1" type="noConversion"/>
  </si>
  <si>
    <t>V</t>
    <phoneticPr fontId="1" type="noConversion"/>
  </si>
  <si>
    <t>元旦→1/19</t>
    <phoneticPr fontId="1" type="noConversion"/>
  </si>
  <si>
    <t>開國紀念日翌日→1/23</t>
    <phoneticPr fontId="1" type="noConversion"/>
  </si>
  <si>
    <t>V</t>
    <phoneticPr fontId="1" type="noConversion"/>
  </si>
  <si>
    <t>V</t>
    <phoneticPr fontId="1" type="noConversion"/>
  </si>
  <si>
    <t>初三→2/24</t>
    <phoneticPr fontId="1" type="noConversion"/>
  </si>
  <si>
    <t>V</t>
    <phoneticPr fontId="1" type="noConversion"/>
  </si>
  <si>
    <t>除夕→2/3</t>
    <phoneticPr fontId="1" type="noConversion"/>
  </si>
  <si>
    <t>初一→2/5</t>
    <phoneticPr fontId="1" type="noConversion"/>
  </si>
  <si>
    <t>初二→2/8</t>
    <phoneticPr fontId="1" type="noConversion"/>
  </si>
  <si>
    <t>初三→2/9</t>
    <phoneticPr fontId="1" type="noConversion"/>
  </si>
  <si>
    <t>休1</t>
    <phoneticPr fontId="1" type="noConversion"/>
  </si>
  <si>
    <t>休3</t>
    <phoneticPr fontId="1" type="noConversion"/>
  </si>
  <si>
    <t>V</t>
    <phoneticPr fontId="1" type="noConversion"/>
  </si>
  <si>
    <t>228紀念日→2/19</t>
    <phoneticPr fontId="1" type="noConversion"/>
  </si>
  <si>
    <t>兒童清明→4/2</t>
    <phoneticPr fontId="1" type="noConversion"/>
  </si>
  <si>
    <t>兒童清明→4/3</t>
    <phoneticPr fontId="1" type="noConversion"/>
  </si>
  <si>
    <t>勞動節→4/24</t>
    <phoneticPr fontId="1" type="noConversion"/>
  </si>
  <si>
    <t>V</t>
    <phoneticPr fontId="1" type="noConversion"/>
  </si>
  <si>
    <t>端午節→6/19</t>
    <phoneticPr fontId="1" type="noConversion"/>
  </si>
  <si>
    <t>孔子誕辰紀念日→10/2</t>
    <phoneticPr fontId="1" type="noConversion"/>
  </si>
  <si>
    <t>蔣公誕辰紀念日</t>
    <phoneticPr fontId="1" type="noConversion"/>
  </si>
  <si>
    <t>V</t>
    <phoneticPr fontId="1" type="noConversion"/>
  </si>
  <si>
    <t>元旦→1/7</t>
    <phoneticPr fontId="1" type="noConversion"/>
  </si>
  <si>
    <t>V</t>
    <phoneticPr fontId="1" type="noConversion"/>
  </si>
  <si>
    <t>除夕→1/28</t>
    <phoneticPr fontId="1" type="noConversion"/>
  </si>
  <si>
    <t>初一→1/29</t>
    <phoneticPr fontId="1" type="noConversion"/>
  </si>
  <si>
    <t>初二→2/8</t>
    <phoneticPr fontId="1" type="noConversion"/>
  </si>
  <si>
    <t>兒童節清明→4/1</t>
    <phoneticPr fontId="1" type="noConversion"/>
  </si>
  <si>
    <t>兒童節清明→4/2</t>
    <phoneticPr fontId="1" type="noConversion"/>
  </si>
  <si>
    <t>端午節→5/28</t>
    <phoneticPr fontId="1" type="noConversion"/>
  </si>
  <si>
    <t>V</t>
    <phoneticPr fontId="1" type="noConversion"/>
  </si>
  <si>
    <t>除夕→2/1</t>
    <phoneticPr fontId="1" type="noConversion"/>
  </si>
  <si>
    <t>除夕→2/17</t>
    <phoneticPr fontId="1" type="noConversion"/>
  </si>
  <si>
    <t>初一→2/19</t>
    <phoneticPr fontId="1" type="noConversion"/>
  </si>
  <si>
    <t>初二→2/20</t>
    <phoneticPr fontId="1" type="noConversion"/>
  </si>
  <si>
    <t>初三→2/26</t>
    <phoneticPr fontId="1" type="noConversion"/>
  </si>
  <si>
    <t>端午節→6/20</t>
    <phoneticPr fontId="1" type="noConversion"/>
  </si>
  <si>
    <t>初一→2/5</t>
    <phoneticPr fontId="1" type="noConversion"/>
  </si>
  <si>
    <t>初二→2/6</t>
    <phoneticPr fontId="1" type="noConversion"/>
  </si>
  <si>
    <t>初三→2/7</t>
    <phoneticPr fontId="1" type="noConversion"/>
  </si>
  <si>
    <t>228紀念日→4/3</t>
    <phoneticPr fontId="1" type="noConversion"/>
  </si>
  <si>
    <t>婦女節、兒童節合 併假日→4/13</t>
    <phoneticPr fontId="1" type="noConversion"/>
  </si>
  <si>
    <t>清明→4/14</t>
    <phoneticPr fontId="1" type="noConversion"/>
  </si>
  <si>
    <t>總計</t>
    <phoneticPr fontId="1" type="noConversion"/>
  </si>
  <si>
    <t>小計</t>
    <phoneticPr fontId="1" type="noConversion"/>
  </si>
  <si>
    <t>休3</t>
    <phoneticPr fontId="1" type="noConversion"/>
  </si>
  <si>
    <t>休1</t>
    <phoneticPr fontId="1" type="noConversion"/>
  </si>
  <si>
    <t>休6</t>
    <phoneticPr fontId="1" type="noConversion"/>
  </si>
  <si>
    <t>休4</t>
    <phoneticPr fontId="1" type="noConversion"/>
  </si>
  <si>
    <t>休2</t>
    <phoneticPr fontId="1" type="noConversion"/>
  </si>
  <si>
    <t>休2</t>
    <phoneticPr fontId="1" type="noConversion"/>
  </si>
  <si>
    <t>休4</t>
    <phoneticPr fontId="1" type="noConversion"/>
  </si>
  <si>
    <t>休0</t>
    <phoneticPr fontId="1" type="noConversion"/>
  </si>
  <si>
    <t>休1</t>
    <phoneticPr fontId="1" type="noConversion"/>
  </si>
  <si>
    <t>休3</t>
    <phoneticPr fontId="1" type="noConversion"/>
  </si>
  <si>
    <t>休7</t>
    <phoneticPr fontId="1" type="noConversion"/>
  </si>
  <si>
    <t>休1</t>
    <phoneticPr fontId="1" type="noConversion"/>
  </si>
  <si>
    <t>休2</t>
    <phoneticPr fontId="1" type="noConversion"/>
  </si>
  <si>
    <t>休5</t>
    <phoneticPr fontId="1" type="noConversion"/>
  </si>
  <si>
    <t>休0</t>
    <phoneticPr fontId="1" type="noConversion"/>
  </si>
  <si>
    <t>休2</t>
    <phoneticPr fontId="1" type="noConversion"/>
  </si>
  <si>
    <t>休4</t>
    <phoneticPr fontId="1" type="noConversion"/>
  </si>
  <si>
    <t>休3</t>
    <phoneticPr fontId="1" type="noConversion"/>
  </si>
  <si>
    <t>休4</t>
    <phoneticPr fontId="1" type="noConversion"/>
  </si>
  <si>
    <t>休1</t>
    <phoneticPr fontId="1" type="noConversion"/>
  </si>
  <si>
    <t>休1</t>
    <phoneticPr fontId="1" type="noConversion"/>
  </si>
  <si>
    <t>休2</t>
    <phoneticPr fontId="1" type="noConversion"/>
  </si>
  <si>
    <t>休4</t>
    <phoneticPr fontId="1" type="noConversion"/>
  </si>
  <si>
    <t>扣除例假日、休息日</t>
    <phoneticPr fontId="1" type="noConversion"/>
  </si>
  <si>
    <t>扣除例假日、休息日、國定假日</t>
    <phoneticPr fontId="1" type="noConversion"/>
  </si>
  <si>
    <t>扣除例假日、休息日、國定假日</t>
    <phoneticPr fontId="1" type="noConversion"/>
  </si>
  <si>
    <t>扣除例假日、休息日、國定假日總計</t>
    <phoneticPr fontId="1" type="noConversion"/>
  </si>
  <si>
    <t>V</t>
    <phoneticPr fontId="1" type="noConversion"/>
  </si>
  <si>
    <t>v</t>
    <phoneticPr fontId="1" type="noConversion"/>
  </si>
  <si>
    <t xml:space="preserve"> </t>
    <phoneticPr fontId="1" type="noConversion"/>
  </si>
  <si>
    <t>扣除例假日、國定假日</t>
    <phoneticPr fontId="1" type="noConversion"/>
  </si>
  <si>
    <t>總計</t>
    <phoneticPr fontId="1" type="noConversion"/>
  </si>
  <si>
    <t>超過84小時部分加班費</t>
    <phoneticPr fontId="1" type="noConversion"/>
  </si>
  <si>
    <t>超過160小時部分延長工時時數（4/3）</t>
    <phoneticPr fontId="1" type="noConversion"/>
  </si>
  <si>
    <t>超過160小時部分延長工時時數（5/3）</t>
    <phoneticPr fontId="1" type="noConversion"/>
  </si>
  <si>
    <t>超過160小時部分加班費</t>
    <phoneticPr fontId="1" type="noConversion"/>
  </si>
  <si>
    <t>休息時間
(4.5小時扣0.5，9小時以上扣1.5)</t>
    <phoneticPr fontId="1" type="noConversion"/>
  </si>
  <si>
    <t>休息時間
(4.5小時扣0.5，9小時以上扣1.5)</t>
    <phoneticPr fontId="1" type="noConversion"/>
  </si>
  <si>
    <t>超過84小時部分延長工時時數（1/3）</t>
    <phoneticPr fontId="1" type="noConversion"/>
  </si>
  <si>
    <t>超過84小時部分延長工時時數（2/3）</t>
    <phoneticPr fontId="1" type="noConversion"/>
  </si>
  <si>
    <t>休1</t>
    <phoneticPr fontId="1" type="noConversion"/>
  </si>
  <si>
    <t>南部辦公室</t>
    <phoneticPr fontId="1" type="noConversion"/>
  </si>
  <si>
    <t xml:space="preserve">臺灣光復節→10/26
</t>
    <phoneticPr fontId="1" type="noConversion"/>
  </si>
  <si>
    <t>總計</t>
    <phoneticPr fontId="1" type="noConversion"/>
  </si>
  <si>
    <t>總計</t>
    <phoneticPr fontId="1" type="noConversion"/>
  </si>
  <si>
    <t>107.1月</t>
    <phoneticPr fontId="1" type="noConversion"/>
  </si>
  <si>
    <t>翁馨嬪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</si>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</sst>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00&quot;:&quot;00&quot;:&quot;00"/>
    <numFmt numFmtId="177" formatCode="[$-404]e&quot;年&quot;m&quot;月&quot;d&quot;日&quot;\ aaaa"/>
    <numFmt numFmtId="178" formatCode="h:mm:ss;@"/>
    <numFmt numFmtId="179" formatCode="h&quot;:&quot;mm&quot;:&quot;ss;@"/>
    <numFmt numFmtId="180" formatCode="_-* #,##0_-;\-* #,##0_-;_-* &quot;-&quot;??_-;_-@_-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BE5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>
      <alignment vertical="center"/>
    </xf>
    <xf numFmtId="178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79" fontId="2" fillId="0" borderId="1" xfId="0" applyNumberFormat="1" applyFont="1" applyBorder="1">
      <alignment vertical="center"/>
    </xf>
    <xf numFmtId="21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8" fontId="2" fillId="0" borderId="2" xfId="0" applyNumberFormat="1" applyFont="1" applyBorder="1">
      <alignment vertical="center"/>
    </xf>
    <xf numFmtId="0" fontId="2" fillId="2" borderId="0" xfId="0" applyFont="1" applyFill="1">
      <alignment vertical="center"/>
    </xf>
    <xf numFmtId="0" fontId="2" fillId="3" borderId="3" xfId="0" applyFont="1" applyFill="1" applyBorder="1" applyAlignment="1">
      <alignment horizontal="center" vertical="center"/>
    </xf>
    <xf numFmtId="21" fontId="2" fillId="0" borderId="2" xfId="0" applyNumberFormat="1" applyFont="1" applyBorder="1">
      <alignment vertical="center"/>
    </xf>
    <xf numFmtId="177" fontId="2" fillId="0" borderId="7" xfId="0" applyNumberFormat="1" applyFont="1" applyBorder="1">
      <alignment vertical="center"/>
    </xf>
    <xf numFmtId="177" fontId="2" fillId="0" borderId="6" xfId="0" applyNumberFormat="1" applyFont="1" applyBorder="1">
      <alignment vertical="center"/>
    </xf>
    <xf numFmtId="177" fontId="2" fillId="4" borderId="6" xfId="0" applyNumberFormat="1" applyFont="1" applyFill="1" applyBorder="1">
      <alignment vertical="center"/>
    </xf>
    <xf numFmtId="177" fontId="2" fillId="0" borderId="9" xfId="0" applyNumberFormat="1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177" fontId="2" fillId="0" borderId="1" xfId="0" applyNumberFormat="1" applyFont="1" applyBorder="1">
      <alignment vertical="center"/>
    </xf>
    <xf numFmtId="0" fontId="2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3" xfId="0" applyFont="1" applyFill="1" applyBorder="1">
      <alignment vertical="center"/>
    </xf>
    <xf numFmtId="46" fontId="2" fillId="0" borderId="1" xfId="0" applyNumberFormat="1" applyFont="1" applyBorder="1">
      <alignment vertical="center"/>
    </xf>
    <xf numFmtId="21" fontId="2" fillId="5" borderId="1" xfId="0" applyNumberFormat="1" applyFont="1" applyFill="1" applyBorder="1">
      <alignment vertical="center"/>
    </xf>
    <xf numFmtId="0" fontId="2" fillId="5" borderId="1" xfId="0" applyFont="1" applyFill="1" applyBorder="1">
      <alignment vertical="center"/>
    </xf>
    <xf numFmtId="0" fontId="2" fillId="0" borderId="2" xfId="0" applyFont="1" applyBorder="1">
      <alignment vertical="center"/>
    </xf>
    <xf numFmtId="177" fontId="2" fillId="4" borderId="1" xfId="0" applyNumberFormat="1" applyFont="1" applyFill="1" applyBorder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178" fontId="2" fillId="5" borderId="2" xfId="0" applyNumberFormat="1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5" borderId="1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21" fontId="2" fillId="7" borderId="1" xfId="0" applyNumberFormat="1" applyFont="1" applyFill="1" applyBorder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vertical="center"/>
    </xf>
    <xf numFmtId="21" fontId="2" fillId="0" borderId="2" xfId="0" applyNumberFormat="1" applyFont="1" applyBorder="1" applyAlignment="1">
      <alignment vertical="center"/>
    </xf>
    <xf numFmtId="0" fontId="2" fillId="6" borderId="3" xfId="0" applyFont="1" applyFill="1" applyBorder="1" applyAlignment="1">
      <alignment horizontal="left" vertical="center" wrapText="1"/>
    </xf>
    <xf numFmtId="21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2" xfId="0" applyFont="1" applyBorder="1">
      <alignment vertical="center"/>
    </xf>
    <xf numFmtId="21" fontId="2" fillId="0" borderId="1" xfId="0" applyNumberFormat="1" applyFont="1" applyFill="1" applyBorder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6" borderId="3" xfId="0" applyFont="1" applyFill="1" applyBorder="1" applyAlignment="1">
      <alignment horizontal="right" vertical="center" wrapText="1"/>
    </xf>
    <xf numFmtId="177" fontId="2" fillId="0" borderId="16" xfId="0" applyNumberFormat="1" applyFont="1" applyBorder="1">
      <alignment vertical="center"/>
    </xf>
    <xf numFmtId="180" fontId="2" fillId="0" borderId="1" xfId="0" applyNumberFormat="1" applyFont="1" applyBorder="1">
      <alignment vertical="center"/>
    </xf>
    <xf numFmtId="49" fontId="2" fillId="0" borderId="1" xfId="0" applyNumberFormat="1" applyFont="1" applyBorder="1">
      <alignment vertical="center"/>
    </xf>
    <xf numFmtId="177" fontId="2" fillId="5" borderId="7" xfId="0" applyNumberFormat="1" applyFont="1" applyFill="1" applyBorder="1">
      <alignment vertical="center"/>
    </xf>
    <xf numFmtId="0" fontId="2" fillId="5" borderId="2" xfId="0" applyNumberFormat="1" applyFont="1" applyFill="1" applyBorder="1" applyAlignment="1">
      <alignment horizontal="left" vertical="center"/>
    </xf>
    <xf numFmtId="21" fontId="2" fillId="0" borderId="2" xfId="0" applyNumberFormat="1" applyFont="1" applyBorder="1" applyAlignment="1">
      <alignment horizontal="left" vertical="center"/>
    </xf>
    <xf numFmtId="0" fontId="2" fillId="0" borderId="2" xfId="0" applyNumberFormat="1" applyFont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left" vertical="center"/>
    </xf>
    <xf numFmtId="177" fontId="2" fillId="4" borderId="7" xfId="0" applyNumberFormat="1" applyFont="1" applyFill="1" applyBorder="1">
      <alignment vertical="center"/>
    </xf>
    <xf numFmtId="180" fontId="2" fillId="0" borderId="2" xfId="0" applyNumberFormat="1" applyFont="1" applyBorder="1">
      <alignment vertical="center"/>
    </xf>
    <xf numFmtId="0" fontId="2" fillId="0" borderId="19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21" fontId="2" fillId="0" borderId="1" xfId="0" applyNumberFormat="1" applyFont="1" applyBorder="1" applyAlignment="1">
      <alignment horizontal="left" vertical="center"/>
    </xf>
    <xf numFmtId="180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Fill="1" applyBorder="1">
      <alignment vertical="center"/>
    </xf>
    <xf numFmtId="178" fontId="2" fillId="0" borderId="2" xfId="0" applyNumberFormat="1" applyFont="1" applyFill="1" applyBorder="1">
      <alignment vertical="center"/>
    </xf>
    <xf numFmtId="21" fontId="2" fillId="0" borderId="2" xfId="0" applyNumberFormat="1" applyFont="1" applyFill="1" applyBorder="1">
      <alignment vertical="center"/>
    </xf>
    <xf numFmtId="176" fontId="2" fillId="0" borderId="2" xfId="0" applyNumberFormat="1" applyFont="1" applyFill="1" applyBorder="1">
      <alignment vertical="center"/>
    </xf>
    <xf numFmtId="21" fontId="2" fillId="0" borderId="1" xfId="0" applyNumberFormat="1" applyFont="1" applyFill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178" fontId="2" fillId="9" borderId="2" xfId="0" applyNumberFormat="1" applyFont="1" applyFill="1" applyBorder="1">
      <alignment vertical="center"/>
    </xf>
    <xf numFmtId="0" fontId="2" fillId="9" borderId="1" xfId="0" applyFont="1" applyFill="1" applyBorder="1">
      <alignment vertical="center"/>
    </xf>
    <xf numFmtId="0" fontId="2" fillId="9" borderId="2" xfId="0" applyNumberFormat="1" applyFont="1" applyFill="1" applyBorder="1" applyAlignment="1">
      <alignment vertical="center"/>
    </xf>
    <xf numFmtId="0" fontId="2" fillId="9" borderId="2" xfId="0" applyFont="1" applyFill="1" applyBorder="1">
      <alignment vertical="center"/>
    </xf>
    <xf numFmtId="0" fontId="2" fillId="9" borderId="1" xfId="0" applyFont="1" applyFill="1" applyBorder="1" applyAlignment="1">
      <alignment horizontal="center" vertical="center"/>
    </xf>
    <xf numFmtId="21" fontId="2" fillId="9" borderId="1" xfId="0" applyNumberFormat="1" applyFont="1" applyFill="1" applyBorder="1">
      <alignment vertical="center"/>
    </xf>
    <xf numFmtId="21" fontId="2" fillId="9" borderId="2" xfId="0" applyNumberFormat="1" applyFont="1" applyFill="1" applyBorder="1">
      <alignment vertical="center"/>
    </xf>
    <xf numFmtId="0" fontId="2" fillId="9" borderId="2" xfId="0" applyFont="1" applyFill="1" applyBorder="1" applyAlignment="1">
      <alignment horizontal="center" vertical="center"/>
    </xf>
    <xf numFmtId="21" fontId="2" fillId="5" borderId="5" xfId="0" applyNumberFormat="1" applyFont="1" applyFill="1" applyBorder="1">
      <alignment vertical="center"/>
    </xf>
    <xf numFmtId="178" fontId="2" fillId="5" borderId="7" xfId="0" applyNumberFormat="1" applyFont="1" applyFill="1" applyBorder="1">
      <alignment vertical="center"/>
    </xf>
    <xf numFmtId="176" fontId="2" fillId="9" borderId="2" xfId="0" applyNumberFormat="1" applyFont="1" applyFill="1" applyBorder="1">
      <alignment vertical="center"/>
    </xf>
    <xf numFmtId="0" fontId="2" fillId="0" borderId="0" xfId="0" applyFont="1" applyBorder="1" applyAlignment="1">
      <alignment horizontal="left" vertical="center" wrapText="1"/>
    </xf>
    <xf numFmtId="21" fontId="2" fillId="9" borderId="22" xfId="0" applyNumberFormat="1" applyFont="1" applyFill="1" applyBorder="1">
      <alignment vertical="center"/>
    </xf>
    <xf numFmtId="178" fontId="2" fillId="9" borderId="20" xfId="0" applyNumberFormat="1" applyFont="1" applyFill="1" applyBorder="1">
      <alignment vertical="center"/>
    </xf>
    <xf numFmtId="0" fontId="2" fillId="9" borderId="22" xfId="0" applyFont="1" applyFill="1" applyBorder="1">
      <alignment vertical="center"/>
    </xf>
    <xf numFmtId="0" fontId="2" fillId="9" borderId="2" xfId="0" applyFont="1" applyFill="1" applyBorder="1" applyAlignment="1">
      <alignment horizontal="right" vertical="center"/>
    </xf>
    <xf numFmtId="21" fontId="2" fillId="9" borderId="1" xfId="0" applyNumberFormat="1" applyFont="1" applyFill="1" applyBorder="1" applyAlignment="1">
      <alignment vertical="center"/>
    </xf>
    <xf numFmtId="21" fontId="2" fillId="9" borderId="6" xfId="0" applyNumberFormat="1" applyFont="1" applyFill="1" applyBorder="1" applyAlignment="1">
      <alignment vertical="center"/>
    </xf>
    <xf numFmtId="21" fontId="2" fillId="9" borderId="2" xfId="0" applyNumberFormat="1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178" fontId="2" fillId="9" borderId="1" xfId="0" applyNumberFormat="1" applyFont="1" applyFill="1" applyBorder="1">
      <alignment vertical="center"/>
    </xf>
    <xf numFmtId="0" fontId="2" fillId="9" borderId="1" xfId="0" applyNumberFormat="1" applyFont="1" applyFill="1" applyBorder="1" applyAlignment="1">
      <alignment vertical="center"/>
    </xf>
    <xf numFmtId="0" fontId="2" fillId="0" borderId="22" xfId="0" applyNumberFormat="1" applyFont="1" applyBorder="1" applyAlignment="1">
      <alignment vertical="center"/>
    </xf>
    <xf numFmtId="180" fontId="2" fillId="0" borderId="2" xfId="0" applyNumberFormat="1" applyFont="1" applyBorder="1" applyAlignment="1">
      <alignment vertical="center"/>
    </xf>
    <xf numFmtId="180" fontId="2" fillId="9" borderId="1" xfId="0" applyNumberFormat="1" applyFont="1" applyFill="1" applyBorder="1">
      <alignment vertical="center"/>
    </xf>
    <xf numFmtId="178" fontId="2" fillId="0" borderId="15" xfId="0" applyNumberFormat="1" applyFont="1" applyBorder="1">
      <alignment vertical="center"/>
    </xf>
    <xf numFmtId="0" fontId="2" fillId="0" borderId="15" xfId="0" applyFont="1" applyBorder="1">
      <alignment vertical="center"/>
    </xf>
    <xf numFmtId="0" fontId="2" fillId="8" borderId="1" xfId="0" applyFont="1" applyFill="1" applyBorder="1">
      <alignment vertical="center"/>
    </xf>
    <xf numFmtId="0" fontId="2" fillId="8" borderId="1" xfId="0" applyFont="1" applyFill="1" applyBorder="1" applyAlignment="1">
      <alignment vertical="center" wrapText="1"/>
    </xf>
    <xf numFmtId="178" fontId="2" fillId="5" borderId="1" xfId="0" applyNumberFormat="1" applyFont="1" applyFill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177" fontId="2" fillId="4" borderId="2" xfId="0" applyNumberFormat="1" applyFont="1" applyFill="1" applyBorder="1">
      <alignment vertical="center"/>
    </xf>
    <xf numFmtId="178" fontId="2" fillId="5" borderId="5" xfId="0" applyNumberFormat="1" applyFont="1" applyFill="1" applyBorder="1">
      <alignment vertical="center"/>
    </xf>
    <xf numFmtId="178" fontId="2" fillId="5" borderId="6" xfId="0" applyNumberFormat="1" applyFont="1" applyFill="1" applyBorder="1">
      <alignment vertical="center"/>
    </xf>
    <xf numFmtId="177" fontId="2" fillId="5" borderId="7" xfId="0" applyNumberFormat="1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NumberFormat="1" applyFont="1" applyBorder="1" applyAlignment="1">
      <alignment horizontal="right" vertical="center"/>
    </xf>
    <xf numFmtId="0" fontId="2" fillId="8" borderId="1" xfId="0" applyFont="1" applyFill="1" applyBorder="1" applyAlignment="1">
      <alignment horizontal="right" vertical="center"/>
    </xf>
    <xf numFmtId="21" fontId="2" fillId="5" borderId="14" xfId="0" applyNumberFormat="1" applyFont="1" applyFill="1" applyBorder="1">
      <alignment vertical="center"/>
    </xf>
    <xf numFmtId="0" fontId="2" fillId="5" borderId="2" xfId="0" applyFont="1" applyFill="1" applyBorder="1">
      <alignment vertical="center"/>
    </xf>
    <xf numFmtId="0" fontId="2" fillId="10" borderId="1" xfId="0" applyFont="1" applyFill="1" applyBorder="1" applyAlignment="1">
      <alignment horizontal="right" vertical="center"/>
    </xf>
    <xf numFmtId="0" fontId="2" fillId="10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77" fontId="2" fillId="0" borderId="22" xfId="0" applyNumberFormat="1" applyFont="1" applyBorder="1">
      <alignment vertical="center"/>
    </xf>
    <xf numFmtId="21" fontId="2" fillId="0" borderId="22" xfId="0" applyNumberFormat="1" applyFont="1" applyBorder="1">
      <alignment vertical="center"/>
    </xf>
    <xf numFmtId="21" fontId="2" fillId="0" borderId="22" xfId="0" applyNumberFormat="1" applyFont="1" applyBorder="1" applyAlignment="1">
      <alignment vertical="center"/>
    </xf>
    <xf numFmtId="0" fontId="2" fillId="0" borderId="22" xfId="0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 wrapText="1"/>
    </xf>
    <xf numFmtId="180" fontId="2" fillId="6" borderId="3" xfId="1" applyNumberFormat="1" applyFont="1" applyFill="1" applyBorder="1" applyAlignment="1">
      <alignment vertical="center" wrapText="1"/>
    </xf>
    <xf numFmtId="0" fontId="2" fillId="5" borderId="2" xfId="0" applyNumberFormat="1" applyFont="1" applyFill="1" applyBorder="1" applyAlignment="1">
      <alignment vertical="center"/>
    </xf>
    <xf numFmtId="180" fontId="2" fillId="5" borderId="2" xfId="1" applyNumberFormat="1" applyFont="1" applyFill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10" borderId="22" xfId="0" applyFont="1" applyFill="1" applyBorder="1" applyAlignment="1">
      <alignment horizontal="right" vertical="center"/>
    </xf>
    <xf numFmtId="0" fontId="0" fillId="0" borderId="0" xfId="0" applyFont="1" applyAlignment="1">
      <alignment vertical="center" wrapText="1"/>
    </xf>
    <xf numFmtId="0" fontId="2" fillId="5" borderId="22" xfId="0" applyFont="1" applyFill="1" applyBorder="1">
      <alignment vertical="center"/>
    </xf>
    <xf numFmtId="177" fontId="2" fillId="0" borderId="27" xfId="0" applyNumberFormat="1" applyFont="1" applyFill="1" applyBorder="1">
      <alignment vertical="center"/>
    </xf>
    <xf numFmtId="0" fontId="2" fillId="8" borderId="6" xfId="0" applyFont="1" applyFill="1" applyBorder="1">
      <alignment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2" xfId="0" applyFont="1" applyFill="1" applyBorder="1">
      <alignment vertical="center"/>
    </xf>
    <xf numFmtId="0" fontId="0" fillId="0" borderId="0" xfId="0" applyFont="1" applyAlignment="1">
      <alignment horizontal="right" vertical="center"/>
    </xf>
    <xf numFmtId="0" fontId="2" fillId="0" borderId="0" xfId="0" applyFont="1" applyBorder="1" applyAlignment="1">
      <alignment vertical="center" wrapText="1"/>
    </xf>
    <xf numFmtId="0" fontId="2" fillId="5" borderId="22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21" fontId="2" fillId="0" borderId="2" xfId="0" applyNumberFormat="1" applyFont="1" applyFill="1" applyBorder="1" applyAlignment="1">
      <alignment vertical="center"/>
    </xf>
    <xf numFmtId="0" fontId="2" fillId="10" borderId="22" xfId="0" applyFont="1" applyFill="1" applyBorder="1">
      <alignment vertical="center"/>
    </xf>
    <xf numFmtId="0" fontId="2" fillId="0" borderId="29" xfId="0" applyFont="1" applyBorder="1">
      <alignment vertical="center"/>
    </xf>
    <xf numFmtId="0" fontId="2" fillId="0" borderId="29" xfId="0" applyFont="1" applyBorder="1" applyAlignment="1">
      <alignment horizontal="right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10" borderId="30" xfId="0" applyFont="1" applyFill="1" applyBorder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25" xfId="0" applyFont="1" applyBorder="1">
      <alignment vertical="center"/>
    </xf>
    <xf numFmtId="0" fontId="2" fillId="5" borderId="1" xfId="0" applyNumberFormat="1" applyFont="1" applyFill="1" applyBorder="1" applyAlignment="1">
      <alignment horizontal="left" vertical="center"/>
    </xf>
    <xf numFmtId="180" fontId="2" fillId="5" borderId="1" xfId="1" applyNumberFormat="1" applyFont="1" applyFill="1" applyBorder="1" applyAlignment="1">
      <alignment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11" borderId="0" xfId="0" applyFont="1" applyFill="1" applyBorder="1">
      <alignment vertical="center"/>
    </xf>
    <xf numFmtId="177" fontId="2" fillId="10" borderId="30" xfId="0" applyNumberFormat="1" applyFont="1" applyFill="1" applyBorder="1">
      <alignment vertical="center"/>
    </xf>
    <xf numFmtId="21" fontId="2" fillId="10" borderId="21" xfId="0" applyNumberFormat="1" applyFont="1" applyFill="1" applyBorder="1">
      <alignment vertical="center"/>
    </xf>
    <xf numFmtId="178" fontId="2" fillId="10" borderId="8" xfId="0" applyNumberFormat="1" applyFont="1" applyFill="1" applyBorder="1">
      <alignment vertical="center"/>
    </xf>
    <xf numFmtId="178" fontId="2" fillId="10" borderId="20" xfId="0" applyNumberFormat="1" applyFont="1" applyFill="1" applyBorder="1">
      <alignment vertical="center"/>
    </xf>
    <xf numFmtId="177" fontId="2" fillId="11" borderId="29" xfId="0" applyNumberFormat="1" applyFont="1" applyFill="1" applyBorder="1">
      <alignment vertical="center"/>
    </xf>
    <xf numFmtId="21" fontId="2" fillId="11" borderId="29" xfId="0" applyNumberFormat="1" applyFont="1" applyFill="1" applyBorder="1">
      <alignment vertical="center"/>
    </xf>
    <xf numFmtId="178" fontId="2" fillId="11" borderId="29" xfId="0" applyNumberFormat="1" applyFont="1" applyFill="1" applyBorder="1">
      <alignment vertical="center"/>
    </xf>
    <xf numFmtId="0" fontId="2" fillId="11" borderId="29" xfId="0" applyFont="1" applyFill="1" applyBorder="1">
      <alignment vertical="center"/>
    </xf>
    <xf numFmtId="0" fontId="2" fillId="11" borderId="29" xfId="0" applyFont="1" applyFill="1" applyBorder="1" applyAlignment="1">
      <alignment horizontal="right" vertical="center"/>
    </xf>
    <xf numFmtId="0" fontId="2" fillId="11" borderId="1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24" xfId="0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Font="1" applyBorder="1">
      <alignment vertical="center"/>
    </xf>
    <xf numFmtId="177" fontId="2" fillId="0" borderId="7" xfId="0" applyNumberFormat="1" applyFont="1" applyFill="1" applyBorder="1">
      <alignment vertical="center"/>
    </xf>
    <xf numFmtId="177" fontId="2" fillId="5" borderId="6" xfId="0" applyNumberFormat="1" applyFont="1" applyFill="1" applyBorder="1">
      <alignment vertical="center"/>
    </xf>
    <xf numFmtId="177" fontId="2" fillId="9" borderId="6" xfId="0" applyNumberFormat="1" applyFont="1" applyFill="1" applyBorder="1">
      <alignment vertical="center"/>
    </xf>
    <xf numFmtId="177" fontId="2" fillId="9" borderId="7" xfId="0" applyNumberFormat="1" applyFont="1" applyFill="1" applyBorder="1">
      <alignment vertical="center"/>
    </xf>
    <xf numFmtId="177" fontId="2" fillId="0" borderId="6" xfId="0" applyNumberFormat="1" applyFont="1" applyFill="1" applyBorder="1">
      <alignment vertical="center"/>
    </xf>
    <xf numFmtId="177" fontId="2" fillId="0" borderId="8" xfId="0" applyNumberFormat="1" applyFont="1" applyFill="1" applyBorder="1">
      <alignment vertical="center"/>
    </xf>
    <xf numFmtId="177" fontId="2" fillId="5" borderId="30" xfId="0" applyNumberFormat="1" applyFont="1" applyFill="1" applyBorder="1">
      <alignment vertical="center"/>
    </xf>
    <xf numFmtId="0" fontId="0" fillId="0" borderId="1" xfId="0" applyFont="1" applyBorder="1" applyAlignment="1">
      <alignment vertical="center" wrapText="1"/>
    </xf>
    <xf numFmtId="0" fontId="2" fillId="11" borderId="28" xfId="0" applyFont="1" applyFill="1" applyBorder="1">
      <alignment vertical="center"/>
    </xf>
    <xf numFmtId="0" fontId="2" fillId="0" borderId="1" xfId="0" applyNumberFormat="1" applyFont="1" applyBorder="1">
      <alignment vertical="center"/>
    </xf>
    <xf numFmtId="0" fontId="2" fillId="9" borderId="1" xfId="0" applyNumberFormat="1" applyFont="1" applyFill="1" applyBorder="1">
      <alignment vertical="center"/>
    </xf>
    <xf numFmtId="0" fontId="2" fillId="12" borderId="2" xfId="0" applyNumberFormat="1" applyFont="1" applyFill="1" applyBorder="1" applyAlignment="1">
      <alignment vertical="center"/>
    </xf>
    <xf numFmtId="0" fontId="2" fillId="0" borderId="10" xfId="0" applyFont="1" applyBorder="1">
      <alignment vertical="center"/>
    </xf>
    <xf numFmtId="21" fontId="2" fillId="0" borderId="5" xfId="0" applyNumberFormat="1" applyFont="1" applyBorder="1" applyAlignment="1">
      <alignment horizontal="center" vertical="center"/>
    </xf>
    <xf numFmtId="21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178" fontId="2" fillId="0" borderId="5" xfId="0" applyNumberFormat="1" applyFont="1" applyBorder="1" applyAlignment="1">
      <alignment horizontal="center" vertical="center"/>
    </xf>
    <xf numFmtId="178" fontId="2" fillId="0" borderId="6" xfId="0" applyNumberFormat="1" applyFont="1" applyBorder="1" applyAlignment="1">
      <alignment horizontal="center" vertical="center"/>
    </xf>
    <xf numFmtId="21" fontId="2" fillId="0" borderId="26" xfId="0" applyNumberFormat="1" applyFont="1" applyBorder="1" applyAlignment="1">
      <alignment horizontal="center" vertical="center"/>
    </xf>
    <xf numFmtId="21" fontId="2" fillId="0" borderId="27" xfId="0" applyNumberFormat="1" applyFont="1" applyBorder="1" applyAlignment="1">
      <alignment horizontal="center" vertical="center"/>
    </xf>
    <xf numFmtId="21" fontId="2" fillId="9" borderId="5" xfId="0" applyNumberFormat="1" applyFont="1" applyFill="1" applyBorder="1" applyAlignment="1">
      <alignment horizontal="center" vertical="center"/>
    </xf>
    <xf numFmtId="21" fontId="2" fillId="9" borderId="6" xfId="0" applyNumberFormat="1" applyFont="1" applyFill="1" applyBorder="1" applyAlignment="1">
      <alignment horizontal="center" vertical="center"/>
    </xf>
    <xf numFmtId="21" fontId="2" fillId="9" borderId="14" xfId="0" applyNumberFormat="1" applyFont="1" applyFill="1" applyBorder="1" applyAlignment="1">
      <alignment horizontal="center" vertical="center"/>
    </xf>
    <xf numFmtId="21" fontId="2" fillId="9" borderId="7" xfId="0" applyNumberFormat="1" applyFont="1" applyFill="1" applyBorder="1" applyAlignment="1">
      <alignment horizontal="center" vertical="center"/>
    </xf>
    <xf numFmtId="21" fontId="2" fillId="0" borderId="5" xfId="0" applyNumberFormat="1" applyFont="1" applyFill="1" applyBorder="1" applyAlignment="1">
      <alignment horizontal="center" vertical="center"/>
    </xf>
    <xf numFmtId="21" fontId="2" fillId="0" borderId="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9" borderId="14" xfId="0" applyNumberFormat="1" applyFont="1" applyFill="1" applyBorder="1" applyAlignment="1">
      <alignment horizontal="center" vertical="center"/>
    </xf>
    <xf numFmtId="176" fontId="2" fillId="9" borderId="7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EBE5FF"/>
      <color rgb="FFCC99FF"/>
      <color rgb="FFFFCCCC"/>
      <color rgb="FFFFCCFF"/>
      <color rgb="FFACDDEE"/>
      <color rgb="FFFAD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62"/>
  <sheetViews>
    <sheetView zoomScale="70" zoomScaleNormal="70" workbookViewId="0">
      <pane ySplit="1" topLeftCell="A492" activePane="bottomLeft" state="frozen"/>
      <selection pane="bottomLeft" activeCell="B254" sqref="B254"/>
    </sheetView>
  </sheetViews>
  <sheetFormatPr defaultColWidth="9" defaultRowHeight="16.2" x14ac:dyDescent="0.3"/>
  <cols>
    <col min="1" max="1" width="10.44140625" style="1" customWidth="1"/>
    <col min="2" max="2" width="8.21875" style="2" customWidth="1"/>
    <col min="3" max="3" width="26.109375" style="1" customWidth="1"/>
    <col min="4" max="4" width="13" style="1" customWidth="1"/>
    <col min="5" max="5" width="13.21875" style="1" customWidth="1"/>
    <col min="6" max="6" width="11.33203125" style="1" customWidth="1"/>
    <col min="7" max="7" width="10.44140625" style="2" customWidth="1"/>
    <col min="8" max="8" width="14.44140625" style="37" customWidth="1"/>
    <col min="9" max="10" width="9.88671875" style="2" customWidth="1"/>
    <col min="11" max="11" width="9.33203125" style="2" customWidth="1"/>
    <col min="12" max="12" width="9.6640625" style="2" customWidth="1"/>
    <col min="13" max="13" width="10.21875" style="1" customWidth="1"/>
    <col min="14" max="14" width="11.44140625" style="1" customWidth="1"/>
    <col min="15" max="15" width="10.109375" style="1" customWidth="1"/>
    <col min="16" max="16" width="9.6640625" style="1" customWidth="1"/>
    <col min="17" max="17" width="7.6640625" style="1" customWidth="1"/>
    <col min="18" max="18" width="8.77734375" style="1" customWidth="1"/>
    <col min="19" max="19" width="8.109375" style="1" customWidth="1"/>
    <col min="20" max="20" width="10" style="1" customWidth="1"/>
    <col min="21" max="21" width="6.88671875" style="2" customWidth="1"/>
    <col min="22" max="22" width="10.6640625" style="1" customWidth="1"/>
    <col min="23" max="23" width="11.5546875" style="40" customWidth="1"/>
    <col min="24" max="16384" width="9" style="1"/>
  </cols>
  <sheetData>
    <row r="1" spans="1:23" s="40" customFormat="1" ht="93.6" customHeight="1" thickBot="1" x14ac:dyDescent="0.35">
      <c r="A1" s="40" t="s">
        <v>0</v>
      </c>
      <c r="B1" s="41" t="s">
        <v>16</v>
      </c>
      <c r="C1" s="157" t="s">
        <v>1</v>
      </c>
      <c r="D1" s="30" t="s">
        <v>2</v>
      </c>
      <c r="E1" s="30" t="s">
        <v>3</v>
      </c>
      <c r="F1" s="20" t="s">
        <v>18</v>
      </c>
      <c r="G1" s="22" t="s">
        <v>84</v>
      </c>
      <c r="H1" s="44" t="s">
        <v>347</v>
      </c>
      <c r="I1" s="23" t="s">
        <v>85</v>
      </c>
      <c r="J1" s="23" t="s">
        <v>173</v>
      </c>
      <c r="K1" s="23" t="s">
        <v>88</v>
      </c>
      <c r="L1" s="23" t="s">
        <v>87</v>
      </c>
      <c r="M1" s="23" t="s">
        <v>19</v>
      </c>
      <c r="N1" s="23" t="s">
        <v>349</v>
      </c>
      <c r="O1" s="23" t="s">
        <v>350</v>
      </c>
      <c r="P1" s="125" t="s">
        <v>343</v>
      </c>
      <c r="Q1" s="23" t="s">
        <v>255</v>
      </c>
      <c r="R1" s="23" t="s">
        <v>256</v>
      </c>
      <c r="S1" s="22" t="s">
        <v>20</v>
      </c>
      <c r="T1" s="44" t="s">
        <v>103</v>
      </c>
      <c r="U1" s="22" t="s">
        <v>257</v>
      </c>
      <c r="V1" s="44" t="s">
        <v>254</v>
      </c>
      <c r="W1" s="158" t="s">
        <v>17</v>
      </c>
    </row>
    <row r="2" spans="1:23" x14ac:dyDescent="0.3">
      <c r="A2" s="65"/>
      <c r="B2" s="18">
        <v>1</v>
      </c>
      <c r="C2" s="13">
        <v>41794</v>
      </c>
      <c r="D2" s="4" t="s">
        <v>175</v>
      </c>
      <c r="E2" s="4"/>
      <c r="F2" s="4"/>
      <c r="G2" s="61"/>
      <c r="H2" s="42"/>
      <c r="I2" s="5"/>
      <c r="J2" s="28"/>
      <c r="K2" s="42"/>
      <c r="L2" s="130"/>
      <c r="M2" s="42"/>
      <c r="N2" s="42"/>
      <c r="O2" s="42"/>
      <c r="P2" s="42"/>
      <c r="Q2" s="42"/>
      <c r="R2" s="42"/>
      <c r="S2" s="5"/>
      <c r="T2" s="5"/>
      <c r="U2" s="130"/>
      <c r="V2" s="5"/>
      <c r="W2" s="48"/>
    </row>
    <row r="3" spans="1:23" x14ac:dyDescent="0.3">
      <c r="A3" s="65"/>
      <c r="B3" s="18">
        <v>2</v>
      </c>
      <c r="C3" s="13">
        <v>41795</v>
      </c>
      <c r="D3" s="4">
        <v>0.41386574074074073</v>
      </c>
      <c r="E3" s="4">
        <v>0.91692129629629626</v>
      </c>
      <c r="F3" s="4">
        <f t="shared" ref="F3:F7" si="0">IF(OR(E3="無打卡資料",D3="無打卡資料"),"?",(E3-D3))</f>
        <v>0.50305555555555559</v>
      </c>
      <c r="G3" s="61">
        <v>12</v>
      </c>
      <c r="H3" s="42">
        <f t="shared" ref="H3:H7" si="1">IF(G3&gt;=9,1.5,0.5)</f>
        <v>1.5</v>
      </c>
      <c r="I3" s="5">
        <f>IF((G3="？"),"?",(G3-H3))</f>
        <v>10.5</v>
      </c>
      <c r="J3" s="28">
        <f t="shared" ref="J3:J15" si="2">IF(I3-8&lt;0,0,(I3-8))</f>
        <v>2.5</v>
      </c>
      <c r="K3" s="42">
        <f t="shared" ref="K3:K15" si="3">IF(2&lt;J3,2,J3)</f>
        <v>2</v>
      </c>
      <c r="L3" s="130">
        <f>J3-K3</f>
        <v>0.5</v>
      </c>
      <c r="M3" s="42">
        <v>368</v>
      </c>
      <c r="N3" s="42"/>
      <c r="O3" s="42"/>
      <c r="P3" s="42"/>
      <c r="Q3" s="42"/>
      <c r="R3" s="42"/>
      <c r="S3" s="5"/>
      <c r="T3" s="5"/>
      <c r="U3" s="130"/>
      <c r="V3" s="5"/>
      <c r="W3" s="48"/>
    </row>
    <row r="4" spans="1:23" x14ac:dyDescent="0.3">
      <c r="A4" s="65"/>
      <c r="B4" s="18">
        <v>3</v>
      </c>
      <c r="C4" s="13">
        <v>41796</v>
      </c>
      <c r="D4" s="4">
        <v>0.40158564814814812</v>
      </c>
      <c r="E4" s="4">
        <v>0.93777777777777782</v>
      </c>
      <c r="F4" s="4">
        <f t="shared" si="0"/>
        <v>0.5361921296296297</v>
      </c>
      <c r="G4" s="61">
        <v>13</v>
      </c>
      <c r="H4" s="42">
        <f t="shared" si="1"/>
        <v>1.5</v>
      </c>
      <c r="I4" s="5">
        <f>IF((G4="？"),"?",(G4-H4))</f>
        <v>11.5</v>
      </c>
      <c r="J4" s="28">
        <f t="shared" si="2"/>
        <v>3.5</v>
      </c>
      <c r="K4" s="42">
        <f t="shared" si="3"/>
        <v>2</v>
      </c>
      <c r="L4" s="130">
        <f>J4-K4</f>
        <v>1.5</v>
      </c>
      <c r="M4" s="42">
        <v>543</v>
      </c>
      <c r="N4" s="42"/>
      <c r="O4" s="42"/>
      <c r="P4" s="42"/>
      <c r="Q4" s="42"/>
      <c r="R4" s="42"/>
      <c r="S4" s="5"/>
      <c r="T4" s="5"/>
      <c r="U4" s="130"/>
      <c r="V4" s="5"/>
      <c r="W4" s="48"/>
    </row>
    <row r="5" spans="1:23" x14ac:dyDescent="0.3">
      <c r="B5" s="18">
        <v>4</v>
      </c>
      <c r="C5" s="13">
        <v>41797</v>
      </c>
      <c r="D5" s="4">
        <v>0.50202546296296291</v>
      </c>
      <c r="E5" s="4">
        <v>0.93762731481481476</v>
      </c>
      <c r="F5" s="4">
        <f t="shared" si="0"/>
        <v>0.43560185185185185</v>
      </c>
      <c r="G5" s="61">
        <v>10.5</v>
      </c>
      <c r="H5" s="42">
        <f t="shared" si="1"/>
        <v>1.5</v>
      </c>
      <c r="I5" s="5">
        <f>IF((G5="？"),"?",(G5-H5))</f>
        <v>9</v>
      </c>
      <c r="J5" s="28">
        <f t="shared" si="2"/>
        <v>1</v>
      </c>
      <c r="K5" s="42">
        <f t="shared" si="3"/>
        <v>1</v>
      </c>
      <c r="L5" s="130">
        <f>J5-K5</f>
        <v>0</v>
      </c>
      <c r="M5" s="42">
        <v>140</v>
      </c>
      <c r="N5" s="42"/>
      <c r="O5" s="42"/>
      <c r="P5" s="42"/>
      <c r="Q5" s="42"/>
      <c r="R5" s="42"/>
      <c r="S5" s="5"/>
      <c r="T5" s="5"/>
      <c r="U5" s="130"/>
      <c r="V5" s="5"/>
      <c r="W5" s="48"/>
    </row>
    <row r="6" spans="1:23" x14ac:dyDescent="0.3">
      <c r="B6" s="18">
        <v>5</v>
      </c>
      <c r="C6" s="13">
        <v>41798</v>
      </c>
      <c r="D6" s="4">
        <v>0.5503703703703704</v>
      </c>
      <c r="E6" s="4">
        <v>0.91675925925925927</v>
      </c>
      <c r="F6" s="4">
        <f t="shared" si="0"/>
        <v>0.36638888888888888</v>
      </c>
      <c r="G6" s="61">
        <v>9</v>
      </c>
      <c r="H6" s="42">
        <f t="shared" si="1"/>
        <v>1.5</v>
      </c>
      <c r="I6" s="5">
        <f>IF((G6="？"),"?",(G6-H6))</f>
        <v>7.5</v>
      </c>
      <c r="J6" s="28">
        <f t="shared" si="2"/>
        <v>0</v>
      </c>
      <c r="K6" s="42">
        <f t="shared" si="3"/>
        <v>0</v>
      </c>
      <c r="L6" s="130">
        <f>J6-K6</f>
        <v>0</v>
      </c>
      <c r="M6" s="42">
        <v>0</v>
      </c>
      <c r="N6" s="42"/>
      <c r="O6" s="42"/>
      <c r="P6" s="42"/>
      <c r="Q6" s="42"/>
      <c r="R6" s="42"/>
      <c r="S6" s="5"/>
      <c r="T6" s="5"/>
      <c r="U6" s="130"/>
      <c r="V6" s="5"/>
      <c r="W6" s="48"/>
    </row>
    <row r="7" spans="1:23" x14ac:dyDescent="0.3">
      <c r="B7" s="18">
        <v>6</v>
      </c>
      <c r="C7" s="13">
        <v>41799</v>
      </c>
      <c r="D7" s="4">
        <v>0.40975694444444444</v>
      </c>
      <c r="E7" s="4">
        <v>0.85271990740740744</v>
      </c>
      <c r="F7" s="4">
        <f t="shared" si="0"/>
        <v>0.442962962962963</v>
      </c>
      <c r="G7" s="61">
        <v>10.5</v>
      </c>
      <c r="H7" s="42">
        <f t="shared" si="1"/>
        <v>1.5</v>
      </c>
      <c r="I7" s="5">
        <f>IF((G7="？"),"?",(G7-H7))</f>
        <v>9</v>
      </c>
      <c r="J7" s="28">
        <f t="shared" si="2"/>
        <v>1</v>
      </c>
      <c r="K7" s="42">
        <f t="shared" si="3"/>
        <v>1</v>
      </c>
      <c r="L7" s="130">
        <f>J7-K7</f>
        <v>0</v>
      </c>
      <c r="M7" s="42">
        <v>140</v>
      </c>
      <c r="N7" s="42"/>
      <c r="O7" s="42"/>
      <c r="P7" s="42"/>
      <c r="Q7" s="42"/>
      <c r="R7" s="42"/>
      <c r="S7" s="5"/>
      <c r="T7" s="5"/>
      <c r="U7" s="130"/>
      <c r="V7" s="5"/>
      <c r="W7" s="48"/>
    </row>
    <row r="8" spans="1:23" x14ac:dyDescent="0.3">
      <c r="B8" s="18">
        <v>7</v>
      </c>
      <c r="C8" s="13">
        <v>41800</v>
      </c>
      <c r="D8" s="4" t="s">
        <v>175</v>
      </c>
      <c r="E8" s="4"/>
      <c r="F8" s="4"/>
      <c r="G8" s="61"/>
      <c r="H8" s="42"/>
      <c r="I8" s="5"/>
      <c r="J8" s="28"/>
      <c r="K8" s="42"/>
      <c r="L8" s="130"/>
      <c r="M8" s="42"/>
      <c r="N8" s="42"/>
      <c r="O8" s="42"/>
      <c r="P8" s="42"/>
      <c r="Q8" s="42"/>
      <c r="R8" s="42"/>
      <c r="S8" s="5"/>
      <c r="T8" s="5"/>
      <c r="U8" s="130"/>
      <c r="V8" s="56"/>
      <c r="W8" s="48"/>
    </row>
    <row r="9" spans="1:23" x14ac:dyDescent="0.3">
      <c r="B9" s="18">
        <v>8</v>
      </c>
      <c r="C9" s="13">
        <v>41801</v>
      </c>
      <c r="D9" s="4">
        <v>0.42533564814814812</v>
      </c>
      <c r="E9" s="4">
        <v>0.70868055555555554</v>
      </c>
      <c r="F9" s="4">
        <f>IF(OR(E9="無打卡資料",D9="無打卡資料"),"?",(E9-D9))</f>
        <v>0.28334490740740742</v>
      </c>
      <c r="G9" s="61">
        <v>7</v>
      </c>
      <c r="H9" s="42">
        <f t="shared" ref="H9:H15" si="4">IF(G9&gt;=9,1.5,0.5)</f>
        <v>0.5</v>
      </c>
      <c r="I9" s="5">
        <f>IF((G9="？"),"?",(G9-H9))</f>
        <v>6.5</v>
      </c>
      <c r="J9" s="28">
        <f t="shared" si="2"/>
        <v>0</v>
      </c>
      <c r="K9" s="42">
        <f t="shared" si="3"/>
        <v>0</v>
      </c>
      <c r="L9" s="130">
        <f>J9-K9</f>
        <v>0</v>
      </c>
      <c r="M9" s="42">
        <v>0</v>
      </c>
      <c r="N9" s="42"/>
      <c r="O9" s="42"/>
      <c r="P9" s="42"/>
      <c r="Q9" s="42"/>
      <c r="R9" s="42"/>
      <c r="S9" s="5"/>
      <c r="T9" s="5"/>
      <c r="U9" s="130"/>
      <c r="V9" s="5"/>
      <c r="W9" s="48"/>
    </row>
    <row r="10" spans="1:23" x14ac:dyDescent="0.3">
      <c r="B10" s="18"/>
      <c r="C10" s="58" t="s">
        <v>310</v>
      </c>
      <c r="D10" s="105"/>
      <c r="E10" s="105"/>
      <c r="F10" s="105"/>
      <c r="G10" s="59">
        <f t="shared" ref="G10:V10" si="5">SUM(G2:G9)</f>
        <v>62</v>
      </c>
      <c r="H10" s="59">
        <f t="shared" si="5"/>
        <v>8</v>
      </c>
      <c r="I10" s="59">
        <f t="shared" si="5"/>
        <v>54</v>
      </c>
      <c r="J10" s="59">
        <f t="shared" si="5"/>
        <v>8</v>
      </c>
      <c r="K10" s="59">
        <f t="shared" si="5"/>
        <v>6</v>
      </c>
      <c r="L10" s="59">
        <f t="shared" si="5"/>
        <v>2</v>
      </c>
      <c r="M10" s="59">
        <v>1333</v>
      </c>
      <c r="N10" s="126">
        <f t="shared" si="5"/>
        <v>0</v>
      </c>
      <c r="O10" s="126">
        <f t="shared" si="5"/>
        <v>0</v>
      </c>
      <c r="P10" s="127">
        <f t="shared" si="5"/>
        <v>0</v>
      </c>
      <c r="Q10" s="59">
        <f t="shared" si="5"/>
        <v>0</v>
      </c>
      <c r="R10" s="59">
        <f t="shared" si="5"/>
        <v>0</v>
      </c>
      <c r="S10" s="59">
        <f t="shared" si="5"/>
        <v>0</v>
      </c>
      <c r="T10" s="59">
        <f t="shared" si="5"/>
        <v>0</v>
      </c>
      <c r="U10" s="59">
        <f t="shared" si="5"/>
        <v>0</v>
      </c>
      <c r="V10" s="155">
        <f t="shared" si="5"/>
        <v>0</v>
      </c>
      <c r="W10" s="47" t="s">
        <v>311</v>
      </c>
    </row>
    <row r="11" spans="1:23" x14ac:dyDescent="0.3">
      <c r="B11" s="118"/>
      <c r="C11" s="110" t="s">
        <v>341</v>
      </c>
      <c r="D11" s="105"/>
      <c r="E11" s="105"/>
      <c r="F11" s="105"/>
      <c r="G11" s="59">
        <f>G10</f>
        <v>62</v>
      </c>
      <c r="H11" s="59">
        <f t="shared" ref="H11" si="6">H10</f>
        <v>8</v>
      </c>
      <c r="I11" s="59">
        <f t="shared" ref="I11" si="7">I10</f>
        <v>54</v>
      </c>
      <c r="J11" s="59">
        <f t="shared" ref="J11" si="8">J10</f>
        <v>8</v>
      </c>
      <c r="K11" s="59">
        <f t="shared" ref="K11" si="9">K10</f>
        <v>6</v>
      </c>
      <c r="L11" s="59">
        <f t="shared" ref="L11" si="10">L10</f>
        <v>2</v>
      </c>
      <c r="M11" s="59">
        <v>1333</v>
      </c>
      <c r="N11" s="126">
        <f>N10</f>
        <v>0</v>
      </c>
      <c r="O11" s="126">
        <f t="shared" ref="O11:P11" si="11">O10</f>
        <v>0</v>
      </c>
      <c r="P11" s="127">
        <f t="shared" si="11"/>
        <v>0</v>
      </c>
      <c r="Q11" s="59">
        <f t="shared" ref="Q11" si="12">Q10</f>
        <v>0</v>
      </c>
      <c r="R11" s="59">
        <f t="shared" ref="R11" si="13">R10</f>
        <v>0</v>
      </c>
      <c r="S11" s="59">
        <f t="shared" ref="S11" si="14">S10</f>
        <v>0</v>
      </c>
      <c r="T11" s="59">
        <f t="shared" ref="T11" si="15">T10</f>
        <v>0</v>
      </c>
      <c r="U11" s="59">
        <f t="shared" ref="U11" si="16">U10</f>
        <v>0</v>
      </c>
      <c r="V11" s="155">
        <f t="shared" ref="V11" si="17">V10</f>
        <v>0</v>
      </c>
      <c r="W11" s="47"/>
    </row>
    <row r="12" spans="1:23" x14ac:dyDescent="0.3">
      <c r="B12" s="18">
        <v>9</v>
      </c>
      <c r="C12" s="13">
        <v>41802</v>
      </c>
      <c r="D12" s="4">
        <v>0.41446759259259264</v>
      </c>
      <c r="E12" s="4">
        <v>0.91784722222222215</v>
      </c>
      <c r="F12" s="4">
        <f>IF(OR(E12="無打卡資料",D12="無打卡資料"),"?",(E12-D12))</f>
        <v>0.50337962962962957</v>
      </c>
      <c r="G12" s="61">
        <v>12</v>
      </c>
      <c r="H12" s="42">
        <f t="shared" si="4"/>
        <v>1.5</v>
      </c>
      <c r="I12" s="5">
        <f>IF((G12="？"),"?",(G12-H12))</f>
        <v>10.5</v>
      </c>
      <c r="J12" s="28">
        <f t="shared" si="2"/>
        <v>2.5</v>
      </c>
      <c r="K12" s="42">
        <f t="shared" si="3"/>
        <v>2</v>
      </c>
      <c r="L12" s="130">
        <f>J12-K12</f>
        <v>0.5</v>
      </c>
      <c r="M12" s="42">
        <v>368</v>
      </c>
      <c r="N12" s="42"/>
      <c r="O12" s="42"/>
      <c r="P12" s="42"/>
      <c r="Q12" s="42"/>
      <c r="R12" s="42"/>
      <c r="S12" s="5"/>
      <c r="T12" s="5"/>
      <c r="U12" s="130"/>
      <c r="V12" s="5"/>
      <c r="W12" s="48"/>
    </row>
    <row r="13" spans="1:23" x14ac:dyDescent="0.3">
      <c r="B13" s="18">
        <v>10</v>
      </c>
      <c r="C13" s="13">
        <v>41803</v>
      </c>
      <c r="D13" s="4">
        <v>0.49452546296296296</v>
      </c>
      <c r="E13" s="4" t="s">
        <v>69</v>
      </c>
      <c r="F13" s="4"/>
      <c r="G13" s="61">
        <v>9</v>
      </c>
      <c r="H13" s="42">
        <f t="shared" si="4"/>
        <v>1.5</v>
      </c>
      <c r="I13" s="5">
        <f>IF((G13="？"),"?",(G13-H13))</f>
        <v>7.5</v>
      </c>
      <c r="J13" s="28">
        <f t="shared" si="2"/>
        <v>0</v>
      </c>
      <c r="K13" s="42">
        <f t="shared" si="3"/>
        <v>0</v>
      </c>
      <c r="L13" s="130">
        <f>J13-K13</f>
        <v>0</v>
      </c>
      <c r="M13" s="42">
        <v>0</v>
      </c>
      <c r="N13" s="42"/>
      <c r="O13" s="42"/>
      <c r="P13" s="42"/>
      <c r="Q13" s="42"/>
      <c r="R13" s="42"/>
      <c r="S13" s="5"/>
      <c r="T13" s="5"/>
      <c r="U13" s="130"/>
      <c r="V13" s="5"/>
      <c r="W13" s="48"/>
    </row>
    <row r="14" spans="1:23" x14ac:dyDescent="0.3">
      <c r="B14" s="18">
        <v>11</v>
      </c>
      <c r="C14" s="13">
        <v>41804</v>
      </c>
      <c r="D14" s="4" t="s">
        <v>69</v>
      </c>
      <c r="E14" s="4" t="s">
        <v>69</v>
      </c>
      <c r="F14" s="4"/>
      <c r="G14" s="61">
        <v>9</v>
      </c>
      <c r="H14" s="42">
        <f t="shared" si="4"/>
        <v>1.5</v>
      </c>
      <c r="I14" s="5">
        <f>IF((G14="？"),"?",(G14-H14))</f>
        <v>7.5</v>
      </c>
      <c r="J14" s="28">
        <f t="shared" si="2"/>
        <v>0</v>
      </c>
      <c r="K14" s="42">
        <f t="shared" si="3"/>
        <v>0</v>
      </c>
      <c r="L14" s="130">
        <f>J14-K14</f>
        <v>0</v>
      </c>
      <c r="M14" s="42">
        <v>0</v>
      </c>
      <c r="N14" s="42"/>
      <c r="O14" s="42"/>
      <c r="P14" s="42"/>
      <c r="Q14" s="42"/>
      <c r="R14" s="42"/>
      <c r="S14" s="5"/>
      <c r="T14" s="5"/>
      <c r="U14" s="130"/>
      <c r="V14" s="5"/>
      <c r="W14" s="48"/>
    </row>
    <row r="15" spans="1:23" x14ac:dyDescent="0.3">
      <c r="B15" s="18">
        <v>12</v>
      </c>
      <c r="C15" s="13">
        <v>41805</v>
      </c>
      <c r="D15" s="4" t="s">
        <v>69</v>
      </c>
      <c r="E15" s="4" t="s">
        <v>69</v>
      </c>
      <c r="F15" s="4"/>
      <c r="G15" s="61">
        <v>9</v>
      </c>
      <c r="H15" s="42">
        <f t="shared" si="4"/>
        <v>1.5</v>
      </c>
      <c r="I15" s="5">
        <f>IF((G15="？"),"?",(G15-H15))</f>
        <v>7.5</v>
      </c>
      <c r="J15" s="28">
        <f t="shared" si="2"/>
        <v>0</v>
      </c>
      <c r="K15" s="42">
        <f t="shared" si="3"/>
        <v>0</v>
      </c>
      <c r="L15" s="130">
        <f>J15-K15</f>
        <v>0</v>
      </c>
      <c r="M15" s="42">
        <v>0</v>
      </c>
      <c r="N15" s="42"/>
      <c r="O15" s="42"/>
      <c r="P15" s="42"/>
      <c r="Q15" s="42"/>
      <c r="R15" s="42"/>
      <c r="S15" s="5"/>
      <c r="T15" s="5"/>
      <c r="U15" s="130"/>
      <c r="V15" s="5"/>
      <c r="W15" s="48"/>
    </row>
    <row r="16" spans="1:23" x14ac:dyDescent="0.3">
      <c r="B16" s="18">
        <v>13</v>
      </c>
      <c r="C16" s="13">
        <v>41806</v>
      </c>
      <c r="D16" s="4" t="s">
        <v>175</v>
      </c>
      <c r="E16" s="4"/>
      <c r="F16" s="4"/>
      <c r="G16" s="61"/>
      <c r="H16" s="42"/>
      <c r="I16" s="5"/>
      <c r="J16" s="28"/>
      <c r="K16" s="42"/>
      <c r="L16" s="130"/>
      <c r="M16" s="42"/>
      <c r="N16" s="42"/>
      <c r="O16" s="42"/>
      <c r="P16" s="42"/>
      <c r="Q16" s="42"/>
      <c r="R16" s="42"/>
      <c r="S16" s="5"/>
      <c r="T16" s="5"/>
      <c r="U16" s="130"/>
      <c r="V16" s="5"/>
      <c r="W16" s="48"/>
    </row>
    <row r="17" spans="2:23" x14ac:dyDescent="0.3">
      <c r="B17" s="18">
        <v>14</v>
      </c>
      <c r="C17" s="13">
        <v>41807</v>
      </c>
      <c r="D17" s="4" t="s">
        <v>175</v>
      </c>
      <c r="E17" s="4"/>
      <c r="F17" s="4"/>
      <c r="G17" s="61"/>
      <c r="H17" s="42"/>
      <c r="I17" s="5"/>
      <c r="J17" s="28"/>
      <c r="K17" s="42"/>
      <c r="L17" s="130"/>
      <c r="M17" s="42"/>
      <c r="N17" s="42"/>
      <c r="O17" s="42"/>
      <c r="P17" s="42"/>
      <c r="Q17" s="42"/>
      <c r="R17" s="42"/>
      <c r="S17" s="5"/>
      <c r="T17" s="5"/>
      <c r="U17" s="130"/>
      <c r="V17" s="5"/>
      <c r="W17" s="48"/>
    </row>
    <row r="18" spans="2:23" x14ac:dyDescent="0.3">
      <c r="B18" s="18">
        <v>15</v>
      </c>
      <c r="C18" s="13">
        <v>41808</v>
      </c>
      <c r="D18" s="4" t="s">
        <v>175</v>
      </c>
      <c r="E18" s="4"/>
      <c r="F18" s="4"/>
      <c r="G18" s="61"/>
      <c r="H18" s="42"/>
      <c r="I18" s="5"/>
      <c r="J18" s="28"/>
      <c r="K18" s="42"/>
      <c r="L18" s="130"/>
      <c r="M18" s="42"/>
      <c r="N18" s="42"/>
      <c r="O18" s="42"/>
      <c r="P18" s="42"/>
      <c r="Q18" s="42"/>
      <c r="R18" s="42"/>
      <c r="S18" s="5"/>
      <c r="T18" s="5"/>
      <c r="U18" s="130"/>
      <c r="V18" s="5"/>
      <c r="W18" s="48"/>
    </row>
    <row r="19" spans="2:23" x14ac:dyDescent="0.3">
      <c r="B19" s="18">
        <v>16</v>
      </c>
      <c r="C19" s="13">
        <v>41809</v>
      </c>
      <c r="D19" s="4" t="s">
        <v>175</v>
      </c>
      <c r="E19" s="4"/>
      <c r="F19" s="4"/>
      <c r="G19" s="61"/>
      <c r="H19" s="42"/>
      <c r="I19" s="5"/>
      <c r="J19" s="28"/>
      <c r="K19" s="42"/>
      <c r="L19" s="130"/>
      <c r="M19" s="42"/>
      <c r="N19" s="42"/>
      <c r="O19" s="42"/>
      <c r="P19" s="42"/>
      <c r="Q19" s="42"/>
      <c r="R19" s="42"/>
      <c r="S19" s="5"/>
      <c r="T19" s="5"/>
      <c r="U19" s="130"/>
      <c r="V19" s="5"/>
      <c r="W19" s="48"/>
    </row>
    <row r="20" spans="2:23" x14ac:dyDescent="0.3">
      <c r="B20" s="18">
        <v>17</v>
      </c>
      <c r="C20" s="13">
        <v>41810</v>
      </c>
      <c r="D20" s="4">
        <v>0.64840277777777777</v>
      </c>
      <c r="E20" s="4" t="s">
        <v>69</v>
      </c>
      <c r="F20" s="4"/>
      <c r="G20" s="61">
        <v>5</v>
      </c>
      <c r="H20" s="42">
        <f t="shared" ref="H20:H24" si="18">IF(G20&gt;=9,1.5,0.5)</f>
        <v>0.5</v>
      </c>
      <c r="I20" s="5">
        <f>IF((G20="？"),"?",(G20-H20))</f>
        <v>4.5</v>
      </c>
      <c r="J20" s="28">
        <f t="shared" ref="J20:J67" si="19">IF(I20-8&lt;0,0,(I20-8))</f>
        <v>0</v>
      </c>
      <c r="K20" s="42">
        <f t="shared" ref="K20:K67" si="20">IF(2&lt;J20,2,J20)</f>
        <v>0</v>
      </c>
      <c r="L20" s="130">
        <f>J20-K20</f>
        <v>0</v>
      </c>
      <c r="M20" s="42">
        <v>0</v>
      </c>
      <c r="N20" s="42"/>
      <c r="O20" s="42"/>
      <c r="P20" s="42"/>
      <c r="Q20" s="42"/>
      <c r="R20" s="42"/>
      <c r="S20" s="5"/>
      <c r="T20" s="5"/>
      <c r="U20" s="130"/>
      <c r="V20" s="5"/>
      <c r="W20" s="48"/>
    </row>
    <row r="21" spans="2:23" x14ac:dyDescent="0.3">
      <c r="B21" s="18">
        <v>18</v>
      </c>
      <c r="C21" s="13">
        <v>41811</v>
      </c>
      <c r="D21" s="4" t="s">
        <v>69</v>
      </c>
      <c r="E21" s="4">
        <v>0.93783564814814813</v>
      </c>
      <c r="F21" s="4"/>
      <c r="G21" s="61">
        <v>10.5</v>
      </c>
      <c r="H21" s="42">
        <f t="shared" si="18"/>
        <v>1.5</v>
      </c>
      <c r="I21" s="5">
        <f>IF((G21="？"),"?",(G21-H21))</f>
        <v>9</v>
      </c>
      <c r="J21" s="28">
        <f t="shared" si="19"/>
        <v>1</v>
      </c>
      <c r="K21" s="42">
        <f t="shared" si="20"/>
        <v>1</v>
      </c>
      <c r="L21" s="130">
        <f>J21-K21</f>
        <v>0</v>
      </c>
      <c r="M21" s="42">
        <v>140</v>
      </c>
      <c r="N21" s="42"/>
      <c r="O21" s="42"/>
      <c r="P21" s="42"/>
      <c r="Q21" s="42"/>
      <c r="R21" s="42"/>
      <c r="S21" s="5"/>
      <c r="T21" s="5"/>
      <c r="U21" s="130"/>
      <c r="V21" s="5"/>
      <c r="W21" s="48"/>
    </row>
    <row r="22" spans="2:23" x14ac:dyDescent="0.3">
      <c r="B22" s="18">
        <v>19</v>
      </c>
      <c r="C22" s="13">
        <v>41812</v>
      </c>
      <c r="D22" s="4">
        <v>0.41498842592592594</v>
      </c>
      <c r="E22" s="4" t="s">
        <v>69</v>
      </c>
      <c r="F22" s="4"/>
      <c r="G22" s="61">
        <v>9</v>
      </c>
      <c r="H22" s="42">
        <f t="shared" si="18"/>
        <v>1.5</v>
      </c>
      <c r="I22" s="5">
        <f>IF((G22="？"),"?",(G22-H22))</f>
        <v>7.5</v>
      </c>
      <c r="J22" s="28">
        <f t="shared" si="19"/>
        <v>0</v>
      </c>
      <c r="K22" s="42">
        <f t="shared" si="20"/>
        <v>0</v>
      </c>
      <c r="L22" s="130">
        <f>J22-K22</f>
        <v>0</v>
      </c>
      <c r="M22" s="42">
        <v>0</v>
      </c>
      <c r="N22" s="42"/>
      <c r="O22" s="42"/>
      <c r="P22" s="42"/>
      <c r="Q22" s="42"/>
      <c r="R22" s="42"/>
      <c r="S22" s="5"/>
      <c r="T22" s="5"/>
      <c r="U22" s="130"/>
      <c r="V22" s="5"/>
      <c r="W22" s="48"/>
    </row>
    <row r="23" spans="2:23" x14ac:dyDescent="0.3">
      <c r="B23" s="18">
        <v>20</v>
      </c>
      <c r="C23" s="13">
        <v>41813</v>
      </c>
      <c r="D23" s="4">
        <v>0.41759259259259257</v>
      </c>
      <c r="E23" s="4">
        <v>0.91686342592592596</v>
      </c>
      <c r="F23" s="4">
        <f>IF(OR(E23="無打卡資料",D23="無打卡資料"),"?",(E23-D23))</f>
        <v>0.49927083333333339</v>
      </c>
      <c r="G23" s="61">
        <v>12</v>
      </c>
      <c r="H23" s="42">
        <f t="shared" si="18"/>
        <v>1.5</v>
      </c>
      <c r="I23" s="5">
        <f>IF((G23="？"),"?",(G23-H23))</f>
        <v>10.5</v>
      </c>
      <c r="J23" s="28">
        <f t="shared" si="19"/>
        <v>2.5</v>
      </c>
      <c r="K23" s="42">
        <f t="shared" si="20"/>
        <v>2</v>
      </c>
      <c r="L23" s="130">
        <f>J23-K23</f>
        <v>0.5</v>
      </c>
      <c r="M23" s="42">
        <v>368</v>
      </c>
      <c r="N23" s="42"/>
      <c r="O23" s="42"/>
      <c r="P23" s="42"/>
      <c r="Q23" s="42"/>
      <c r="R23" s="42"/>
      <c r="S23" s="5"/>
      <c r="T23" s="5"/>
      <c r="U23" s="130"/>
      <c r="V23" s="5"/>
      <c r="W23" s="48"/>
    </row>
    <row r="24" spans="2:23" x14ac:dyDescent="0.3">
      <c r="B24" s="18">
        <v>21</v>
      </c>
      <c r="C24" s="13">
        <v>41814</v>
      </c>
      <c r="D24" s="4">
        <v>0.41672453703703699</v>
      </c>
      <c r="E24" s="4" t="s">
        <v>56</v>
      </c>
      <c r="F24" s="4"/>
      <c r="G24" s="61">
        <v>9</v>
      </c>
      <c r="H24" s="42">
        <f t="shared" si="18"/>
        <v>1.5</v>
      </c>
      <c r="I24" s="5">
        <f>IF((G24="？"),"?",(G24-H24))</f>
        <v>7.5</v>
      </c>
      <c r="J24" s="28">
        <f t="shared" si="19"/>
        <v>0</v>
      </c>
      <c r="K24" s="42">
        <f t="shared" si="20"/>
        <v>0</v>
      </c>
      <c r="L24" s="130">
        <f>J24-K24</f>
        <v>0</v>
      </c>
      <c r="M24" s="42">
        <v>0</v>
      </c>
      <c r="N24" s="42"/>
      <c r="O24" s="42"/>
      <c r="P24" s="42"/>
      <c r="Q24" s="42"/>
      <c r="R24" s="42"/>
      <c r="S24" s="5"/>
      <c r="T24" s="5"/>
      <c r="U24" s="130"/>
      <c r="V24" s="5"/>
      <c r="W24" s="48"/>
    </row>
    <row r="25" spans="2:23" x14ac:dyDescent="0.3">
      <c r="B25" s="18">
        <v>22</v>
      </c>
      <c r="C25" s="13">
        <v>41815</v>
      </c>
      <c r="D25" s="4" t="s">
        <v>175</v>
      </c>
      <c r="E25" s="4"/>
      <c r="F25" s="4"/>
      <c r="G25" s="61"/>
      <c r="H25" s="42"/>
      <c r="I25" s="5"/>
      <c r="J25" s="28"/>
      <c r="K25" s="42"/>
      <c r="L25" s="130"/>
      <c r="M25" s="42"/>
      <c r="N25" s="42"/>
      <c r="O25" s="42"/>
      <c r="P25" s="42"/>
      <c r="Q25" s="42"/>
      <c r="R25" s="42"/>
      <c r="S25" s="5"/>
      <c r="T25" s="5"/>
      <c r="U25" s="130"/>
      <c r="V25" s="56"/>
      <c r="W25" s="48"/>
    </row>
    <row r="26" spans="2:23" x14ac:dyDescent="0.3">
      <c r="B26" s="18"/>
      <c r="C26" s="58" t="s">
        <v>310</v>
      </c>
      <c r="D26" s="105"/>
      <c r="E26" s="105"/>
      <c r="F26" s="105"/>
      <c r="G26" s="59">
        <f>SUM(G12:G25)</f>
        <v>84.5</v>
      </c>
      <c r="H26" s="59">
        <f t="shared" ref="H26" si="21">SUM(H12:H25)</f>
        <v>12.5</v>
      </c>
      <c r="I26" s="59">
        <f t="shared" ref="I26" si="22">SUM(I12:I25)</f>
        <v>72</v>
      </c>
      <c r="J26" s="59">
        <f t="shared" ref="J26" si="23">SUM(J12:J25)</f>
        <v>6</v>
      </c>
      <c r="K26" s="59">
        <f t="shared" ref="K26" si="24">SUM(K12:K25)</f>
        <v>5</v>
      </c>
      <c r="L26" s="59">
        <f t="shared" ref="L26" si="25">SUM(L12:L25)</f>
        <v>1</v>
      </c>
      <c r="M26" s="59">
        <v>876</v>
      </c>
      <c r="N26" s="59"/>
      <c r="O26" s="59"/>
      <c r="P26" s="59"/>
      <c r="Q26" s="59">
        <f t="shared" ref="Q26" si="26">SUM(Q12:Q25)</f>
        <v>0</v>
      </c>
      <c r="R26" s="59">
        <f t="shared" ref="R26" si="27">SUM(R12:R25)</f>
        <v>0</v>
      </c>
      <c r="S26" s="59">
        <f t="shared" ref="S26" si="28">SUM(S12:S25)</f>
        <v>0</v>
      </c>
      <c r="T26" s="59">
        <f t="shared" ref="T26" si="29">SUM(T12:T25)</f>
        <v>0</v>
      </c>
      <c r="U26" s="59">
        <f t="shared" ref="U26" si="30">SUM(U12:U25)</f>
        <v>0</v>
      </c>
      <c r="V26" s="155">
        <f t="shared" ref="V26" si="31">SUM(V12:V25)</f>
        <v>0</v>
      </c>
      <c r="W26" s="47" t="s">
        <v>104</v>
      </c>
    </row>
    <row r="27" spans="2:23" x14ac:dyDescent="0.3">
      <c r="B27" s="18"/>
      <c r="C27" s="110" t="s">
        <v>341</v>
      </c>
      <c r="D27" s="105"/>
      <c r="E27" s="105"/>
      <c r="F27" s="105"/>
      <c r="G27" s="59">
        <f>G26</f>
        <v>84.5</v>
      </c>
      <c r="H27" s="59">
        <f t="shared" ref="H27" si="32">H26</f>
        <v>12.5</v>
      </c>
      <c r="I27" s="59">
        <f t="shared" ref="I27" si="33">I26</f>
        <v>72</v>
      </c>
      <c r="J27" s="59">
        <f t="shared" ref="J27" si="34">J26</f>
        <v>6</v>
      </c>
      <c r="K27" s="59">
        <f t="shared" ref="K27" si="35">K26</f>
        <v>5</v>
      </c>
      <c r="L27" s="59">
        <f t="shared" ref="L27" si="36">L26</f>
        <v>1</v>
      </c>
      <c r="M27" s="59">
        <v>876</v>
      </c>
      <c r="N27" s="59"/>
      <c r="O27" s="59"/>
      <c r="P27" s="59"/>
      <c r="Q27" s="59">
        <f t="shared" ref="Q27" si="37">Q26</f>
        <v>0</v>
      </c>
      <c r="R27" s="59">
        <f t="shared" ref="R27" si="38">R26</f>
        <v>0</v>
      </c>
      <c r="S27" s="59">
        <f t="shared" ref="S27" si="39">S26</f>
        <v>0</v>
      </c>
      <c r="T27" s="59">
        <f t="shared" ref="T27" si="40">T26</f>
        <v>0</v>
      </c>
      <c r="U27" s="59">
        <f t="shared" ref="U27" si="41">U26</f>
        <v>0</v>
      </c>
      <c r="V27" s="155">
        <f t="shared" ref="V27" si="42">V26</f>
        <v>0</v>
      </c>
      <c r="W27" s="47"/>
    </row>
    <row r="28" spans="2:23" x14ac:dyDescent="0.3">
      <c r="B28" s="18">
        <v>23</v>
      </c>
      <c r="C28" s="13">
        <v>41816</v>
      </c>
      <c r="D28" s="4">
        <v>0.40613425925925922</v>
      </c>
      <c r="E28" s="4">
        <v>0.9173958333333333</v>
      </c>
      <c r="F28" s="4">
        <f t="shared" ref="F28:F32" si="43">IF(OR(E28="無打卡資料",D28="無打卡資料"),"?",(E28-D28))</f>
        <v>0.51126157407407402</v>
      </c>
      <c r="G28" s="61">
        <v>12.5</v>
      </c>
      <c r="H28" s="42">
        <f t="shared" ref="H28:H32" si="44">IF(G28&gt;=9,1.5,0.5)</f>
        <v>1.5</v>
      </c>
      <c r="I28" s="5">
        <f t="shared" ref="I28:I33" si="45">IF((G28="？"),"?",(G28-H28))</f>
        <v>11</v>
      </c>
      <c r="J28" s="28">
        <f t="shared" si="19"/>
        <v>3</v>
      </c>
      <c r="K28" s="42">
        <f t="shared" si="20"/>
        <v>2</v>
      </c>
      <c r="L28" s="130">
        <f t="shared" ref="L28:L33" si="46">J28-K28</f>
        <v>1</v>
      </c>
      <c r="M28" s="42">
        <v>455</v>
      </c>
      <c r="N28" s="42"/>
      <c r="O28" s="42"/>
      <c r="P28" s="42"/>
      <c r="Q28" s="42"/>
      <c r="R28" s="42"/>
      <c r="S28" s="5"/>
      <c r="T28" s="5"/>
      <c r="U28" s="130"/>
      <c r="V28" s="5"/>
      <c r="W28" s="48"/>
    </row>
    <row r="29" spans="2:23" x14ac:dyDescent="0.3">
      <c r="B29" s="18">
        <v>24</v>
      </c>
      <c r="C29" s="13">
        <v>41817</v>
      </c>
      <c r="D29" s="4">
        <v>0.40971064814814812</v>
      </c>
      <c r="E29" s="4">
        <v>0.9515393518518519</v>
      </c>
      <c r="F29" s="4">
        <f t="shared" si="43"/>
        <v>0.54182870370370373</v>
      </c>
      <c r="G29" s="61">
        <v>13</v>
      </c>
      <c r="H29" s="42">
        <f t="shared" si="44"/>
        <v>1.5</v>
      </c>
      <c r="I29" s="5">
        <f t="shared" si="45"/>
        <v>11.5</v>
      </c>
      <c r="J29" s="28">
        <f t="shared" si="19"/>
        <v>3.5</v>
      </c>
      <c r="K29" s="42">
        <f t="shared" si="20"/>
        <v>2</v>
      </c>
      <c r="L29" s="130">
        <f t="shared" si="46"/>
        <v>1.5</v>
      </c>
      <c r="M29" s="42">
        <v>543</v>
      </c>
      <c r="N29" s="42"/>
      <c r="O29" s="42"/>
      <c r="P29" s="42"/>
      <c r="Q29" s="42"/>
      <c r="R29" s="42"/>
      <c r="S29" s="5"/>
      <c r="T29" s="5"/>
      <c r="U29" s="130"/>
      <c r="V29" s="5"/>
      <c r="W29" s="48"/>
    </row>
    <row r="30" spans="2:23" x14ac:dyDescent="0.3">
      <c r="B30" s="18">
        <v>25</v>
      </c>
      <c r="C30" s="13">
        <v>41818</v>
      </c>
      <c r="D30" s="4">
        <v>0.46017361111111116</v>
      </c>
      <c r="E30" s="4">
        <v>0.87949074074074074</v>
      </c>
      <c r="F30" s="4">
        <f t="shared" si="43"/>
        <v>0.41931712962962958</v>
      </c>
      <c r="G30" s="61">
        <v>10</v>
      </c>
      <c r="H30" s="42">
        <f t="shared" si="44"/>
        <v>1.5</v>
      </c>
      <c r="I30" s="5">
        <f t="shared" si="45"/>
        <v>8.5</v>
      </c>
      <c r="J30" s="28">
        <f t="shared" si="19"/>
        <v>0.5</v>
      </c>
      <c r="K30" s="42">
        <f t="shared" si="20"/>
        <v>0.5</v>
      </c>
      <c r="L30" s="130">
        <f t="shared" si="46"/>
        <v>0</v>
      </c>
      <c r="M30" s="42">
        <v>70</v>
      </c>
      <c r="N30" s="42"/>
      <c r="O30" s="42"/>
      <c r="P30" s="42"/>
      <c r="Q30" s="42"/>
      <c r="R30" s="42"/>
      <c r="S30" s="5"/>
      <c r="T30" s="5"/>
      <c r="U30" s="130"/>
      <c r="V30" s="5"/>
      <c r="W30" s="48"/>
    </row>
    <row r="31" spans="2:23" x14ac:dyDescent="0.3">
      <c r="B31" s="18">
        <v>26</v>
      </c>
      <c r="C31" s="13">
        <v>41819</v>
      </c>
      <c r="D31" s="4">
        <v>0.46388888888888885</v>
      </c>
      <c r="E31" s="4">
        <v>0.92512731481481481</v>
      </c>
      <c r="F31" s="4">
        <f t="shared" si="43"/>
        <v>0.46123842592592595</v>
      </c>
      <c r="G31" s="61">
        <v>11</v>
      </c>
      <c r="H31" s="42">
        <f t="shared" si="44"/>
        <v>1.5</v>
      </c>
      <c r="I31" s="5">
        <f t="shared" si="45"/>
        <v>9.5</v>
      </c>
      <c r="J31" s="28">
        <f t="shared" si="19"/>
        <v>1.5</v>
      </c>
      <c r="K31" s="42">
        <f t="shared" si="20"/>
        <v>1.5</v>
      </c>
      <c r="L31" s="130">
        <f t="shared" si="46"/>
        <v>0</v>
      </c>
      <c r="M31" s="42">
        <v>210</v>
      </c>
      <c r="N31" s="42"/>
      <c r="O31" s="42"/>
      <c r="P31" s="42"/>
      <c r="Q31" s="42"/>
      <c r="R31" s="42"/>
      <c r="S31" s="5"/>
      <c r="T31" s="5"/>
      <c r="U31" s="130"/>
      <c r="V31" s="5"/>
      <c r="W31" s="48"/>
    </row>
    <row r="32" spans="2:23" x14ac:dyDescent="0.3">
      <c r="B32" s="18">
        <v>27</v>
      </c>
      <c r="C32" s="13">
        <v>41820</v>
      </c>
      <c r="D32" s="4">
        <v>0.41299768518518515</v>
      </c>
      <c r="E32" s="4">
        <v>0.7088310185185186</v>
      </c>
      <c r="F32" s="4">
        <f t="shared" si="43"/>
        <v>0.29583333333333345</v>
      </c>
      <c r="G32" s="61">
        <v>7</v>
      </c>
      <c r="H32" s="42">
        <f t="shared" si="44"/>
        <v>0.5</v>
      </c>
      <c r="I32" s="5">
        <f t="shared" si="45"/>
        <v>6.5</v>
      </c>
      <c r="J32" s="28">
        <f t="shared" si="19"/>
        <v>0</v>
      </c>
      <c r="K32" s="42">
        <f t="shared" si="20"/>
        <v>0</v>
      </c>
      <c r="L32" s="130">
        <f t="shared" si="46"/>
        <v>0</v>
      </c>
      <c r="M32" s="42">
        <v>0</v>
      </c>
      <c r="N32" s="42"/>
      <c r="O32" s="42"/>
      <c r="P32" s="42"/>
      <c r="Q32" s="42"/>
      <c r="R32" s="42"/>
      <c r="S32" s="5"/>
      <c r="T32" s="5"/>
      <c r="U32" s="130"/>
      <c r="V32" s="5"/>
      <c r="W32" s="48"/>
    </row>
    <row r="33" spans="1:23" x14ac:dyDescent="0.3">
      <c r="A33" s="10" t="s">
        <v>65</v>
      </c>
      <c r="B33" s="18">
        <v>28</v>
      </c>
      <c r="C33" s="13">
        <v>41821</v>
      </c>
      <c r="D33" s="4">
        <v>0.41240740740740739</v>
      </c>
      <c r="E33" s="4">
        <v>0.91674768518518512</v>
      </c>
      <c r="F33" s="4">
        <f t="shared" ref="F33:F40" si="47">IF(OR(E33="無打卡資料",D33="無打卡資料"),"?",(E33-D33))</f>
        <v>0.50434027777777768</v>
      </c>
      <c r="G33" s="62">
        <v>12</v>
      </c>
      <c r="H33" s="42">
        <f t="shared" ref="H33" si="48">IF(G33&gt;=9,1.5,0.5)</f>
        <v>1.5</v>
      </c>
      <c r="I33" s="5">
        <f t="shared" si="45"/>
        <v>10.5</v>
      </c>
      <c r="J33" s="28">
        <f t="shared" si="19"/>
        <v>2.5</v>
      </c>
      <c r="K33" s="42">
        <f t="shared" si="20"/>
        <v>2</v>
      </c>
      <c r="L33" s="130">
        <f t="shared" si="46"/>
        <v>0.5</v>
      </c>
      <c r="M33" s="42">
        <v>368</v>
      </c>
      <c r="N33" s="42"/>
      <c r="O33" s="42"/>
      <c r="P33" s="42"/>
      <c r="Q33" s="42"/>
      <c r="R33" s="42"/>
      <c r="S33" s="42"/>
      <c r="T33" s="28"/>
      <c r="U33" s="129"/>
      <c r="V33" s="5"/>
      <c r="W33" s="48"/>
    </row>
    <row r="34" spans="1:23" x14ac:dyDescent="0.3">
      <c r="A34" s="1" t="s">
        <v>182</v>
      </c>
      <c r="B34" s="18">
        <v>29</v>
      </c>
      <c r="C34" s="13">
        <v>41822</v>
      </c>
      <c r="D34" s="4" t="s">
        <v>175</v>
      </c>
      <c r="E34" s="4"/>
      <c r="F34" s="4"/>
      <c r="G34" s="61"/>
      <c r="H34" s="42"/>
      <c r="I34" s="5"/>
      <c r="J34" s="28"/>
      <c r="K34" s="42"/>
      <c r="L34" s="130"/>
      <c r="M34" s="42"/>
      <c r="N34" s="42"/>
      <c r="O34" s="42"/>
      <c r="P34" s="42"/>
      <c r="Q34" s="42"/>
      <c r="R34" s="42"/>
      <c r="S34" s="5"/>
      <c r="T34" s="5"/>
      <c r="U34" s="130"/>
      <c r="V34" s="5"/>
      <c r="W34" s="48"/>
    </row>
    <row r="35" spans="1:23" x14ac:dyDescent="0.3">
      <c r="A35" s="65" t="s">
        <v>181</v>
      </c>
      <c r="B35" s="18">
        <v>30</v>
      </c>
      <c r="C35" s="13">
        <v>41823</v>
      </c>
      <c r="D35" s="4">
        <v>0.41498842592592594</v>
      </c>
      <c r="E35" s="4">
        <v>0.91693287037037041</v>
      </c>
      <c r="F35" s="4">
        <f t="shared" si="47"/>
        <v>0.50194444444444453</v>
      </c>
      <c r="G35" s="62">
        <v>12</v>
      </c>
      <c r="H35" s="42">
        <f t="shared" ref="H35:H40" si="49">IF(G35&gt;=9,1.5,0.5)</f>
        <v>1.5</v>
      </c>
      <c r="I35" s="5">
        <f t="shared" ref="I35:I40" si="50">IF((G35="？"),"?",(G35-H35))</f>
        <v>10.5</v>
      </c>
      <c r="J35" s="28">
        <f t="shared" si="19"/>
        <v>2.5</v>
      </c>
      <c r="K35" s="42">
        <f t="shared" si="20"/>
        <v>2</v>
      </c>
      <c r="L35" s="130">
        <f t="shared" ref="L35:L67" si="51">J35-K35</f>
        <v>0.5</v>
      </c>
      <c r="M35" s="42">
        <v>368</v>
      </c>
      <c r="N35" s="42"/>
      <c r="O35" s="42"/>
      <c r="P35" s="42"/>
      <c r="Q35" s="42"/>
      <c r="R35" s="42"/>
      <c r="S35" s="5"/>
      <c r="T35" s="5"/>
      <c r="U35" s="130"/>
      <c r="V35" s="5"/>
      <c r="W35" s="48"/>
    </row>
    <row r="36" spans="1:23" x14ac:dyDescent="0.3">
      <c r="A36" s="65"/>
      <c r="B36" s="18">
        <v>31</v>
      </c>
      <c r="C36" s="13">
        <v>41824</v>
      </c>
      <c r="D36" s="4">
        <v>0.41380787037037042</v>
      </c>
      <c r="E36" s="4">
        <v>0.93754629629629627</v>
      </c>
      <c r="F36" s="4">
        <f t="shared" si="47"/>
        <v>0.5237384259259259</v>
      </c>
      <c r="G36" s="62">
        <v>12.5</v>
      </c>
      <c r="H36" s="42">
        <f t="shared" si="49"/>
        <v>1.5</v>
      </c>
      <c r="I36" s="5">
        <f t="shared" si="50"/>
        <v>11</v>
      </c>
      <c r="J36" s="28">
        <f t="shared" si="19"/>
        <v>3</v>
      </c>
      <c r="K36" s="42">
        <f t="shared" si="20"/>
        <v>2</v>
      </c>
      <c r="L36" s="130">
        <f t="shared" si="51"/>
        <v>1</v>
      </c>
      <c r="M36" s="42">
        <v>455</v>
      </c>
      <c r="N36" s="42">
        <v>1</v>
      </c>
      <c r="O36" s="42">
        <v>0</v>
      </c>
      <c r="P36" s="42">
        <f>ROUND(N36*1/3*105+O36*2/3*105,0)</f>
        <v>35</v>
      </c>
      <c r="Q36" s="42"/>
      <c r="R36" s="42"/>
      <c r="S36" s="5"/>
      <c r="T36" s="5"/>
      <c r="U36" s="130"/>
      <c r="V36" s="5"/>
      <c r="W36" s="48"/>
    </row>
    <row r="37" spans="1:23" x14ac:dyDescent="0.3">
      <c r="A37" s="65"/>
      <c r="B37" s="18">
        <v>32</v>
      </c>
      <c r="C37" s="13">
        <v>41825</v>
      </c>
      <c r="D37" s="4">
        <v>0.41250000000000003</v>
      </c>
      <c r="E37" s="4">
        <v>0.93776620370370367</v>
      </c>
      <c r="F37" s="4">
        <f t="shared" si="47"/>
        <v>0.52526620370370369</v>
      </c>
      <c r="G37" s="62">
        <v>12.5</v>
      </c>
      <c r="H37" s="42">
        <f t="shared" si="49"/>
        <v>1.5</v>
      </c>
      <c r="I37" s="5">
        <f t="shared" si="50"/>
        <v>11</v>
      </c>
      <c r="J37" s="28">
        <f t="shared" si="19"/>
        <v>3</v>
      </c>
      <c r="K37" s="42">
        <f t="shared" si="20"/>
        <v>2</v>
      </c>
      <c r="L37" s="130">
        <f t="shared" si="51"/>
        <v>1</v>
      </c>
      <c r="M37" s="42">
        <v>455</v>
      </c>
      <c r="N37" s="42">
        <v>2</v>
      </c>
      <c r="O37" s="42">
        <v>6</v>
      </c>
      <c r="P37" s="42">
        <f t="shared" ref="P37:P43" si="52">ROUND(N37*1/3*105+O37*2/3*105,0)</f>
        <v>490</v>
      </c>
      <c r="Q37" s="42"/>
      <c r="R37" s="42"/>
      <c r="S37" s="5"/>
      <c r="T37" s="5"/>
      <c r="U37" s="130"/>
      <c r="V37" s="5"/>
      <c r="W37" s="48"/>
    </row>
    <row r="38" spans="1:23" x14ac:dyDescent="0.3">
      <c r="A38" s="65"/>
      <c r="B38" s="18">
        <v>33</v>
      </c>
      <c r="C38" s="13">
        <v>41826</v>
      </c>
      <c r="D38" s="4">
        <v>0.41251157407407407</v>
      </c>
      <c r="E38" s="4">
        <v>0.82577546296296289</v>
      </c>
      <c r="F38" s="4">
        <f t="shared" si="47"/>
        <v>0.41326388888888882</v>
      </c>
      <c r="G38" s="62">
        <v>10</v>
      </c>
      <c r="H38" s="42">
        <f t="shared" si="49"/>
        <v>1.5</v>
      </c>
      <c r="I38" s="5">
        <f t="shared" si="50"/>
        <v>8.5</v>
      </c>
      <c r="J38" s="28">
        <f t="shared" si="19"/>
        <v>0.5</v>
      </c>
      <c r="K38" s="42">
        <f t="shared" si="20"/>
        <v>0.5</v>
      </c>
      <c r="L38" s="130">
        <f t="shared" si="51"/>
        <v>0</v>
      </c>
      <c r="M38" s="42">
        <v>70</v>
      </c>
      <c r="N38" s="42">
        <v>2</v>
      </c>
      <c r="O38" s="42">
        <v>6</v>
      </c>
      <c r="P38" s="42">
        <f t="shared" si="52"/>
        <v>490</v>
      </c>
      <c r="Q38" s="42"/>
      <c r="R38" s="42"/>
      <c r="S38" s="5"/>
      <c r="T38" s="5"/>
      <c r="U38" s="130"/>
      <c r="V38" s="5"/>
      <c r="W38" s="48"/>
    </row>
    <row r="39" spans="1:23" x14ac:dyDescent="0.3">
      <c r="B39" s="18">
        <v>34</v>
      </c>
      <c r="C39" s="13">
        <v>41827</v>
      </c>
      <c r="D39" s="4">
        <v>0.42037037037037034</v>
      </c>
      <c r="E39" s="4" t="s">
        <v>56</v>
      </c>
      <c r="F39" s="4"/>
      <c r="G39" s="62">
        <v>7</v>
      </c>
      <c r="H39" s="42">
        <f t="shared" si="49"/>
        <v>0.5</v>
      </c>
      <c r="I39" s="5">
        <f t="shared" si="50"/>
        <v>6.5</v>
      </c>
      <c r="J39" s="28">
        <f t="shared" si="19"/>
        <v>0</v>
      </c>
      <c r="K39" s="42">
        <f t="shared" si="20"/>
        <v>0</v>
      </c>
      <c r="L39" s="130">
        <f t="shared" si="51"/>
        <v>0</v>
      </c>
      <c r="M39" s="42">
        <v>0</v>
      </c>
      <c r="N39" s="42">
        <v>2</v>
      </c>
      <c r="O39" s="42">
        <v>4.5</v>
      </c>
      <c r="P39" s="42">
        <f t="shared" si="52"/>
        <v>385</v>
      </c>
      <c r="Q39" s="42"/>
      <c r="R39" s="42"/>
      <c r="S39" s="5"/>
      <c r="T39" s="5"/>
      <c r="U39" s="130"/>
      <c r="V39" s="5"/>
      <c r="W39" s="48"/>
    </row>
    <row r="40" spans="1:23" x14ac:dyDescent="0.3">
      <c r="B40" s="18">
        <v>35</v>
      </c>
      <c r="C40" s="13">
        <v>41828</v>
      </c>
      <c r="D40" s="4">
        <v>0.40880787037037036</v>
      </c>
      <c r="E40" s="4">
        <v>0.916875</v>
      </c>
      <c r="F40" s="4">
        <f t="shared" si="47"/>
        <v>0.50806712962962963</v>
      </c>
      <c r="G40" s="62">
        <v>12</v>
      </c>
      <c r="H40" s="42">
        <f t="shared" si="49"/>
        <v>1.5</v>
      </c>
      <c r="I40" s="5">
        <f t="shared" si="50"/>
        <v>10.5</v>
      </c>
      <c r="J40" s="28">
        <f t="shared" si="19"/>
        <v>2.5</v>
      </c>
      <c r="K40" s="42">
        <f t="shared" si="20"/>
        <v>2</v>
      </c>
      <c r="L40" s="130">
        <f t="shared" si="51"/>
        <v>0.5</v>
      </c>
      <c r="M40" s="42">
        <v>368</v>
      </c>
      <c r="N40" s="42">
        <v>2</v>
      </c>
      <c r="O40" s="42">
        <v>6</v>
      </c>
      <c r="P40" s="42">
        <f t="shared" si="52"/>
        <v>490</v>
      </c>
      <c r="Q40" s="42"/>
      <c r="R40" s="42"/>
      <c r="S40" s="5"/>
      <c r="T40" s="5"/>
      <c r="U40" s="130"/>
      <c r="V40" s="5"/>
      <c r="W40" s="48"/>
    </row>
    <row r="41" spans="1:23" x14ac:dyDescent="0.3">
      <c r="B41" s="18">
        <v>36</v>
      </c>
      <c r="C41" s="13">
        <v>41829</v>
      </c>
      <c r="D41" s="4" t="s">
        <v>177</v>
      </c>
      <c r="E41" s="4" t="s">
        <v>177</v>
      </c>
      <c r="F41" s="4"/>
      <c r="G41" s="62"/>
      <c r="H41" s="42"/>
      <c r="I41" s="5"/>
      <c r="J41" s="28"/>
      <c r="K41" s="42"/>
      <c r="L41" s="130"/>
      <c r="M41" s="42">
        <v>0</v>
      </c>
      <c r="N41" s="42"/>
      <c r="O41" s="42"/>
      <c r="P41" s="42">
        <f t="shared" si="52"/>
        <v>0</v>
      </c>
      <c r="Q41" s="42"/>
      <c r="R41" s="42"/>
      <c r="S41" s="5"/>
      <c r="T41" s="5"/>
      <c r="U41" s="130"/>
      <c r="V41" s="5"/>
      <c r="W41" s="48"/>
    </row>
    <row r="42" spans="1:23" x14ac:dyDescent="0.3">
      <c r="B42" s="18"/>
      <c r="C42" s="58" t="s">
        <v>310</v>
      </c>
      <c r="D42" s="105"/>
      <c r="E42" s="105"/>
      <c r="F42" s="105"/>
      <c r="G42" s="59">
        <f>SUM(G28:G41)</f>
        <v>131.5</v>
      </c>
      <c r="H42" s="59">
        <f t="shared" ref="H42" si="53">SUM(H28:H41)</f>
        <v>16</v>
      </c>
      <c r="I42" s="59">
        <f t="shared" ref="I42" si="54">SUM(I28:I41)</f>
        <v>115.5</v>
      </c>
      <c r="J42" s="59">
        <f t="shared" ref="J42" si="55">SUM(J28:J41)</f>
        <v>22.5</v>
      </c>
      <c r="K42" s="59">
        <f t="shared" ref="K42" si="56">SUM(K28:K41)</f>
        <v>16.5</v>
      </c>
      <c r="L42" s="59">
        <f t="shared" ref="L42" si="57">SUM(L28:L41)</f>
        <v>6</v>
      </c>
      <c r="M42" s="59">
        <v>3362</v>
      </c>
      <c r="N42" s="126">
        <f>SUM(N28:N41)</f>
        <v>9</v>
      </c>
      <c r="O42" s="126">
        <f>SUM(O28:O41)</f>
        <v>22.5</v>
      </c>
      <c r="P42" s="126">
        <f t="shared" si="52"/>
        <v>1890</v>
      </c>
      <c r="Q42" s="59">
        <f t="shared" ref="Q42" si="58">SUM(Q28:Q41)</f>
        <v>0</v>
      </c>
      <c r="R42" s="59">
        <f t="shared" ref="R42" si="59">SUM(R28:R41)</f>
        <v>0</v>
      </c>
      <c r="S42" s="59">
        <f t="shared" ref="S42" si="60">SUM(S28:S41)</f>
        <v>0</v>
      </c>
      <c r="T42" s="59">
        <f t="shared" ref="T42" si="61">SUM(T28:T41)</f>
        <v>0</v>
      </c>
      <c r="U42" s="59">
        <f t="shared" ref="U42" si="62">SUM(U28:U41)</f>
        <v>0</v>
      </c>
      <c r="V42" s="155">
        <f t="shared" ref="V42" si="63">SUM(V28:V41)</f>
        <v>0</v>
      </c>
      <c r="W42" s="47" t="s">
        <v>312</v>
      </c>
    </row>
    <row r="43" spans="1:23" x14ac:dyDescent="0.3">
      <c r="B43" s="118"/>
      <c r="C43" s="110" t="s">
        <v>341</v>
      </c>
      <c r="D43" s="105"/>
      <c r="E43" s="105"/>
      <c r="F43" s="105"/>
      <c r="G43" s="59">
        <f>G42</f>
        <v>131.5</v>
      </c>
      <c r="H43" s="59">
        <f t="shared" ref="H43" si="64">H42</f>
        <v>16</v>
      </c>
      <c r="I43" s="59">
        <f t="shared" ref="I43" si="65">I42</f>
        <v>115.5</v>
      </c>
      <c r="J43" s="59">
        <f t="shared" ref="J43" si="66">J42</f>
        <v>22.5</v>
      </c>
      <c r="K43" s="59">
        <f t="shared" ref="K43" si="67">K42</f>
        <v>16.5</v>
      </c>
      <c r="L43" s="59">
        <f t="shared" ref="L43" si="68">L42</f>
        <v>6</v>
      </c>
      <c r="M43" s="59">
        <v>3362</v>
      </c>
      <c r="N43" s="126">
        <f>N42</f>
        <v>9</v>
      </c>
      <c r="O43" s="126">
        <f t="shared" ref="O43" si="69">O42</f>
        <v>22.5</v>
      </c>
      <c r="P43" s="126">
        <f t="shared" si="52"/>
        <v>1890</v>
      </c>
      <c r="Q43" s="59">
        <f t="shared" ref="Q43" si="70">Q42</f>
        <v>0</v>
      </c>
      <c r="R43" s="59">
        <f t="shared" ref="R43" si="71">R42</f>
        <v>0</v>
      </c>
      <c r="S43" s="59">
        <f t="shared" ref="S43" si="72">S42</f>
        <v>0</v>
      </c>
      <c r="T43" s="59">
        <f t="shared" ref="T43" si="73">T42</f>
        <v>0</v>
      </c>
      <c r="U43" s="59">
        <f t="shared" ref="U43" si="74">U42</f>
        <v>0</v>
      </c>
      <c r="V43" s="155">
        <f t="shared" ref="V43" si="75">V42</f>
        <v>0</v>
      </c>
      <c r="W43" s="47"/>
    </row>
    <row r="44" spans="1:23" x14ac:dyDescent="0.3">
      <c r="B44" s="18">
        <v>37</v>
      </c>
      <c r="C44" s="13">
        <v>41830</v>
      </c>
      <c r="D44" s="4" t="s">
        <v>175</v>
      </c>
      <c r="E44" s="4"/>
      <c r="F44" s="4"/>
      <c r="G44" s="62"/>
      <c r="H44" s="42"/>
      <c r="I44" s="5"/>
      <c r="J44" s="28"/>
      <c r="K44" s="42"/>
      <c r="L44" s="130"/>
      <c r="M44" s="42"/>
      <c r="N44" s="42"/>
      <c r="O44" s="42"/>
      <c r="P44" s="42"/>
      <c r="Q44" s="42"/>
      <c r="R44" s="42"/>
      <c r="S44" s="5"/>
      <c r="T44" s="5"/>
      <c r="U44" s="130"/>
      <c r="V44" s="56"/>
      <c r="W44" s="48"/>
    </row>
    <row r="45" spans="1:23" x14ac:dyDescent="0.3">
      <c r="B45" s="18">
        <v>38</v>
      </c>
      <c r="C45" s="13">
        <v>41831</v>
      </c>
      <c r="D45" s="4" t="s">
        <v>175</v>
      </c>
      <c r="E45" s="4"/>
      <c r="F45" s="4"/>
      <c r="G45" s="62"/>
      <c r="H45" s="42"/>
      <c r="I45" s="5"/>
      <c r="J45" s="28"/>
      <c r="K45" s="42"/>
      <c r="L45" s="130"/>
      <c r="M45" s="42"/>
      <c r="N45" s="42"/>
      <c r="O45" s="42"/>
      <c r="P45" s="42"/>
      <c r="Q45" s="42"/>
      <c r="R45" s="42"/>
      <c r="S45" s="5"/>
      <c r="T45" s="5"/>
      <c r="U45" s="130"/>
      <c r="V45" s="5"/>
      <c r="W45" s="48"/>
    </row>
    <row r="46" spans="1:23" x14ac:dyDescent="0.3">
      <c r="B46" s="18">
        <v>39</v>
      </c>
      <c r="C46" s="13">
        <v>41832</v>
      </c>
      <c r="D46" s="4">
        <v>0.56012731481481481</v>
      </c>
      <c r="E46" s="4" t="s">
        <v>69</v>
      </c>
      <c r="F46" s="4"/>
      <c r="G46" s="62">
        <v>9.5</v>
      </c>
      <c r="H46" s="42">
        <f t="shared" ref="H46:H50" si="76">IF(G46&gt;=9,1.5,0.5)</f>
        <v>1.5</v>
      </c>
      <c r="I46" s="5">
        <f>IF((G46="？"),"?",(G46-H46))</f>
        <v>8</v>
      </c>
      <c r="J46" s="28">
        <f t="shared" si="19"/>
        <v>0</v>
      </c>
      <c r="K46" s="42">
        <f t="shared" si="20"/>
        <v>0</v>
      </c>
      <c r="L46" s="130">
        <f t="shared" si="51"/>
        <v>0</v>
      </c>
      <c r="M46" s="42">
        <v>0</v>
      </c>
      <c r="N46" s="42"/>
      <c r="O46" s="42"/>
      <c r="P46" s="42"/>
      <c r="Q46" s="42"/>
      <c r="R46" s="42"/>
      <c r="S46" s="5"/>
      <c r="T46" s="5"/>
      <c r="U46" s="130"/>
      <c r="V46" s="5"/>
      <c r="W46" s="48"/>
    </row>
    <row r="47" spans="1:23" x14ac:dyDescent="0.3">
      <c r="B47" s="18">
        <v>40</v>
      </c>
      <c r="C47" s="13">
        <v>41833</v>
      </c>
      <c r="D47" s="4" t="s">
        <v>69</v>
      </c>
      <c r="E47" s="4" t="s">
        <v>69</v>
      </c>
      <c r="F47" s="4"/>
      <c r="G47" s="62">
        <v>9</v>
      </c>
      <c r="H47" s="42">
        <f t="shared" si="76"/>
        <v>1.5</v>
      </c>
      <c r="I47" s="5">
        <f>IF((G47="？"),"?",(G47-H47))</f>
        <v>7.5</v>
      </c>
      <c r="J47" s="28">
        <f t="shared" si="19"/>
        <v>0</v>
      </c>
      <c r="K47" s="42">
        <f t="shared" si="20"/>
        <v>0</v>
      </c>
      <c r="L47" s="130">
        <f t="shared" si="51"/>
        <v>0</v>
      </c>
      <c r="M47" s="42">
        <v>0</v>
      </c>
      <c r="N47" s="42"/>
      <c r="O47" s="42"/>
      <c r="P47" s="42"/>
      <c r="Q47" s="42"/>
      <c r="R47" s="42"/>
      <c r="S47" s="5"/>
      <c r="T47" s="5"/>
      <c r="U47" s="130"/>
      <c r="V47" s="5"/>
      <c r="W47" s="48"/>
    </row>
    <row r="48" spans="1:23" x14ac:dyDescent="0.3">
      <c r="B48" s="18">
        <v>41</v>
      </c>
      <c r="C48" s="13">
        <v>41834</v>
      </c>
      <c r="D48" s="4" t="s">
        <v>69</v>
      </c>
      <c r="E48" s="4">
        <v>0.91694444444444445</v>
      </c>
      <c r="F48" s="4"/>
      <c r="G48" s="62">
        <v>12</v>
      </c>
      <c r="H48" s="42">
        <f t="shared" si="76"/>
        <v>1.5</v>
      </c>
      <c r="I48" s="5">
        <f>IF((G48="？"),"?",(G48-H48))</f>
        <v>10.5</v>
      </c>
      <c r="J48" s="28">
        <f t="shared" si="19"/>
        <v>2.5</v>
      </c>
      <c r="K48" s="42">
        <f t="shared" si="20"/>
        <v>2</v>
      </c>
      <c r="L48" s="130">
        <f t="shared" si="51"/>
        <v>0.5</v>
      </c>
      <c r="M48" s="42">
        <v>368</v>
      </c>
      <c r="N48" s="42"/>
      <c r="O48" s="42"/>
      <c r="P48" s="42"/>
      <c r="Q48" s="42"/>
      <c r="R48" s="42"/>
      <c r="S48" s="5"/>
      <c r="T48" s="5"/>
      <c r="U48" s="130"/>
      <c r="V48" s="5"/>
      <c r="W48" s="48"/>
    </row>
    <row r="49" spans="2:23" x14ac:dyDescent="0.3">
      <c r="B49" s="18">
        <v>42</v>
      </c>
      <c r="C49" s="13">
        <v>41835</v>
      </c>
      <c r="D49" s="4">
        <v>0.40373842592592596</v>
      </c>
      <c r="E49" s="4">
        <v>0.91672453703703705</v>
      </c>
      <c r="F49" s="4">
        <f>IF(OR(E49="無打卡資料",D49="無打卡資料"),"?",(E49-D49))</f>
        <v>0.51298611111111114</v>
      </c>
      <c r="G49" s="62">
        <v>12.5</v>
      </c>
      <c r="H49" s="42">
        <f t="shared" si="76"/>
        <v>1.5</v>
      </c>
      <c r="I49" s="5">
        <f>IF((G49="？"),"?",(G49-H49))</f>
        <v>11</v>
      </c>
      <c r="J49" s="28">
        <f t="shared" si="19"/>
        <v>3</v>
      </c>
      <c r="K49" s="42">
        <f t="shared" si="20"/>
        <v>2</v>
      </c>
      <c r="L49" s="130">
        <f t="shared" si="51"/>
        <v>1</v>
      </c>
      <c r="M49" s="42">
        <v>455</v>
      </c>
      <c r="N49" s="42"/>
      <c r="O49" s="42"/>
      <c r="P49" s="42"/>
      <c r="Q49" s="42"/>
      <c r="R49" s="42"/>
      <c r="S49" s="5"/>
      <c r="T49" s="5"/>
      <c r="U49" s="130"/>
      <c r="V49" s="5"/>
      <c r="W49" s="48"/>
    </row>
    <row r="50" spans="2:23" x14ac:dyDescent="0.3">
      <c r="B50" s="18">
        <v>43</v>
      </c>
      <c r="C50" s="13">
        <v>41836</v>
      </c>
      <c r="D50" s="4">
        <v>0.40906250000000005</v>
      </c>
      <c r="E50" s="4">
        <v>0.71223379629629635</v>
      </c>
      <c r="F50" s="4">
        <f>IF(OR(E50="無打卡資料",D50="無打卡資料"),"?",(E50-D50))</f>
        <v>0.3031712962962963</v>
      </c>
      <c r="G50" s="62">
        <v>7.5</v>
      </c>
      <c r="H50" s="42">
        <f t="shared" si="76"/>
        <v>0.5</v>
      </c>
      <c r="I50" s="5">
        <f>IF((G50="？"),"?",(G50-H50))</f>
        <v>7</v>
      </c>
      <c r="J50" s="28">
        <f t="shared" si="19"/>
        <v>0</v>
      </c>
      <c r="K50" s="42">
        <f t="shared" si="20"/>
        <v>0</v>
      </c>
      <c r="L50" s="130">
        <f t="shared" si="51"/>
        <v>0</v>
      </c>
      <c r="M50" s="42">
        <v>0</v>
      </c>
      <c r="N50" s="42"/>
      <c r="O50" s="42"/>
      <c r="P50" s="42"/>
      <c r="Q50" s="42"/>
      <c r="R50" s="42"/>
      <c r="S50" s="5"/>
      <c r="T50" s="5"/>
      <c r="U50" s="130"/>
      <c r="V50" s="5"/>
      <c r="W50" s="48"/>
    </row>
    <row r="51" spans="2:23" x14ac:dyDescent="0.3">
      <c r="B51" s="18">
        <v>44</v>
      </c>
      <c r="C51" s="13">
        <v>41837</v>
      </c>
      <c r="D51" s="4" t="s">
        <v>175</v>
      </c>
      <c r="E51" s="4"/>
      <c r="F51" s="4"/>
      <c r="G51" s="62"/>
      <c r="H51" s="42"/>
      <c r="I51" s="5"/>
      <c r="J51" s="28"/>
      <c r="K51" s="42"/>
      <c r="L51" s="130"/>
      <c r="M51" s="42"/>
      <c r="N51" s="42"/>
      <c r="O51" s="42"/>
      <c r="P51" s="42"/>
      <c r="Q51" s="42"/>
      <c r="R51" s="42"/>
      <c r="S51" s="5"/>
      <c r="T51" s="5"/>
      <c r="U51" s="130"/>
      <c r="V51" s="5"/>
      <c r="W51" s="48"/>
    </row>
    <row r="52" spans="2:23" x14ac:dyDescent="0.3">
      <c r="B52" s="18">
        <v>45</v>
      </c>
      <c r="C52" s="13">
        <v>41838</v>
      </c>
      <c r="D52" s="4">
        <v>0.40241898148148153</v>
      </c>
      <c r="E52" s="4">
        <v>0.93819444444444444</v>
      </c>
      <c r="F52" s="4">
        <f>IF(OR(E52="無打卡資料",D52="無打卡資料"),"?",(E52-D52))</f>
        <v>0.53577546296296297</v>
      </c>
      <c r="G52" s="62">
        <v>13</v>
      </c>
      <c r="H52" s="42">
        <f t="shared" ref="H52:H54" si="77">IF(G52&gt;=9,1.5,0.5)</f>
        <v>1.5</v>
      </c>
      <c r="I52" s="5">
        <f>IF((G52="？"),"?",(G52-H52))</f>
        <v>11.5</v>
      </c>
      <c r="J52" s="28">
        <f t="shared" si="19"/>
        <v>3.5</v>
      </c>
      <c r="K52" s="42">
        <f t="shared" si="20"/>
        <v>2</v>
      </c>
      <c r="L52" s="130">
        <f t="shared" si="51"/>
        <v>1.5</v>
      </c>
      <c r="M52" s="42">
        <v>543</v>
      </c>
      <c r="N52" s="42"/>
      <c r="O52" s="42"/>
      <c r="P52" s="42"/>
      <c r="Q52" s="42"/>
      <c r="R52" s="42"/>
      <c r="S52" s="5"/>
      <c r="T52" s="5"/>
      <c r="U52" s="130"/>
      <c r="V52" s="5"/>
      <c r="W52" s="48"/>
    </row>
    <row r="53" spans="2:23" x14ac:dyDescent="0.3">
      <c r="B53" s="18">
        <v>46</v>
      </c>
      <c r="C53" s="13">
        <v>41839</v>
      </c>
      <c r="D53" s="4">
        <v>0.5207060185185185</v>
      </c>
      <c r="E53" s="4">
        <v>0.93787037037037047</v>
      </c>
      <c r="F53" s="4">
        <f>IF(OR(E53="無打卡資料",D53="無打卡資料"),"?",(E53-D53))</f>
        <v>0.41716435185185197</v>
      </c>
      <c r="G53" s="62">
        <v>10</v>
      </c>
      <c r="H53" s="42">
        <f t="shared" si="77"/>
        <v>1.5</v>
      </c>
      <c r="I53" s="5">
        <f>IF((G53="？"),"?",(G53-H53))</f>
        <v>8.5</v>
      </c>
      <c r="J53" s="28">
        <f t="shared" si="19"/>
        <v>0.5</v>
      </c>
      <c r="K53" s="42">
        <f t="shared" si="20"/>
        <v>0.5</v>
      </c>
      <c r="L53" s="130">
        <f t="shared" si="51"/>
        <v>0</v>
      </c>
      <c r="M53" s="42">
        <v>70</v>
      </c>
      <c r="N53" s="42"/>
      <c r="O53" s="42"/>
      <c r="P53" s="42"/>
      <c r="Q53" s="42"/>
      <c r="R53" s="42"/>
      <c r="S53" s="5"/>
      <c r="T53" s="5"/>
      <c r="U53" s="130"/>
      <c r="V53" s="5"/>
      <c r="W53" s="48"/>
    </row>
    <row r="54" spans="2:23" x14ac:dyDescent="0.3">
      <c r="B54" s="18">
        <v>47</v>
      </c>
      <c r="C54" s="13">
        <v>41840</v>
      </c>
      <c r="D54" s="4">
        <v>0.44137731481481479</v>
      </c>
      <c r="E54" s="4">
        <v>0.86482638888888896</v>
      </c>
      <c r="F54" s="4">
        <f>IF(OR(E54="無打卡資料",D54="無打卡資料"),"?",(E54-D54))</f>
        <v>0.42344907407407417</v>
      </c>
      <c r="G54" s="62">
        <v>10</v>
      </c>
      <c r="H54" s="42">
        <f t="shared" si="77"/>
        <v>1.5</v>
      </c>
      <c r="I54" s="5">
        <f>IF((G54="？"),"?",(G54-H54))</f>
        <v>8.5</v>
      </c>
      <c r="J54" s="28">
        <f t="shared" si="19"/>
        <v>0.5</v>
      </c>
      <c r="K54" s="42">
        <f t="shared" si="20"/>
        <v>0.5</v>
      </c>
      <c r="L54" s="130">
        <f t="shared" si="51"/>
        <v>0</v>
      </c>
      <c r="M54" s="42">
        <v>70</v>
      </c>
      <c r="N54" s="42"/>
      <c r="O54" s="42"/>
      <c r="P54" s="42"/>
      <c r="Q54" s="42"/>
      <c r="R54" s="42"/>
      <c r="S54" s="5"/>
      <c r="T54" s="5"/>
      <c r="U54" s="130"/>
      <c r="V54" s="5"/>
      <c r="W54" s="48"/>
    </row>
    <row r="55" spans="2:23" x14ac:dyDescent="0.3">
      <c r="B55" s="18">
        <v>48</v>
      </c>
      <c r="C55" s="13">
        <v>41841</v>
      </c>
      <c r="D55" s="4" t="s">
        <v>175</v>
      </c>
      <c r="E55" s="4"/>
      <c r="F55" s="4"/>
      <c r="G55" s="62"/>
      <c r="H55" s="42"/>
      <c r="I55" s="5"/>
      <c r="J55" s="28"/>
      <c r="K55" s="42"/>
      <c r="L55" s="130"/>
      <c r="M55" s="42"/>
      <c r="N55" s="42"/>
      <c r="O55" s="42"/>
      <c r="P55" s="42"/>
      <c r="Q55" s="42"/>
      <c r="R55" s="42"/>
      <c r="S55" s="5"/>
      <c r="T55" s="5"/>
      <c r="U55" s="130"/>
      <c r="V55" s="5"/>
      <c r="W55" s="48"/>
    </row>
    <row r="56" spans="2:23" x14ac:dyDescent="0.3">
      <c r="B56" s="18">
        <v>49</v>
      </c>
      <c r="C56" s="13">
        <v>41842</v>
      </c>
      <c r="D56" s="4" t="s">
        <v>175</v>
      </c>
      <c r="E56" s="4"/>
      <c r="F56" s="4"/>
      <c r="G56" s="62"/>
      <c r="H56" s="42"/>
      <c r="I56" s="5"/>
      <c r="J56" s="28"/>
      <c r="K56" s="42"/>
      <c r="L56" s="130"/>
      <c r="M56" s="42"/>
      <c r="N56" s="42"/>
      <c r="O56" s="42"/>
      <c r="P56" s="42"/>
      <c r="Q56" s="42"/>
      <c r="R56" s="42"/>
      <c r="S56" s="5"/>
      <c r="T56" s="5"/>
      <c r="U56" s="130"/>
      <c r="V56" s="5"/>
      <c r="W56" s="48"/>
    </row>
    <row r="57" spans="2:23" x14ac:dyDescent="0.3">
      <c r="B57" s="18">
        <v>50</v>
      </c>
      <c r="C57" s="13">
        <v>41843</v>
      </c>
      <c r="D57" s="4" t="s">
        <v>175</v>
      </c>
      <c r="E57" s="4"/>
      <c r="F57" s="4"/>
      <c r="G57" s="62"/>
      <c r="H57" s="42"/>
      <c r="I57" s="5"/>
      <c r="J57" s="28"/>
      <c r="K57" s="42"/>
      <c r="L57" s="130"/>
      <c r="M57" s="42"/>
      <c r="N57" s="42"/>
      <c r="O57" s="42"/>
      <c r="P57" s="42"/>
      <c r="Q57" s="42"/>
      <c r="R57" s="42"/>
      <c r="S57" s="5"/>
      <c r="T57" s="5"/>
      <c r="U57" s="130"/>
      <c r="V57" s="5"/>
      <c r="W57" s="48"/>
    </row>
    <row r="58" spans="2:23" x14ac:dyDescent="0.3">
      <c r="B58" s="18"/>
      <c r="C58" s="58" t="s">
        <v>310</v>
      </c>
      <c r="D58" s="105"/>
      <c r="E58" s="105"/>
      <c r="F58" s="105"/>
      <c r="G58" s="59">
        <f>SUM(G44:G57)</f>
        <v>83.5</v>
      </c>
      <c r="H58" s="59">
        <f t="shared" ref="H58" si="78">SUM(H44:H57)</f>
        <v>11</v>
      </c>
      <c r="I58" s="59">
        <f t="shared" ref="I58" si="79">SUM(I44:I57)</f>
        <v>72.5</v>
      </c>
      <c r="J58" s="59">
        <f t="shared" ref="J58" si="80">SUM(J44:J57)</f>
        <v>10</v>
      </c>
      <c r="K58" s="59">
        <f t="shared" ref="K58" si="81">SUM(K44:K57)</f>
        <v>7</v>
      </c>
      <c r="L58" s="59">
        <f t="shared" ref="L58" si="82">SUM(L44:L57)</f>
        <v>3</v>
      </c>
      <c r="M58" s="59">
        <v>1506</v>
      </c>
      <c r="N58" s="59"/>
      <c r="O58" s="59"/>
      <c r="P58" s="59"/>
      <c r="Q58" s="59">
        <f t="shared" ref="Q58" si="83">SUM(Q44:Q57)</f>
        <v>0</v>
      </c>
      <c r="R58" s="59">
        <f t="shared" ref="R58" si="84">SUM(R44:R57)</f>
        <v>0</v>
      </c>
      <c r="S58" s="59">
        <f t="shared" ref="S58" si="85">SUM(S44:S57)</f>
        <v>0</v>
      </c>
      <c r="T58" s="59">
        <f t="shared" ref="T58" si="86">SUM(T44:T57)</f>
        <v>0</v>
      </c>
      <c r="U58" s="59">
        <f t="shared" ref="U58" si="87">SUM(U44:U57)</f>
        <v>0</v>
      </c>
      <c r="V58" s="155">
        <f t="shared" ref="V58" si="88">SUM(V44:V57)</f>
        <v>0</v>
      </c>
      <c r="W58" s="47" t="s">
        <v>313</v>
      </c>
    </row>
    <row r="59" spans="2:23" x14ac:dyDescent="0.3">
      <c r="B59" s="18"/>
      <c r="C59" s="110" t="s">
        <v>341</v>
      </c>
      <c r="D59" s="105"/>
      <c r="E59" s="105"/>
      <c r="F59" s="105"/>
      <c r="G59" s="59">
        <f>G58</f>
        <v>83.5</v>
      </c>
      <c r="H59" s="59">
        <f t="shared" ref="H59:V59" si="89">H58</f>
        <v>11</v>
      </c>
      <c r="I59" s="59">
        <f t="shared" si="89"/>
        <v>72.5</v>
      </c>
      <c r="J59" s="59">
        <f t="shared" si="89"/>
        <v>10</v>
      </c>
      <c r="K59" s="59">
        <f t="shared" si="89"/>
        <v>7</v>
      </c>
      <c r="L59" s="59">
        <f t="shared" si="89"/>
        <v>3</v>
      </c>
      <c r="M59" s="59">
        <v>1506</v>
      </c>
      <c r="N59" s="59"/>
      <c r="O59" s="59"/>
      <c r="P59" s="59"/>
      <c r="Q59" s="59">
        <f t="shared" si="89"/>
        <v>0</v>
      </c>
      <c r="R59" s="59">
        <f t="shared" si="89"/>
        <v>0</v>
      </c>
      <c r="S59" s="59">
        <f t="shared" si="89"/>
        <v>0</v>
      </c>
      <c r="T59" s="59">
        <f t="shared" si="89"/>
        <v>0</v>
      </c>
      <c r="U59" s="59">
        <f t="shared" si="89"/>
        <v>0</v>
      </c>
      <c r="V59" s="155">
        <f t="shared" si="89"/>
        <v>0</v>
      </c>
      <c r="W59" s="47"/>
    </row>
    <row r="60" spans="2:23" x14ac:dyDescent="0.3">
      <c r="B60" s="18">
        <v>51</v>
      </c>
      <c r="C60" s="13">
        <v>41844</v>
      </c>
      <c r="D60" s="4" t="s">
        <v>175</v>
      </c>
      <c r="E60" s="4"/>
      <c r="F60" s="4"/>
      <c r="G60" s="62"/>
      <c r="H60" s="42"/>
      <c r="I60" s="5"/>
      <c r="J60" s="28"/>
      <c r="K60" s="42"/>
      <c r="L60" s="130"/>
      <c r="M60" s="42"/>
      <c r="N60" s="42"/>
      <c r="O60" s="42"/>
      <c r="P60" s="42"/>
      <c r="Q60" s="42"/>
      <c r="R60" s="42"/>
      <c r="S60" s="5"/>
      <c r="T60" s="5"/>
      <c r="U60" s="130"/>
      <c r="V60" s="5"/>
      <c r="W60" s="48"/>
    </row>
    <row r="61" spans="2:23" x14ac:dyDescent="0.3">
      <c r="B61" s="18">
        <v>52</v>
      </c>
      <c r="C61" s="13">
        <v>41845</v>
      </c>
      <c r="D61" s="4">
        <v>0.40461805555555558</v>
      </c>
      <c r="E61" s="4">
        <v>0.93753472222222223</v>
      </c>
      <c r="F61" s="4">
        <f t="shared" ref="F61:F67" si="90">IF(OR(E61="無打卡資料",D61="無打卡資料"),"?",(E61-D61))</f>
        <v>0.53291666666666671</v>
      </c>
      <c r="G61" s="62">
        <v>13</v>
      </c>
      <c r="H61" s="42">
        <f t="shared" ref="H61:H63" si="91">IF(G61&gt;=9,1.5,0.5)</f>
        <v>1.5</v>
      </c>
      <c r="I61" s="5">
        <f>IF((G61="？"),"?",(G61-H61))</f>
        <v>11.5</v>
      </c>
      <c r="J61" s="28">
        <f t="shared" si="19"/>
        <v>3.5</v>
      </c>
      <c r="K61" s="42">
        <f t="shared" si="20"/>
        <v>2</v>
      </c>
      <c r="L61" s="130">
        <f t="shared" si="51"/>
        <v>1.5</v>
      </c>
      <c r="M61" s="42">
        <v>543</v>
      </c>
      <c r="N61" s="42"/>
      <c r="O61" s="42"/>
      <c r="P61" s="42"/>
      <c r="Q61" s="42"/>
      <c r="R61" s="42"/>
      <c r="S61" s="5"/>
      <c r="T61" s="5"/>
      <c r="U61" s="130"/>
      <c r="V61" s="56"/>
      <c r="W61" s="48"/>
    </row>
    <row r="62" spans="2:23" x14ac:dyDescent="0.3">
      <c r="B62" s="18">
        <v>53</v>
      </c>
      <c r="C62" s="13">
        <v>41846</v>
      </c>
      <c r="D62" s="4">
        <v>0.52958333333333341</v>
      </c>
      <c r="E62" s="4">
        <v>0.93769675925925933</v>
      </c>
      <c r="F62" s="4">
        <f t="shared" si="90"/>
        <v>0.40811342592592592</v>
      </c>
      <c r="G62" s="62">
        <v>10</v>
      </c>
      <c r="H62" s="42">
        <f t="shared" si="91"/>
        <v>1.5</v>
      </c>
      <c r="I62" s="5">
        <f>IF((G62="？"),"?",(G62-H62))</f>
        <v>8.5</v>
      </c>
      <c r="J62" s="28">
        <f t="shared" si="19"/>
        <v>0.5</v>
      </c>
      <c r="K62" s="42">
        <f t="shared" si="20"/>
        <v>0.5</v>
      </c>
      <c r="L62" s="130">
        <f t="shared" si="51"/>
        <v>0</v>
      </c>
      <c r="M62" s="42">
        <v>70</v>
      </c>
      <c r="N62" s="42"/>
      <c r="O62" s="42"/>
      <c r="P62" s="42"/>
      <c r="Q62" s="42"/>
      <c r="R62" s="42"/>
      <c r="S62" s="5"/>
      <c r="T62" s="5"/>
      <c r="U62" s="130"/>
      <c r="V62" s="5"/>
      <c r="W62" s="48"/>
    </row>
    <row r="63" spans="2:23" x14ac:dyDescent="0.3">
      <c r="B63" s="18">
        <v>54</v>
      </c>
      <c r="C63" s="13">
        <v>41847</v>
      </c>
      <c r="D63" s="4">
        <v>0.4189930555555556</v>
      </c>
      <c r="E63" s="4" t="s">
        <v>56</v>
      </c>
      <c r="F63" s="4"/>
      <c r="G63" s="62">
        <v>9</v>
      </c>
      <c r="H63" s="42">
        <f t="shared" si="91"/>
        <v>1.5</v>
      </c>
      <c r="I63" s="5">
        <f>IF((G63="？"),"?",(G63-H63))</f>
        <v>7.5</v>
      </c>
      <c r="J63" s="28">
        <f t="shared" si="19"/>
        <v>0</v>
      </c>
      <c r="K63" s="42">
        <f t="shared" si="20"/>
        <v>0</v>
      </c>
      <c r="L63" s="130">
        <f t="shared" si="51"/>
        <v>0</v>
      </c>
      <c r="M63" s="42">
        <v>0</v>
      </c>
      <c r="N63" s="42"/>
      <c r="O63" s="42"/>
      <c r="P63" s="42"/>
      <c r="Q63" s="42"/>
      <c r="R63" s="42"/>
      <c r="S63" s="5"/>
      <c r="T63" s="5"/>
      <c r="U63" s="130"/>
      <c r="V63" s="5"/>
      <c r="W63" s="48"/>
    </row>
    <row r="64" spans="2:23" x14ac:dyDescent="0.3">
      <c r="B64" s="18">
        <v>55</v>
      </c>
      <c r="C64" s="13">
        <v>41848</v>
      </c>
      <c r="D64" s="4" t="s">
        <v>175</v>
      </c>
      <c r="E64" s="4"/>
      <c r="F64" s="4"/>
      <c r="G64" s="62"/>
      <c r="H64" s="42"/>
      <c r="I64" s="5"/>
      <c r="J64" s="28"/>
      <c r="K64" s="42"/>
      <c r="L64" s="130"/>
      <c r="M64" s="42"/>
      <c r="N64" s="42"/>
      <c r="O64" s="42"/>
      <c r="P64" s="42"/>
      <c r="Q64" s="42"/>
      <c r="R64" s="42"/>
      <c r="S64" s="5"/>
      <c r="T64" s="5"/>
      <c r="U64" s="130"/>
      <c r="V64" s="5"/>
      <c r="W64" s="48"/>
    </row>
    <row r="65" spans="1:23" x14ac:dyDescent="0.3">
      <c r="B65" s="18">
        <v>56</v>
      </c>
      <c r="C65" s="13">
        <v>41849</v>
      </c>
      <c r="D65" s="4">
        <v>0.4020023148148148</v>
      </c>
      <c r="E65" s="4">
        <v>0.91744212962962957</v>
      </c>
      <c r="F65" s="4">
        <f t="shared" si="90"/>
        <v>0.51543981481481471</v>
      </c>
      <c r="G65" s="62">
        <v>12.5</v>
      </c>
      <c r="H65" s="42">
        <f t="shared" ref="H65" si="92">IF(G65&gt;=9,1.5,0.5)</f>
        <v>1.5</v>
      </c>
      <c r="I65" s="5">
        <f>IF((G65="？"),"?",(G65-H65))</f>
        <v>11</v>
      </c>
      <c r="J65" s="28">
        <f t="shared" si="19"/>
        <v>3</v>
      </c>
      <c r="K65" s="42">
        <f t="shared" si="20"/>
        <v>2</v>
      </c>
      <c r="L65" s="130">
        <f t="shared" si="51"/>
        <v>1</v>
      </c>
      <c r="M65" s="42">
        <v>455</v>
      </c>
      <c r="N65" s="42"/>
      <c r="O65" s="42"/>
      <c r="P65" s="42"/>
      <c r="Q65" s="42"/>
      <c r="R65" s="42"/>
      <c r="S65" s="5"/>
      <c r="T65" s="5"/>
      <c r="U65" s="130"/>
      <c r="V65" s="5"/>
      <c r="W65" s="48"/>
    </row>
    <row r="66" spans="1:23" x14ac:dyDescent="0.3">
      <c r="B66" s="18">
        <v>57</v>
      </c>
      <c r="C66" s="13">
        <v>41850</v>
      </c>
      <c r="D66" s="4" t="s">
        <v>177</v>
      </c>
      <c r="E66" s="4" t="s">
        <v>177</v>
      </c>
      <c r="F66" s="57"/>
      <c r="G66" s="62"/>
      <c r="H66" s="42"/>
      <c r="I66" s="5"/>
      <c r="J66" s="28"/>
      <c r="K66" s="42"/>
      <c r="L66" s="130"/>
      <c r="M66" s="42">
        <v>0</v>
      </c>
      <c r="N66" s="42"/>
      <c r="O66" s="42"/>
      <c r="P66" s="42"/>
      <c r="Q66" s="42"/>
      <c r="R66" s="42"/>
      <c r="S66" s="5"/>
      <c r="T66" s="5"/>
      <c r="U66" s="130"/>
      <c r="V66" s="5"/>
      <c r="W66" s="48"/>
    </row>
    <row r="67" spans="1:23" x14ac:dyDescent="0.3">
      <c r="B67" s="18">
        <v>58</v>
      </c>
      <c r="C67" s="13">
        <v>41851</v>
      </c>
      <c r="D67" s="4">
        <v>0.40037037037037032</v>
      </c>
      <c r="E67" s="4">
        <v>0.91731481481481481</v>
      </c>
      <c r="F67" s="4">
        <f t="shared" si="90"/>
        <v>0.51694444444444443</v>
      </c>
      <c r="G67" s="62">
        <v>12.5</v>
      </c>
      <c r="H67" s="42">
        <f t="shared" ref="H67" si="93">IF(G67&gt;=9,1.5,0.5)</f>
        <v>1.5</v>
      </c>
      <c r="I67" s="5">
        <f>IF((G67="？"),"?",(G67-H67))</f>
        <v>11</v>
      </c>
      <c r="J67" s="28">
        <f t="shared" si="19"/>
        <v>3</v>
      </c>
      <c r="K67" s="42">
        <f t="shared" si="20"/>
        <v>2</v>
      </c>
      <c r="L67" s="130">
        <f t="shared" si="51"/>
        <v>1</v>
      </c>
      <c r="M67" s="42">
        <v>455</v>
      </c>
      <c r="N67" s="42"/>
      <c r="O67" s="42"/>
      <c r="P67" s="42"/>
      <c r="Q67" s="42"/>
      <c r="R67" s="42"/>
      <c r="S67" s="5"/>
      <c r="T67" s="5"/>
      <c r="U67" s="130"/>
      <c r="V67" s="56"/>
      <c r="W67" s="48"/>
    </row>
    <row r="68" spans="1:23" x14ac:dyDescent="0.3">
      <c r="A68" s="10" t="s">
        <v>180</v>
      </c>
      <c r="B68" s="18">
        <v>59</v>
      </c>
      <c r="C68" s="13">
        <v>41852</v>
      </c>
      <c r="D68" s="4" t="s">
        <v>175</v>
      </c>
      <c r="E68" s="4"/>
      <c r="F68" s="4"/>
      <c r="G68" s="61"/>
      <c r="H68" s="42"/>
      <c r="I68" s="5"/>
      <c r="J68" s="28"/>
      <c r="K68" s="42"/>
      <c r="L68" s="130"/>
      <c r="M68" s="42"/>
      <c r="N68" s="42"/>
      <c r="O68" s="42"/>
      <c r="P68" s="42"/>
      <c r="Q68" s="42"/>
      <c r="R68" s="42"/>
      <c r="S68" s="42"/>
      <c r="T68" s="28"/>
      <c r="U68" s="129"/>
      <c r="V68" s="5"/>
      <c r="W68" s="48"/>
    </row>
    <row r="69" spans="1:23" x14ac:dyDescent="0.3">
      <c r="A69" s="1" t="s">
        <v>183</v>
      </c>
      <c r="B69" s="18">
        <v>60</v>
      </c>
      <c r="C69" s="13">
        <v>41853</v>
      </c>
      <c r="D69" s="4">
        <v>0.50391203703703702</v>
      </c>
      <c r="E69" s="4">
        <v>0.87733796296296296</v>
      </c>
      <c r="F69" s="4">
        <f t="shared" ref="F69:F76" si="94">IF(OR(E69="無打卡資料",D69="無打卡資料"),"?",(E69-D69))</f>
        <v>0.37342592592592594</v>
      </c>
      <c r="G69" s="62">
        <v>9</v>
      </c>
      <c r="H69" s="42">
        <f t="shared" ref="H69:H72" si="95">IF(G69&gt;=9,1.5,0.5)</f>
        <v>1.5</v>
      </c>
      <c r="I69" s="5">
        <f>IF((G69="？"),"?",(G69-H69))</f>
        <v>7.5</v>
      </c>
      <c r="J69" s="28">
        <f t="shared" ref="J69:J102" si="96">IF(I69-8&lt;0,0,(I69-8))</f>
        <v>0</v>
      </c>
      <c r="K69" s="42">
        <f t="shared" ref="K69:K102" si="97">IF(2&lt;J69,2,J69)</f>
        <v>0</v>
      </c>
      <c r="L69" s="130">
        <f>J69-K69</f>
        <v>0</v>
      </c>
      <c r="M69" s="42">
        <v>0</v>
      </c>
      <c r="N69" s="42"/>
      <c r="O69" s="42"/>
      <c r="P69" s="42"/>
      <c r="Q69" s="42"/>
      <c r="R69" s="42"/>
      <c r="S69" s="5"/>
      <c r="T69" s="5"/>
      <c r="U69" s="130"/>
      <c r="V69" s="5"/>
      <c r="W69" s="48"/>
    </row>
    <row r="70" spans="1:23" x14ac:dyDescent="0.3">
      <c r="A70" s="1" t="s">
        <v>99</v>
      </c>
      <c r="B70" s="18">
        <v>61</v>
      </c>
      <c r="C70" s="13">
        <v>41854</v>
      </c>
      <c r="D70" s="4">
        <v>0.41159722222222223</v>
      </c>
      <c r="E70" s="4">
        <v>0.88741898148148157</v>
      </c>
      <c r="F70" s="4">
        <f t="shared" si="94"/>
        <v>0.47582175925925935</v>
      </c>
      <c r="G70" s="62">
        <v>11.5</v>
      </c>
      <c r="H70" s="42">
        <f t="shared" si="95"/>
        <v>1.5</v>
      </c>
      <c r="I70" s="5">
        <f>IF((G70="？"),"?",(G70-H70))</f>
        <v>10</v>
      </c>
      <c r="J70" s="28">
        <f t="shared" si="96"/>
        <v>2</v>
      </c>
      <c r="K70" s="42">
        <f t="shared" si="97"/>
        <v>2</v>
      </c>
      <c r="L70" s="130">
        <f t="shared" ref="L70:L102" si="98">J70-K70</f>
        <v>0</v>
      </c>
      <c r="M70" s="42">
        <v>283</v>
      </c>
      <c r="N70" s="42"/>
      <c r="O70" s="42"/>
      <c r="P70" s="42"/>
      <c r="Q70" s="42"/>
      <c r="R70" s="42"/>
      <c r="S70" s="5"/>
      <c r="T70" s="5"/>
      <c r="U70" s="130"/>
      <c r="V70" s="5"/>
      <c r="W70" s="48"/>
    </row>
    <row r="71" spans="1:23" x14ac:dyDescent="0.3">
      <c r="A71" s="65"/>
      <c r="B71" s="18">
        <v>62</v>
      </c>
      <c r="C71" s="13">
        <v>41855</v>
      </c>
      <c r="D71" s="4">
        <v>0.40527777777777779</v>
      </c>
      <c r="E71" s="4">
        <v>0.91784722222222215</v>
      </c>
      <c r="F71" s="4">
        <f t="shared" si="94"/>
        <v>0.51256944444444441</v>
      </c>
      <c r="G71" s="62">
        <v>12.5</v>
      </c>
      <c r="H71" s="42">
        <f t="shared" si="95"/>
        <v>1.5</v>
      </c>
      <c r="I71" s="5">
        <f>IF((G71="？"),"?",(G71-H71))</f>
        <v>11</v>
      </c>
      <c r="J71" s="28">
        <f t="shared" si="96"/>
        <v>3</v>
      </c>
      <c r="K71" s="42">
        <f t="shared" si="97"/>
        <v>2</v>
      </c>
      <c r="L71" s="130">
        <f t="shared" si="98"/>
        <v>1</v>
      </c>
      <c r="M71" s="42">
        <v>459</v>
      </c>
      <c r="N71" s="42"/>
      <c r="O71" s="42"/>
      <c r="P71" s="42"/>
      <c r="Q71" s="42" t="s">
        <v>268</v>
      </c>
      <c r="R71" s="42">
        <v>495</v>
      </c>
      <c r="S71" s="5"/>
      <c r="T71" s="5"/>
      <c r="U71" s="130"/>
      <c r="V71" s="5"/>
      <c r="W71" s="48"/>
    </row>
    <row r="72" spans="1:23" x14ac:dyDescent="0.3">
      <c r="A72" s="65"/>
      <c r="B72" s="18">
        <v>63</v>
      </c>
      <c r="C72" s="13">
        <v>41856</v>
      </c>
      <c r="D72" s="4">
        <v>0.40863425925925928</v>
      </c>
      <c r="E72" s="4">
        <v>0.9174768518518519</v>
      </c>
      <c r="F72" s="4">
        <f t="shared" si="94"/>
        <v>0.50884259259259257</v>
      </c>
      <c r="G72" s="62">
        <v>12</v>
      </c>
      <c r="H72" s="42">
        <f t="shared" si="95"/>
        <v>1.5</v>
      </c>
      <c r="I72" s="5">
        <f>IF((G72="？"),"?",(G72-H72))</f>
        <v>10.5</v>
      </c>
      <c r="J72" s="28">
        <f t="shared" si="96"/>
        <v>2.5</v>
      </c>
      <c r="K72" s="42">
        <f t="shared" si="97"/>
        <v>2</v>
      </c>
      <c r="L72" s="130">
        <f t="shared" si="98"/>
        <v>0.5</v>
      </c>
      <c r="M72" s="42">
        <v>371</v>
      </c>
      <c r="N72" s="42">
        <v>2</v>
      </c>
      <c r="O72" s="42">
        <v>2.5</v>
      </c>
      <c r="P72" s="42">
        <f>ROUND(N72*1/3*106+O72*2/3*106,0)</f>
        <v>247</v>
      </c>
      <c r="Q72" s="42"/>
      <c r="R72" s="42"/>
      <c r="S72" s="5"/>
      <c r="T72" s="5"/>
      <c r="U72" s="130"/>
      <c r="V72" s="5"/>
      <c r="W72" s="48"/>
    </row>
    <row r="73" spans="1:23" x14ac:dyDescent="0.3">
      <c r="A73" s="65"/>
      <c r="B73" s="18">
        <v>64</v>
      </c>
      <c r="C73" s="13">
        <v>41857</v>
      </c>
      <c r="D73" s="4" t="s">
        <v>175</v>
      </c>
      <c r="E73" s="4"/>
      <c r="F73" s="4"/>
      <c r="G73" s="62"/>
      <c r="H73" s="42"/>
      <c r="I73" s="5"/>
      <c r="J73" s="28"/>
      <c r="K73" s="42"/>
      <c r="L73" s="130"/>
      <c r="M73" s="42"/>
      <c r="N73" s="42"/>
      <c r="O73" s="42"/>
      <c r="P73" s="42"/>
      <c r="Q73" s="42"/>
      <c r="R73" s="42"/>
      <c r="S73" s="5"/>
      <c r="T73" s="5"/>
      <c r="U73" s="130"/>
      <c r="V73" s="5"/>
      <c r="W73" s="48"/>
    </row>
    <row r="74" spans="1:23" x14ac:dyDescent="0.3">
      <c r="B74" s="18"/>
      <c r="C74" s="58" t="s">
        <v>310</v>
      </c>
      <c r="D74" s="105"/>
      <c r="E74" s="105"/>
      <c r="F74" s="105"/>
      <c r="G74" s="59">
        <f>SUM(G60:G73)</f>
        <v>102</v>
      </c>
      <c r="H74" s="59">
        <f t="shared" ref="H74" si="99">SUM(H60:H73)</f>
        <v>13.5</v>
      </c>
      <c r="I74" s="59">
        <f t="shared" ref="I74" si="100">SUM(I60:I73)</f>
        <v>88.5</v>
      </c>
      <c r="J74" s="59">
        <f t="shared" ref="J74" si="101">SUM(J60:J73)</f>
        <v>17.5</v>
      </c>
      <c r="K74" s="59">
        <f t="shared" ref="K74" si="102">SUM(K60:K73)</f>
        <v>12.5</v>
      </c>
      <c r="L74" s="59">
        <f t="shared" ref="L74" si="103">SUM(L60:L73)</f>
        <v>5</v>
      </c>
      <c r="M74" s="59">
        <v>2636</v>
      </c>
      <c r="N74" s="126">
        <f>SUM(N60:N73)</f>
        <v>2</v>
      </c>
      <c r="O74" s="126">
        <f>SUM(O60:O73)</f>
        <v>2.5</v>
      </c>
      <c r="P74" s="127">
        <f>SUM(P60:P73)</f>
        <v>247</v>
      </c>
      <c r="Q74" s="59">
        <v>1</v>
      </c>
      <c r="R74" s="59">
        <f t="shared" ref="R74" si="104">SUM(R60:R73)</f>
        <v>495</v>
      </c>
      <c r="S74" s="59">
        <f t="shared" ref="S74" si="105">SUM(S60:S73)</f>
        <v>0</v>
      </c>
      <c r="T74" s="59">
        <f t="shared" ref="T74" si="106">SUM(T60:T73)</f>
        <v>0</v>
      </c>
      <c r="U74" s="59">
        <f t="shared" ref="U74" si="107">SUM(U60:U73)</f>
        <v>0</v>
      </c>
      <c r="V74" s="155">
        <f t="shared" ref="V74" si="108">SUM(V60:V73)</f>
        <v>0</v>
      </c>
      <c r="W74" s="47" t="s">
        <v>314</v>
      </c>
    </row>
    <row r="75" spans="1:23" x14ac:dyDescent="0.3">
      <c r="B75" s="118"/>
      <c r="C75" s="110" t="s">
        <v>341</v>
      </c>
      <c r="D75" s="105"/>
      <c r="E75" s="105"/>
      <c r="F75" s="105"/>
      <c r="G75" s="59">
        <f>G74</f>
        <v>102</v>
      </c>
      <c r="H75" s="59">
        <f t="shared" ref="H75:L75" si="109">H74</f>
        <v>13.5</v>
      </c>
      <c r="I75" s="59">
        <f t="shared" si="109"/>
        <v>88.5</v>
      </c>
      <c r="J75" s="59">
        <f t="shared" si="109"/>
        <v>17.5</v>
      </c>
      <c r="K75" s="59">
        <f t="shared" si="109"/>
        <v>12.5</v>
      </c>
      <c r="L75" s="59">
        <f t="shared" si="109"/>
        <v>5</v>
      </c>
      <c r="M75" s="59">
        <v>2636</v>
      </c>
      <c r="N75" s="126">
        <f>N74</f>
        <v>2</v>
      </c>
      <c r="O75" s="126">
        <f t="shared" ref="O75:P75" si="110">O74</f>
        <v>2.5</v>
      </c>
      <c r="P75" s="127">
        <f t="shared" si="110"/>
        <v>247</v>
      </c>
      <c r="Q75" s="59">
        <f t="shared" ref="Q75" si="111">Q74</f>
        <v>1</v>
      </c>
      <c r="R75" s="59">
        <f t="shared" ref="R75" si="112">R74</f>
        <v>495</v>
      </c>
      <c r="S75" s="59">
        <f t="shared" ref="S75" si="113">S74</f>
        <v>0</v>
      </c>
      <c r="T75" s="59">
        <f t="shared" ref="T75" si="114">T74</f>
        <v>0</v>
      </c>
      <c r="U75" s="59">
        <f t="shared" ref="U75" si="115">U74</f>
        <v>0</v>
      </c>
      <c r="V75" s="155">
        <f t="shared" ref="V75" si="116">V74</f>
        <v>0</v>
      </c>
      <c r="W75" s="47"/>
    </row>
    <row r="76" spans="1:23" x14ac:dyDescent="0.3">
      <c r="B76" s="18">
        <v>65</v>
      </c>
      <c r="C76" s="13">
        <v>41858</v>
      </c>
      <c r="D76" s="4">
        <v>0.45505787037037032</v>
      </c>
      <c r="E76" s="4">
        <v>0.83718750000000008</v>
      </c>
      <c r="F76" s="4">
        <f t="shared" si="94"/>
        <v>0.38212962962962976</v>
      </c>
      <c r="G76" s="62">
        <v>9</v>
      </c>
      <c r="H76" s="42">
        <f t="shared" ref="H76:H80" si="117">IF(G76&gt;=9,1.5,0.5)</f>
        <v>1.5</v>
      </c>
      <c r="I76" s="5">
        <f>IF((G76="？"),"?",(G76-H76))</f>
        <v>7.5</v>
      </c>
      <c r="J76" s="28">
        <f t="shared" si="96"/>
        <v>0</v>
      </c>
      <c r="K76" s="42">
        <f t="shared" si="97"/>
        <v>0</v>
      </c>
      <c r="L76" s="130">
        <f t="shared" si="98"/>
        <v>0</v>
      </c>
      <c r="M76" s="42">
        <v>0</v>
      </c>
      <c r="N76" s="42"/>
      <c r="O76" s="42"/>
      <c r="P76" s="42"/>
      <c r="Q76" s="42"/>
      <c r="R76" s="42"/>
      <c r="S76" s="5"/>
      <c r="T76" s="5"/>
      <c r="U76" s="130"/>
      <c r="V76" s="5"/>
      <c r="W76" s="48"/>
    </row>
    <row r="77" spans="1:23" x14ac:dyDescent="0.3">
      <c r="B77" s="18">
        <v>66</v>
      </c>
      <c r="C77" s="13">
        <v>41859</v>
      </c>
      <c r="D77" s="4">
        <v>0.4195949074074074</v>
      </c>
      <c r="E77" s="4">
        <v>0.7160185185185185</v>
      </c>
      <c r="F77" s="4">
        <f>IF(OR(E77="無打卡資料",D77="無打卡資料"),"?",(E77-D77))</f>
        <v>0.2964236111111111</v>
      </c>
      <c r="G77" s="62">
        <v>7</v>
      </c>
      <c r="H77" s="42">
        <f t="shared" si="117"/>
        <v>0.5</v>
      </c>
      <c r="I77" s="5">
        <f>IF((G77="？"),"?",(G77-H77))</f>
        <v>6.5</v>
      </c>
      <c r="J77" s="28">
        <f t="shared" si="96"/>
        <v>0</v>
      </c>
      <c r="K77" s="42">
        <f t="shared" si="97"/>
        <v>0</v>
      </c>
      <c r="L77" s="130">
        <f t="shared" si="98"/>
        <v>0</v>
      </c>
      <c r="M77" s="42">
        <v>0</v>
      </c>
      <c r="N77" s="42"/>
      <c r="O77" s="42"/>
      <c r="P77" s="42"/>
      <c r="Q77" s="42"/>
      <c r="R77" s="42"/>
      <c r="S77" s="5"/>
      <c r="T77" s="5"/>
      <c r="U77" s="130"/>
      <c r="V77" s="5"/>
      <c r="W77" s="48"/>
    </row>
    <row r="78" spans="1:23" x14ac:dyDescent="0.3">
      <c r="B78" s="18">
        <v>67</v>
      </c>
      <c r="C78" s="13">
        <v>41860</v>
      </c>
      <c r="D78" s="4">
        <v>0.62002314814814818</v>
      </c>
      <c r="E78" s="4">
        <v>0.93789351851851854</v>
      </c>
      <c r="F78" s="4">
        <f t="shared" ref="F78:F102" si="118">IF(OR(E78="無打卡資料",D78="無打卡資料"),"?",(E78-D78))</f>
        <v>0.31787037037037036</v>
      </c>
      <c r="G78" s="62">
        <v>7.5</v>
      </c>
      <c r="H78" s="42">
        <f t="shared" si="117"/>
        <v>0.5</v>
      </c>
      <c r="I78" s="5">
        <f>IF((G78="？"),"?",(G78-H78))</f>
        <v>7</v>
      </c>
      <c r="J78" s="28">
        <f t="shared" si="96"/>
        <v>0</v>
      </c>
      <c r="K78" s="42">
        <f t="shared" si="97"/>
        <v>0</v>
      </c>
      <c r="L78" s="130">
        <f t="shared" si="98"/>
        <v>0</v>
      </c>
      <c r="M78" s="42">
        <v>0</v>
      </c>
      <c r="N78" s="42"/>
      <c r="O78" s="42"/>
      <c r="P78" s="42"/>
      <c r="Q78" s="42"/>
      <c r="R78" s="42"/>
      <c r="S78" s="5"/>
      <c r="T78" s="5"/>
      <c r="U78" s="130"/>
      <c r="V78" s="5"/>
      <c r="W78" s="48"/>
    </row>
    <row r="79" spans="1:23" x14ac:dyDescent="0.3">
      <c r="B79" s="18">
        <v>68</v>
      </c>
      <c r="C79" s="13">
        <v>41861</v>
      </c>
      <c r="D79" s="4">
        <v>0.63216435185185182</v>
      </c>
      <c r="E79" s="4">
        <v>0.91776620370370365</v>
      </c>
      <c r="F79" s="4">
        <f t="shared" si="118"/>
        <v>0.28560185185185183</v>
      </c>
      <c r="G79" s="62">
        <v>7</v>
      </c>
      <c r="H79" s="42">
        <f t="shared" si="117"/>
        <v>0.5</v>
      </c>
      <c r="I79" s="5">
        <f>IF((G79="？"),"?",(G79-H79))</f>
        <v>6.5</v>
      </c>
      <c r="J79" s="28">
        <f t="shared" si="96"/>
        <v>0</v>
      </c>
      <c r="K79" s="42">
        <f t="shared" si="97"/>
        <v>0</v>
      </c>
      <c r="L79" s="130">
        <f t="shared" si="98"/>
        <v>0</v>
      </c>
      <c r="M79" s="42">
        <v>0</v>
      </c>
      <c r="N79" s="42"/>
      <c r="O79" s="42"/>
      <c r="P79" s="42"/>
      <c r="Q79" s="42"/>
      <c r="R79" s="42"/>
      <c r="S79" s="5"/>
      <c r="T79" s="5"/>
      <c r="U79" s="130"/>
      <c r="V79" s="56"/>
      <c r="W79" s="48"/>
    </row>
    <row r="80" spans="1:23" x14ac:dyDescent="0.3">
      <c r="B80" s="18">
        <v>69</v>
      </c>
      <c r="C80" s="13">
        <v>41862</v>
      </c>
      <c r="D80" s="4">
        <v>0.39030092592592597</v>
      </c>
      <c r="E80" s="4">
        <v>0.8224189814814814</v>
      </c>
      <c r="F80" s="4">
        <f t="shared" si="118"/>
        <v>0.43211805555555544</v>
      </c>
      <c r="G80" s="62">
        <v>10.5</v>
      </c>
      <c r="H80" s="42">
        <f t="shared" si="117"/>
        <v>1.5</v>
      </c>
      <c r="I80" s="5">
        <f>IF((G80="？"),"?",(G80-H80))</f>
        <v>9</v>
      </c>
      <c r="J80" s="28">
        <f t="shared" si="96"/>
        <v>1</v>
      </c>
      <c r="K80" s="42">
        <f t="shared" si="97"/>
        <v>1</v>
      </c>
      <c r="L80" s="130">
        <f t="shared" si="98"/>
        <v>0</v>
      </c>
      <c r="M80" s="42">
        <v>141</v>
      </c>
      <c r="N80" s="42"/>
      <c r="O80" s="42"/>
      <c r="P80" s="42"/>
      <c r="Q80" s="42"/>
      <c r="R80" s="42"/>
      <c r="S80" s="5"/>
      <c r="T80" s="5"/>
      <c r="U80" s="130"/>
      <c r="V80" s="5"/>
      <c r="W80" s="48"/>
    </row>
    <row r="81" spans="2:23" x14ac:dyDescent="0.3">
      <c r="B81" s="18">
        <v>70</v>
      </c>
      <c r="C81" s="13">
        <v>41863</v>
      </c>
      <c r="D81" s="4" t="s">
        <v>175</v>
      </c>
      <c r="E81" s="4"/>
      <c r="F81" s="4"/>
      <c r="G81" s="62"/>
      <c r="H81" s="42"/>
      <c r="I81" s="5"/>
      <c r="J81" s="28"/>
      <c r="K81" s="42"/>
      <c r="L81" s="130"/>
      <c r="M81" s="42"/>
      <c r="N81" s="42"/>
      <c r="O81" s="42"/>
      <c r="P81" s="42"/>
      <c r="Q81" s="42"/>
      <c r="R81" s="42"/>
      <c r="S81" s="5"/>
      <c r="T81" s="5"/>
      <c r="U81" s="130"/>
      <c r="V81" s="5"/>
      <c r="W81" s="48"/>
    </row>
    <row r="82" spans="2:23" x14ac:dyDescent="0.3">
      <c r="B82" s="18">
        <v>71</v>
      </c>
      <c r="C82" s="13">
        <v>41864</v>
      </c>
      <c r="D82" s="4" t="s">
        <v>175</v>
      </c>
      <c r="E82" s="4"/>
      <c r="F82" s="4"/>
      <c r="G82" s="62"/>
      <c r="H82" s="42"/>
      <c r="I82" s="5"/>
      <c r="J82" s="28"/>
      <c r="K82" s="42"/>
      <c r="L82" s="130"/>
      <c r="M82" s="42"/>
      <c r="N82" s="42"/>
      <c r="O82" s="42"/>
      <c r="P82" s="42"/>
      <c r="Q82" s="42"/>
      <c r="R82" s="42"/>
      <c r="S82" s="5"/>
      <c r="T82" s="5"/>
      <c r="U82" s="130"/>
      <c r="V82" s="5"/>
      <c r="W82" s="48"/>
    </row>
    <row r="83" spans="2:23" x14ac:dyDescent="0.3">
      <c r="B83" s="18">
        <v>72</v>
      </c>
      <c r="C83" s="13">
        <v>41865</v>
      </c>
      <c r="D83" s="4">
        <v>0.54663194444444441</v>
      </c>
      <c r="E83" s="4">
        <v>0.91771990740740739</v>
      </c>
      <c r="F83" s="4">
        <f t="shared" si="118"/>
        <v>0.37108796296296298</v>
      </c>
      <c r="G83" s="62">
        <v>9</v>
      </c>
      <c r="H83" s="42">
        <f t="shared" ref="H83:H102" si="119">IF(G83&gt;=9,1.5,0.5)</f>
        <v>1.5</v>
      </c>
      <c r="I83" s="5">
        <f t="shared" ref="I83:I102" si="120">IF((G83="？"),"?",(G83-H83))</f>
        <v>7.5</v>
      </c>
      <c r="J83" s="28">
        <f t="shared" si="96"/>
        <v>0</v>
      </c>
      <c r="K83" s="42">
        <f t="shared" si="97"/>
        <v>0</v>
      </c>
      <c r="L83" s="130">
        <f t="shared" si="98"/>
        <v>0</v>
      </c>
      <c r="M83" s="42">
        <v>0</v>
      </c>
      <c r="N83" s="42"/>
      <c r="O83" s="42"/>
      <c r="P83" s="42"/>
      <c r="Q83" s="42"/>
      <c r="R83" s="42"/>
      <c r="S83" s="5"/>
      <c r="T83" s="5"/>
      <c r="U83" s="130"/>
      <c r="V83" s="5"/>
      <c r="W83" s="48"/>
    </row>
    <row r="84" spans="2:23" x14ac:dyDescent="0.3">
      <c r="B84" s="18">
        <v>73</v>
      </c>
      <c r="C84" s="13">
        <v>41866</v>
      </c>
      <c r="D84" s="4">
        <v>0.53468749999999998</v>
      </c>
      <c r="E84" s="4">
        <v>0.9387847222222222</v>
      </c>
      <c r="F84" s="4">
        <f t="shared" si="118"/>
        <v>0.40409722222222222</v>
      </c>
      <c r="G84" s="62">
        <v>9.5</v>
      </c>
      <c r="H84" s="42">
        <f t="shared" si="119"/>
        <v>1.5</v>
      </c>
      <c r="I84" s="5">
        <f t="shared" si="120"/>
        <v>8</v>
      </c>
      <c r="J84" s="28">
        <f t="shared" si="96"/>
        <v>0</v>
      </c>
      <c r="K84" s="42">
        <f t="shared" si="97"/>
        <v>0</v>
      </c>
      <c r="L84" s="130">
        <f t="shared" si="98"/>
        <v>0</v>
      </c>
      <c r="M84" s="42">
        <v>0</v>
      </c>
      <c r="N84" s="42"/>
      <c r="O84" s="42"/>
      <c r="P84" s="42"/>
      <c r="Q84" s="42"/>
      <c r="R84" s="42"/>
      <c r="S84" s="5"/>
      <c r="T84" s="5"/>
      <c r="U84" s="130"/>
      <c r="V84" s="5"/>
      <c r="W84" s="48"/>
    </row>
    <row r="85" spans="2:23" x14ac:dyDescent="0.3">
      <c r="B85" s="18">
        <v>74</v>
      </c>
      <c r="C85" s="13">
        <v>41867</v>
      </c>
      <c r="D85" s="4">
        <v>0.45106481481481481</v>
      </c>
      <c r="E85" s="4">
        <v>0.94534722222222223</v>
      </c>
      <c r="F85" s="4">
        <f t="shared" si="118"/>
        <v>0.49428240740740742</v>
      </c>
      <c r="G85" s="62">
        <v>12</v>
      </c>
      <c r="H85" s="42">
        <f t="shared" si="119"/>
        <v>1.5</v>
      </c>
      <c r="I85" s="5">
        <f t="shared" si="120"/>
        <v>10.5</v>
      </c>
      <c r="J85" s="28">
        <f t="shared" si="96"/>
        <v>2.5</v>
      </c>
      <c r="K85" s="42">
        <f t="shared" si="97"/>
        <v>2</v>
      </c>
      <c r="L85" s="130">
        <f t="shared" si="98"/>
        <v>0.5</v>
      </c>
      <c r="M85" s="42">
        <v>371</v>
      </c>
      <c r="N85" s="42"/>
      <c r="O85" s="42"/>
      <c r="P85" s="42"/>
      <c r="Q85" s="42"/>
      <c r="R85" s="42"/>
      <c r="S85" s="5"/>
      <c r="T85" s="5"/>
      <c r="U85" s="130"/>
      <c r="V85" s="5"/>
      <c r="W85" s="48"/>
    </row>
    <row r="86" spans="2:23" x14ac:dyDescent="0.3">
      <c r="B86" s="18">
        <v>75</v>
      </c>
      <c r="C86" s="13">
        <v>41868</v>
      </c>
      <c r="D86" s="4">
        <v>0.49821759259259263</v>
      </c>
      <c r="E86" s="4">
        <v>0.91793981481481479</v>
      </c>
      <c r="F86" s="4">
        <f t="shared" si="118"/>
        <v>0.41972222222222216</v>
      </c>
      <c r="G86" s="62">
        <v>10</v>
      </c>
      <c r="H86" s="42">
        <f t="shared" si="119"/>
        <v>1.5</v>
      </c>
      <c r="I86" s="5">
        <f t="shared" si="120"/>
        <v>8.5</v>
      </c>
      <c r="J86" s="28">
        <f t="shared" si="96"/>
        <v>0.5</v>
      </c>
      <c r="K86" s="42">
        <f t="shared" si="97"/>
        <v>0.5</v>
      </c>
      <c r="L86" s="130">
        <f t="shared" si="98"/>
        <v>0</v>
      </c>
      <c r="M86" s="42">
        <v>71</v>
      </c>
      <c r="N86" s="42"/>
      <c r="O86" s="42"/>
      <c r="P86" s="42"/>
      <c r="Q86" s="42"/>
      <c r="R86" s="42"/>
      <c r="S86" s="5"/>
      <c r="T86" s="5"/>
      <c r="U86" s="130"/>
      <c r="V86" s="5"/>
      <c r="W86" s="48"/>
    </row>
    <row r="87" spans="2:23" x14ac:dyDescent="0.3">
      <c r="B87" s="18">
        <v>76</v>
      </c>
      <c r="C87" s="13">
        <v>41869</v>
      </c>
      <c r="D87" s="4">
        <v>0.40144675925925927</v>
      </c>
      <c r="E87" s="4">
        <v>0.76854166666666668</v>
      </c>
      <c r="F87" s="4">
        <f t="shared" si="118"/>
        <v>0.36709490740740741</v>
      </c>
      <c r="G87" s="62">
        <v>9</v>
      </c>
      <c r="H87" s="42">
        <f t="shared" si="119"/>
        <v>1.5</v>
      </c>
      <c r="I87" s="5">
        <f t="shared" si="120"/>
        <v>7.5</v>
      </c>
      <c r="J87" s="28">
        <f t="shared" si="96"/>
        <v>0</v>
      </c>
      <c r="K87" s="42">
        <f t="shared" si="97"/>
        <v>0</v>
      </c>
      <c r="L87" s="130">
        <f t="shared" si="98"/>
        <v>0</v>
      </c>
      <c r="M87" s="42">
        <v>0</v>
      </c>
      <c r="N87" s="42"/>
      <c r="O87" s="42"/>
      <c r="P87" s="42"/>
      <c r="Q87" s="42"/>
      <c r="R87" s="42"/>
      <c r="S87" s="5"/>
      <c r="T87" s="5"/>
      <c r="U87" s="130"/>
      <c r="V87" s="5"/>
      <c r="W87" s="48"/>
    </row>
    <row r="88" spans="2:23" x14ac:dyDescent="0.3">
      <c r="B88" s="18">
        <v>77</v>
      </c>
      <c r="C88" s="13">
        <v>41870</v>
      </c>
      <c r="D88" s="4">
        <v>0.62062499999999998</v>
      </c>
      <c r="E88" s="4">
        <v>0.91699074074074083</v>
      </c>
      <c r="F88" s="4">
        <f t="shared" si="118"/>
        <v>0.29636574074074085</v>
      </c>
      <c r="G88" s="62">
        <v>7</v>
      </c>
      <c r="H88" s="42">
        <f t="shared" si="119"/>
        <v>0.5</v>
      </c>
      <c r="I88" s="5">
        <f t="shared" si="120"/>
        <v>6.5</v>
      </c>
      <c r="J88" s="28">
        <f t="shared" si="96"/>
        <v>0</v>
      </c>
      <c r="K88" s="42">
        <f t="shared" si="97"/>
        <v>0</v>
      </c>
      <c r="L88" s="130">
        <f t="shared" si="98"/>
        <v>0</v>
      </c>
      <c r="M88" s="42">
        <v>0</v>
      </c>
      <c r="N88" s="42"/>
      <c r="O88" s="42"/>
      <c r="P88" s="42"/>
      <c r="Q88" s="42"/>
      <c r="R88" s="42"/>
      <c r="S88" s="5"/>
      <c r="T88" s="5"/>
      <c r="U88" s="130"/>
      <c r="V88" s="5"/>
      <c r="W88" s="48"/>
    </row>
    <row r="89" spans="2:23" x14ac:dyDescent="0.3">
      <c r="B89" s="18">
        <v>78</v>
      </c>
      <c r="C89" s="13">
        <v>41871</v>
      </c>
      <c r="D89" s="4">
        <v>0.41262731481481479</v>
      </c>
      <c r="E89" s="4" t="s">
        <v>56</v>
      </c>
      <c r="F89" s="4"/>
      <c r="G89" s="62">
        <v>8</v>
      </c>
      <c r="H89" s="42">
        <f t="shared" si="119"/>
        <v>0.5</v>
      </c>
      <c r="I89" s="5">
        <f t="shared" si="120"/>
        <v>7.5</v>
      </c>
      <c r="J89" s="28">
        <f t="shared" si="96"/>
        <v>0</v>
      </c>
      <c r="K89" s="42">
        <f t="shared" si="97"/>
        <v>0</v>
      </c>
      <c r="L89" s="130">
        <f t="shared" si="98"/>
        <v>0</v>
      </c>
      <c r="M89" s="42">
        <v>0</v>
      </c>
      <c r="N89" s="42">
        <v>1</v>
      </c>
      <c r="O89" s="42">
        <v>0</v>
      </c>
      <c r="P89" s="42">
        <f>ROUND(N89*1/3*106+O89*2/3*106,0)</f>
        <v>35</v>
      </c>
      <c r="Q89" s="42"/>
      <c r="R89" s="42"/>
      <c r="S89" s="5" t="s">
        <v>269</v>
      </c>
      <c r="T89" s="56">
        <v>847</v>
      </c>
      <c r="U89" s="130"/>
      <c r="V89" s="5"/>
      <c r="W89" s="48"/>
    </row>
    <row r="90" spans="2:23" x14ac:dyDescent="0.3">
      <c r="B90" s="18"/>
      <c r="C90" s="58" t="s">
        <v>310</v>
      </c>
      <c r="D90" s="105"/>
      <c r="E90" s="105"/>
      <c r="F90" s="105"/>
      <c r="G90" s="59">
        <f>SUM(G76:G89)</f>
        <v>105.5</v>
      </c>
      <c r="H90" s="59">
        <f t="shared" ref="H90" si="121">SUM(H76:H89)</f>
        <v>13</v>
      </c>
      <c r="I90" s="59">
        <f t="shared" ref="I90" si="122">SUM(I76:I89)</f>
        <v>92.5</v>
      </c>
      <c r="J90" s="59">
        <f t="shared" ref="J90" si="123">SUM(J76:J89)</f>
        <v>4</v>
      </c>
      <c r="K90" s="59">
        <f t="shared" ref="K90" si="124">SUM(K76:K89)</f>
        <v>3.5</v>
      </c>
      <c r="L90" s="59">
        <f t="shared" ref="L90" si="125">SUM(L76:L89)</f>
        <v>0.5</v>
      </c>
      <c r="M90" s="59">
        <v>583</v>
      </c>
      <c r="N90" s="126">
        <f>SUM(N76:N89)</f>
        <v>1</v>
      </c>
      <c r="O90" s="126">
        <f>SUM(O76:O89)</f>
        <v>0</v>
      </c>
      <c r="P90" s="127">
        <f>SUM(P76:P89)</f>
        <v>35</v>
      </c>
      <c r="Q90" s="59">
        <f t="shared" ref="Q90" si="126">SUM(Q76:Q89)</f>
        <v>0</v>
      </c>
      <c r="R90" s="59">
        <f t="shared" ref="R90" si="127">SUM(R76:R89)</f>
        <v>0</v>
      </c>
      <c r="S90" s="59">
        <v>1</v>
      </c>
      <c r="T90" s="59">
        <f t="shared" ref="T90" si="128">SUM(T76:T89)</f>
        <v>847</v>
      </c>
      <c r="U90" s="59">
        <f t="shared" ref="U90" si="129">SUM(U76:U89)</f>
        <v>0</v>
      </c>
      <c r="V90" s="155">
        <f t="shared" ref="V90" si="130">SUM(V76:V89)</f>
        <v>0</v>
      </c>
      <c r="W90" s="47" t="s">
        <v>315</v>
      </c>
    </row>
    <row r="91" spans="2:23" x14ac:dyDescent="0.3">
      <c r="B91" s="118"/>
      <c r="C91" s="110" t="s">
        <v>341</v>
      </c>
      <c r="D91" s="105"/>
      <c r="E91" s="105"/>
      <c r="F91" s="105"/>
      <c r="G91" s="59">
        <f>G90-G89</f>
        <v>97.5</v>
      </c>
      <c r="H91" s="59">
        <f t="shared" ref="H91:L91" si="131">H90-H89</f>
        <v>12.5</v>
      </c>
      <c r="I91" s="59">
        <f t="shared" si="131"/>
        <v>85</v>
      </c>
      <c r="J91" s="59">
        <f t="shared" si="131"/>
        <v>4</v>
      </c>
      <c r="K91" s="59">
        <f t="shared" si="131"/>
        <v>3.5</v>
      </c>
      <c r="L91" s="59">
        <f t="shared" si="131"/>
        <v>0.5</v>
      </c>
      <c r="M91" s="59">
        <v>583</v>
      </c>
      <c r="N91" s="126">
        <f>N90</f>
        <v>1</v>
      </c>
      <c r="O91" s="126">
        <f t="shared" ref="O91:P91" si="132">O90</f>
        <v>0</v>
      </c>
      <c r="P91" s="127">
        <f t="shared" si="132"/>
        <v>35</v>
      </c>
      <c r="Q91" s="59">
        <f>Q90</f>
        <v>0</v>
      </c>
      <c r="R91" s="59">
        <f t="shared" ref="R91" si="133">R90</f>
        <v>0</v>
      </c>
      <c r="S91" s="59">
        <f t="shared" ref="S91" si="134">S90</f>
        <v>1</v>
      </c>
      <c r="T91" s="59">
        <f t="shared" ref="T91" si="135">T90</f>
        <v>847</v>
      </c>
      <c r="U91" s="59">
        <f t="shared" ref="U91" si="136">U90</f>
        <v>0</v>
      </c>
      <c r="V91" s="155">
        <f t="shared" ref="V91" si="137">V90</f>
        <v>0</v>
      </c>
      <c r="W91" s="47"/>
    </row>
    <row r="92" spans="2:23" x14ac:dyDescent="0.3">
      <c r="B92" s="18">
        <v>79</v>
      </c>
      <c r="C92" s="13">
        <v>41872</v>
      </c>
      <c r="D92" s="4">
        <v>0.41452546296296294</v>
      </c>
      <c r="E92" s="4">
        <v>0.75023148148148155</v>
      </c>
      <c r="F92" s="4">
        <f t="shared" si="118"/>
        <v>0.33570601851851861</v>
      </c>
      <c r="G92" s="62">
        <v>8</v>
      </c>
      <c r="H92" s="42">
        <f t="shared" si="119"/>
        <v>0.5</v>
      </c>
      <c r="I92" s="5">
        <f t="shared" si="120"/>
        <v>7.5</v>
      </c>
      <c r="J92" s="28">
        <f t="shared" si="96"/>
        <v>0</v>
      </c>
      <c r="K92" s="42">
        <f t="shared" si="97"/>
        <v>0</v>
      </c>
      <c r="L92" s="130">
        <f t="shared" si="98"/>
        <v>0</v>
      </c>
      <c r="M92" s="42">
        <v>0</v>
      </c>
      <c r="N92" s="42"/>
      <c r="O92" s="42"/>
      <c r="P92" s="42"/>
      <c r="Q92" s="42"/>
      <c r="R92" s="42"/>
      <c r="S92" s="5"/>
      <c r="T92" s="5"/>
      <c r="U92" s="130"/>
      <c r="V92" s="5"/>
      <c r="W92" s="48"/>
    </row>
    <row r="93" spans="2:23" x14ac:dyDescent="0.3">
      <c r="B93" s="18">
        <v>80</v>
      </c>
      <c r="C93" s="13">
        <v>41873</v>
      </c>
      <c r="D93" s="4">
        <v>0.51401620370370371</v>
      </c>
      <c r="E93" s="4">
        <v>0.93784722222222217</v>
      </c>
      <c r="F93" s="4">
        <f t="shared" si="118"/>
        <v>0.42383101851851845</v>
      </c>
      <c r="G93" s="62">
        <v>10</v>
      </c>
      <c r="H93" s="42">
        <f t="shared" si="119"/>
        <v>1.5</v>
      </c>
      <c r="I93" s="5">
        <f t="shared" si="120"/>
        <v>8.5</v>
      </c>
      <c r="J93" s="28">
        <f t="shared" si="96"/>
        <v>0.5</v>
      </c>
      <c r="K93" s="42">
        <f t="shared" si="97"/>
        <v>0.5</v>
      </c>
      <c r="L93" s="130">
        <f t="shared" si="98"/>
        <v>0</v>
      </c>
      <c r="M93" s="42">
        <v>71</v>
      </c>
      <c r="N93" s="42"/>
      <c r="O93" s="42"/>
      <c r="P93" s="42"/>
      <c r="Q93" s="42"/>
      <c r="R93" s="42"/>
      <c r="S93" s="5"/>
      <c r="T93" s="5"/>
      <c r="U93" s="130"/>
      <c r="V93" s="5"/>
      <c r="W93" s="48"/>
    </row>
    <row r="94" spans="2:23" x14ac:dyDescent="0.3">
      <c r="B94" s="18">
        <v>81</v>
      </c>
      <c r="C94" s="13">
        <v>41874</v>
      </c>
      <c r="D94" s="4">
        <v>0.5192592592592592</v>
      </c>
      <c r="E94" s="4">
        <v>0.94059027777777782</v>
      </c>
      <c r="F94" s="4">
        <f t="shared" si="118"/>
        <v>0.42133101851851862</v>
      </c>
      <c r="G94" s="62">
        <v>10</v>
      </c>
      <c r="H94" s="42">
        <f t="shared" si="119"/>
        <v>1.5</v>
      </c>
      <c r="I94" s="5">
        <f t="shared" si="120"/>
        <v>8.5</v>
      </c>
      <c r="J94" s="28">
        <f t="shared" si="96"/>
        <v>0.5</v>
      </c>
      <c r="K94" s="42">
        <f t="shared" si="97"/>
        <v>0.5</v>
      </c>
      <c r="L94" s="130">
        <f t="shared" si="98"/>
        <v>0</v>
      </c>
      <c r="M94" s="42">
        <v>71</v>
      </c>
      <c r="N94" s="42"/>
      <c r="O94" s="42"/>
      <c r="P94" s="42"/>
      <c r="Q94" s="42"/>
      <c r="R94" s="42"/>
      <c r="S94" s="5"/>
      <c r="T94" s="5"/>
      <c r="U94" s="130"/>
      <c r="V94" s="5"/>
      <c r="W94" s="48"/>
    </row>
    <row r="95" spans="2:23" x14ac:dyDescent="0.3">
      <c r="B95" s="18">
        <v>82</v>
      </c>
      <c r="C95" s="13">
        <v>41875</v>
      </c>
      <c r="D95" s="4">
        <v>0.4132291666666667</v>
      </c>
      <c r="E95" s="4" t="s">
        <v>56</v>
      </c>
      <c r="F95" s="4"/>
      <c r="G95" s="62">
        <v>10.5</v>
      </c>
      <c r="H95" s="42">
        <f t="shared" si="119"/>
        <v>1.5</v>
      </c>
      <c r="I95" s="5">
        <f t="shared" si="120"/>
        <v>9</v>
      </c>
      <c r="J95" s="28">
        <f t="shared" si="96"/>
        <v>1</v>
      </c>
      <c r="K95" s="42">
        <f t="shared" si="97"/>
        <v>1</v>
      </c>
      <c r="L95" s="130">
        <f t="shared" si="98"/>
        <v>0</v>
      </c>
      <c r="M95" s="42">
        <v>141</v>
      </c>
      <c r="N95" s="42"/>
      <c r="O95" s="42"/>
      <c r="P95" s="42"/>
      <c r="Q95" s="42"/>
      <c r="R95" s="42"/>
      <c r="S95" s="5"/>
      <c r="T95" s="5"/>
      <c r="U95" s="130"/>
      <c r="V95" s="5"/>
      <c r="W95" s="48"/>
    </row>
    <row r="96" spans="2:23" x14ac:dyDescent="0.3">
      <c r="B96" s="18">
        <v>83</v>
      </c>
      <c r="C96" s="13">
        <v>41876</v>
      </c>
      <c r="D96" s="4">
        <v>0.59046296296296297</v>
      </c>
      <c r="E96" s="4">
        <v>0.91831018518518526</v>
      </c>
      <c r="F96" s="4">
        <f t="shared" si="118"/>
        <v>0.32784722222222229</v>
      </c>
      <c r="G96" s="62">
        <v>8</v>
      </c>
      <c r="H96" s="42">
        <f t="shared" si="119"/>
        <v>0.5</v>
      </c>
      <c r="I96" s="5">
        <f t="shared" si="120"/>
        <v>7.5</v>
      </c>
      <c r="J96" s="28">
        <f t="shared" si="96"/>
        <v>0</v>
      </c>
      <c r="K96" s="42">
        <f t="shared" si="97"/>
        <v>0</v>
      </c>
      <c r="L96" s="130">
        <f t="shared" si="98"/>
        <v>0</v>
      </c>
      <c r="M96" s="42">
        <v>0</v>
      </c>
      <c r="N96" s="42"/>
      <c r="O96" s="42"/>
      <c r="P96" s="42"/>
      <c r="Q96" s="42"/>
      <c r="R96" s="42"/>
      <c r="S96" s="5"/>
      <c r="T96" s="5"/>
      <c r="U96" s="130"/>
      <c r="V96" s="56"/>
      <c r="W96" s="48"/>
    </row>
    <row r="97" spans="1:24" x14ac:dyDescent="0.3">
      <c r="B97" s="18">
        <v>84</v>
      </c>
      <c r="C97" s="13">
        <v>41877</v>
      </c>
      <c r="D97" s="4">
        <v>0.40880787037037036</v>
      </c>
      <c r="E97" s="4">
        <v>0.7675347222222223</v>
      </c>
      <c r="F97" s="4">
        <f t="shared" si="118"/>
        <v>0.35872685185185194</v>
      </c>
      <c r="G97" s="62">
        <v>8.5</v>
      </c>
      <c r="H97" s="42">
        <f t="shared" si="119"/>
        <v>0.5</v>
      </c>
      <c r="I97" s="5">
        <f t="shared" si="120"/>
        <v>8</v>
      </c>
      <c r="J97" s="28">
        <f t="shared" si="96"/>
        <v>0</v>
      </c>
      <c r="K97" s="42">
        <f t="shared" si="97"/>
        <v>0</v>
      </c>
      <c r="L97" s="130">
        <f t="shared" si="98"/>
        <v>0</v>
      </c>
      <c r="M97" s="42">
        <v>0</v>
      </c>
      <c r="N97" s="42"/>
      <c r="O97" s="42"/>
      <c r="P97" s="42"/>
      <c r="Q97" s="42"/>
      <c r="R97" s="42"/>
      <c r="S97" s="5"/>
      <c r="T97" s="5"/>
      <c r="U97" s="130"/>
      <c r="V97" s="5"/>
      <c r="W97" s="48"/>
    </row>
    <row r="98" spans="1:24" x14ac:dyDescent="0.3">
      <c r="B98" s="18">
        <v>85</v>
      </c>
      <c r="C98" s="13">
        <v>41878</v>
      </c>
      <c r="D98" s="4">
        <v>0.41887731481481483</v>
      </c>
      <c r="E98" s="4">
        <v>0.91969907407407403</v>
      </c>
      <c r="F98" s="4">
        <f t="shared" si="118"/>
        <v>0.5008217592592592</v>
      </c>
      <c r="G98" s="62">
        <v>12</v>
      </c>
      <c r="H98" s="42">
        <f t="shared" si="119"/>
        <v>1.5</v>
      </c>
      <c r="I98" s="5">
        <f t="shared" si="120"/>
        <v>10.5</v>
      </c>
      <c r="J98" s="28">
        <f t="shared" si="96"/>
        <v>2.5</v>
      </c>
      <c r="K98" s="42">
        <f t="shared" si="97"/>
        <v>2</v>
      </c>
      <c r="L98" s="130">
        <f t="shared" si="98"/>
        <v>0.5</v>
      </c>
      <c r="M98" s="42">
        <v>371</v>
      </c>
      <c r="N98" s="42"/>
      <c r="O98" s="42"/>
      <c r="P98" s="42"/>
      <c r="Q98" s="42"/>
      <c r="R98" s="42"/>
      <c r="S98" s="5" t="s">
        <v>265</v>
      </c>
      <c r="T98" s="56">
        <v>1218</v>
      </c>
      <c r="U98" s="130"/>
      <c r="V98" s="5"/>
      <c r="W98" s="48"/>
    </row>
    <row r="99" spans="1:24" x14ac:dyDescent="0.3">
      <c r="B99" s="18">
        <v>86</v>
      </c>
      <c r="C99" s="13">
        <v>41879</v>
      </c>
      <c r="D99" s="4">
        <v>0.60543981481481479</v>
      </c>
      <c r="E99" s="4">
        <v>0.91731481481481481</v>
      </c>
      <c r="F99" s="4">
        <f t="shared" si="118"/>
        <v>0.31187500000000001</v>
      </c>
      <c r="G99" s="62">
        <v>7.5</v>
      </c>
      <c r="H99" s="42">
        <f t="shared" si="119"/>
        <v>0.5</v>
      </c>
      <c r="I99" s="5">
        <f t="shared" si="120"/>
        <v>7</v>
      </c>
      <c r="J99" s="28">
        <f t="shared" si="96"/>
        <v>0</v>
      </c>
      <c r="K99" s="42">
        <f t="shared" si="97"/>
        <v>0</v>
      </c>
      <c r="L99" s="130">
        <f t="shared" si="98"/>
        <v>0</v>
      </c>
      <c r="M99" s="42">
        <v>0</v>
      </c>
      <c r="N99" s="42"/>
      <c r="O99" s="42"/>
      <c r="P99" s="42"/>
      <c r="Q99" s="42"/>
      <c r="R99" s="42"/>
      <c r="S99" s="5"/>
      <c r="T99" s="5"/>
      <c r="U99" s="130"/>
      <c r="V99" s="5"/>
      <c r="W99" s="48"/>
    </row>
    <row r="100" spans="1:24" x14ac:dyDescent="0.3">
      <c r="B100" s="18">
        <v>87</v>
      </c>
      <c r="C100" s="13">
        <v>41880</v>
      </c>
      <c r="D100" s="4">
        <v>0.4120949074074074</v>
      </c>
      <c r="E100" s="4">
        <v>0.76768518518518514</v>
      </c>
      <c r="F100" s="4">
        <f t="shared" si="118"/>
        <v>0.35559027777777774</v>
      </c>
      <c r="G100" s="62">
        <v>8.5</v>
      </c>
      <c r="H100" s="42">
        <f t="shared" si="119"/>
        <v>0.5</v>
      </c>
      <c r="I100" s="5">
        <f t="shared" si="120"/>
        <v>8</v>
      </c>
      <c r="J100" s="28">
        <f t="shared" si="96"/>
        <v>0</v>
      </c>
      <c r="K100" s="42">
        <f t="shared" si="97"/>
        <v>0</v>
      </c>
      <c r="L100" s="130">
        <f t="shared" si="98"/>
        <v>0</v>
      </c>
      <c r="M100" s="42">
        <v>0</v>
      </c>
      <c r="N100" s="42"/>
      <c r="O100" s="42"/>
      <c r="P100" s="42"/>
      <c r="Q100" s="42"/>
      <c r="R100" s="42"/>
      <c r="S100" s="5"/>
      <c r="T100" s="5"/>
      <c r="U100" s="130"/>
      <c r="V100" s="5"/>
      <c r="W100" s="48"/>
    </row>
    <row r="101" spans="1:24" x14ac:dyDescent="0.3">
      <c r="B101" s="18">
        <v>88</v>
      </c>
      <c r="C101" s="13">
        <v>41881</v>
      </c>
      <c r="D101" s="4">
        <v>0.45437499999999997</v>
      </c>
      <c r="E101" s="4">
        <v>0.85343750000000007</v>
      </c>
      <c r="F101" s="4">
        <f t="shared" si="118"/>
        <v>0.3990625000000001</v>
      </c>
      <c r="G101" s="62">
        <v>9.5</v>
      </c>
      <c r="H101" s="42">
        <f t="shared" si="119"/>
        <v>1.5</v>
      </c>
      <c r="I101" s="5">
        <f t="shared" si="120"/>
        <v>8</v>
      </c>
      <c r="J101" s="28">
        <f t="shared" si="96"/>
        <v>0</v>
      </c>
      <c r="K101" s="42">
        <f t="shared" si="97"/>
        <v>0</v>
      </c>
      <c r="L101" s="130">
        <f t="shared" si="98"/>
        <v>0</v>
      </c>
      <c r="M101" s="42">
        <v>0</v>
      </c>
      <c r="N101" s="42"/>
      <c r="O101" s="42"/>
      <c r="P101" s="42"/>
      <c r="Q101" s="42"/>
      <c r="R101" s="42"/>
      <c r="S101" s="5"/>
      <c r="T101" s="5"/>
      <c r="U101" s="130"/>
      <c r="V101" s="5"/>
      <c r="W101" s="48"/>
    </row>
    <row r="102" spans="1:24" x14ac:dyDescent="0.3">
      <c r="B102" s="18">
        <v>89</v>
      </c>
      <c r="C102" s="13">
        <v>41882</v>
      </c>
      <c r="D102" s="4">
        <v>0.50200231481481483</v>
      </c>
      <c r="E102" s="4">
        <v>0.91746527777777775</v>
      </c>
      <c r="F102" s="4">
        <f t="shared" si="118"/>
        <v>0.41546296296296292</v>
      </c>
      <c r="G102" s="62">
        <v>10</v>
      </c>
      <c r="H102" s="42">
        <f t="shared" si="119"/>
        <v>1.5</v>
      </c>
      <c r="I102" s="5">
        <f t="shared" si="120"/>
        <v>8.5</v>
      </c>
      <c r="J102" s="28">
        <f t="shared" si="96"/>
        <v>0.5</v>
      </c>
      <c r="K102" s="42">
        <f t="shared" si="97"/>
        <v>0.5</v>
      </c>
      <c r="L102" s="130">
        <f t="shared" si="98"/>
        <v>0</v>
      </c>
      <c r="M102" s="42">
        <v>71</v>
      </c>
      <c r="N102" s="42"/>
      <c r="O102" s="42"/>
      <c r="P102" s="42"/>
      <c r="Q102" s="42"/>
      <c r="R102" s="42"/>
      <c r="S102" s="5"/>
      <c r="T102" s="5"/>
      <c r="U102" s="130"/>
      <c r="V102" s="56"/>
      <c r="W102" s="48"/>
    </row>
    <row r="103" spans="1:24" x14ac:dyDescent="0.3">
      <c r="A103" s="10" t="s">
        <v>179</v>
      </c>
      <c r="B103" s="18">
        <v>90</v>
      </c>
      <c r="C103" s="13">
        <v>41883</v>
      </c>
      <c r="D103" s="4"/>
      <c r="E103" s="4"/>
      <c r="F103" s="4"/>
      <c r="G103" s="61"/>
      <c r="H103" s="42"/>
      <c r="I103" s="5"/>
      <c r="J103" s="28"/>
      <c r="K103" s="42"/>
      <c r="L103" s="42"/>
      <c r="M103" s="42"/>
      <c r="N103" s="42"/>
      <c r="O103" s="42"/>
      <c r="P103" s="42"/>
      <c r="Q103" s="42"/>
      <c r="R103" s="42"/>
      <c r="S103" s="42"/>
      <c r="T103" s="28"/>
      <c r="U103" s="129"/>
      <c r="V103" s="5"/>
      <c r="W103" s="48"/>
    </row>
    <row r="104" spans="1:24" x14ac:dyDescent="0.3">
      <c r="B104" s="18">
        <v>91</v>
      </c>
      <c r="C104" s="13">
        <v>41884</v>
      </c>
      <c r="D104" s="4"/>
      <c r="E104" s="4"/>
      <c r="F104" s="4"/>
      <c r="G104" s="62"/>
      <c r="H104" s="42"/>
      <c r="I104" s="5"/>
      <c r="J104" s="28"/>
      <c r="K104" s="42"/>
      <c r="L104" s="130"/>
      <c r="M104" s="42"/>
      <c r="N104" s="42"/>
      <c r="O104" s="42"/>
      <c r="P104" s="42"/>
      <c r="Q104" s="42"/>
      <c r="R104" s="42"/>
      <c r="S104" s="5"/>
      <c r="T104" s="5"/>
      <c r="U104" s="130"/>
      <c r="V104" s="5"/>
      <c r="W104" s="48"/>
    </row>
    <row r="105" spans="1:24" x14ac:dyDescent="0.3">
      <c r="A105" s="65"/>
      <c r="B105" s="18">
        <v>92</v>
      </c>
      <c r="C105" s="13">
        <v>41885</v>
      </c>
      <c r="D105" s="4"/>
      <c r="E105" s="4"/>
      <c r="F105" s="4"/>
      <c r="G105" s="61"/>
      <c r="H105" s="42"/>
      <c r="I105" s="5"/>
      <c r="J105" s="28"/>
      <c r="K105" s="42"/>
      <c r="L105" s="130"/>
      <c r="M105" s="42"/>
      <c r="N105" s="42"/>
      <c r="O105" s="42"/>
      <c r="P105" s="42"/>
      <c r="Q105" s="42"/>
      <c r="R105" s="42"/>
      <c r="S105" s="5"/>
      <c r="T105" s="5"/>
      <c r="U105" s="130"/>
      <c r="V105" s="5"/>
      <c r="W105" s="48"/>
    </row>
    <row r="106" spans="1:24" x14ac:dyDescent="0.3">
      <c r="B106" s="18"/>
      <c r="C106" s="58" t="s">
        <v>310</v>
      </c>
      <c r="D106" s="105"/>
      <c r="E106" s="105"/>
      <c r="F106" s="105"/>
      <c r="G106" s="59">
        <f>SUM(G92:G105)</f>
        <v>102.5</v>
      </c>
      <c r="H106" s="59">
        <f t="shared" ref="H106" si="138">SUM(H92:H105)</f>
        <v>11.5</v>
      </c>
      <c r="I106" s="59">
        <f>SUM(I92:I105)</f>
        <v>91</v>
      </c>
      <c r="J106" s="59">
        <f t="shared" ref="J106" si="139">SUM(J92:J105)</f>
        <v>5</v>
      </c>
      <c r="K106" s="59">
        <f t="shared" ref="K106" si="140">SUM(K92:K105)</f>
        <v>4.5</v>
      </c>
      <c r="L106" s="59">
        <f t="shared" ref="L106" si="141">SUM(L92:L105)</f>
        <v>0.5</v>
      </c>
      <c r="M106" s="59">
        <v>725</v>
      </c>
      <c r="N106" s="59"/>
      <c r="O106" s="59"/>
      <c r="P106" s="59"/>
      <c r="Q106" s="59">
        <f t="shared" ref="Q106" si="142">SUM(Q92:Q105)</f>
        <v>0</v>
      </c>
      <c r="R106" s="59">
        <f t="shared" ref="R106" si="143">SUM(R92:R105)</f>
        <v>0</v>
      </c>
      <c r="S106" s="59">
        <v>1</v>
      </c>
      <c r="T106" s="59">
        <f t="shared" ref="T106" si="144">SUM(T92:T105)</f>
        <v>1218</v>
      </c>
      <c r="U106" s="59">
        <f t="shared" ref="U106" si="145">SUM(U92:U105)</f>
        <v>0</v>
      </c>
      <c r="V106" s="155">
        <f t="shared" ref="V106" si="146">SUM(V92:V105)</f>
        <v>0</v>
      </c>
      <c r="W106" s="47"/>
      <c r="X106" s="40"/>
    </row>
    <row r="107" spans="1:24" x14ac:dyDescent="0.3">
      <c r="B107" s="18"/>
      <c r="C107" s="110" t="s">
        <v>341</v>
      </c>
      <c r="D107" s="105"/>
      <c r="E107" s="105"/>
      <c r="F107" s="105"/>
      <c r="G107" s="59">
        <f>G106-G98</f>
        <v>90.5</v>
      </c>
      <c r="H107" s="59">
        <f t="shared" ref="H107:L107" si="147">H106-H98</f>
        <v>10</v>
      </c>
      <c r="I107" s="59">
        <f t="shared" si="147"/>
        <v>80.5</v>
      </c>
      <c r="J107" s="59">
        <f t="shared" si="147"/>
        <v>2.5</v>
      </c>
      <c r="K107" s="59">
        <f t="shared" si="147"/>
        <v>2.5</v>
      </c>
      <c r="L107" s="59">
        <f t="shared" si="147"/>
        <v>0</v>
      </c>
      <c r="M107" s="59">
        <v>354</v>
      </c>
      <c r="N107" s="59"/>
      <c r="O107" s="59"/>
      <c r="P107" s="59"/>
      <c r="Q107" s="59">
        <f>Q106</f>
        <v>0</v>
      </c>
      <c r="R107" s="59">
        <f t="shared" ref="R107:V107" si="148">R106</f>
        <v>0</v>
      </c>
      <c r="S107" s="59">
        <f t="shared" si="148"/>
        <v>1</v>
      </c>
      <c r="T107" s="59">
        <f t="shared" si="148"/>
        <v>1218</v>
      </c>
      <c r="U107" s="59">
        <f t="shared" si="148"/>
        <v>0</v>
      </c>
      <c r="V107" s="155">
        <f t="shared" si="148"/>
        <v>0</v>
      </c>
      <c r="W107" s="47"/>
    </row>
    <row r="108" spans="1:24" x14ac:dyDescent="0.3">
      <c r="A108" s="65"/>
      <c r="B108" s="18">
        <v>93</v>
      </c>
      <c r="C108" s="13">
        <v>41886</v>
      </c>
      <c r="D108" s="4"/>
      <c r="E108" s="4"/>
      <c r="F108" s="4"/>
      <c r="G108" s="130"/>
      <c r="H108" s="42"/>
      <c r="I108" s="5"/>
      <c r="J108" s="28"/>
      <c r="K108" s="42"/>
      <c r="L108" s="130"/>
      <c r="M108" s="42"/>
      <c r="N108" s="42"/>
      <c r="O108" s="42"/>
      <c r="P108" s="42"/>
      <c r="Q108" s="42"/>
      <c r="R108" s="42"/>
      <c r="S108" s="5"/>
      <c r="T108" s="5"/>
      <c r="U108" s="130"/>
      <c r="V108" s="5"/>
      <c r="W108" s="48"/>
    </row>
    <row r="109" spans="1:24" x14ac:dyDescent="0.3">
      <c r="A109" s="65"/>
      <c r="B109" s="18">
        <v>94</v>
      </c>
      <c r="C109" s="13">
        <v>41887</v>
      </c>
      <c r="D109" s="4"/>
      <c r="E109" s="4"/>
      <c r="F109" s="4"/>
      <c r="G109" s="130"/>
      <c r="H109" s="42"/>
      <c r="I109" s="5"/>
      <c r="J109" s="28"/>
      <c r="K109" s="42"/>
      <c r="L109" s="130"/>
      <c r="M109" s="42"/>
      <c r="N109" s="42"/>
      <c r="O109" s="42"/>
      <c r="P109" s="42"/>
      <c r="Q109" s="42"/>
      <c r="R109" s="42"/>
      <c r="S109" s="5"/>
      <c r="T109" s="5"/>
      <c r="U109" s="130"/>
      <c r="V109" s="5"/>
      <c r="W109" s="48"/>
    </row>
    <row r="110" spans="1:24" x14ac:dyDescent="0.3">
      <c r="A110" s="65"/>
      <c r="B110" s="18">
        <v>95</v>
      </c>
      <c r="C110" s="13">
        <v>41888</v>
      </c>
      <c r="D110" s="4"/>
      <c r="E110" s="4"/>
      <c r="F110" s="4"/>
      <c r="G110" s="61"/>
      <c r="H110" s="42"/>
      <c r="I110" s="5"/>
      <c r="J110" s="28"/>
      <c r="K110" s="42"/>
      <c r="L110" s="130"/>
      <c r="M110" s="42"/>
      <c r="N110" s="42"/>
      <c r="O110" s="42"/>
      <c r="P110" s="42"/>
      <c r="Q110" s="42"/>
      <c r="R110" s="42"/>
      <c r="S110" s="5"/>
      <c r="T110" s="5"/>
      <c r="U110" s="130"/>
      <c r="V110" s="5"/>
      <c r="W110" s="48"/>
    </row>
    <row r="111" spans="1:24" x14ac:dyDescent="0.3">
      <c r="B111" s="18">
        <v>96</v>
      </c>
      <c r="C111" s="13">
        <v>41889</v>
      </c>
      <c r="D111" s="4"/>
      <c r="E111" s="4"/>
      <c r="F111" s="4"/>
      <c r="G111" s="130"/>
      <c r="H111" s="42"/>
      <c r="I111" s="5"/>
      <c r="J111" s="28"/>
      <c r="K111" s="42"/>
      <c r="L111" s="130"/>
      <c r="M111" s="42"/>
      <c r="N111" s="42"/>
      <c r="O111" s="42"/>
      <c r="P111" s="42"/>
      <c r="Q111" s="42"/>
      <c r="R111" s="42"/>
      <c r="S111" s="5"/>
      <c r="T111" s="5"/>
      <c r="U111" s="130"/>
      <c r="V111" s="5"/>
      <c r="W111" s="48"/>
    </row>
    <row r="112" spans="1:24" x14ac:dyDescent="0.3">
      <c r="B112" s="18">
        <v>97</v>
      </c>
      <c r="C112" s="63">
        <v>41890</v>
      </c>
      <c r="D112" s="4"/>
      <c r="E112" s="4"/>
      <c r="F112" s="4"/>
      <c r="G112" s="130"/>
      <c r="H112" s="42"/>
      <c r="I112" s="5"/>
      <c r="J112" s="28"/>
      <c r="K112" s="42"/>
      <c r="L112" s="130"/>
      <c r="M112" s="42"/>
      <c r="N112" s="42"/>
      <c r="O112" s="42"/>
      <c r="P112" s="42"/>
      <c r="Q112" s="42"/>
      <c r="R112" s="42"/>
      <c r="S112" s="5"/>
      <c r="T112" s="5"/>
      <c r="U112" s="130"/>
      <c r="V112" s="56"/>
      <c r="W112" s="48" t="s">
        <v>263</v>
      </c>
    </row>
    <row r="113" spans="2:23" x14ac:dyDescent="0.3">
      <c r="B113" s="18">
        <v>98</v>
      </c>
      <c r="C113" s="13">
        <v>41891</v>
      </c>
      <c r="D113" s="4"/>
      <c r="E113" s="4"/>
      <c r="F113" s="4"/>
      <c r="G113" s="61"/>
      <c r="H113" s="42"/>
      <c r="I113" s="5"/>
      <c r="J113" s="28"/>
      <c r="K113" s="42"/>
      <c r="L113" s="130"/>
      <c r="M113" s="42"/>
      <c r="N113" s="42"/>
      <c r="O113" s="42"/>
      <c r="P113" s="42"/>
      <c r="Q113" s="42"/>
      <c r="R113" s="42"/>
      <c r="S113" s="5"/>
      <c r="T113" s="5"/>
      <c r="U113" s="130"/>
      <c r="V113" s="5"/>
      <c r="W113" s="48"/>
    </row>
    <row r="114" spans="2:23" x14ac:dyDescent="0.3">
      <c r="B114" s="18">
        <v>99</v>
      </c>
      <c r="C114" s="13">
        <v>41892</v>
      </c>
      <c r="D114" s="4"/>
      <c r="E114" s="4"/>
      <c r="F114" s="4"/>
      <c r="G114" s="130"/>
      <c r="H114" s="42"/>
      <c r="I114" s="5"/>
      <c r="J114" s="28"/>
      <c r="K114" s="42"/>
      <c r="L114" s="130"/>
      <c r="M114" s="42"/>
      <c r="N114" s="42"/>
      <c r="O114" s="42"/>
      <c r="P114" s="42"/>
      <c r="Q114" s="42"/>
      <c r="R114" s="42"/>
      <c r="S114" s="5"/>
      <c r="T114" s="5"/>
      <c r="U114" s="130"/>
      <c r="V114" s="56"/>
      <c r="W114" s="48"/>
    </row>
    <row r="115" spans="2:23" x14ac:dyDescent="0.3">
      <c r="B115" s="18">
        <v>100</v>
      </c>
      <c r="C115" s="13">
        <v>41893</v>
      </c>
      <c r="D115" s="4"/>
      <c r="E115" s="4"/>
      <c r="F115" s="4"/>
      <c r="G115" s="130"/>
      <c r="H115" s="42"/>
      <c r="I115" s="5"/>
      <c r="J115" s="28"/>
      <c r="K115" s="42"/>
      <c r="L115" s="130"/>
      <c r="M115" s="42"/>
      <c r="N115" s="42"/>
      <c r="O115" s="42"/>
      <c r="P115" s="42"/>
      <c r="Q115" s="42"/>
      <c r="R115" s="42"/>
      <c r="S115" s="5"/>
      <c r="T115" s="5"/>
      <c r="U115" s="130"/>
      <c r="V115" s="5"/>
      <c r="W115" s="48"/>
    </row>
    <row r="116" spans="2:23" x14ac:dyDescent="0.3">
      <c r="B116" s="18">
        <v>101</v>
      </c>
      <c r="C116" s="13">
        <v>41894</v>
      </c>
      <c r="D116" s="4"/>
      <c r="E116" s="4"/>
      <c r="F116" s="4"/>
      <c r="G116" s="130"/>
      <c r="H116" s="42"/>
      <c r="I116" s="5"/>
      <c r="J116" s="28"/>
      <c r="K116" s="42"/>
      <c r="L116" s="130"/>
      <c r="M116" s="42"/>
      <c r="N116" s="42"/>
      <c r="O116" s="42"/>
      <c r="P116" s="42"/>
      <c r="Q116" s="42"/>
      <c r="R116" s="42"/>
      <c r="S116" s="5"/>
      <c r="T116" s="5"/>
      <c r="U116" s="130"/>
      <c r="V116" s="5"/>
      <c r="W116" s="48"/>
    </row>
    <row r="117" spans="2:23" x14ac:dyDescent="0.3">
      <c r="B117" s="18">
        <v>102</v>
      </c>
      <c r="C117" s="13">
        <v>41895</v>
      </c>
      <c r="D117" s="4"/>
      <c r="E117" s="4"/>
      <c r="F117" s="4"/>
      <c r="G117" s="130"/>
      <c r="H117" s="42"/>
      <c r="I117" s="5"/>
      <c r="J117" s="28"/>
      <c r="K117" s="42"/>
      <c r="L117" s="130"/>
      <c r="M117" s="42"/>
      <c r="N117" s="42"/>
      <c r="O117" s="42"/>
      <c r="P117" s="42"/>
      <c r="Q117" s="42"/>
      <c r="R117" s="42"/>
      <c r="S117" s="5"/>
      <c r="T117" s="5"/>
      <c r="U117" s="130"/>
      <c r="V117" s="5"/>
      <c r="W117" s="48"/>
    </row>
    <row r="118" spans="2:23" x14ac:dyDescent="0.3">
      <c r="B118" s="18">
        <v>103</v>
      </c>
      <c r="C118" s="13">
        <v>41896</v>
      </c>
      <c r="D118" s="4"/>
      <c r="E118" s="4"/>
      <c r="F118" s="4"/>
      <c r="G118" s="130"/>
      <c r="H118" s="42"/>
      <c r="I118" s="5"/>
      <c r="J118" s="28"/>
      <c r="K118" s="42"/>
      <c r="L118" s="130"/>
      <c r="M118" s="42"/>
      <c r="N118" s="42"/>
      <c r="O118" s="42"/>
      <c r="P118" s="42"/>
      <c r="Q118" s="42"/>
      <c r="R118" s="42"/>
      <c r="S118" s="5"/>
      <c r="T118" s="5"/>
      <c r="U118" s="130"/>
      <c r="V118" s="5"/>
      <c r="W118" s="48"/>
    </row>
    <row r="119" spans="2:23" x14ac:dyDescent="0.3">
      <c r="B119" s="18">
        <v>104</v>
      </c>
      <c r="C119" s="13">
        <v>41897</v>
      </c>
      <c r="D119" s="4"/>
      <c r="E119" s="4"/>
      <c r="F119" s="4"/>
      <c r="G119" s="130"/>
      <c r="H119" s="42"/>
      <c r="I119" s="5"/>
      <c r="J119" s="28"/>
      <c r="K119" s="42"/>
      <c r="L119" s="130"/>
      <c r="M119" s="42"/>
      <c r="N119" s="42"/>
      <c r="O119" s="42"/>
      <c r="P119" s="42"/>
      <c r="Q119" s="42"/>
      <c r="R119" s="42"/>
      <c r="S119" s="5"/>
      <c r="T119" s="5"/>
      <c r="U119" s="130"/>
      <c r="V119" s="5"/>
      <c r="W119" s="48"/>
    </row>
    <row r="120" spans="2:23" x14ac:dyDescent="0.3">
      <c r="B120" s="18">
        <v>105</v>
      </c>
      <c r="C120" s="13">
        <v>41898</v>
      </c>
      <c r="D120" s="4"/>
      <c r="E120" s="4"/>
      <c r="F120" s="4"/>
      <c r="G120" s="130"/>
      <c r="H120" s="42"/>
      <c r="I120" s="5"/>
      <c r="J120" s="28"/>
      <c r="K120" s="42"/>
      <c r="L120" s="130"/>
      <c r="M120" s="42"/>
      <c r="N120" s="42"/>
      <c r="O120" s="42"/>
      <c r="P120" s="42"/>
      <c r="Q120" s="42"/>
      <c r="R120" s="42"/>
      <c r="S120" s="5"/>
      <c r="T120" s="5"/>
      <c r="U120" s="130"/>
      <c r="V120" s="5"/>
      <c r="W120" s="48"/>
    </row>
    <row r="121" spans="2:23" x14ac:dyDescent="0.3">
      <c r="B121" s="18">
        <v>106</v>
      </c>
      <c r="C121" s="13">
        <v>41899</v>
      </c>
      <c r="D121" s="4"/>
      <c r="E121" s="4"/>
      <c r="F121" s="4"/>
      <c r="G121" s="130"/>
      <c r="H121" s="42"/>
      <c r="I121" s="5"/>
      <c r="J121" s="28"/>
      <c r="K121" s="42"/>
      <c r="L121" s="130"/>
      <c r="M121" s="42"/>
      <c r="N121" s="42"/>
      <c r="O121" s="42"/>
      <c r="P121" s="42"/>
      <c r="Q121" s="42"/>
      <c r="R121" s="42"/>
      <c r="S121" s="5"/>
      <c r="T121" s="5"/>
      <c r="U121" s="130"/>
      <c r="V121" s="5"/>
      <c r="W121" s="48"/>
    </row>
    <row r="122" spans="2:23" x14ac:dyDescent="0.3">
      <c r="B122" s="18"/>
      <c r="C122" s="58" t="s">
        <v>310</v>
      </c>
      <c r="D122" s="105"/>
      <c r="E122" s="105"/>
      <c r="F122" s="105"/>
      <c r="G122" s="59">
        <f>SUM(G108:G121)</f>
        <v>0</v>
      </c>
      <c r="H122" s="59">
        <f t="shared" ref="H122" si="149">SUM(H108:H121)</f>
        <v>0</v>
      </c>
      <c r="I122" s="59">
        <f t="shared" ref="I122" si="150">SUM(I108:I121)</f>
        <v>0</v>
      </c>
      <c r="J122" s="59">
        <f t="shared" ref="J122" si="151">SUM(J108:J121)</f>
        <v>0</v>
      </c>
      <c r="K122" s="59">
        <f t="shared" ref="K122" si="152">SUM(K108:K121)</f>
        <v>0</v>
      </c>
      <c r="L122" s="59">
        <f t="shared" ref="L122" si="153">SUM(L108:L121)</f>
        <v>0</v>
      </c>
      <c r="M122" s="59">
        <v>0</v>
      </c>
      <c r="N122" s="59"/>
      <c r="O122" s="59"/>
      <c r="P122" s="59"/>
      <c r="Q122" s="59">
        <f t="shared" ref="Q122" si="154">SUM(Q108:Q121)</f>
        <v>0</v>
      </c>
      <c r="R122" s="59">
        <f t="shared" ref="R122" si="155">SUM(R108:R121)</f>
        <v>0</v>
      </c>
      <c r="S122" s="59">
        <f t="shared" ref="S122" si="156">SUM(S108:S121)</f>
        <v>0</v>
      </c>
      <c r="T122" s="59">
        <f t="shared" ref="T122" si="157">SUM(T108:T121)</f>
        <v>0</v>
      </c>
      <c r="U122" s="59">
        <f t="shared" ref="U122" si="158">SUM(U108:U121)</f>
        <v>0</v>
      </c>
      <c r="V122" s="155">
        <f t="shared" ref="V122" si="159">SUM(V108:V121)</f>
        <v>0</v>
      </c>
      <c r="W122" s="47"/>
    </row>
    <row r="123" spans="2:23" x14ac:dyDescent="0.3">
      <c r="B123" s="18"/>
      <c r="C123" s="110" t="s">
        <v>341</v>
      </c>
      <c r="D123" s="105"/>
      <c r="E123" s="105"/>
      <c r="F123" s="105"/>
      <c r="G123" s="59">
        <f>G122-G114</f>
        <v>0</v>
      </c>
      <c r="H123" s="59">
        <f t="shared" ref="H123:L123" si="160">H122-H114</f>
        <v>0</v>
      </c>
      <c r="I123" s="59">
        <f t="shared" si="160"/>
        <v>0</v>
      </c>
      <c r="J123" s="59">
        <f t="shared" si="160"/>
        <v>0</v>
      </c>
      <c r="K123" s="59">
        <f t="shared" si="160"/>
        <v>0</v>
      </c>
      <c r="L123" s="59">
        <f t="shared" si="160"/>
        <v>0</v>
      </c>
      <c r="M123" s="59">
        <v>0</v>
      </c>
      <c r="N123" s="59"/>
      <c r="O123" s="59"/>
      <c r="P123" s="59"/>
      <c r="Q123" s="59">
        <f>Q122</f>
        <v>0</v>
      </c>
      <c r="R123" s="59">
        <f t="shared" ref="R123:V123" si="161">R122</f>
        <v>0</v>
      </c>
      <c r="S123" s="59">
        <f t="shared" si="161"/>
        <v>0</v>
      </c>
      <c r="T123" s="59">
        <f t="shared" si="161"/>
        <v>0</v>
      </c>
      <c r="U123" s="59">
        <f t="shared" si="161"/>
        <v>0</v>
      </c>
      <c r="V123" s="155">
        <f t="shared" si="161"/>
        <v>0</v>
      </c>
      <c r="W123" s="47"/>
    </row>
    <row r="124" spans="2:23" x14ac:dyDescent="0.3">
      <c r="B124" s="18">
        <v>107</v>
      </c>
      <c r="C124" s="13">
        <v>41900</v>
      </c>
      <c r="D124" s="4"/>
      <c r="E124" s="4"/>
      <c r="F124" s="4"/>
      <c r="G124" s="130"/>
      <c r="H124" s="42"/>
      <c r="I124" s="5"/>
      <c r="J124" s="28"/>
      <c r="K124" s="42"/>
      <c r="L124" s="130"/>
      <c r="M124" s="42"/>
      <c r="N124" s="42"/>
      <c r="O124" s="42"/>
      <c r="P124" s="42"/>
      <c r="Q124" s="42"/>
      <c r="R124" s="42"/>
      <c r="S124" s="5"/>
      <c r="T124" s="5"/>
      <c r="U124" s="130"/>
      <c r="V124" s="5"/>
      <c r="W124" s="48"/>
    </row>
    <row r="125" spans="2:23" x14ac:dyDescent="0.3">
      <c r="B125" s="18">
        <v>108</v>
      </c>
      <c r="C125" s="13">
        <v>41901</v>
      </c>
      <c r="D125" s="4"/>
      <c r="E125" s="4"/>
      <c r="F125" s="4"/>
      <c r="G125" s="130"/>
      <c r="H125" s="42"/>
      <c r="I125" s="5"/>
      <c r="J125" s="28"/>
      <c r="K125" s="42"/>
      <c r="L125" s="130"/>
      <c r="M125" s="42"/>
      <c r="N125" s="42"/>
      <c r="O125" s="42"/>
      <c r="P125" s="42"/>
      <c r="Q125" s="42"/>
      <c r="R125" s="42"/>
      <c r="S125" s="5"/>
      <c r="T125" s="5"/>
      <c r="U125" s="130"/>
      <c r="V125" s="5"/>
      <c r="W125" s="48"/>
    </row>
    <row r="126" spans="2:23" x14ac:dyDescent="0.3">
      <c r="B126" s="18">
        <v>109</v>
      </c>
      <c r="C126" s="13">
        <v>41902</v>
      </c>
      <c r="D126" s="4"/>
      <c r="E126" s="4"/>
      <c r="F126" s="4"/>
      <c r="G126" s="130"/>
      <c r="H126" s="42"/>
      <c r="I126" s="5"/>
      <c r="J126" s="28"/>
      <c r="K126" s="42"/>
      <c r="L126" s="130"/>
      <c r="M126" s="42"/>
      <c r="N126" s="42"/>
      <c r="O126" s="42"/>
      <c r="P126" s="42"/>
      <c r="Q126" s="42"/>
      <c r="R126" s="42"/>
      <c r="S126" s="5"/>
      <c r="T126" s="5"/>
      <c r="U126" s="130"/>
      <c r="V126" s="5"/>
      <c r="W126" s="48"/>
    </row>
    <row r="127" spans="2:23" x14ac:dyDescent="0.3">
      <c r="B127" s="18">
        <v>110</v>
      </c>
      <c r="C127" s="13">
        <v>41903</v>
      </c>
      <c r="D127" s="4"/>
      <c r="E127" s="4"/>
      <c r="F127" s="4"/>
      <c r="G127" s="130"/>
      <c r="H127" s="42"/>
      <c r="I127" s="5"/>
      <c r="J127" s="28"/>
      <c r="K127" s="42"/>
      <c r="L127" s="130"/>
      <c r="M127" s="42"/>
      <c r="N127" s="42"/>
      <c r="O127" s="42"/>
      <c r="P127" s="42"/>
      <c r="Q127" s="42"/>
      <c r="R127" s="42"/>
      <c r="S127" s="5"/>
      <c r="T127" s="5"/>
      <c r="U127" s="130"/>
      <c r="V127" s="5"/>
      <c r="W127" s="48"/>
    </row>
    <row r="128" spans="2:23" x14ac:dyDescent="0.3">
      <c r="B128" s="18">
        <v>111</v>
      </c>
      <c r="C128" s="13">
        <v>41904</v>
      </c>
      <c r="D128" s="4"/>
      <c r="E128" s="4"/>
      <c r="F128" s="4"/>
      <c r="G128" s="130"/>
      <c r="H128" s="42"/>
      <c r="I128" s="5"/>
      <c r="J128" s="28"/>
      <c r="K128" s="42"/>
      <c r="L128" s="130"/>
      <c r="M128" s="42"/>
      <c r="N128" s="42"/>
      <c r="O128" s="42"/>
      <c r="P128" s="42"/>
      <c r="Q128" s="42"/>
      <c r="R128" s="42"/>
      <c r="S128" s="5"/>
      <c r="T128" s="5"/>
      <c r="U128" s="130"/>
      <c r="V128" s="5"/>
      <c r="W128" s="48"/>
    </row>
    <row r="129" spans="1:23" x14ac:dyDescent="0.3">
      <c r="B129" s="18">
        <v>112</v>
      </c>
      <c r="C129" s="13">
        <v>41905</v>
      </c>
      <c r="D129" s="4"/>
      <c r="E129" s="4"/>
      <c r="F129" s="4"/>
      <c r="G129" s="61"/>
      <c r="H129" s="42"/>
      <c r="I129" s="5"/>
      <c r="J129" s="28"/>
      <c r="K129" s="42"/>
      <c r="L129" s="130"/>
      <c r="M129" s="42"/>
      <c r="N129" s="42"/>
      <c r="O129" s="42"/>
      <c r="P129" s="42"/>
      <c r="Q129" s="42"/>
      <c r="R129" s="42"/>
      <c r="S129" s="5"/>
      <c r="T129" s="5"/>
      <c r="U129" s="130"/>
      <c r="V129" s="5"/>
      <c r="W129" s="48"/>
    </row>
    <row r="130" spans="1:23" x14ac:dyDescent="0.3">
      <c r="B130" s="18">
        <v>113</v>
      </c>
      <c r="C130" s="13">
        <v>41906</v>
      </c>
      <c r="D130" s="4"/>
      <c r="E130" s="4"/>
      <c r="F130" s="4"/>
      <c r="G130" s="130"/>
      <c r="H130" s="42"/>
      <c r="I130" s="5"/>
      <c r="J130" s="28"/>
      <c r="K130" s="42"/>
      <c r="L130" s="130"/>
      <c r="M130" s="42"/>
      <c r="N130" s="42"/>
      <c r="O130" s="42"/>
      <c r="P130" s="42"/>
      <c r="Q130" s="42"/>
      <c r="R130" s="42"/>
      <c r="S130" s="5"/>
      <c r="T130" s="5"/>
      <c r="U130" s="130"/>
      <c r="V130" s="5"/>
      <c r="W130" s="48"/>
    </row>
    <row r="131" spans="1:23" x14ac:dyDescent="0.3">
      <c r="B131" s="18">
        <v>114</v>
      </c>
      <c r="C131" s="13">
        <v>41907</v>
      </c>
      <c r="D131" s="4"/>
      <c r="E131" s="4"/>
      <c r="F131" s="4"/>
      <c r="G131" s="130"/>
      <c r="H131" s="42"/>
      <c r="I131" s="5"/>
      <c r="J131" s="28"/>
      <c r="K131" s="42"/>
      <c r="L131" s="130"/>
      <c r="M131" s="42"/>
      <c r="N131" s="42"/>
      <c r="O131" s="42"/>
      <c r="P131" s="42"/>
      <c r="Q131" s="42"/>
      <c r="R131" s="42"/>
      <c r="S131" s="5"/>
      <c r="T131" s="5"/>
      <c r="U131" s="130"/>
      <c r="V131" s="56"/>
      <c r="W131" s="48"/>
    </row>
    <row r="132" spans="1:23" x14ac:dyDescent="0.3">
      <c r="B132" s="18">
        <v>115</v>
      </c>
      <c r="C132" s="13">
        <v>41908</v>
      </c>
      <c r="D132" s="4"/>
      <c r="E132" s="4"/>
      <c r="F132" s="4"/>
      <c r="G132" s="130"/>
      <c r="H132" s="42"/>
      <c r="I132" s="5"/>
      <c r="J132" s="28"/>
      <c r="K132" s="42"/>
      <c r="L132" s="130"/>
      <c r="M132" s="42"/>
      <c r="N132" s="42"/>
      <c r="O132" s="42"/>
      <c r="P132" s="42"/>
      <c r="Q132" s="42"/>
      <c r="R132" s="42"/>
      <c r="S132" s="5"/>
      <c r="T132" s="5"/>
      <c r="U132" s="130"/>
      <c r="V132" s="5"/>
      <c r="W132" s="48"/>
    </row>
    <row r="133" spans="1:23" x14ac:dyDescent="0.3">
      <c r="B133" s="18">
        <v>116</v>
      </c>
      <c r="C133" s="13">
        <v>41909</v>
      </c>
      <c r="D133" s="4"/>
      <c r="E133" s="4"/>
      <c r="F133" s="4"/>
      <c r="G133" s="130"/>
      <c r="H133" s="42"/>
      <c r="I133" s="5"/>
      <c r="J133" s="28"/>
      <c r="K133" s="42"/>
      <c r="L133" s="130"/>
      <c r="M133" s="42"/>
      <c r="N133" s="42"/>
      <c r="O133" s="42"/>
      <c r="P133" s="42"/>
      <c r="Q133" s="42"/>
      <c r="R133" s="42"/>
      <c r="S133" s="5"/>
      <c r="T133" s="5"/>
      <c r="U133" s="130"/>
      <c r="V133" s="5"/>
      <c r="W133" s="48"/>
    </row>
    <row r="134" spans="1:23" ht="32.4" x14ac:dyDescent="0.3">
      <c r="B134" s="18">
        <v>117</v>
      </c>
      <c r="C134" s="63">
        <v>41910</v>
      </c>
      <c r="D134" s="4"/>
      <c r="E134" s="4"/>
      <c r="F134" s="4"/>
      <c r="G134" s="61"/>
      <c r="H134" s="42"/>
      <c r="I134" s="5"/>
      <c r="J134" s="28"/>
      <c r="K134" s="42"/>
      <c r="L134" s="130"/>
      <c r="M134" s="42"/>
      <c r="N134" s="42"/>
      <c r="O134" s="42"/>
      <c r="P134" s="42"/>
      <c r="Q134" s="42"/>
      <c r="R134" s="42"/>
      <c r="S134" s="5"/>
      <c r="T134" s="5"/>
      <c r="U134" s="130"/>
      <c r="V134" s="56"/>
      <c r="W134" s="48" t="s">
        <v>184</v>
      </c>
    </row>
    <row r="135" spans="1:23" x14ac:dyDescent="0.3">
      <c r="B135" s="18">
        <v>118</v>
      </c>
      <c r="C135" s="13">
        <v>41911</v>
      </c>
      <c r="D135" s="4"/>
      <c r="E135" s="4"/>
      <c r="F135" s="4"/>
      <c r="G135" s="61"/>
      <c r="H135" s="42"/>
      <c r="I135" s="5"/>
      <c r="J135" s="28"/>
      <c r="K135" s="42"/>
      <c r="L135" s="130"/>
      <c r="M135" s="42"/>
      <c r="N135" s="42"/>
      <c r="O135" s="42"/>
      <c r="P135" s="42"/>
      <c r="Q135" s="42"/>
      <c r="R135" s="42"/>
      <c r="S135" s="5"/>
      <c r="T135" s="5"/>
      <c r="U135" s="130"/>
      <c r="V135" s="5"/>
      <c r="W135" s="48"/>
    </row>
    <row r="136" spans="1:23" x14ac:dyDescent="0.3">
      <c r="B136" s="18">
        <v>119</v>
      </c>
      <c r="C136" s="13">
        <v>41912</v>
      </c>
      <c r="D136" s="4"/>
      <c r="E136" s="4"/>
      <c r="F136" s="4"/>
      <c r="G136" s="130"/>
      <c r="H136" s="42"/>
      <c r="I136" s="5"/>
      <c r="J136" s="28"/>
      <c r="K136" s="42"/>
      <c r="L136" s="130"/>
      <c r="M136" s="42"/>
      <c r="N136" s="42"/>
      <c r="O136" s="42"/>
      <c r="P136" s="42"/>
      <c r="Q136" s="42"/>
      <c r="R136" s="42"/>
      <c r="S136" s="5"/>
      <c r="T136" s="5"/>
      <c r="U136" s="130"/>
      <c r="V136" s="5"/>
      <c r="W136" s="48"/>
    </row>
    <row r="137" spans="1:23" x14ac:dyDescent="0.3">
      <c r="A137" s="10" t="s">
        <v>7</v>
      </c>
      <c r="B137" s="18">
        <v>120</v>
      </c>
      <c r="C137" s="13">
        <v>41913</v>
      </c>
      <c r="D137" s="3" t="s">
        <v>56</v>
      </c>
      <c r="E137" s="9">
        <v>0.92724537037037036</v>
      </c>
      <c r="F137" s="60"/>
      <c r="G137" s="61">
        <v>9</v>
      </c>
      <c r="H137" s="42">
        <f t="shared" ref="H137:H208" si="162">IF(G137&gt;=9,1.5,0.5)</f>
        <v>1.5</v>
      </c>
      <c r="I137" s="5">
        <f t="shared" ref="I137:I145" si="163">IF((G137="？"),"?",(G137-H137))</f>
        <v>7.5</v>
      </c>
      <c r="J137" s="28">
        <f t="shared" ref="J137:J209" si="164">IF(I137-8&lt;0,0,(I137-8))</f>
        <v>0</v>
      </c>
      <c r="K137" s="42">
        <f t="shared" ref="K137:K209" si="165">IF(2&lt;J137,2,J137)</f>
        <v>0</v>
      </c>
      <c r="L137" s="130">
        <f>J137-K137</f>
        <v>0</v>
      </c>
      <c r="M137" s="42">
        <v>0</v>
      </c>
      <c r="N137" s="42"/>
      <c r="O137" s="42"/>
      <c r="P137" s="42"/>
      <c r="Q137" s="42"/>
      <c r="R137" s="42"/>
      <c r="S137" s="42"/>
      <c r="T137" s="28"/>
      <c r="U137" s="129"/>
      <c r="V137" s="5"/>
      <c r="W137" s="48"/>
    </row>
    <row r="138" spans="1:23" x14ac:dyDescent="0.3">
      <c r="B138" s="18"/>
      <c r="C138" s="58" t="s">
        <v>310</v>
      </c>
      <c r="D138" s="105"/>
      <c r="E138" s="105"/>
      <c r="F138" s="105"/>
      <c r="G138" s="59">
        <f>SUM(G124:G137)</f>
        <v>9</v>
      </c>
      <c r="H138" s="59">
        <f t="shared" ref="H138" si="166">SUM(H124:H137)</f>
        <v>1.5</v>
      </c>
      <c r="I138" s="59">
        <f t="shared" ref="I138" si="167">SUM(I124:I137)</f>
        <v>7.5</v>
      </c>
      <c r="J138" s="59">
        <f t="shared" ref="J138" si="168">SUM(J124:J137)</f>
        <v>0</v>
      </c>
      <c r="K138" s="59">
        <f t="shared" ref="K138" si="169">SUM(K124:K137)</f>
        <v>0</v>
      </c>
      <c r="L138" s="59">
        <f t="shared" ref="L138" si="170">SUM(L124:L137)</f>
        <v>0</v>
      </c>
      <c r="M138" s="59">
        <v>0</v>
      </c>
      <c r="N138" s="59"/>
      <c r="O138" s="59"/>
      <c r="P138" s="59"/>
      <c r="Q138" s="59">
        <f t="shared" ref="Q138" si="171">SUM(Q124:Q137)</f>
        <v>0</v>
      </c>
      <c r="R138" s="59">
        <f t="shared" ref="R138" si="172">SUM(R124:R137)</f>
        <v>0</v>
      </c>
      <c r="S138" s="59">
        <f t="shared" ref="S138" si="173">SUM(S124:S137)</f>
        <v>0</v>
      </c>
      <c r="T138" s="59">
        <f t="shared" ref="T138" si="174">SUM(T124:T137)</f>
        <v>0</v>
      </c>
      <c r="U138" s="59">
        <f t="shared" ref="U138" si="175">SUM(U124:U137)</f>
        <v>0</v>
      </c>
      <c r="V138" s="155">
        <f t="shared" ref="V138" si="176">SUM(V124:V137)</f>
        <v>0</v>
      </c>
      <c r="W138" s="47"/>
    </row>
    <row r="139" spans="1:23" x14ac:dyDescent="0.3">
      <c r="B139" s="18"/>
      <c r="C139" s="110" t="s">
        <v>341</v>
      </c>
      <c r="D139" s="105"/>
      <c r="E139" s="105"/>
      <c r="F139" s="105"/>
      <c r="G139" s="59">
        <f>G138-G129-G136</f>
        <v>9</v>
      </c>
      <c r="H139" s="59">
        <f t="shared" ref="H139" si="177">H138-H129-H136</f>
        <v>1.5</v>
      </c>
      <c r="I139" s="59">
        <f t="shared" ref="I139" si="178">I138-I129-I136</f>
        <v>7.5</v>
      </c>
      <c r="J139" s="59">
        <f t="shared" ref="J139" si="179">J138-J129-J136</f>
        <v>0</v>
      </c>
      <c r="K139" s="59">
        <f t="shared" ref="K139" si="180">K138-K129-K136</f>
        <v>0</v>
      </c>
      <c r="L139" s="59">
        <f t="shared" ref="L139" si="181">L138-L129-L136</f>
        <v>0</v>
      </c>
      <c r="M139" s="59">
        <v>0</v>
      </c>
      <c r="N139" s="59"/>
      <c r="O139" s="59"/>
      <c r="P139" s="59"/>
      <c r="Q139" s="59">
        <f>Q138</f>
        <v>0</v>
      </c>
      <c r="R139" s="59">
        <f t="shared" ref="R139" si="182">R138</f>
        <v>0</v>
      </c>
      <c r="S139" s="59">
        <f t="shared" ref="S139" si="183">S138</f>
        <v>0</v>
      </c>
      <c r="T139" s="59">
        <f t="shared" ref="T139" si="184">T138</f>
        <v>0</v>
      </c>
      <c r="U139" s="59">
        <f t="shared" ref="U139" si="185">U138</f>
        <v>0</v>
      </c>
      <c r="V139" s="155">
        <f t="shared" ref="V139" si="186">V138</f>
        <v>0</v>
      </c>
      <c r="W139" s="47"/>
    </row>
    <row r="140" spans="1:23" x14ac:dyDescent="0.3">
      <c r="A140" s="1" t="s">
        <v>70</v>
      </c>
      <c r="B140" s="18">
        <v>121</v>
      </c>
      <c r="C140" s="14">
        <v>41914</v>
      </c>
      <c r="D140" s="3" t="s">
        <v>56</v>
      </c>
      <c r="E140" s="3" t="s">
        <v>56</v>
      </c>
      <c r="F140" s="60"/>
      <c r="G140" s="62">
        <v>10.5</v>
      </c>
      <c r="H140" s="42">
        <f t="shared" si="162"/>
        <v>1.5</v>
      </c>
      <c r="I140" s="5">
        <f t="shared" si="163"/>
        <v>9</v>
      </c>
      <c r="J140" s="28">
        <f t="shared" si="164"/>
        <v>1</v>
      </c>
      <c r="K140" s="42">
        <f t="shared" si="165"/>
        <v>1</v>
      </c>
      <c r="L140" s="130">
        <f t="shared" ref="L140:L173" si="187">J140-K140</f>
        <v>0</v>
      </c>
      <c r="M140" s="42">
        <v>141</v>
      </c>
      <c r="N140" s="42"/>
      <c r="O140" s="42"/>
      <c r="P140" s="42"/>
      <c r="Q140" s="42"/>
      <c r="R140" s="42"/>
      <c r="S140" s="5"/>
      <c r="T140" s="5"/>
      <c r="U140" s="130"/>
      <c r="V140" s="5"/>
      <c r="W140" s="48"/>
    </row>
    <row r="141" spans="1:23" x14ac:dyDescent="0.3">
      <c r="A141" s="193"/>
      <c r="B141" s="18">
        <v>122</v>
      </c>
      <c r="C141" s="14">
        <v>41915</v>
      </c>
      <c r="D141" s="6">
        <v>0.46141203703703698</v>
      </c>
      <c r="E141" s="3" t="s">
        <v>56</v>
      </c>
      <c r="F141" s="60"/>
      <c r="G141" s="61">
        <v>11</v>
      </c>
      <c r="H141" s="42">
        <f t="shared" si="162"/>
        <v>1.5</v>
      </c>
      <c r="I141" s="5">
        <f t="shared" si="163"/>
        <v>9.5</v>
      </c>
      <c r="J141" s="28">
        <f t="shared" si="164"/>
        <v>1.5</v>
      </c>
      <c r="K141" s="42">
        <f t="shared" si="165"/>
        <v>1.5</v>
      </c>
      <c r="L141" s="130">
        <f t="shared" si="187"/>
        <v>0</v>
      </c>
      <c r="M141" s="42">
        <v>212</v>
      </c>
      <c r="N141" s="42"/>
      <c r="O141" s="42"/>
      <c r="P141" s="42"/>
      <c r="Q141" s="42"/>
      <c r="R141" s="42"/>
      <c r="S141" s="5"/>
      <c r="T141" s="5"/>
      <c r="U141" s="130"/>
      <c r="V141" s="5"/>
      <c r="W141" s="48"/>
    </row>
    <row r="142" spans="1:23" x14ac:dyDescent="0.3">
      <c r="A142" s="193"/>
      <c r="B142" s="18">
        <v>123</v>
      </c>
      <c r="C142" s="14">
        <v>41916</v>
      </c>
      <c r="D142" s="6">
        <v>0.46376157407407409</v>
      </c>
      <c r="E142" s="4">
        <v>0.95978009259259256</v>
      </c>
      <c r="F142" s="43">
        <f t="shared" ref="F142:F173" si="188">IF(OR(E142="無打卡資料",D142="無打卡資料"),"?",(E142-D142))</f>
        <v>0.49601851851851847</v>
      </c>
      <c r="G142" s="62">
        <v>12</v>
      </c>
      <c r="H142" s="42">
        <f t="shared" si="162"/>
        <v>1.5</v>
      </c>
      <c r="I142" s="5">
        <f t="shared" si="163"/>
        <v>10.5</v>
      </c>
      <c r="J142" s="28">
        <f t="shared" si="164"/>
        <v>2.5</v>
      </c>
      <c r="K142" s="42">
        <f t="shared" si="165"/>
        <v>2</v>
      </c>
      <c r="L142" s="130">
        <f t="shared" si="187"/>
        <v>0.5</v>
      </c>
      <c r="M142" s="42">
        <v>371</v>
      </c>
      <c r="N142" s="42"/>
      <c r="O142" s="42"/>
      <c r="P142" s="42"/>
      <c r="Q142" s="42"/>
      <c r="R142" s="42"/>
      <c r="S142" s="5"/>
      <c r="T142" s="5"/>
      <c r="U142" s="130"/>
      <c r="V142" s="5"/>
      <c r="W142" s="48"/>
    </row>
    <row r="143" spans="1:23" x14ac:dyDescent="0.3">
      <c r="A143" s="193"/>
      <c r="B143" s="18">
        <v>124</v>
      </c>
      <c r="C143" s="14">
        <v>41917</v>
      </c>
      <c r="D143" s="4">
        <v>0.44991898148148146</v>
      </c>
      <c r="E143" s="4">
        <v>0.93145833333333339</v>
      </c>
      <c r="F143" s="43">
        <f t="shared" si="188"/>
        <v>0.48153935185185193</v>
      </c>
      <c r="G143" s="62">
        <v>11.5</v>
      </c>
      <c r="H143" s="42">
        <f t="shared" si="162"/>
        <v>1.5</v>
      </c>
      <c r="I143" s="5">
        <f t="shared" si="163"/>
        <v>10</v>
      </c>
      <c r="J143" s="28">
        <f t="shared" si="164"/>
        <v>2</v>
      </c>
      <c r="K143" s="42">
        <f t="shared" si="165"/>
        <v>2</v>
      </c>
      <c r="L143" s="130">
        <f t="shared" si="187"/>
        <v>0</v>
      </c>
      <c r="M143" s="42">
        <v>283</v>
      </c>
      <c r="N143" s="42"/>
      <c r="O143" s="42"/>
      <c r="P143" s="42"/>
      <c r="Q143" s="42"/>
      <c r="R143" s="42"/>
      <c r="S143" s="5"/>
      <c r="T143" s="5"/>
      <c r="U143" s="130"/>
      <c r="V143" s="5"/>
      <c r="W143" s="48"/>
    </row>
    <row r="144" spans="1:23" x14ac:dyDescent="0.3">
      <c r="A144" s="193"/>
      <c r="B144" s="18">
        <v>125</v>
      </c>
      <c r="C144" s="14">
        <v>41918</v>
      </c>
      <c r="D144" s="3" t="s">
        <v>56</v>
      </c>
      <c r="E144" s="4">
        <v>0.89447916666666671</v>
      </c>
      <c r="F144" s="60"/>
      <c r="G144" s="62">
        <v>10.5</v>
      </c>
      <c r="H144" s="42">
        <f t="shared" si="162"/>
        <v>1.5</v>
      </c>
      <c r="I144" s="5">
        <f t="shared" si="163"/>
        <v>9</v>
      </c>
      <c r="J144" s="28">
        <f t="shared" si="164"/>
        <v>1</v>
      </c>
      <c r="K144" s="42">
        <f t="shared" si="165"/>
        <v>1</v>
      </c>
      <c r="L144" s="130">
        <f t="shared" si="187"/>
        <v>0</v>
      </c>
      <c r="M144" s="42">
        <v>141</v>
      </c>
      <c r="N144" s="42"/>
      <c r="O144" s="42"/>
      <c r="P144" s="42"/>
      <c r="Q144" s="42"/>
      <c r="R144" s="42"/>
      <c r="S144" s="5"/>
      <c r="T144" s="5"/>
      <c r="U144" s="130"/>
      <c r="V144" s="5"/>
      <c r="W144" s="48"/>
    </row>
    <row r="145" spans="1:23" x14ac:dyDescent="0.3">
      <c r="A145" s="1" t="s">
        <v>91</v>
      </c>
      <c r="B145" s="18">
        <v>126</v>
      </c>
      <c r="C145" s="14">
        <v>41919</v>
      </c>
      <c r="D145" s="4">
        <v>0.45707175925925925</v>
      </c>
      <c r="E145" s="4">
        <v>0.9070138888888889</v>
      </c>
      <c r="F145" s="43">
        <f t="shared" si="188"/>
        <v>0.44994212962962965</v>
      </c>
      <c r="G145" s="62">
        <v>11</v>
      </c>
      <c r="H145" s="42">
        <f t="shared" si="162"/>
        <v>1.5</v>
      </c>
      <c r="I145" s="5">
        <f t="shared" si="163"/>
        <v>9.5</v>
      </c>
      <c r="J145" s="28">
        <f t="shared" si="164"/>
        <v>1.5</v>
      </c>
      <c r="K145" s="42">
        <f t="shared" si="165"/>
        <v>1.5</v>
      </c>
      <c r="L145" s="130">
        <f t="shared" si="187"/>
        <v>0</v>
      </c>
      <c r="M145" s="42">
        <v>212</v>
      </c>
      <c r="N145" s="42"/>
      <c r="O145" s="42"/>
      <c r="P145" s="42"/>
      <c r="Q145" s="5"/>
      <c r="R145" s="5"/>
      <c r="S145" s="42" t="s">
        <v>268</v>
      </c>
      <c r="T145" s="99">
        <v>1062</v>
      </c>
      <c r="U145" s="130"/>
      <c r="V145" s="5"/>
      <c r="W145" s="48"/>
    </row>
    <row r="146" spans="1:23" x14ac:dyDescent="0.3">
      <c r="B146" s="18">
        <v>127</v>
      </c>
      <c r="C146" s="14">
        <v>41920</v>
      </c>
      <c r="D146" s="194" t="s">
        <v>4</v>
      </c>
      <c r="E146" s="195"/>
      <c r="F146" s="43"/>
      <c r="G146" s="62"/>
      <c r="H146" s="42"/>
      <c r="I146" s="5"/>
      <c r="J146" s="28"/>
      <c r="K146" s="42"/>
      <c r="L146" s="130"/>
      <c r="M146" s="42"/>
      <c r="N146" s="42"/>
      <c r="O146" s="42"/>
      <c r="P146" s="42"/>
      <c r="Q146" s="5"/>
      <c r="R146" s="5"/>
      <c r="S146" s="42"/>
      <c r="T146" s="42"/>
      <c r="U146" s="130"/>
      <c r="V146" s="5"/>
      <c r="W146" s="48"/>
    </row>
    <row r="147" spans="1:23" x14ac:dyDescent="0.3">
      <c r="B147" s="18">
        <v>128</v>
      </c>
      <c r="C147" s="14">
        <v>41921</v>
      </c>
      <c r="D147" s="3" t="s">
        <v>56</v>
      </c>
      <c r="E147" s="4">
        <v>0.90768518518518526</v>
      </c>
      <c r="F147" s="60"/>
      <c r="G147" s="62">
        <v>10</v>
      </c>
      <c r="H147" s="42">
        <f t="shared" si="162"/>
        <v>1.5</v>
      </c>
      <c r="I147" s="5">
        <f t="shared" ref="I147:I152" si="189">IF((G147="？"),"?",(G147-H147))</f>
        <v>8.5</v>
      </c>
      <c r="J147" s="28">
        <f t="shared" si="164"/>
        <v>0.5</v>
      </c>
      <c r="K147" s="42">
        <f t="shared" si="165"/>
        <v>0.5</v>
      </c>
      <c r="L147" s="130">
        <f t="shared" si="187"/>
        <v>0</v>
      </c>
      <c r="M147" s="42">
        <v>71</v>
      </c>
      <c r="N147" s="42"/>
      <c r="O147" s="42"/>
      <c r="P147" s="42"/>
      <c r="Q147" s="5"/>
      <c r="R147" s="5"/>
      <c r="S147" s="42"/>
      <c r="T147" s="42"/>
      <c r="U147" s="130"/>
      <c r="V147" s="5"/>
      <c r="W147" s="48"/>
    </row>
    <row r="148" spans="1:23" x14ac:dyDescent="0.3">
      <c r="B148" s="18">
        <v>129</v>
      </c>
      <c r="C148" s="15">
        <v>41922</v>
      </c>
      <c r="D148" s="4">
        <v>0.46244212962962966</v>
      </c>
      <c r="E148" s="4">
        <v>0.85767361111111118</v>
      </c>
      <c r="F148" s="43">
        <f t="shared" si="188"/>
        <v>0.39523148148148152</v>
      </c>
      <c r="G148" s="62">
        <v>9.5</v>
      </c>
      <c r="H148" s="42">
        <f t="shared" si="162"/>
        <v>1.5</v>
      </c>
      <c r="I148" s="5">
        <f t="shared" si="189"/>
        <v>8</v>
      </c>
      <c r="J148" s="28">
        <f t="shared" si="164"/>
        <v>0</v>
      </c>
      <c r="K148" s="42">
        <f t="shared" si="165"/>
        <v>0</v>
      </c>
      <c r="L148" s="130">
        <f t="shared" si="187"/>
        <v>0</v>
      </c>
      <c r="M148" s="42">
        <v>0</v>
      </c>
      <c r="N148" s="42"/>
      <c r="O148" s="42"/>
      <c r="P148" s="42"/>
      <c r="Q148" s="5"/>
      <c r="R148" s="5"/>
      <c r="S148" s="42"/>
      <c r="T148" s="42"/>
      <c r="U148" s="130" t="s">
        <v>264</v>
      </c>
      <c r="V148" s="56">
        <v>850</v>
      </c>
      <c r="W148" s="48" t="s">
        <v>15</v>
      </c>
    </row>
    <row r="149" spans="1:23" x14ac:dyDescent="0.3">
      <c r="B149" s="18">
        <v>130</v>
      </c>
      <c r="C149" s="14">
        <v>41923</v>
      </c>
      <c r="D149" s="4">
        <v>0.41917824074074073</v>
      </c>
      <c r="E149" s="4">
        <v>0.8181828703703703</v>
      </c>
      <c r="F149" s="43">
        <f t="shared" si="188"/>
        <v>0.39900462962962957</v>
      </c>
      <c r="G149" s="62">
        <v>9.5</v>
      </c>
      <c r="H149" s="42">
        <f t="shared" si="162"/>
        <v>1.5</v>
      </c>
      <c r="I149" s="5">
        <f t="shared" si="189"/>
        <v>8</v>
      </c>
      <c r="J149" s="28">
        <f t="shared" si="164"/>
        <v>0</v>
      </c>
      <c r="K149" s="42">
        <f t="shared" si="165"/>
        <v>0</v>
      </c>
      <c r="L149" s="130">
        <f t="shared" si="187"/>
        <v>0</v>
      </c>
      <c r="M149" s="42">
        <v>0</v>
      </c>
      <c r="N149" s="42"/>
      <c r="O149" s="42"/>
      <c r="P149" s="42"/>
      <c r="Q149" s="5"/>
      <c r="R149" s="5"/>
      <c r="S149" s="42"/>
      <c r="T149" s="42"/>
      <c r="U149" s="130"/>
      <c r="V149" s="5"/>
      <c r="W149" s="48"/>
    </row>
    <row r="150" spans="1:23" x14ac:dyDescent="0.3">
      <c r="B150" s="18">
        <v>131</v>
      </c>
      <c r="C150" s="14">
        <v>41924</v>
      </c>
      <c r="D150" s="4">
        <v>0.49972222222222223</v>
      </c>
      <c r="E150" s="4">
        <v>0.88201388888888888</v>
      </c>
      <c r="F150" s="43">
        <f t="shared" si="188"/>
        <v>0.38229166666666664</v>
      </c>
      <c r="G150" s="62">
        <v>9</v>
      </c>
      <c r="H150" s="42">
        <f t="shared" si="162"/>
        <v>1.5</v>
      </c>
      <c r="I150" s="5">
        <f t="shared" si="189"/>
        <v>7.5</v>
      </c>
      <c r="J150" s="28">
        <f t="shared" si="164"/>
        <v>0</v>
      </c>
      <c r="K150" s="42">
        <f t="shared" si="165"/>
        <v>0</v>
      </c>
      <c r="L150" s="130">
        <f t="shared" si="187"/>
        <v>0</v>
      </c>
      <c r="M150" s="42">
        <v>0</v>
      </c>
      <c r="N150" s="42"/>
      <c r="O150" s="42"/>
      <c r="P150" s="42"/>
      <c r="Q150" s="5"/>
      <c r="R150" s="5"/>
      <c r="S150" s="42"/>
      <c r="T150" s="42"/>
      <c r="U150" s="130"/>
      <c r="V150" s="5"/>
      <c r="W150" s="48"/>
    </row>
    <row r="151" spans="1:23" x14ac:dyDescent="0.3">
      <c r="B151" s="18">
        <v>132</v>
      </c>
      <c r="C151" s="14">
        <v>41925</v>
      </c>
      <c r="D151" s="4">
        <v>0.40769675925925924</v>
      </c>
      <c r="E151" s="4">
        <v>0.74824074074074076</v>
      </c>
      <c r="F151" s="43">
        <f t="shared" si="188"/>
        <v>0.34054398148148152</v>
      </c>
      <c r="G151" s="62">
        <v>8</v>
      </c>
      <c r="H151" s="42">
        <f t="shared" si="162"/>
        <v>0.5</v>
      </c>
      <c r="I151" s="5">
        <f t="shared" si="189"/>
        <v>7.5</v>
      </c>
      <c r="J151" s="28">
        <f t="shared" si="164"/>
        <v>0</v>
      </c>
      <c r="K151" s="42">
        <f t="shared" si="165"/>
        <v>0</v>
      </c>
      <c r="L151" s="130">
        <f t="shared" si="187"/>
        <v>0</v>
      </c>
      <c r="M151" s="42">
        <v>0</v>
      </c>
      <c r="N151" s="42"/>
      <c r="O151" s="42"/>
      <c r="P151" s="42"/>
      <c r="Q151" s="5"/>
      <c r="R151" s="5"/>
      <c r="S151" s="42"/>
      <c r="T151" s="42"/>
      <c r="U151" s="130"/>
      <c r="V151" s="5"/>
      <c r="W151" s="48"/>
    </row>
    <row r="152" spans="1:23" x14ac:dyDescent="0.3">
      <c r="B152" s="18">
        <v>133</v>
      </c>
      <c r="C152" s="14">
        <v>41926</v>
      </c>
      <c r="D152" s="4">
        <v>0.41267361111111112</v>
      </c>
      <c r="E152" s="4">
        <v>0.72893518518518519</v>
      </c>
      <c r="F152" s="43">
        <f t="shared" si="188"/>
        <v>0.31626157407407407</v>
      </c>
      <c r="G152" s="62">
        <v>7.5</v>
      </c>
      <c r="H152" s="42">
        <f t="shared" si="162"/>
        <v>0.5</v>
      </c>
      <c r="I152" s="5">
        <f t="shared" si="189"/>
        <v>7</v>
      </c>
      <c r="J152" s="28">
        <f t="shared" si="164"/>
        <v>0</v>
      </c>
      <c r="K152" s="42">
        <f t="shared" si="165"/>
        <v>0</v>
      </c>
      <c r="L152" s="130">
        <f t="shared" si="187"/>
        <v>0</v>
      </c>
      <c r="M152" s="42">
        <v>0</v>
      </c>
      <c r="N152" s="42">
        <v>2</v>
      </c>
      <c r="O152" s="42">
        <v>1.5</v>
      </c>
      <c r="P152" s="42">
        <f>ROUND(N152*1/3*106+O152*2/3*106,0)</f>
        <v>177</v>
      </c>
      <c r="Q152" s="5"/>
      <c r="R152" s="5"/>
      <c r="S152" s="42" t="s">
        <v>265</v>
      </c>
      <c r="T152" s="99">
        <v>850</v>
      </c>
      <c r="U152" s="130"/>
      <c r="V152" s="5"/>
      <c r="W152" s="48"/>
    </row>
    <row r="153" spans="1:23" x14ac:dyDescent="0.3">
      <c r="B153" s="18">
        <v>134</v>
      </c>
      <c r="C153" s="14">
        <v>41927</v>
      </c>
      <c r="D153" s="194" t="s">
        <v>5</v>
      </c>
      <c r="E153" s="195"/>
      <c r="F153" s="43"/>
      <c r="G153" s="62"/>
      <c r="H153" s="42"/>
      <c r="I153" s="5"/>
      <c r="J153" s="28"/>
      <c r="K153" s="42"/>
      <c r="L153" s="130"/>
      <c r="M153" s="42">
        <v>0</v>
      </c>
      <c r="N153" s="42"/>
      <c r="O153" s="42"/>
      <c r="P153" s="42"/>
      <c r="Q153" s="42"/>
      <c r="R153" s="42"/>
      <c r="S153" s="5"/>
      <c r="T153" s="5"/>
      <c r="U153" s="130"/>
      <c r="V153" s="5"/>
      <c r="W153" s="48"/>
    </row>
    <row r="154" spans="1:23" x14ac:dyDescent="0.3">
      <c r="B154" s="18"/>
      <c r="C154" s="58" t="s">
        <v>310</v>
      </c>
      <c r="D154" s="105"/>
      <c r="E154" s="105"/>
      <c r="F154" s="105"/>
      <c r="G154" s="59">
        <f>SUM(G140:G153)</f>
        <v>120</v>
      </c>
      <c r="H154" s="59">
        <f t="shared" ref="H154" si="190">SUM(H140:H153)</f>
        <v>16</v>
      </c>
      <c r="I154" s="59">
        <f t="shared" ref="I154" si="191">SUM(I140:I153)</f>
        <v>104</v>
      </c>
      <c r="J154" s="59">
        <f t="shared" ref="J154" si="192">SUM(J140:J153)</f>
        <v>10</v>
      </c>
      <c r="K154" s="59">
        <f t="shared" ref="K154" si="193">SUM(K140:K153)</f>
        <v>9.5</v>
      </c>
      <c r="L154" s="59">
        <f t="shared" ref="L154" si="194">SUM(L140:L153)</f>
        <v>0.5</v>
      </c>
      <c r="M154" s="59">
        <v>1431</v>
      </c>
      <c r="N154" s="126">
        <f>SUM(N140:N153)</f>
        <v>2</v>
      </c>
      <c r="O154" s="126">
        <f>SUM(O140:O153)</f>
        <v>1.5</v>
      </c>
      <c r="P154" s="127">
        <f>SUM(P140:P153)</f>
        <v>177</v>
      </c>
      <c r="Q154" s="59">
        <f t="shared" ref="Q154" si="195">SUM(Q140:Q153)</f>
        <v>0</v>
      </c>
      <c r="R154" s="59">
        <f t="shared" ref="R154" si="196">SUM(R140:R153)</f>
        <v>0</v>
      </c>
      <c r="S154" s="59">
        <v>2</v>
      </c>
      <c r="T154" s="59">
        <f t="shared" ref="T154" si="197">SUM(T140:T153)</f>
        <v>1912</v>
      </c>
      <c r="U154" s="59">
        <v>1</v>
      </c>
      <c r="V154" s="155">
        <v>850</v>
      </c>
      <c r="W154" s="47" t="s">
        <v>316</v>
      </c>
    </row>
    <row r="155" spans="1:23" x14ac:dyDescent="0.3">
      <c r="B155" s="118"/>
      <c r="C155" s="110" t="s">
        <v>341</v>
      </c>
      <c r="D155" s="105"/>
      <c r="E155" s="105"/>
      <c r="F155" s="105"/>
      <c r="G155" s="59">
        <f>G154-G145-G152</f>
        <v>101.5</v>
      </c>
      <c r="H155" s="59">
        <f t="shared" ref="H155:L155" si="198">H154-H145-H152</f>
        <v>14</v>
      </c>
      <c r="I155" s="59">
        <f t="shared" si="198"/>
        <v>87.5</v>
      </c>
      <c r="J155" s="59">
        <f t="shared" si="198"/>
        <v>8.5</v>
      </c>
      <c r="K155" s="59">
        <f t="shared" si="198"/>
        <v>8</v>
      </c>
      <c r="L155" s="59">
        <f t="shared" si="198"/>
        <v>0.5</v>
      </c>
      <c r="M155" s="59">
        <v>1219</v>
      </c>
      <c r="N155" s="126">
        <f>N154</f>
        <v>2</v>
      </c>
      <c r="O155" s="126">
        <f t="shared" ref="O155:P155" si="199">O154</f>
        <v>1.5</v>
      </c>
      <c r="P155" s="127">
        <f t="shared" si="199"/>
        <v>177</v>
      </c>
      <c r="Q155" s="59">
        <f>Q154</f>
        <v>0</v>
      </c>
      <c r="R155" s="59">
        <f t="shared" ref="R155" si="200">R154</f>
        <v>0</v>
      </c>
      <c r="S155" s="59">
        <f t="shared" ref="S155" si="201">S154</f>
        <v>2</v>
      </c>
      <c r="T155" s="59">
        <f t="shared" ref="T155" si="202">T154</f>
        <v>1912</v>
      </c>
      <c r="U155" s="59">
        <f t="shared" ref="U155" si="203">U154</f>
        <v>1</v>
      </c>
      <c r="V155" s="155">
        <f t="shared" ref="V155" si="204">V154</f>
        <v>850</v>
      </c>
      <c r="W155" s="47"/>
    </row>
    <row r="156" spans="1:23" x14ac:dyDescent="0.3">
      <c r="B156" s="18">
        <v>135</v>
      </c>
      <c r="C156" s="14">
        <v>41928</v>
      </c>
      <c r="D156" s="194" t="s">
        <v>4</v>
      </c>
      <c r="E156" s="195"/>
      <c r="F156" s="43"/>
      <c r="G156" s="62"/>
      <c r="H156" s="42"/>
      <c r="I156" s="5"/>
      <c r="J156" s="28"/>
      <c r="K156" s="42"/>
      <c r="L156" s="130"/>
      <c r="M156" s="42">
        <v>0</v>
      </c>
      <c r="N156" s="42"/>
      <c r="O156" s="42"/>
      <c r="P156" s="42"/>
      <c r="Q156" s="42"/>
      <c r="R156" s="42"/>
      <c r="S156" s="5"/>
      <c r="T156" s="5"/>
      <c r="U156" s="130"/>
      <c r="V156" s="5"/>
      <c r="W156" s="48"/>
    </row>
    <row r="157" spans="1:23" x14ac:dyDescent="0.3">
      <c r="B157" s="18">
        <v>136</v>
      </c>
      <c r="C157" s="14">
        <v>41929</v>
      </c>
      <c r="D157" s="4">
        <v>0.45317129629629632</v>
      </c>
      <c r="E157" s="4">
        <v>0.87563657407407414</v>
      </c>
      <c r="F157" s="43">
        <f t="shared" si="188"/>
        <v>0.42246527777777781</v>
      </c>
      <c r="G157" s="62">
        <v>10</v>
      </c>
      <c r="H157" s="42">
        <f t="shared" si="162"/>
        <v>1.5</v>
      </c>
      <c r="I157" s="5">
        <f>IF((G157="？"),"?",(G157-H157))</f>
        <v>8.5</v>
      </c>
      <c r="J157" s="28">
        <f t="shared" si="164"/>
        <v>0.5</v>
      </c>
      <c r="K157" s="42">
        <f t="shared" si="165"/>
        <v>0.5</v>
      </c>
      <c r="L157" s="130">
        <f t="shared" si="187"/>
        <v>0</v>
      </c>
      <c r="M157" s="42">
        <v>71</v>
      </c>
      <c r="N157" s="42"/>
      <c r="O157" s="42"/>
      <c r="P157" s="42"/>
      <c r="Q157" s="42"/>
      <c r="R157" s="42"/>
      <c r="S157" s="5"/>
      <c r="T157" s="5"/>
      <c r="U157" s="130"/>
      <c r="V157" s="5"/>
      <c r="W157" s="48"/>
    </row>
    <row r="158" spans="1:23" x14ac:dyDescent="0.3">
      <c r="B158" s="18">
        <v>137</v>
      </c>
      <c r="C158" s="14">
        <v>41930</v>
      </c>
      <c r="D158" s="194" t="s">
        <v>4</v>
      </c>
      <c r="E158" s="195"/>
      <c r="F158" s="43"/>
      <c r="G158" s="62"/>
      <c r="H158" s="42"/>
      <c r="I158" s="5"/>
      <c r="J158" s="28">
        <f t="shared" si="164"/>
        <v>0</v>
      </c>
      <c r="K158" s="42">
        <f t="shared" si="165"/>
        <v>0</v>
      </c>
      <c r="L158" s="130">
        <f t="shared" si="187"/>
        <v>0</v>
      </c>
      <c r="M158" s="42">
        <v>0</v>
      </c>
      <c r="N158" s="42"/>
      <c r="O158" s="42"/>
      <c r="P158" s="42"/>
      <c r="Q158" s="42"/>
      <c r="R158" s="42"/>
      <c r="S158" s="5"/>
      <c r="T158" s="5"/>
      <c r="U158" s="130"/>
      <c r="V158" s="5"/>
      <c r="W158" s="48"/>
    </row>
    <row r="159" spans="1:23" x14ac:dyDescent="0.3">
      <c r="B159" s="18">
        <v>138</v>
      </c>
      <c r="C159" s="14">
        <v>41931</v>
      </c>
      <c r="D159" s="4">
        <v>0.41403935185185187</v>
      </c>
      <c r="E159" s="4">
        <v>0.79759259259259263</v>
      </c>
      <c r="F159" s="43">
        <f t="shared" si="188"/>
        <v>0.38355324074074076</v>
      </c>
      <c r="G159" s="62">
        <v>9</v>
      </c>
      <c r="H159" s="42">
        <f t="shared" si="162"/>
        <v>1.5</v>
      </c>
      <c r="I159" s="5">
        <f>IF((G159="？"),"?",(G159-H159))</f>
        <v>7.5</v>
      </c>
      <c r="J159" s="28">
        <f t="shared" si="164"/>
        <v>0</v>
      </c>
      <c r="K159" s="42">
        <f t="shared" si="165"/>
        <v>0</v>
      </c>
      <c r="L159" s="130">
        <f t="shared" si="187"/>
        <v>0</v>
      </c>
      <c r="M159" s="42">
        <v>0</v>
      </c>
      <c r="N159" s="42"/>
      <c r="O159" s="42"/>
      <c r="P159" s="42"/>
      <c r="Q159" s="42"/>
      <c r="R159" s="42"/>
      <c r="S159" s="5"/>
      <c r="T159" s="5"/>
      <c r="U159" s="130"/>
      <c r="V159" s="5"/>
      <c r="W159" s="48"/>
    </row>
    <row r="160" spans="1:23" x14ac:dyDescent="0.3">
      <c r="B160" s="18">
        <v>139</v>
      </c>
      <c r="C160" s="14">
        <v>41932</v>
      </c>
      <c r="D160" s="194" t="s">
        <v>4</v>
      </c>
      <c r="E160" s="195"/>
      <c r="F160" s="43"/>
      <c r="G160" s="62"/>
      <c r="H160" s="42"/>
      <c r="I160" s="5"/>
      <c r="J160" s="28"/>
      <c r="K160" s="42"/>
      <c r="L160" s="130"/>
      <c r="M160" s="42"/>
      <c r="N160" s="42"/>
      <c r="O160" s="42"/>
      <c r="P160" s="42"/>
      <c r="Q160" s="42"/>
      <c r="R160" s="42"/>
      <c r="S160" s="5"/>
      <c r="T160" s="5"/>
      <c r="U160" s="130"/>
      <c r="V160" s="5"/>
      <c r="W160" s="48"/>
    </row>
    <row r="161" spans="1:24" x14ac:dyDescent="0.3">
      <c r="B161" s="18">
        <v>140</v>
      </c>
      <c r="C161" s="14">
        <v>41933</v>
      </c>
      <c r="D161" s="194" t="s">
        <v>4</v>
      </c>
      <c r="E161" s="195"/>
      <c r="F161" s="43"/>
      <c r="G161" s="62"/>
      <c r="H161" s="42"/>
      <c r="I161" s="5"/>
      <c r="J161" s="28"/>
      <c r="K161" s="42"/>
      <c r="L161" s="130"/>
      <c r="M161" s="42"/>
      <c r="N161" s="42"/>
      <c r="O161" s="42"/>
      <c r="P161" s="42"/>
      <c r="Q161" s="42"/>
      <c r="R161" s="42"/>
      <c r="S161" s="5"/>
      <c r="T161" s="5"/>
      <c r="U161" s="130"/>
      <c r="V161" s="5"/>
      <c r="W161" s="48"/>
    </row>
    <row r="162" spans="1:24" x14ac:dyDescent="0.3">
      <c r="B162" s="18">
        <v>141</v>
      </c>
      <c r="C162" s="14">
        <v>41934</v>
      </c>
      <c r="D162" s="4">
        <v>0.53719907407407408</v>
      </c>
      <c r="E162" s="4">
        <v>0.91773148148148154</v>
      </c>
      <c r="F162" s="43">
        <f t="shared" si="188"/>
        <v>0.38053240740740746</v>
      </c>
      <c r="G162" s="62">
        <v>9</v>
      </c>
      <c r="H162" s="42">
        <f t="shared" si="162"/>
        <v>1.5</v>
      </c>
      <c r="I162" s="5">
        <f t="shared" ref="I162:I173" si="205">IF((G162="？"),"?",(G162-H162))</f>
        <v>7.5</v>
      </c>
      <c r="J162" s="28">
        <f t="shared" si="164"/>
        <v>0</v>
      </c>
      <c r="K162" s="42">
        <f t="shared" si="165"/>
        <v>0</v>
      </c>
      <c r="L162" s="130">
        <f t="shared" si="187"/>
        <v>0</v>
      </c>
      <c r="M162" s="42">
        <v>0</v>
      </c>
      <c r="N162" s="42"/>
      <c r="O162" s="42"/>
      <c r="P162" s="42"/>
      <c r="Q162" s="42"/>
      <c r="R162" s="42"/>
      <c r="S162" s="5"/>
      <c r="T162" s="5"/>
      <c r="U162" s="130"/>
      <c r="V162" s="5"/>
      <c r="W162" s="48"/>
    </row>
    <row r="163" spans="1:24" x14ac:dyDescent="0.3">
      <c r="B163" s="18">
        <v>142</v>
      </c>
      <c r="C163" s="14">
        <v>41935</v>
      </c>
      <c r="D163" s="4">
        <v>0.46263888888888888</v>
      </c>
      <c r="E163" s="3" t="s">
        <v>56</v>
      </c>
      <c r="F163" s="60"/>
      <c r="G163" s="62">
        <v>11</v>
      </c>
      <c r="H163" s="42">
        <f t="shared" si="162"/>
        <v>1.5</v>
      </c>
      <c r="I163" s="5">
        <f t="shared" si="205"/>
        <v>9.5</v>
      </c>
      <c r="J163" s="28">
        <f t="shared" si="164"/>
        <v>1.5</v>
      </c>
      <c r="K163" s="42">
        <f t="shared" si="165"/>
        <v>1.5</v>
      </c>
      <c r="L163" s="130">
        <f t="shared" si="187"/>
        <v>0</v>
      </c>
      <c r="M163" s="42">
        <v>212</v>
      </c>
      <c r="N163" s="42"/>
      <c r="O163" s="42"/>
      <c r="P163" s="42"/>
      <c r="Q163" s="42"/>
      <c r="R163" s="42"/>
      <c r="S163" s="5"/>
      <c r="T163" s="5"/>
      <c r="U163" s="130"/>
      <c r="V163" s="5"/>
      <c r="W163" s="48"/>
    </row>
    <row r="164" spans="1:24" x14ac:dyDescent="0.3">
      <c r="B164" s="18">
        <v>143</v>
      </c>
      <c r="C164" s="14">
        <v>41936</v>
      </c>
      <c r="D164" s="4">
        <v>0.46224537037037039</v>
      </c>
      <c r="E164" s="4">
        <v>0.937962962962963</v>
      </c>
      <c r="F164" s="43">
        <f t="shared" si="188"/>
        <v>0.47571759259259261</v>
      </c>
      <c r="G164" s="62">
        <v>11.5</v>
      </c>
      <c r="H164" s="42">
        <f t="shared" si="162"/>
        <v>1.5</v>
      </c>
      <c r="I164" s="5">
        <f t="shared" si="205"/>
        <v>10</v>
      </c>
      <c r="J164" s="28">
        <f t="shared" si="164"/>
        <v>2</v>
      </c>
      <c r="K164" s="42">
        <f t="shared" si="165"/>
        <v>2</v>
      </c>
      <c r="L164" s="130">
        <f t="shared" si="187"/>
        <v>0</v>
      </c>
      <c r="M164" s="42">
        <v>283</v>
      </c>
      <c r="N164" s="42"/>
      <c r="O164" s="42"/>
      <c r="P164" s="42"/>
      <c r="Q164" s="42"/>
      <c r="R164" s="42"/>
      <c r="S164" s="5"/>
      <c r="T164" s="5"/>
      <c r="U164" s="130"/>
      <c r="V164" s="5"/>
      <c r="W164" s="48"/>
    </row>
    <row r="165" spans="1:24" ht="32.4" x14ac:dyDescent="0.3">
      <c r="B165" s="18">
        <v>144</v>
      </c>
      <c r="C165" s="15">
        <v>41937</v>
      </c>
      <c r="D165" s="4">
        <v>0.44212962962962959</v>
      </c>
      <c r="E165" s="4">
        <v>0.92828703703703708</v>
      </c>
      <c r="F165" s="43">
        <f t="shared" si="188"/>
        <v>0.48615740740740748</v>
      </c>
      <c r="G165" s="62">
        <v>11.5</v>
      </c>
      <c r="H165" s="42">
        <f t="shared" si="162"/>
        <v>1.5</v>
      </c>
      <c r="I165" s="5">
        <f t="shared" si="205"/>
        <v>10</v>
      </c>
      <c r="J165" s="28">
        <f t="shared" si="164"/>
        <v>2</v>
      </c>
      <c r="K165" s="42">
        <f t="shared" si="165"/>
        <v>2</v>
      </c>
      <c r="L165" s="130">
        <f t="shared" si="187"/>
        <v>0</v>
      </c>
      <c r="M165" s="42">
        <v>283</v>
      </c>
      <c r="N165" s="42"/>
      <c r="O165" s="42"/>
      <c r="P165" s="42"/>
      <c r="Q165" s="42"/>
      <c r="R165" s="42"/>
      <c r="S165" s="5"/>
      <c r="T165" s="5"/>
      <c r="U165" s="130"/>
      <c r="V165" s="56"/>
      <c r="W165" s="48" t="s">
        <v>89</v>
      </c>
      <c r="X165" s="40"/>
    </row>
    <row r="166" spans="1:24" x14ac:dyDescent="0.3">
      <c r="B166" s="18">
        <v>145</v>
      </c>
      <c r="C166" s="14">
        <v>41938</v>
      </c>
      <c r="D166" s="4">
        <v>0.44127314814814816</v>
      </c>
      <c r="E166" s="4">
        <v>0.9167939814814815</v>
      </c>
      <c r="F166" s="43">
        <f t="shared" si="188"/>
        <v>0.47552083333333334</v>
      </c>
      <c r="G166" s="62">
        <v>11.5</v>
      </c>
      <c r="H166" s="42">
        <f t="shared" si="162"/>
        <v>1.5</v>
      </c>
      <c r="I166" s="5">
        <f t="shared" si="205"/>
        <v>10</v>
      </c>
      <c r="J166" s="28">
        <f t="shared" si="164"/>
        <v>2</v>
      </c>
      <c r="K166" s="42">
        <f t="shared" si="165"/>
        <v>2</v>
      </c>
      <c r="L166" s="130">
        <f t="shared" si="187"/>
        <v>0</v>
      </c>
      <c r="M166" s="42">
        <v>283</v>
      </c>
      <c r="N166" s="42"/>
      <c r="O166" s="42"/>
      <c r="P166" s="42"/>
      <c r="Q166" s="42"/>
      <c r="R166" s="42"/>
      <c r="S166" s="5"/>
      <c r="T166" s="5"/>
      <c r="U166" s="130"/>
      <c r="V166" s="5"/>
      <c r="W166" s="48"/>
    </row>
    <row r="167" spans="1:24" x14ac:dyDescent="0.3">
      <c r="B167" s="18">
        <v>146</v>
      </c>
      <c r="C167" s="14">
        <v>41939</v>
      </c>
      <c r="D167" s="4">
        <v>0.46673611111111107</v>
      </c>
      <c r="E167" s="4">
        <v>0.9170949074074074</v>
      </c>
      <c r="F167" s="43">
        <f t="shared" si="188"/>
        <v>0.45035879629629633</v>
      </c>
      <c r="G167" s="62">
        <v>11</v>
      </c>
      <c r="H167" s="42">
        <f t="shared" si="162"/>
        <v>1.5</v>
      </c>
      <c r="I167" s="5">
        <f t="shared" si="205"/>
        <v>9.5</v>
      </c>
      <c r="J167" s="28">
        <f t="shared" si="164"/>
        <v>1.5</v>
      </c>
      <c r="K167" s="42">
        <f t="shared" si="165"/>
        <v>1.5</v>
      </c>
      <c r="L167" s="130">
        <f t="shared" si="187"/>
        <v>0</v>
      </c>
      <c r="M167" s="42">
        <v>212</v>
      </c>
      <c r="N167" s="42"/>
      <c r="O167" s="42"/>
      <c r="P167" s="42"/>
      <c r="Q167" s="42"/>
      <c r="R167" s="42"/>
      <c r="S167" s="5"/>
      <c r="T167" s="5"/>
      <c r="U167" s="130"/>
      <c r="V167" s="5"/>
      <c r="W167" s="48"/>
    </row>
    <row r="168" spans="1:24" x14ac:dyDescent="0.3">
      <c r="B168" s="18">
        <v>147</v>
      </c>
      <c r="C168" s="14">
        <v>41940</v>
      </c>
      <c r="D168" s="4">
        <v>0.46218749999999997</v>
      </c>
      <c r="E168" s="3" t="s">
        <v>56</v>
      </c>
      <c r="F168" s="60"/>
      <c r="G168" s="62">
        <v>11</v>
      </c>
      <c r="H168" s="42">
        <f t="shared" si="162"/>
        <v>1.5</v>
      </c>
      <c r="I168" s="5">
        <f t="shared" si="205"/>
        <v>9.5</v>
      </c>
      <c r="J168" s="28">
        <f t="shared" si="164"/>
        <v>1.5</v>
      </c>
      <c r="K168" s="42">
        <f t="shared" si="165"/>
        <v>1.5</v>
      </c>
      <c r="L168" s="130">
        <f t="shared" si="187"/>
        <v>0</v>
      </c>
      <c r="M168" s="42">
        <v>212</v>
      </c>
      <c r="N168" s="42"/>
      <c r="O168" s="42"/>
      <c r="P168" s="42"/>
      <c r="Q168" s="42"/>
      <c r="R168" s="42"/>
      <c r="S168" s="5"/>
      <c r="T168" s="5"/>
      <c r="U168" s="130"/>
      <c r="V168" s="5"/>
      <c r="W168" s="48"/>
    </row>
    <row r="169" spans="1:24" x14ac:dyDescent="0.3">
      <c r="B169" s="18">
        <v>148</v>
      </c>
      <c r="C169" s="14">
        <v>41941</v>
      </c>
      <c r="D169" s="4">
        <v>0.46354166666666669</v>
      </c>
      <c r="E169" s="3" t="s">
        <v>56</v>
      </c>
      <c r="F169" s="60"/>
      <c r="G169" s="62">
        <v>11</v>
      </c>
      <c r="H169" s="42">
        <f t="shared" si="162"/>
        <v>1.5</v>
      </c>
      <c r="I169" s="5">
        <f t="shared" si="205"/>
        <v>9.5</v>
      </c>
      <c r="J169" s="28">
        <f t="shared" si="164"/>
        <v>1.5</v>
      </c>
      <c r="K169" s="42">
        <f t="shared" si="165"/>
        <v>1.5</v>
      </c>
      <c r="L169" s="130">
        <f t="shared" si="187"/>
        <v>0</v>
      </c>
      <c r="M169" s="42">
        <v>212</v>
      </c>
      <c r="N169" s="42">
        <v>2</v>
      </c>
      <c r="O169" s="42">
        <v>5.5</v>
      </c>
      <c r="P169" s="42">
        <f>ROUND(N169*1/3*106+O169*2/3*106,0)</f>
        <v>459</v>
      </c>
      <c r="Q169" s="42"/>
      <c r="R169" s="42"/>
      <c r="S169" s="5"/>
      <c r="T169" s="5"/>
      <c r="U169" s="130"/>
      <c r="V169" s="5"/>
      <c r="W169" s="48"/>
    </row>
    <row r="170" spans="1:24" x14ac:dyDescent="0.3">
      <c r="B170" s="18"/>
      <c r="C170" s="58" t="s">
        <v>310</v>
      </c>
      <c r="D170" s="105"/>
      <c r="E170" s="105"/>
      <c r="F170" s="105"/>
      <c r="G170" s="59">
        <f>SUM(G156:G169)</f>
        <v>106.5</v>
      </c>
      <c r="H170" s="59">
        <f t="shared" ref="H170" si="206">SUM(H156:H169)</f>
        <v>15</v>
      </c>
      <c r="I170" s="59">
        <f t="shared" ref="I170" si="207">SUM(I156:I169)</f>
        <v>91.5</v>
      </c>
      <c r="J170" s="59">
        <f t="shared" ref="J170" si="208">SUM(J156:J169)</f>
        <v>12.5</v>
      </c>
      <c r="K170" s="59">
        <f t="shared" ref="K170" si="209">SUM(K156:K169)</f>
        <v>12.5</v>
      </c>
      <c r="L170" s="59">
        <f t="shared" ref="L170" si="210">SUM(L156:L169)</f>
        <v>0</v>
      </c>
      <c r="M170" s="59">
        <v>1768</v>
      </c>
      <c r="N170" s="126">
        <f>SUM(N156:N169)</f>
        <v>2</v>
      </c>
      <c r="O170" s="126">
        <f>SUM(O156:O169)</f>
        <v>5.5</v>
      </c>
      <c r="P170" s="127">
        <f>SUM(P156:P169)</f>
        <v>459</v>
      </c>
      <c r="Q170" s="59">
        <f t="shared" ref="Q170" si="211">SUM(Q156:Q169)</f>
        <v>0</v>
      </c>
      <c r="R170" s="59">
        <f t="shared" ref="R170" si="212">SUM(R156:R169)</f>
        <v>0</v>
      </c>
      <c r="S170" s="59">
        <v>0</v>
      </c>
      <c r="T170" s="59">
        <f t="shared" ref="T170" si="213">SUM(T156:T169)</f>
        <v>0</v>
      </c>
      <c r="U170" s="59">
        <f t="shared" ref="U170" si="214">SUM(U156:U169)</f>
        <v>0</v>
      </c>
      <c r="V170" s="155">
        <f t="shared" ref="V170" si="215">SUM(V156:V169)</f>
        <v>0</v>
      </c>
      <c r="W170" s="47" t="s">
        <v>317</v>
      </c>
    </row>
    <row r="171" spans="1:24" x14ac:dyDescent="0.3">
      <c r="B171" s="118"/>
      <c r="C171" s="110" t="s">
        <v>341</v>
      </c>
      <c r="D171" s="105"/>
      <c r="E171" s="105"/>
      <c r="F171" s="32"/>
      <c r="G171" s="59">
        <f>G170</f>
        <v>106.5</v>
      </c>
      <c r="H171" s="59">
        <f t="shared" ref="H171:L171" si="216">H170</f>
        <v>15</v>
      </c>
      <c r="I171" s="59">
        <f t="shared" si="216"/>
        <v>91.5</v>
      </c>
      <c r="J171" s="59">
        <f t="shared" si="216"/>
        <v>12.5</v>
      </c>
      <c r="K171" s="59">
        <f t="shared" si="216"/>
        <v>12.5</v>
      </c>
      <c r="L171" s="59">
        <f t="shared" si="216"/>
        <v>0</v>
      </c>
      <c r="M171" s="59">
        <v>1768</v>
      </c>
      <c r="N171" s="126">
        <f>N170</f>
        <v>2</v>
      </c>
      <c r="O171" s="126">
        <f t="shared" ref="O171:V171" si="217">O170</f>
        <v>5.5</v>
      </c>
      <c r="P171" s="127">
        <f t="shared" si="217"/>
        <v>459</v>
      </c>
      <c r="Q171" s="127">
        <f>Q170</f>
        <v>0</v>
      </c>
      <c r="R171" s="127">
        <f t="shared" si="217"/>
        <v>0</v>
      </c>
      <c r="S171" s="127">
        <f t="shared" si="217"/>
        <v>0</v>
      </c>
      <c r="T171" s="127">
        <f t="shared" si="217"/>
        <v>0</v>
      </c>
      <c r="U171" s="127">
        <f t="shared" si="217"/>
        <v>0</v>
      </c>
      <c r="V171" s="156">
        <f t="shared" si="217"/>
        <v>0</v>
      </c>
      <c r="W171" s="47"/>
    </row>
    <row r="172" spans="1:24" x14ac:dyDescent="0.3">
      <c r="B172" s="18">
        <v>149</v>
      </c>
      <c r="C172" s="14">
        <v>41942</v>
      </c>
      <c r="D172" s="4">
        <v>0.46439814814814812</v>
      </c>
      <c r="E172" s="4">
        <v>0.94355324074074076</v>
      </c>
      <c r="F172" s="43">
        <f t="shared" si="188"/>
        <v>0.47915509259259265</v>
      </c>
      <c r="G172" s="62">
        <v>11.5</v>
      </c>
      <c r="H172" s="42">
        <f t="shared" si="162"/>
        <v>1.5</v>
      </c>
      <c r="I172" s="5">
        <f t="shared" si="205"/>
        <v>10</v>
      </c>
      <c r="J172" s="28">
        <f t="shared" si="164"/>
        <v>2</v>
      </c>
      <c r="K172" s="42">
        <f t="shared" si="165"/>
        <v>2</v>
      </c>
      <c r="L172" s="130">
        <f t="shared" si="187"/>
        <v>0</v>
      </c>
      <c r="M172" s="42">
        <v>283</v>
      </c>
      <c r="N172" s="42"/>
      <c r="O172" s="42"/>
      <c r="P172" s="42"/>
      <c r="Q172" s="42"/>
      <c r="R172" s="42"/>
      <c r="S172" s="5"/>
      <c r="T172" s="5"/>
      <c r="U172" s="130"/>
      <c r="V172" s="5"/>
      <c r="W172" s="48"/>
    </row>
    <row r="173" spans="1:24" ht="32.4" x14ac:dyDescent="0.3">
      <c r="B173" s="18">
        <v>150</v>
      </c>
      <c r="C173" s="15">
        <v>41943</v>
      </c>
      <c r="D173" s="4">
        <v>0.4576736111111111</v>
      </c>
      <c r="E173" s="4">
        <v>0.95081018518518512</v>
      </c>
      <c r="F173" s="43">
        <f t="shared" si="188"/>
        <v>0.49313657407407402</v>
      </c>
      <c r="G173" s="62">
        <v>12</v>
      </c>
      <c r="H173" s="42">
        <f t="shared" si="162"/>
        <v>1.5</v>
      </c>
      <c r="I173" s="5">
        <f t="shared" si="205"/>
        <v>10.5</v>
      </c>
      <c r="J173" s="28">
        <f t="shared" si="164"/>
        <v>2.5</v>
      </c>
      <c r="K173" s="42">
        <f t="shared" si="165"/>
        <v>2</v>
      </c>
      <c r="L173" s="130">
        <f t="shared" si="187"/>
        <v>0.5</v>
      </c>
      <c r="M173" s="42">
        <v>284</v>
      </c>
      <c r="N173" s="42"/>
      <c r="O173" s="42"/>
      <c r="P173" s="42"/>
      <c r="Q173" s="42"/>
      <c r="R173" s="42"/>
      <c r="S173" s="5"/>
      <c r="T173" s="5"/>
      <c r="U173" s="130"/>
      <c r="V173" s="56"/>
      <c r="W173" s="48" t="s">
        <v>14</v>
      </c>
      <c r="X173" s="40"/>
    </row>
    <row r="174" spans="1:24" x14ac:dyDescent="0.3">
      <c r="A174" s="10" t="s">
        <v>6</v>
      </c>
      <c r="B174" s="18">
        <v>151</v>
      </c>
      <c r="C174" s="13">
        <v>41944</v>
      </c>
      <c r="D174" s="8" t="s">
        <v>56</v>
      </c>
      <c r="E174" s="12">
        <v>0.94777777777777772</v>
      </c>
      <c r="F174" s="43"/>
      <c r="G174" s="62">
        <v>12</v>
      </c>
      <c r="H174" s="42">
        <f t="shared" si="162"/>
        <v>1.5</v>
      </c>
      <c r="I174" s="5">
        <f t="shared" ref="I174:I179" si="218">IF((G174="？"),"?",(G174-H174))</f>
        <v>10.5</v>
      </c>
      <c r="J174" s="28">
        <f t="shared" si="164"/>
        <v>2.5</v>
      </c>
      <c r="K174" s="42">
        <f t="shared" si="165"/>
        <v>2</v>
      </c>
      <c r="L174" s="130">
        <f>J174-K174</f>
        <v>0.5</v>
      </c>
      <c r="M174" s="42">
        <v>378</v>
      </c>
      <c r="N174" s="42"/>
      <c r="O174" s="42"/>
      <c r="P174" s="42"/>
      <c r="Q174" s="42"/>
      <c r="R174" s="42"/>
      <c r="S174" s="28"/>
      <c r="T174" s="28"/>
      <c r="U174" s="129"/>
      <c r="V174" s="5"/>
      <c r="W174" s="48"/>
    </row>
    <row r="175" spans="1:24" x14ac:dyDescent="0.3">
      <c r="A175" s="1" t="s">
        <v>71</v>
      </c>
      <c r="B175" s="18">
        <v>152</v>
      </c>
      <c r="C175" s="14">
        <v>41945</v>
      </c>
      <c r="D175" s="7">
        <v>0.44081018518518517</v>
      </c>
      <c r="E175" s="7">
        <v>0.93123842592592598</v>
      </c>
      <c r="F175" s="43">
        <f t="shared" ref="F175:F207" si="219">IF(OR(E175="無打卡資料",D175="無打卡資料"),"?",(E175-D175))</f>
        <v>0.49042824074074082</v>
      </c>
      <c r="G175" s="62">
        <v>12</v>
      </c>
      <c r="H175" s="42">
        <f t="shared" si="162"/>
        <v>1.5</v>
      </c>
      <c r="I175" s="5">
        <f t="shared" si="218"/>
        <v>10.5</v>
      </c>
      <c r="J175" s="28">
        <f t="shared" si="164"/>
        <v>2.5</v>
      </c>
      <c r="K175" s="42">
        <f t="shared" si="165"/>
        <v>2</v>
      </c>
      <c r="L175" s="130">
        <f t="shared" ref="L175:L207" si="220">J175-K175</f>
        <v>0.5</v>
      </c>
      <c r="M175" s="42">
        <v>378</v>
      </c>
      <c r="N175" s="42"/>
      <c r="O175" s="42"/>
      <c r="P175" s="42"/>
      <c r="Q175" s="42"/>
      <c r="R175" s="42"/>
      <c r="S175" s="5"/>
      <c r="T175" s="5"/>
      <c r="U175" s="130"/>
      <c r="V175" s="5"/>
      <c r="W175" s="48"/>
    </row>
    <row r="176" spans="1:24" x14ac:dyDescent="0.3">
      <c r="A176" s="193"/>
      <c r="B176" s="18">
        <v>153</v>
      </c>
      <c r="C176" s="14">
        <v>41946</v>
      </c>
      <c r="D176" s="7">
        <v>0.46200231481481485</v>
      </c>
      <c r="E176" s="7">
        <v>0.92248842592592595</v>
      </c>
      <c r="F176" s="43">
        <f t="shared" si="219"/>
        <v>0.4604861111111111</v>
      </c>
      <c r="G176" s="62">
        <v>11</v>
      </c>
      <c r="H176" s="42">
        <f t="shared" si="162"/>
        <v>1.5</v>
      </c>
      <c r="I176" s="5">
        <f t="shared" si="218"/>
        <v>9.5</v>
      </c>
      <c r="J176" s="28">
        <f t="shared" si="164"/>
        <v>1.5</v>
      </c>
      <c r="K176" s="42">
        <f t="shared" si="165"/>
        <v>1.5</v>
      </c>
      <c r="L176" s="130">
        <f t="shared" si="220"/>
        <v>0</v>
      </c>
      <c r="M176" s="42">
        <v>216</v>
      </c>
      <c r="N176" s="42"/>
      <c r="O176" s="42"/>
      <c r="P176" s="42"/>
      <c r="Q176" s="5" t="s">
        <v>268</v>
      </c>
      <c r="R176" s="42">
        <v>504</v>
      </c>
      <c r="S176" s="5"/>
      <c r="T176" s="5"/>
      <c r="U176" s="130"/>
      <c r="V176" s="5"/>
      <c r="W176" s="48"/>
    </row>
    <row r="177" spans="1:24" x14ac:dyDescent="0.3">
      <c r="A177" s="193"/>
      <c r="B177" s="18">
        <v>154</v>
      </c>
      <c r="C177" s="14">
        <v>41947</v>
      </c>
      <c r="D177" s="7">
        <v>0.46246527777777779</v>
      </c>
      <c r="E177" s="7">
        <v>0.91719907407407408</v>
      </c>
      <c r="F177" s="43">
        <f t="shared" si="219"/>
        <v>0.45473379629629629</v>
      </c>
      <c r="G177" s="62">
        <v>11</v>
      </c>
      <c r="H177" s="42">
        <f t="shared" si="162"/>
        <v>1.5</v>
      </c>
      <c r="I177" s="5">
        <f t="shared" si="218"/>
        <v>9.5</v>
      </c>
      <c r="J177" s="28">
        <f t="shared" si="164"/>
        <v>1.5</v>
      </c>
      <c r="K177" s="42">
        <f t="shared" si="165"/>
        <v>1.5</v>
      </c>
      <c r="L177" s="130">
        <f t="shared" si="220"/>
        <v>0</v>
      </c>
      <c r="M177" s="42">
        <v>216</v>
      </c>
      <c r="N177" s="42"/>
      <c r="O177" s="42"/>
      <c r="P177" s="42"/>
      <c r="Q177" s="5"/>
      <c r="R177" s="42"/>
      <c r="S177" s="5"/>
      <c r="T177" s="5"/>
      <c r="U177" s="130"/>
      <c r="V177" s="5"/>
      <c r="W177" s="48"/>
    </row>
    <row r="178" spans="1:24" x14ac:dyDescent="0.3">
      <c r="A178" s="193"/>
      <c r="B178" s="18">
        <v>155</v>
      </c>
      <c r="C178" s="14">
        <v>41948</v>
      </c>
      <c r="D178" s="7">
        <v>0.46881944444444446</v>
      </c>
      <c r="E178" s="7">
        <v>0.92048611111111101</v>
      </c>
      <c r="F178" s="43">
        <f t="shared" si="219"/>
        <v>0.45166666666666655</v>
      </c>
      <c r="G178" s="62">
        <v>11</v>
      </c>
      <c r="H178" s="42">
        <f t="shared" si="162"/>
        <v>1.5</v>
      </c>
      <c r="I178" s="5">
        <f t="shared" si="218"/>
        <v>9.5</v>
      </c>
      <c r="J178" s="28">
        <f t="shared" si="164"/>
        <v>1.5</v>
      </c>
      <c r="K178" s="42">
        <f t="shared" si="165"/>
        <v>1.5</v>
      </c>
      <c r="L178" s="130">
        <f t="shared" si="220"/>
        <v>0</v>
      </c>
      <c r="M178" s="42">
        <v>216</v>
      </c>
      <c r="N178" s="42">
        <v>2</v>
      </c>
      <c r="O178" s="42">
        <v>5.5</v>
      </c>
      <c r="P178" s="42">
        <f>ROUND(N178*1/3*108+O178*2/3*108,0)</f>
        <v>468</v>
      </c>
      <c r="Q178" s="5"/>
      <c r="R178" s="42"/>
      <c r="S178" s="5"/>
      <c r="T178" s="5"/>
      <c r="U178" s="130"/>
      <c r="V178" s="5"/>
      <c r="W178" s="48"/>
    </row>
    <row r="179" spans="1:24" x14ac:dyDescent="0.3">
      <c r="A179" s="193"/>
      <c r="B179" s="18">
        <v>156</v>
      </c>
      <c r="C179" s="14">
        <v>41949</v>
      </c>
      <c r="D179" s="7">
        <v>0.46376157407407409</v>
      </c>
      <c r="E179" s="7">
        <v>0.88223379629629628</v>
      </c>
      <c r="F179" s="43">
        <f t="shared" si="219"/>
        <v>0.41847222222222219</v>
      </c>
      <c r="G179" s="62">
        <v>10</v>
      </c>
      <c r="H179" s="42">
        <f t="shared" si="162"/>
        <v>1.5</v>
      </c>
      <c r="I179" s="5">
        <f t="shared" si="218"/>
        <v>8.5</v>
      </c>
      <c r="J179" s="28">
        <f t="shared" si="164"/>
        <v>0.5</v>
      </c>
      <c r="K179" s="42">
        <f t="shared" si="165"/>
        <v>0.5</v>
      </c>
      <c r="L179" s="130">
        <f t="shared" si="220"/>
        <v>0</v>
      </c>
      <c r="M179" s="42">
        <v>72</v>
      </c>
      <c r="N179" s="42">
        <v>2</v>
      </c>
      <c r="O179" s="42">
        <v>6</v>
      </c>
      <c r="P179" s="42">
        <f t="shared" ref="P179:P187" si="221">ROUND(N179*1/3*108+O179*2/3*108,0)</f>
        <v>504</v>
      </c>
      <c r="Q179" s="5"/>
      <c r="R179" s="42"/>
      <c r="S179" s="5"/>
      <c r="T179" s="5"/>
      <c r="U179" s="130"/>
      <c r="V179" s="5"/>
      <c r="W179" s="48"/>
    </row>
    <row r="180" spans="1:24" x14ac:dyDescent="0.3">
      <c r="A180" s="1" t="s">
        <v>92</v>
      </c>
      <c r="B180" s="18">
        <v>157</v>
      </c>
      <c r="C180" s="14">
        <v>41950</v>
      </c>
      <c r="D180" s="191" t="s">
        <v>13</v>
      </c>
      <c r="E180" s="192"/>
      <c r="F180" s="43"/>
      <c r="G180" s="62"/>
      <c r="H180" s="42"/>
      <c r="I180" s="5"/>
      <c r="J180" s="28"/>
      <c r="K180" s="42"/>
      <c r="L180" s="130"/>
      <c r="M180" s="42"/>
      <c r="N180" s="42"/>
      <c r="O180" s="42"/>
      <c r="P180" s="42">
        <f t="shared" si="221"/>
        <v>0</v>
      </c>
      <c r="Q180" s="5"/>
      <c r="R180" s="42"/>
      <c r="S180" s="5"/>
      <c r="T180" s="5"/>
      <c r="U180" s="130"/>
      <c r="V180" s="5"/>
      <c r="W180" s="48"/>
    </row>
    <row r="181" spans="1:24" x14ac:dyDescent="0.3">
      <c r="A181" s="1" t="s">
        <v>93</v>
      </c>
      <c r="B181" s="18">
        <v>158</v>
      </c>
      <c r="C181" s="14">
        <v>41951</v>
      </c>
      <c r="D181" s="8" t="s">
        <v>56</v>
      </c>
      <c r="E181" s="8" t="s">
        <v>56</v>
      </c>
      <c r="F181" s="43"/>
      <c r="G181" s="62">
        <v>11</v>
      </c>
      <c r="H181" s="42">
        <f t="shared" si="162"/>
        <v>1.5</v>
      </c>
      <c r="I181" s="5">
        <f t="shared" ref="I181:I201" si="222">IF((G181="？"),"?",(G181-H181))</f>
        <v>9.5</v>
      </c>
      <c r="J181" s="28">
        <f t="shared" si="164"/>
        <v>1.5</v>
      </c>
      <c r="K181" s="42">
        <f t="shared" si="165"/>
        <v>1.5</v>
      </c>
      <c r="L181" s="130">
        <f t="shared" si="220"/>
        <v>0</v>
      </c>
      <c r="M181" s="42">
        <v>216</v>
      </c>
      <c r="N181" s="42">
        <v>2</v>
      </c>
      <c r="O181" s="42">
        <v>6</v>
      </c>
      <c r="P181" s="42">
        <f t="shared" si="221"/>
        <v>504</v>
      </c>
      <c r="Q181" s="5"/>
      <c r="R181" s="42"/>
      <c r="S181" s="5"/>
      <c r="T181" s="5"/>
      <c r="U181" s="130"/>
      <c r="V181" s="5"/>
      <c r="W181" s="48"/>
    </row>
    <row r="182" spans="1:24" x14ac:dyDescent="0.3">
      <c r="B182" s="18">
        <v>159</v>
      </c>
      <c r="C182" s="14">
        <v>41952</v>
      </c>
      <c r="D182" s="8" t="s">
        <v>56</v>
      </c>
      <c r="E182" s="7">
        <v>0.92192129629629627</v>
      </c>
      <c r="F182" s="43"/>
      <c r="G182" s="62">
        <v>11</v>
      </c>
      <c r="H182" s="42">
        <f t="shared" si="162"/>
        <v>1.5</v>
      </c>
      <c r="I182" s="5">
        <f t="shared" si="222"/>
        <v>9.5</v>
      </c>
      <c r="J182" s="28">
        <f t="shared" si="164"/>
        <v>1.5</v>
      </c>
      <c r="K182" s="42">
        <f t="shared" si="165"/>
        <v>1.5</v>
      </c>
      <c r="L182" s="130">
        <f t="shared" si="220"/>
        <v>0</v>
      </c>
      <c r="M182" s="42">
        <v>216</v>
      </c>
      <c r="N182" s="42">
        <v>2</v>
      </c>
      <c r="O182" s="42">
        <v>6</v>
      </c>
      <c r="P182" s="42">
        <f t="shared" si="221"/>
        <v>504</v>
      </c>
      <c r="Q182" s="5"/>
      <c r="R182" s="42"/>
      <c r="S182" s="5"/>
      <c r="T182" s="5"/>
      <c r="U182" s="130"/>
      <c r="V182" s="5"/>
      <c r="W182" s="48"/>
    </row>
    <row r="183" spans="1:24" x14ac:dyDescent="0.3">
      <c r="B183" s="18">
        <v>160</v>
      </c>
      <c r="C183" s="14">
        <v>41953</v>
      </c>
      <c r="D183" s="7">
        <v>0.45168981481481479</v>
      </c>
      <c r="E183" s="7">
        <v>0.88620370370370372</v>
      </c>
      <c r="F183" s="43">
        <f t="shared" si="219"/>
        <v>0.43451388888888892</v>
      </c>
      <c r="G183" s="62">
        <v>10.5</v>
      </c>
      <c r="H183" s="42">
        <f t="shared" si="162"/>
        <v>1.5</v>
      </c>
      <c r="I183" s="5">
        <f t="shared" si="222"/>
        <v>9</v>
      </c>
      <c r="J183" s="28">
        <f t="shared" si="164"/>
        <v>1</v>
      </c>
      <c r="K183" s="42">
        <f t="shared" si="165"/>
        <v>1</v>
      </c>
      <c r="L183" s="130">
        <f t="shared" si="220"/>
        <v>0</v>
      </c>
      <c r="M183" s="42">
        <v>144</v>
      </c>
      <c r="N183" s="42"/>
      <c r="O183" s="42"/>
      <c r="P183" s="42">
        <f t="shared" si="221"/>
        <v>0</v>
      </c>
      <c r="Q183" s="5" t="s">
        <v>268</v>
      </c>
      <c r="R183" s="42">
        <v>504</v>
      </c>
      <c r="S183" s="5"/>
      <c r="T183" s="5"/>
      <c r="U183" s="130"/>
      <c r="V183" s="5"/>
      <c r="W183" s="48"/>
    </row>
    <row r="184" spans="1:24" x14ac:dyDescent="0.3">
      <c r="B184" s="18">
        <v>161</v>
      </c>
      <c r="C184" s="14">
        <v>41954</v>
      </c>
      <c r="D184" s="7">
        <v>0.44194444444444447</v>
      </c>
      <c r="E184" s="7">
        <v>0.88718750000000002</v>
      </c>
      <c r="F184" s="43">
        <f t="shared" si="219"/>
        <v>0.44524305555555554</v>
      </c>
      <c r="G184" s="62">
        <v>10.5</v>
      </c>
      <c r="H184" s="42">
        <f t="shared" si="162"/>
        <v>1.5</v>
      </c>
      <c r="I184" s="5">
        <f t="shared" si="222"/>
        <v>9</v>
      </c>
      <c r="J184" s="28">
        <f t="shared" si="164"/>
        <v>1</v>
      </c>
      <c r="K184" s="42">
        <f t="shared" si="165"/>
        <v>1</v>
      </c>
      <c r="L184" s="130">
        <f t="shared" si="220"/>
        <v>0</v>
      </c>
      <c r="M184" s="42">
        <v>144</v>
      </c>
      <c r="N184" s="42">
        <v>2</v>
      </c>
      <c r="O184" s="42">
        <v>6</v>
      </c>
      <c r="P184" s="42">
        <f t="shared" si="221"/>
        <v>504</v>
      </c>
      <c r="Q184" s="42"/>
      <c r="R184" s="42"/>
      <c r="S184" s="5"/>
      <c r="T184" s="5"/>
      <c r="U184" s="130"/>
      <c r="V184" s="5"/>
      <c r="W184" s="48"/>
    </row>
    <row r="185" spans="1:24" ht="32.4" x14ac:dyDescent="0.3">
      <c r="B185" s="18">
        <v>162</v>
      </c>
      <c r="C185" s="15">
        <v>41955</v>
      </c>
      <c r="D185" s="7">
        <v>0.41767361111111106</v>
      </c>
      <c r="E185" s="7">
        <v>0.91682870370370362</v>
      </c>
      <c r="F185" s="43">
        <f t="shared" si="219"/>
        <v>0.49915509259259255</v>
      </c>
      <c r="G185" s="62">
        <v>12</v>
      </c>
      <c r="H185" s="42">
        <f t="shared" si="162"/>
        <v>1.5</v>
      </c>
      <c r="I185" s="5">
        <f t="shared" si="222"/>
        <v>10.5</v>
      </c>
      <c r="J185" s="28">
        <f t="shared" si="164"/>
        <v>2.5</v>
      </c>
      <c r="K185" s="42">
        <f t="shared" si="165"/>
        <v>2</v>
      </c>
      <c r="L185" s="130">
        <f t="shared" si="220"/>
        <v>0.5</v>
      </c>
      <c r="M185" s="42">
        <v>378</v>
      </c>
      <c r="N185" s="42"/>
      <c r="O185" s="42"/>
      <c r="P185" s="42">
        <f t="shared" si="221"/>
        <v>0</v>
      </c>
      <c r="Q185" s="42"/>
      <c r="R185" s="42"/>
      <c r="S185" s="5"/>
      <c r="T185" s="5"/>
      <c r="U185" s="130" t="s">
        <v>265</v>
      </c>
      <c r="V185" s="56">
        <v>1245</v>
      </c>
      <c r="W185" s="48" t="s">
        <v>10</v>
      </c>
    </row>
    <row r="186" spans="1:24" x14ac:dyDescent="0.3">
      <c r="B186" s="18"/>
      <c r="C186" s="58" t="s">
        <v>310</v>
      </c>
      <c r="D186" s="105"/>
      <c r="E186" s="105"/>
      <c r="F186" s="105"/>
      <c r="G186" s="59">
        <f>SUM(G172:G185)</f>
        <v>145.5</v>
      </c>
      <c r="H186" s="59">
        <f t="shared" ref="H186" si="223">SUM(H172:H185)</f>
        <v>19.5</v>
      </c>
      <c r="I186" s="59">
        <f t="shared" ref="I186" si="224">SUM(I172:I185)</f>
        <v>126</v>
      </c>
      <c r="J186" s="59">
        <f t="shared" ref="J186" si="225">SUM(J172:J185)</f>
        <v>22</v>
      </c>
      <c r="K186" s="59">
        <f t="shared" ref="K186" si="226">SUM(K172:K185)</f>
        <v>20</v>
      </c>
      <c r="L186" s="59">
        <f t="shared" ref="L186" si="227">SUM(L172:L185)</f>
        <v>2</v>
      </c>
      <c r="M186" s="59">
        <v>3141</v>
      </c>
      <c r="N186" s="126">
        <f>SUM(N172:N185)</f>
        <v>10</v>
      </c>
      <c r="O186" s="126">
        <f>SUM(O172:O185)</f>
        <v>29.5</v>
      </c>
      <c r="P186" s="126">
        <f t="shared" si="221"/>
        <v>2484</v>
      </c>
      <c r="Q186" s="59">
        <v>2</v>
      </c>
      <c r="R186" s="59">
        <f t="shared" ref="R186" si="228">SUM(R172:R185)</f>
        <v>1008</v>
      </c>
      <c r="S186" s="59">
        <f t="shared" ref="S186" si="229">SUM(S172:S185)</f>
        <v>0</v>
      </c>
      <c r="T186" s="59">
        <f t="shared" ref="T186" si="230">SUM(T172:T185)</f>
        <v>0</v>
      </c>
      <c r="U186" s="59">
        <v>1</v>
      </c>
      <c r="V186" s="155">
        <f t="shared" ref="V186" si="231">SUM(V172:V185)</f>
        <v>1245</v>
      </c>
      <c r="W186" s="47" t="s">
        <v>312</v>
      </c>
      <c r="X186" s="40"/>
    </row>
    <row r="187" spans="1:24" x14ac:dyDescent="0.3">
      <c r="B187" s="118"/>
      <c r="C187" s="110" t="s">
        <v>341</v>
      </c>
      <c r="D187" s="105"/>
      <c r="E187" s="105"/>
      <c r="F187" s="32"/>
      <c r="G187" s="59">
        <f>G186</f>
        <v>145.5</v>
      </c>
      <c r="H187" s="59">
        <f t="shared" ref="H187:V187" si="232">H186</f>
        <v>19.5</v>
      </c>
      <c r="I187" s="59">
        <f>I186-J185</f>
        <v>123.5</v>
      </c>
      <c r="J187" s="59">
        <f>J186-J185</f>
        <v>19.5</v>
      </c>
      <c r="K187" s="59">
        <f>K186-K185</f>
        <v>18</v>
      </c>
      <c r="L187" s="59">
        <f>L186-L185</f>
        <v>1.5</v>
      </c>
      <c r="M187" s="59">
        <v>2763</v>
      </c>
      <c r="N187" s="126">
        <f>N186</f>
        <v>10</v>
      </c>
      <c r="O187" s="126">
        <f t="shared" ref="O187" si="233">O186</f>
        <v>29.5</v>
      </c>
      <c r="P187" s="126">
        <f t="shared" si="221"/>
        <v>2484</v>
      </c>
      <c r="Q187" s="59">
        <f t="shared" si="232"/>
        <v>2</v>
      </c>
      <c r="R187" s="59">
        <f t="shared" si="232"/>
        <v>1008</v>
      </c>
      <c r="S187" s="59">
        <f t="shared" si="232"/>
        <v>0</v>
      </c>
      <c r="T187" s="59">
        <f t="shared" si="232"/>
        <v>0</v>
      </c>
      <c r="U187" s="59">
        <f t="shared" si="232"/>
        <v>1</v>
      </c>
      <c r="V187" s="155">
        <f t="shared" si="232"/>
        <v>1245</v>
      </c>
      <c r="W187" s="47"/>
    </row>
    <row r="188" spans="1:24" x14ac:dyDescent="0.3">
      <c r="B188" s="18">
        <v>163</v>
      </c>
      <c r="C188" s="14">
        <v>41956</v>
      </c>
      <c r="D188" s="7">
        <v>0.44231481481481483</v>
      </c>
      <c r="E188" s="7">
        <v>0.92295138888888895</v>
      </c>
      <c r="F188" s="43">
        <f t="shared" si="219"/>
        <v>0.48063657407407412</v>
      </c>
      <c r="G188" s="62">
        <v>11.5</v>
      </c>
      <c r="H188" s="42">
        <f t="shared" si="162"/>
        <v>1.5</v>
      </c>
      <c r="I188" s="5">
        <f t="shared" si="222"/>
        <v>10</v>
      </c>
      <c r="J188" s="28">
        <f t="shared" si="164"/>
        <v>2</v>
      </c>
      <c r="K188" s="42">
        <f t="shared" si="165"/>
        <v>2</v>
      </c>
      <c r="L188" s="130">
        <f t="shared" si="220"/>
        <v>0</v>
      </c>
      <c r="M188" s="42">
        <v>288</v>
      </c>
      <c r="N188" s="42"/>
      <c r="O188" s="42"/>
      <c r="P188" s="42"/>
      <c r="Q188" s="42"/>
      <c r="R188" s="42"/>
      <c r="S188" s="5"/>
      <c r="T188" s="5"/>
      <c r="U188" s="130"/>
      <c r="V188" s="5"/>
      <c r="W188" s="48"/>
    </row>
    <row r="189" spans="1:24" x14ac:dyDescent="0.3">
      <c r="B189" s="18">
        <v>164</v>
      </c>
      <c r="C189" s="14">
        <v>41957</v>
      </c>
      <c r="D189" s="7">
        <v>0.4450810185185185</v>
      </c>
      <c r="E189" s="7">
        <v>0.92704861111111114</v>
      </c>
      <c r="F189" s="43">
        <f t="shared" si="219"/>
        <v>0.48196759259259264</v>
      </c>
      <c r="G189" s="62">
        <v>11.5</v>
      </c>
      <c r="H189" s="42">
        <f t="shared" si="162"/>
        <v>1.5</v>
      </c>
      <c r="I189" s="5">
        <f t="shared" si="222"/>
        <v>10</v>
      </c>
      <c r="J189" s="28">
        <f t="shared" si="164"/>
        <v>2</v>
      </c>
      <c r="K189" s="42">
        <f t="shared" si="165"/>
        <v>2</v>
      </c>
      <c r="L189" s="130">
        <f t="shared" si="220"/>
        <v>0</v>
      </c>
      <c r="M189" s="42">
        <v>288</v>
      </c>
      <c r="N189" s="42"/>
      <c r="O189" s="42"/>
      <c r="P189" s="42"/>
      <c r="Q189" s="42"/>
      <c r="R189" s="42"/>
      <c r="S189" s="5"/>
      <c r="T189" s="5"/>
      <c r="U189" s="130"/>
      <c r="V189" s="5"/>
      <c r="W189" s="48"/>
    </row>
    <row r="190" spans="1:24" x14ac:dyDescent="0.3">
      <c r="B190" s="18">
        <v>165</v>
      </c>
      <c r="C190" s="14">
        <v>41958</v>
      </c>
      <c r="D190" s="7">
        <v>0.45503472222222219</v>
      </c>
      <c r="E190" s="7">
        <v>0.92174768518518524</v>
      </c>
      <c r="F190" s="43">
        <f t="shared" si="219"/>
        <v>0.46671296296296305</v>
      </c>
      <c r="G190" s="62">
        <v>11</v>
      </c>
      <c r="H190" s="42">
        <f t="shared" si="162"/>
        <v>1.5</v>
      </c>
      <c r="I190" s="5">
        <f t="shared" si="222"/>
        <v>9.5</v>
      </c>
      <c r="J190" s="28">
        <f t="shared" si="164"/>
        <v>1.5</v>
      </c>
      <c r="K190" s="42">
        <f t="shared" si="165"/>
        <v>1.5</v>
      </c>
      <c r="L190" s="130">
        <f t="shared" si="220"/>
        <v>0</v>
      </c>
      <c r="M190" s="42">
        <v>216</v>
      </c>
      <c r="N190" s="42"/>
      <c r="O190" s="42"/>
      <c r="P190" s="42"/>
      <c r="Q190" s="42"/>
      <c r="R190" s="42"/>
      <c r="S190" s="5"/>
      <c r="T190" s="5"/>
      <c r="U190" s="130"/>
      <c r="V190" s="5"/>
      <c r="W190" s="48"/>
    </row>
    <row r="191" spans="1:24" x14ac:dyDescent="0.3">
      <c r="B191" s="18">
        <v>165</v>
      </c>
      <c r="C191" s="14">
        <v>41959</v>
      </c>
      <c r="D191" s="7">
        <v>0.4367476851851852</v>
      </c>
      <c r="E191" s="7">
        <v>0.92386574074074079</v>
      </c>
      <c r="F191" s="43">
        <f t="shared" si="219"/>
        <v>0.4871180555555556</v>
      </c>
      <c r="G191" s="62">
        <v>11.5</v>
      </c>
      <c r="H191" s="42">
        <f t="shared" si="162"/>
        <v>1.5</v>
      </c>
      <c r="I191" s="5">
        <f t="shared" si="222"/>
        <v>10</v>
      </c>
      <c r="J191" s="28">
        <f t="shared" si="164"/>
        <v>2</v>
      </c>
      <c r="K191" s="42">
        <f t="shared" si="165"/>
        <v>2</v>
      </c>
      <c r="L191" s="130">
        <f t="shared" si="220"/>
        <v>0</v>
      </c>
      <c r="M191" s="42">
        <v>288</v>
      </c>
      <c r="N191" s="42"/>
      <c r="O191" s="42"/>
      <c r="P191" s="42"/>
      <c r="Q191" s="42"/>
      <c r="R191" s="42"/>
      <c r="S191" s="5"/>
      <c r="T191" s="5"/>
      <c r="U191" s="130"/>
      <c r="V191" s="5"/>
      <c r="W191" s="48"/>
    </row>
    <row r="192" spans="1:24" x14ac:dyDescent="0.3">
      <c r="B192" s="18">
        <v>166</v>
      </c>
      <c r="C192" s="14">
        <v>41960</v>
      </c>
      <c r="D192" s="7">
        <v>0.43634259259259256</v>
      </c>
      <c r="E192" s="7">
        <v>0.92167824074074067</v>
      </c>
      <c r="F192" s="43">
        <f t="shared" si="219"/>
        <v>0.48533564814814811</v>
      </c>
      <c r="G192" s="62">
        <v>11.5</v>
      </c>
      <c r="H192" s="42">
        <f t="shared" si="162"/>
        <v>1.5</v>
      </c>
      <c r="I192" s="5">
        <f t="shared" si="222"/>
        <v>10</v>
      </c>
      <c r="J192" s="28">
        <f t="shared" si="164"/>
        <v>2</v>
      </c>
      <c r="K192" s="42">
        <f t="shared" si="165"/>
        <v>2</v>
      </c>
      <c r="L192" s="130">
        <f t="shared" si="220"/>
        <v>0</v>
      </c>
      <c r="M192" s="42">
        <v>288</v>
      </c>
      <c r="N192" s="42"/>
      <c r="O192" s="42"/>
      <c r="P192" s="42"/>
      <c r="Q192" s="42"/>
      <c r="R192" s="42"/>
      <c r="S192" s="5"/>
      <c r="T192" s="5"/>
      <c r="U192" s="130"/>
      <c r="V192" s="5"/>
      <c r="W192" s="48"/>
    </row>
    <row r="193" spans="1:24" x14ac:dyDescent="0.3">
      <c r="B193" s="18">
        <v>167</v>
      </c>
      <c r="C193" s="14">
        <v>41961</v>
      </c>
      <c r="D193" s="7">
        <v>0.44467592592592592</v>
      </c>
      <c r="E193" s="7">
        <v>0.9162731481481482</v>
      </c>
      <c r="F193" s="43">
        <f t="shared" si="219"/>
        <v>0.47159722222222228</v>
      </c>
      <c r="G193" s="62">
        <v>11.5</v>
      </c>
      <c r="H193" s="42">
        <f t="shared" si="162"/>
        <v>1.5</v>
      </c>
      <c r="I193" s="5">
        <f t="shared" si="222"/>
        <v>10</v>
      </c>
      <c r="J193" s="28">
        <f t="shared" si="164"/>
        <v>2</v>
      </c>
      <c r="K193" s="42">
        <f t="shared" si="165"/>
        <v>2</v>
      </c>
      <c r="L193" s="130">
        <f t="shared" si="220"/>
        <v>0</v>
      </c>
      <c r="M193" s="42">
        <v>288</v>
      </c>
      <c r="N193" s="42"/>
      <c r="O193" s="42"/>
      <c r="P193" s="42"/>
      <c r="Q193" s="42"/>
      <c r="R193" s="42"/>
      <c r="S193" s="5"/>
      <c r="T193" s="5"/>
      <c r="U193" s="130"/>
      <c r="V193" s="5"/>
      <c r="W193" s="48"/>
    </row>
    <row r="194" spans="1:24" x14ac:dyDescent="0.3">
      <c r="B194" s="18">
        <v>168</v>
      </c>
      <c r="C194" s="14">
        <v>41962</v>
      </c>
      <c r="D194" s="7">
        <v>0.41452546296296294</v>
      </c>
      <c r="E194" s="7">
        <v>0.91699074074074083</v>
      </c>
      <c r="F194" s="43">
        <f t="shared" si="219"/>
        <v>0.50246527777777783</v>
      </c>
      <c r="G194" s="62">
        <v>12</v>
      </c>
      <c r="H194" s="42">
        <f t="shared" si="162"/>
        <v>1.5</v>
      </c>
      <c r="I194" s="5">
        <f t="shared" si="222"/>
        <v>10.5</v>
      </c>
      <c r="J194" s="28">
        <f t="shared" si="164"/>
        <v>2.5</v>
      </c>
      <c r="K194" s="42">
        <f t="shared" si="165"/>
        <v>2</v>
      </c>
      <c r="L194" s="130">
        <f t="shared" si="220"/>
        <v>0.5</v>
      </c>
      <c r="M194" s="42">
        <v>378</v>
      </c>
      <c r="N194" s="42">
        <v>2</v>
      </c>
      <c r="O194" s="42">
        <v>5.5</v>
      </c>
      <c r="P194" s="42">
        <f>ROUND(N194*1/3*108+O194*2/3*108,0)</f>
        <v>468</v>
      </c>
      <c r="Q194" s="42"/>
      <c r="R194" s="42"/>
      <c r="S194" s="5"/>
      <c r="T194" s="5"/>
      <c r="U194" s="130"/>
      <c r="V194" s="5"/>
      <c r="W194" s="48"/>
    </row>
    <row r="195" spans="1:24" x14ac:dyDescent="0.3">
      <c r="B195" s="18">
        <v>169</v>
      </c>
      <c r="C195" s="14">
        <v>41963</v>
      </c>
      <c r="D195" s="7">
        <v>0.42193287037037036</v>
      </c>
      <c r="E195" s="7">
        <v>0.94</v>
      </c>
      <c r="F195" s="43">
        <f t="shared" si="219"/>
        <v>0.51806712962962953</v>
      </c>
      <c r="G195" s="62">
        <v>12.5</v>
      </c>
      <c r="H195" s="42">
        <f t="shared" si="162"/>
        <v>1.5</v>
      </c>
      <c r="I195" s="5">
        <f t="shared" si="222"/>
        <v>11</v>
      </c>
      <c r="J195" s="28">
        <f t="shared" si="164"/>
        <v>3</v>
      </c>
      <c r="K195" s="42">
        <f t="shared" si="165"/>
        <v>2</v>
      </c>
      <c r="L195" s="130">
        <f t="shared" si="220"/>
        <v>1</v>
      </c>
      <c r="M195" s="42">
        <v>468</v>
      </c>
      <c r="N195" s="42">
        <v>2</v>
      </c>
      <c r="O195" s="42">
        <v>6</v>
      </c>
      <c r="P195" s="42">
        <f t="shared" ref="P195:P203" si="234">ROUND(N195*1/3*108+O195*2/3*108,0)</f>
        <v>504</v>
      </c>
      <c r="Q195" s="42"/>
      <c r="R195" s="42"/>
      <c r="S195" s="5"/>
      <c r="T195" s="5"/>
      <c r="U195" s="130"/>
      <c r="V195" s="5"/>
      <c r="W195" s="48"/>
    </row>
    <row r="196" spans="1:24" x14ac:dyDescent="0.3">
      <c r="B196" s="18">
        <v>170</v>
      </c>
      <c r="C196" s="14">
        <v>41964</v>
      </c>
      <c r="D196" s="7">
        <v>0.43150462962962965</v>
      </c>
      <c r="E196" s="7">
        <v>0.93754629629629627</v>
      </c>
      <c r="F196" s="43">
        <f t="shared" si="219"/>
        <v>0.50604166666666661</v>
      </c>
      <c r="G196" s="62">
        <v>12</v>
      </c>
      <c r="H196" s="42">
        <f t="shared" si="162"/>
        <v>1.5</v>
      </c>
      <c r="I196" s="5">
        <f t="shared" si="222"/>
        <v>10.5</v>
      </c>
      <c r="J196" s="28">
        <f t="shared" si="164"/>
        <v>2.5</v>
      </c>
      <c r="K196" s="42">
        <f t="shared" si="165"/>
        <v>2</v>
      </c>
      <c r="L196" s="130">
        <f t="shared" si="220"/>
        <v>0.5</v>
      </c>
      <c r="M196" s="42">
        <v>378</v>
      </c>
      <c r="N196" s="42">
        <v>2</v>
      </c>
      <c r="O196" s="42">
        <v>6</v>
      </c>
      <c r="P196" s="42">
        <f t="shared" si="234"/>
        <v>504</v>
      </c>
      <c r="Q196" s="42"/>
      <c r="R196" s="42"/>
      <c r="S196" s="5"/>
      <c r="T196" s="5"/>
      <c r="U196" s="130"/>
      <c r="V196" s="5"/>
      <c r="W196" s="48"/>
    </row>
    <row r="197" spans="1:24" x14ac:dyDescent="0.3">
      <c r="B197" s="18">
        <v>171</v>
      </c>
      <c r="C197" s="14">
        <v>41965</v>
      </c>
      <c r="D197" s="7">
        <v>0.42443287037037036</v>
      </c>
      <c r="E197" s="7">
        <v>0.93335648148148154</v>
      </c>
      <c r="F197" s="43">
        <f t="shared" si="219"/>
        <v>0.50892361111111117</v>
      </c>
      <c r="G197" s="62">
        <v>12</v>
      </c>
      <c r="H197" s="42">
        <f t="shared" si="162"/>
        <v>1.5</v>
      </c>
      <c r="I197" s="5">
        <f t="shared" si="222"/>
        <v>10.5</v>
      </c>
      <c r="J197" s="28">
        <f t="shared" si="164"/>
        <v>2.5</v>
      </c>
      <c r="K197" s="42">
        <f t="shared" si="165"/>
        <v>2</v>
      </c>
      <c r="L197" s="130">
        <f t="shared" si="220"/>
        <v>0.5</v>
      </c>
      <c r="M197" s="42">
        <v>378</v>
      </c>
      <c r="N197" s="42">
        <v>2</v>
      </c>
      <c r="O197" s="42">
        <v>6</v>
      </c>
      <c r="P197" s="42">
        <f t="shared" si="234"/>
        <v>504</v>
      </c>
      <c r="Q197" s="42"/>
      <c r="R197" s="42"/>
      <c r="S197" s="5"/>
      <c r="T197" s="5"/>
      <c r="U197" s="130"/>
      <c r="V197" s="5"/>
      <c r="W197" s="48"/>
    </row>
    <row r="198" spans="1:24" x14ac:dyDescent="0.3">
      <c r="B198" s="18">
        <v>172</v>
      </c>
      <c r="C198" s="14">
        <v>41966</v>
      </c>
      <c r="D198" s="8" t="s">
        <v>56</v>
      </c>
      <c r="E198" s="8" t="s">
        <v>56</v>
      </c>
      <c r="F198" s="60"/>
      <c r="G198" s="62">
        <v>11.5</v>
      </c>
      <c r="H198" s="42">
        <f t="shared" si="162"/>
        <v>1.5</v>
      </c>
      <c r="I198" s="5">
        <f t="shared" si="222"/>
        <v>10</v>
      </c>
      <c r="J198" s="28">
        <f t="shared" si="164"/>
        <v>2</v>
      </c>
      <c r="K198" s="42">
        <f t="shared" si="165"/>
        <v>2</v>
      </c>
      <c r="L198" s="130">
        <f t="shared" si="220"/>
        <v>0</v>
      </c>
      <c r="M198" s="42">
        <v>288</v>
      </c>
      <c r="N198" s="42">
        <v>2</v>
      </c>
      <c r="O198" s="42">
        <v>6</v>
      </c>
      <c r="P198" s="42">
        <f t="shared" si="234"/>
        <v>504</v>
      </c>
      <c r="Q198" s="42"/>
      <c r="R198" s="42"/>
      <c r="S198" s="5"/>
      <c r="T198" s="5"/>
      <c r="U198" s="130"/>
      <c r="V198" s="5"/>
      <c r="W198" s="48"/>
    </row>
    <row r="199" spans="1:24" x14ac:dyDescent="0.3">
      <c r="B199" s="18">
        <v>173</v>
      </c>
      <c r="C199" s="14">
        <v>41967</v>
      </c>
      <c r="D199" s="7">
        <v>0.46211805555555557</v>
      </c>
      <c r="E199" s="7">
        <v>0.91986111111111113</v>
      </c>
      <c r="F199" s="43">
        <f t="shared" si="219"/>
        <v>0.45774305555555556</v>
      </c>
      <c r="G199" s="62">
        <v>11</v>
      </c>
      <c r="H199" s="42">
        <f t="shared" si="162"/>
        <v>1.5</v>
      </c>
      <c r="I199" s="5">
        <f t="shared" si="222"/>
        <v>9.5</v>
      </c>
      <c r="J199" s="28">
        <f t="shared" si="164"/>
        <v>1.5</v>
      </c>
      <c r="K199" s="42">
        <f t="shared" si="165"/>
        <v>1.5</v>
      </c>
      <c r="L199" s="130">
        <f t="shared" si="220"/>
        <v>0</v>
      </c>
      <c r="M199" s="42">
        <v>216</v>
      </c>
      <c r="N199" s="42"/>
      <c r="O199" s="42"/>
      <c r="P199" s="42">
        <f t="shared" si="234"/>
        <v>0</v>
      </c>
      <c r="Q199" s="42" t="s">
        <v>265</v>
      </c>
      <c r="R199" s="42">
        <v>504</v>
      </c>
      <c r="S199" s="5"/>
      <c r="T199" s="5"/>
      <c r="U199" s="130"/>
      <c r="V199" s="5"/>
      <c r="W199" s="48"/>
    </row>
    <row r="200" spans="1:24" x14ac:dyDescent="0.3">
      <c r="B200" s="18">
        <v>174</v>
      </c>
      <c r="C200" s="14">
        <v>41968</v>
      </c>
      <c r="D200" s="7">
        <v>0.44755787037037037</v>
      </c>
      <c r="E200" s="7">
        <v>0.9176157407407407</v>
      </c>
      <c r="F200" s="43">
        <f t="shared" si="219"/>
        <v>0.47005787037037033</v>
      </c>
      <c r="G200" s="62">
        <v>11.5</v>
      </c>
      <c r="H200" s="42">
        <f t="shared" si="162"/>
        <v>1.5</v>
      </c>
      <c r="I200" s="5">
        <f t="shared" si="222"/>
        <v>10</v>
      </c>
      <c r="J200" s="28">
        <f t="shared" si="164"/>
        <v>2</v>
      </c>
      <c r="K200" s="42">
        <f t="shared" si="165"/>
        <v>2</v>
      </c>
      <c r="L200" s="130">
        <f t="shared" si="220"/>
        <v>0</v>
      </c>
      <c r="M200" s="42">
        <v>288</v>
      </c>
      <c r="N200" s="42">
        <v>2</v>
      </c>
      <c r="O200" s="42">
        <v>6</v>
      </c>
      <c r="P200" s="42">
        <f t="shared" si="234"/>
        <v>504</v>
      </c>
      <c r="Q200" s="42"/>
      <c r="R200" s="42"/>
      <c r="S200" s="5"/>
      <c r="T200" s="5"/>
      <c r="U200" s="130"/>
      <c r="V200" s="5"/>
      <c r="W200" s="48"/>
    </row>
    <row r="201" spans="1:24" x14ac:dyDescent="0.3">
      <c r="B201" s="18">
        <v>175</v>
      </c>
      <c r="C201" s="14">
        <v>41969</v>
      </c>
      <c r="D201" s="7">
        <v>0.46026620370370369</v>
      </c>
      <c r="E201" s="7">
        <v>0.75099537037037034</v>
      </c>
      <c r="F201" s="43">
        <f t="shared" si="219"/>
        <v>0.29072916666666665</v>
      </c>
      <c r="G201" s="62">
        <v>7</v>
      </c>
      <c r="H201" s="42">
        <f t="shared" si="162"/>
        <v>0.5</v>
      </c>
      <c r="I201" s="5">
        <f t="shared" si="222"/>
        <v>6.5</v>
      </c>
      <c r="J201" s="28">
        <f t="shared" si="164"/>
        <v>0</v>
      </c>
      <c r="K201" s="42">
        <f t="shared" si="165"/>
        <v>0</v>
      </c>
      <c r="L201" s="130">
        <f t="shared" si="220"/>
        <v>0</v>
      </c>
      <c r="M201" s="42">
        <v>0</v>
      </c>
      <c r="N201" s="42">
        <v>2</v>
      </c>
      <c r="O201" s="42">
        <v>4.5</v>
      </c>
      <c r="P201" s="42">
        <f t="shared" si="234"/>
        <v>396</v>
      </c>
      <c r="Q201" s="42"/>
      <c r="R201" s="42"/>
      <c r="S201" s="5"/>
      <c r="T201" s="5"/>
      <c r="U201" s="130"/>
      <c r="V201" s="5"/>
      <c r="W201" s="48"/>
    </row>
    <row r="202" spans="1:24" x14ac:dyDescent="0.3">
      <c r="B202" s="18"/>
      <c r="C202" s="58" t="s">
        <v>310</v>
      </c>
      <c r="D202" s="105"/>
      <c r="E202" s="105"/>
      <c r="F202" s="105"/>
      <c r="G202" s="59">
        <f>SUM(G188:G201)</f>
        <v>158</v>
      </c>
      <c r="H202" s="59">
        <f t="shared" ref="H202" si="235">SUM(H188:H201)</f>
        <v>20</v>
      </c>
      <c r="I202" s="59">
        <f t="shared" ref="I202" si="236">SUM(I188:I201)</f>
        <v>138</v>
      </c>
      <c r="J202" s="59">
        <f t="shared" ref="J202" si="237">SUM(J188:J201)</f>
        <v>27.5</v>
      </c>
      <c r="K202" s="59">
        <f t="shared" ref="K202" si="238">SUM(K188:K201)</f>
        <v>25</v>
      </c>
      <c r="L202" s="59">
        <f t="shared" ref="L202" si="239">SUM(L188:L201)</f>
        <v>2.5</v>
      </c>
      <c r="M202" s="59">
        <v>4050</v>
      </c>
      <c r="N202" s="126">
        <f>SUM(N188:N201)</f>
        <v>14</v>
      </c>
      <c r="O202" s="126">
        <f>SUM(O188:O201)</f>
        <v>40</v>
      </c>
      <c r="P202" s="126">
        <f t="shared" si="234"/>
        <v>3384</v>
      </c>
      <c r="Q202" s="59">
        <v>1</v>
      </c>
      <c r="R202" s="59">
        <f t="shared" ref="R202" si="240">SUM(R188:R201)</f>
        <v>504</v>
      </c>
      <c r="S202" s="59">
        <f t="shared" ref="S202" si="241">SUM(S188:S201)</f>
        <v>0</v>
      </c>
      <c r="T202" s="59">
        <f t="shared" ref="T202" si="242">SUM(T188:T201)</f>
        <v>0</v>
      </c>
      <c r="U202" s="59">
        <f t="shared" ref="U202" si="243">SUM(U188:U201)</f>
        <v>0</v>
      </c>
      <c r="V202" s="155">
        <f t="shared" ref="V202" si="244">SUM(V188:V201)</f>
        <v>0</v>
      </c>
      <c r="W202" s="47" t="s">
        <v>318</v>
      </c>
      <c r="X202" s="40"/>
    </row>
    <row r="203" spans="1:24" x14ac:dyDescent="0.3">
      <c r="B203" s="118"/>
      <c r="C203" s="110" t="s">
        <v>341</v>
      </c>
      <c r="D203" s="108"/>
      <c r="E203" s="109"/>
      <c r="F203" s="32"/>
      <c r="G203" s="59">
        <f>G202</f>
        <v>158</v>
      </c>
      <c r="H203" s="59">
        <f t="shared" ref="H203:V203" si="245">H202</f>
        <v>20</v>
      </c>
      <c r="I203" s="59">
        <f t="shared" si="245"/>
        <v>138</v>
      </c>
      <c r="J203" s="59">
        <f t="shared" si="245"/>
        <v>27.5</v>
      </c>
      <c r="K203" s="59">
        <f t="shared" si="245"/>
        <v>25</v>
      </c>
      <c r="L203" s="59">
        <f t="shared" si="245"/>
        <v>2.5</v>
      </c>
      <c r="M203" s="59">
        <v>4050</v>
      </c>
      <c r="N203" s="126">
        <f>N202</f>
        <v>14</v>
      </c>
      <c r="O203" s="126">
        <f t="shared" ref="O203" si="246">O202</f>
        <v>40</v>
      </c>
      <c r="P203" s="126">
        <f t="shared" si="234"/>
        <v>3384</v>
      </c>
      <c r="Q203" s="59">
        <f t="shared" si="245"/>
        <v>1</v>
      </c>
      <c r="R203" s="59">
        <f t="shared" si="245"/>
        <v>504</v>
      </c>
      <c r="S203" s="59">
        <f t="shared" si="245"/>
        <v>0</v>
      </c>
      <c r="T203" s="59">
        <f t="shared" si="245"/>
        <v>0</v>
      </c>
      <c r="U203" s="59">
        <f t="shared" si="245"/>
        <v>0</v>
      </c>
      <c r="V203" s="155">
        <f t="shared" si="245"/>
        <v>0</v>
      </c>
      <c r="W203" s="47"/>
    </row>
    <row r="204" spans="1:24" x14ac:dyDescent="0.3">
      <c r="B204" s="18">
        <v>176</v>
      </c>
      <c r="C204" s="14">
        <v>41970</v>
      </c>
      <c r="D204" s="191" t="s">
        <v>11</v>
      </c>
      <c r="E204" s="192"/>
      <c r="F204" s="43"/>
      <c r="G204" s="62"/>
      <c r="H204" s="42"/>
      <c r="I204" s="5"/>
      <c r="J204" s="28"/>
      <c r="K204" s="42"/>
      <c r="L204" s="130"/>
      <c r="M204" s="42"/>
      <c r="N204" s="42"/>
      <c r="O204" s="42"/>
      <c r="P204" s="42"/>
      <c r="Q204" s="42"/>
      <c r="R204" s="42"/>
      <c r="S204" s="5"/>
      <c r="T204" s="5"/>
      <c r="U204" s="130"/>
      <c r="V204" s="5"/>
      <c r="W204" s="48"/>
    </row>
    <row r="205" spans="1:24" x14ac:dyDescent="0.3">
      <c r="B205" s="18">
        <v>177</v>
      </c>
      <c r="C205" s="14">
        <v>41971</v>
      </c>
      <c r="D205" s="7">
        <v>0.46231481481481485</v>
      </c>
      <c r="E205" s="7">
        <v>0.90633101851851849</v>
      </c>
      <c r="F205" s="43">
        <f t="shared" si="219"/>
        <v>0.44401620370370365</v>
      </c>
      <c r="G205" s="62">
        <v>10.5</v>
      </c>
      <c r="H205" s="42">
        <f t="shared" si="162"/>
        <v>1.5</v>
      </c>
      <c r="I205" s="5">
        <f>IF((G205="？"),"?",(G205-H205))</f>
        <v>9</v>
      </c>
      <c r="J205" s="28">
        <f t="shared" si="164"/>
        <v>1</v>
      </c>
      <c r="K205" s="42">
        <f t="shared" si="165"/>
        <v>1</v>
      </c>
      <c r="L205" s="130">
        <f t="shared" si="220"/>
        <v>0</v>
      </c>
      <c r="M205" s="42">
        <v>144</v>
      </c>
      <c r="N205" s="42"/>
      <c r="O205" s="42"/>
      <c r="P205" s="42"/>
      <c r="Q205" s="42"/>
      <c r="R205" s="42"/>
      <c r="S205" s="5"/>
      <c r="T205" s="5"/>
      <c r="U205" s="130"/>
      <c r="V205" s="5"/>
      <c r="W205" s="48"/>
    </row>
    <row r="206" spans="1:24" x14ac:dyDescent="0.3">
      <c r="B206" s="18">
        <v>178</v>
      </c>
      <c r="C206" s="14">
        <v>41972</v>
      </c>
      <c r="D206" s="8" t="s">
        <v>56</v>
      </c>
      <c r="E206" s="8" t="s">
        <v>56</v>
      </c>
      <c r="F206" s="60"/>
      <c r="G206" s="62">
        <v>9</v>
      </c>
      <c r="H206" s="42">
        <f t="shared" si="162"/>
        <v>1.5</v>
      </c>
      <c r="I206" s="5">
        <f>IF((G206="？"),"?",(G206-H206))</f>
        <v>7.5</v>
      </c>
      <c r="J206" s="28">
        <f t="shared" si="164"/>
        <v>0</v>
      </c>
      <c r="K206" s="42">
        <f t="shared" si="165"/>
        <v>0</v>
      </c>
      <c r="L206" s="130">
        <f t="shared" si="220"/>
        <v>0</v>
      </c>
      <c r="M206" s="42">
        <v>0</v>
      </c>
      <c r="N206" s="42"/>
      <c r="O206" s="42"/>
      <c r="P206" s="42"/>
      <c r="Q206" s="42"/>
      <c r="R206" s="42"/>
      <c r="S206" s="5"/>
      <c r="T206" s="5"/>
      <c r="U206" s="130"/>
      <c r="V206" s="5"/>
      <c r="W206" s="48"/>
    </row>
    <row r="207" spans="1:24" ht="16.8" thickBot="1" x14ac:dyDescent="0.35">
      <c r="B207" s="18">
        <v>179</v>
      </c>
      <c r="C207" s="14">
        <v>41973</v>
      </c>
      <c r="D207" s="7">
        <v>0.45302083333333337</v>
      </c>
      <c r="E207" s="7">
        <v>0.88480324074074079</v>
      </c>
      <c r="F207" s="43">
        <f t="shared" si="219"/>
        <v>0.43178240740740742</v>
      </c>
      <c r="G207" s="62">
        <v>10.5</v>
      </c>
      <c r="H207" s="42">
        <f t="shared" si="162"/>
        <v>1.5</v>
      </c>
      <c r="I207" s="5">
        <f>IF((G207="？"),"?",(G207-H207))</f>
        <v>9</v>
      </c>
      <c r="J207" s="28">
        <f t="shared" si="164"/>
        <v>1</v>
      </c>
      <c r="K207" s="42">
        <f t="shared" si="165"/>
        <v>1</v>
      </c>
      <c r="L207" s="130">
        <f t="shared" si="220"/>
        <v>0</v>
      </c>
      <c r="M207" s="42">
        <v>144</v>
      </c>
      <c r="N207" s="42"/>
      <c r="O207" s="42"/>
      <c r="P207" s="42"/>
      <c r="Q207" s="42"/>
      <c r="R207" s="42"/>
      <c r="S207" s="5"/>
      <c r="T207" s="5"/>
      <c r="U207" s="130"/>
      <c r="V207" s="5"/>
      <c r="W207" s="48"/>
    </row>
    <row r="208" spans="1:24" x14ac:dyDescent="0.3">
      <c r="A208" s="10" t="s">
        <v>8</v>
      </c>
      <c r="B208" s="19">
        <v>180</v>
      </c>
      <c r="C208" s="16">
        <v>41974</v>
      </c>
      <c r="D208" s="8" t="s">
        <v>56</v>
      </c>
      <c r="E208" s="8" t="s">
        <v>56</v>
      </c>
      <c r="F208" s="60"/>
      <c r="G208" s="144">
        <v>11</v>
      </c>
      <c r="H208" s="42">
        <f t="shared" si="162"/>
        <v>1.5</v>
      </c>
      <c r="I208" s="5">
        <f t="shared" ref="I208:I224" si="247">IF((G208="？"),"?",(G208-H208))</f>
        <v>9.5</v>
      </c>
      <c r="J208" s="28">
        <f t="shared" si="164"/>
        <v>1.5</v>
      </c>
      <c r="K208" s="42">
        <f t="shared" si="165"/>
        <v>1.5</v>
      </c>
      <c r="L208" s="130">
        <f>J208-K208</f>
        <v>0</v>
      </c>
      <c r="M208" s="42">
        <v>214</v>
      </c>
      <c r="N208" s="42"/>
      <c r="O208" s="42"/>
      <c r="P208" s="42"/>
      <c r="Q208" s="42"/>
      <c r="R208" s="42"/>
      <c r="S208" s="28"/>
      <c r="T208" s="28"/>
      <c r="U208" s="129"/>
      <c r="V208" s="5"/>
      <c r="W208" s="48"/>
    </row>
    <row r="209" spans="1:24" x14ac:dyDescent="0.3">
      <c r="A209" s="1" t="s">
        <v>73</v>
      </c>
      <c r="B209" s="19">
        <v>181</v>
      </c>
      <c r="C209" s="14">
        <v>41975</v>
      </c>
      <c r="D209" s="8" t="s">
        <v>56</v>
      </c>
      <c r="E209" s="8" t="s">
        <v>56</v>
      </c>
      <c r="F209" s="60"/>
      <c r="G209" s="144">
        <v>12</v>
      </c>
      <c r="H209" s="42">
        <f t="shared" ref="H209:H224" si="248">IF(G209&gt;=9,1.5,0.5)</f>
        <v>1.5</v>
      </c>
      <c r="I209" s="5">
        <f t="shared" si="247"/>
        <v>10.5</v>
      </c>
      <c r="J209" s="28">
        <f t="shared" si="164"/>
        <v>2.5</v>
      </c>
      <c r="K209" s="42">
        <f t="shared" si="165"/>
        <v>2</v>
      </c>
      <c r="L209" s="130">
        <f t="shared" ref="L209:L242" si="249">J209-K209</f>
        <v>0.5</v>
      </c>
      <c r="M209" s="42">
        <v>375</v>
      </c>
      <c r="N209" s="42"/>
      <c r="O209" s="42"/>
      <c r="P209" s="42"/>
      <c r="Q209" s="42"/>
      <c r="R209" s="42"/>
      <c r="S209" s="5"/>
      <c r="T209" s="5"/>
      <c r="U209" s="130"/>
      <c r="V209" s="5"/>
      <c r="W209" s="48"/>
    </row>
    <row r="210" spans="1:24" x14ac:dyDescent="0.3">
      <c r="A210" s="1" t="s">
        <v>95</v>
      </c>
      <c r="B210" s="19">
        <v>182</v>
      </c>
      <c r="C210" s="14">
        <v>41976</v>
      </c>
      <c r="D210" s="8" t="s">
        <v>56</v>
      </c>
      <c r="E210" s="8" t="s">
        <v>56</v>
      </c>
      <c r="F210" s="60"/>
      <c r="G210" s="144">
        <v>9</v>
      </c>
      <c r="H210" s="42">
        <f t="shared" si="248"/>
        <v>1.5</v>
      </c>
      <c r="I210" s="5">
        <f t="shared" si="247"/>
        <v>7.5</v>
      </c>
      <c r="J210" s="28">
        <f t="shared" ref="J210:J242" si="250">IF(I210-8&lt;0,0,(I210-8))</f>
        <v>0</v>
      </c>
      <c r="K210" s="42">
        <f t="shared" ref="K210:K242" si="251">IF(2&lt;J210,2,J210)</f>
        <v>0</v>
      </c>
      <c r="L210" s="130">
        <f t="shared" si="249"/>
        <v>0</v>
      </c>
      <c r="M210" s="42">
        <v>0</v>
      </c>
      <c r="N210" s="42"/>
      <c r="O210" s="42"/>
      <c r="P210" s="42"/>
      <c r="Q210" s="42" t="s">
        <v>265</v>
      </c>
      <c r="R210" s="42">
        <v>463</v>
      </c>
      <c r="S210" s="5"/>
      <c r="T210" s="5"/>
      <c r="U210" s="130"/>
      <c r="V210" s="5"/>
      <c r="W210" s="48"/>
    </row>
    <row r="211" spans="1:24" x14ac:dyDescent="0.3">
      <c r="A211" s="1" t="s">
        <v>96</v>
      </c>
      <c r="B211" s="19">
        <v>183</v>
      </c>
      <c r="C211" s="14">
        <v>41977</v>
      </c>
      <c r="D211" s="8" t="s">
        <v>56</v>
      </c>
      <c r="E211" s="7">
        <v>0.92142361111111104</v>
      </c>
      <c r="F211" s="60"/>
      <c r="G211" s="144">
        <v>11.5</v>
      </c>
      <c r="H211" s="42">
        <f t="shared" si="248"/>
        <v>1.5</v>
      </c>
      <c r="I211" s="5">
        <f t="shared" si="247"/>
        <v>10</v>
      </c>
      <c r="J211" s="28">
        <f t="shared" si="250"/>
        <v>2</v>
      </c>
      <c r="K211" s="42">
        <f t="shared" si="251"/>
        <v>2</v>
      </c>
      <c r="L211" s="130">
        <f t="shared" si="249"/>
        <v>0</v>
      </c>
      <c r="M211" s="42">
        <v>285</v>
      </c>
      <c r="N211" s="42"/>
      <c r="O211" s="42"/>
      <c r="P211" s="42"/>
      <c r="Q211" s="42"/>
      <c r="R211" s="42"/>
      <c r="S211" s="5"/>
      <c r="T211" s="5"/>
      <c r="U211" s="130"/>
      <c r="V211" s="5"/>
      <c r="W211" s="48"/>
    </row>
    <row r="212" spans="1:24" x14ac:dyDescent="0.3">
      <c r="A212" s="193"/>
      <c r="B212" s="19">
        <v>184</v>
      </c>
      <c r="C212" s="14">
        <v>41978</v>
      </c>
      <c r="D212" s="7">
        <v>0.46172453703703703</v>
      </c>
      <c r="E212" s="7">
        <v>0.94152777777777785</v>
      </c>
      <c r="F212" s="43">
        <f t="shared" ref="F212:F238" si="252">IF(OR(E212="無打卡資料",D212="無打卡資料"),"?",(E212-D212))</f>
        <v>0.47980324074074082</v>
      </c>
      <c r="G212" s="62">
        <v>11.5</v>
      </c>
      <c r="H212" s="42">
        <f t="shared" si="248"/>
        <v>1.5</v>
      </c>
      <c r="I212" s="5">
        <f t="shared" si="247"/>
        <v>10</v>
      </c>
      <c r="J212" s="28">
        <f t="shared" si="250"/>
        <v>2</v>
      </c>
      <c r="K212" s="42">
        <f t="shared" si="251"/>
        <v>2</v>
      </c>
      <c r="L212" s="130">
        <f t="shared" si="249"/>
        <v>0</v>
      </c>
      <c r="M212" s="42">
        <v>285</v>
      </c>
      <c r="N212" s="42"/>
      <c r="O212" s="42"/>
      <c r="P212" s="42"/>
      <c r="Q212" s="42"/>
      <c r="R212" s="42"/>
      <c r="S212" s="5"/>
      <c r="T212" s="5"/>
      <c r="U212" s="130"/>
      <c r="V212" s="5"/>
      <c r="W212" s="48"/>
    </row>
    <row r="213" spans="1:24" x14ac:dyDescent="0.3">
      <c r="A213" s="193"/>
      <c r="B213" s="19">
        <v>185</v>
      </c>
      <c r="C213" s="14">
        <v>41979</v>
      </c>
      <c r="D213" s="7">
        <v>0.46221064814814811</v>
      </c>
      <c r="E213" s="7">
        <v>0.88163194444444448</v>
      </c>
      <c r="F213" s="43">
        <f t="shared" si="252"/>
        <v>0.41942129629629638</v>
      </c>
      <c r="G213" s="62">
        <v>10</v>
      </c>
      <c r="H213" s="42">
        <f t="shared" si="248"/>
        <v>1.5</v>
      </c>
      <c r="I213" s="5">
        <f t="shared" si="247"/>
        <v>8.5</v>
      </c>
      <c r="J213" s="28">
        <f t="shared" si="250"/>
        <v>0.5</v>
      </c>
      <c r="K213" s="42">
        <f t="shared" si="251"/>
        <v>0.5</v>
      </c>
      <c r="L213" s="130">
        <f t="shared" si="249"/>
        <v>0</v>
      </c>
      <c r="M213" s="42">
        <v>71</v>
      </c>
      <c r="N213" s="42">
        <v>1.5</v>
      </c>
      <c r="O213" s="42">
        <v>0</v>
      </c>
      <c r="P213" s="42">
        <f>ROUND(N213*1/3*107+O213*2/3*107,0)</f>
        <v>54</v>
      </c>
      <c r="Q213" s="42"/>
      <c r="R213" s="42"/>
      <c r="S213" s="5"/>
      <c r="T213" s="5"/>
      <c r="U213" s="130"/>
      <c r="V213" s="5"/>
      <c r="W213" s="48"/>
    </row>
    <row r="214" spans="1:24" x14ac:dyDescent="0.3">
      <c r="A214" s="193"/>
      <c r="B214" s="19">
        <v>186</v>
      </c>
      <c r="C214" s="14">
        <v>41980</v>
      </c>
      <c r="D214" s="7">
        <v>0.45782407407407405</v>
      </c>
      <c r="E214" s="7">
        <v>0.92231481481481481</v>
      </c>
      <c r="F214" s="43">
        <f t="shared" si="252"/>
        <v>0.46449074074074076</v>
      </c>
      <c r="G214" s="62">
        <v>11</v>
      </c>
      <c r="H214" s="42">
        <f t="shared" si="248"/>
        <v>1.5</v>
      </c>
      <c r="I214" s="5">
        <f t="shared" si="247"/>
        <v>9.5</v>
      </c>
      <c r="J214" s="28">
        <f t="shared" si="250"/>
        <v>1.5</v>
      </c>
      <c r="K214" s="42">
        <f t="shared" si="251"/>
        <v>1.5</v>
      </c>
      <c r="L214" s="130">
        <f t="shared" si="249"/>
        <v>0</v>
      </c>
      <c r="M214" s="42">
        <v>214</v>
      </c>
      <c r="N214" s="42">
        <v>2</v>
      </c>
      <c r="O214" s="42">
        <v>6</v>
      </c>
      <c r="P214" s="42">
        <f t="shared" ref="P214:P219" si="253">ROUND(N214*1/3*107+O214*2/3*107,0)</f>
        <v>499</v>
      </c>
      <c r="Q214" s="42"/>
      <c r="R214" s="42"/>
      <c r="S214" s="5"/>
      <c r="T214" s="56"/>
      <c r="U214" s="130"/>
      <c r="V214" s="5"/>
      <c r="W214" s="48"/>
    </row>
    <row r="215" spans="1:24" x14ac:dyDescent="0.3">
      <c r="A215" s="193"/>
      <c r="B215" s="19">
        <v>187</v>
      </c>
      <c r="C215" s="14">
        <v>41981</v>
      </c>
      <c r="D215" s="7">
        <v>0.46149305555555559</v>
      </c>
      <c r="E215" s="7">
        <v>0.83357638888888885</v>
      </c>
      <c r="F215" s="43">
        <f t="shared" si="252"/>
        <v>0.37208333333333327</v>
      </c>
      <c r="G215" s="62">
        <v>9</v>
      </c>
      <c r="H215" s="42">
        <f t="shared" si="248"/>
        <v>1.5</v>
      </c>
      <c r="I215" s="5">
        <f t="shared" si="247"/>
        <v>7.5</v>
      </c>
      <c r="J215" s="28">
        <f t="shared" si="250"/>
        <v>0</v>
      </c>
      <c r="K215" s="42">
        <f t="shared" si="251"/>
        <v>0</v>
      </c>
      <c r="L215" s="130">
        <f t="shared" si="249"/>
        <v>0</v>
      </c>
      <c r="M215" s="42">
        <v>0</v>
      </c>
      <c r="N215" s="42">
        <v>2</v>
      </c>
      <c r="O215" s="42">
        <v>5.5</v>
      </c>
      <c r="P215" s="42">
        <f t="shared" si="253"/>
        <v>464</v>
      </c>
      <c r="Q215" s="42"/>
      <c r="R215" s="42"/>
      <c r="S215" s="5"/>
      <c r="T215" s="5"/>
      <c r="U215" s="130"/>
      <c r="V215" s="5"/>
      <c r="W215" s="48"/>
    </row>
    <row r="216" spans="1:24" x14ac:dyDescent="0.3">
      <c r="B216" s="19">
        <v>188</v>
      </c>
      <c r="C216" s="14">
        <v>41982</v>
      </c>
      <c r="D216" s="7">
        <v>0.46247685185185183</v>
      </c>
      <c r="E216" s="7">
        <v>0.85165509259259264</v>
      </c>
      <c r="F216" s="43">
        <f t="shared" si="252"/>
        <v>0.38917824074074081</v>
      </c>
      <c r="G216" s="62">
        <v>9.5</v>
      </c>
      <c r="H216" s="42">
        <f t="shared" si="248"/>
        <v>1.5</v>
      </c>
      <c r="I216" s="5">
        <f t="shared" si="247"/>
        <v>8</v>
      </c>
      <c r="J216" s="28">
        <f t="shared" si="250"/>
        <v>0</v>
      </c>
      <c r="K216" s="42">
        <f t="shared" si="251"/>
        <v>0</v>
      </c>
      <c r="L216" s="130">
        <f t="shared" si="249"/>
        <v>0</v>
      </c>
      <c r="M216" s="42">
        <v>0</v>
      </c>
      <c r="N216" s="42">
        <v>2</v>
      </c>
      <c r="O216" s="42">
        <v>6</v>
      </c>
      <c r="P216" s="42">
        <f t="shared" si="253"/>
        <v>499</v>
      </c>
      <c r="Q216" s="42"/>
      <c r="R216" s="42"/>
      <c r="S216" s="5"/>
      <c r="T216" s="5"/>
      <c r="U216" s="130"/>
      <c r="V216" s="5"/>
      <c r="W216" s="48"/>
    </row>
    <row r="217" spans="1:24" x14ac:dyDescent="0.3">
      <c r="B217" s="19">
        <v>189</v>
      </c>
      <c r="C217" s="14">
        <v>41983</v>
      </c>
      <c r="D217" s="7">
        <v>0.41659722222222223</v>
      </c>
      <c r="E217" s="7">
        <v>0.91673611111111108</v>
      </c>
      <c r="F217" s="43">
        <f t="shared" si="252"/>
        <v>0.50013888888888891</v>
      </c>
      <c r="G217" s="62">
        <v>12</v>
      </c>
      <c r="H217" s="42">
        <f t="shared" si="248"/>
        <v>1.5</v>
      </c>
      <c r="I217" s="5">
        <f t="shared" si="247"/>
        <v>10.5</v>
      </c>
      <c r="J217" s="28">
        <f t="shared" si="250"/>
        <v>2.5</v>
      </c>
      <c r="K217" s="42">
        <f t="shared" si="251"/>
        <v>2</v>
      </c>
      <c r="L217" s="130">
        <f t="shared" si="249"/>
        <v>0.5</v>
      </c>
      <c r="M217" s="42">
        <v>375</v>
      </c>
      <c r="N217" s="42">
        <v>2</v>
      </c>
      <c r="O217" s="42">
        <v>6</v>
      </c>
      <c r="P217" s="42">
        <f t="shared" si="253"/>
        <v>499</v>
      </c>
      <c r="Q217" s="42"/>
      <c r="R217" s="42"/>
      <c r="S217" s="5"/>
      <c r="T217" s="5"/>
      <c r="U217" s="130"/>
      <c r="V217" s="5"/>
      <c r="W217" s="48"/>
    </row>
    <row r="218" spans="1:24" x14ac:dyDescent="0.3">
      <c r="B218" s="18"/>
      <c r="C218" s="58" t="s">
        <v>310</v>
      </c>
      <c r="D218" s="105"/>
      <c r="E218" s="105"/>
      <c r="F218" s="105"/>
      <c r="G218" s="59">
        <f>SUM(G204:G217)</f>
        <v>136.5</v>
      </c>
      <c r="H218" s="59">
        <f t="shared" ref="H218" si="254">SUM(H204:H217)</f>
        <v>19.5</v>
      </c>
      <c r="I218" s="59">
        <f t="shared" ref="I218" si="255">SUM(I204:I217)</f>
        <v>117</v>
      </c>
      <c r="J218" s="59">
        <f t="shared" ref="J218" si="256">SUM(J204:J217)</f>
        <v>14.5</v>
      </c>
      <c r="K218" s="59">
        <f t="shared" ref="K218" si="257">SUM(K204:K217)</f>
        <v>13.5</v>
      </c>
      <c r="L218" s="59">
        <f t="shared" ref="L218" si="258">SUM(L204:L217)</f>
        <v>1</v>
      </c>
      <c r="M218" s="59">
        <v>2107</v>
      </c>
      <c r="N218" s="126">
        <f>SUM(N204:N217)</f>
        <v>9.5</v>
      </c>
      <c r="O218" s="126">
        <f>SUM(O204:O217)</f>
        <v>23.5</v>
      </c>
      <c r="P218" s="126">
        <f t="shared" si="253"/>
        <v>2015</v>
      </c>
      <c r="Q218" s="59">
        <v>1</v>
      </c>
      <c r="R218" s="59">
        <f t="shared" ref="R218" si="259">SUM(R204:R217)</f>
        <v>463</v>
      </c>
      <c r="S218" s="59">
        <v>0</v>
      </c>
      <c r="T218" s="59">
        <f t="shared" ref="T218" si="260">SUM(T204:T217)</f>
        <v>0</v>
      </c>
      <c r="U218" s="59">
        <f t="shared" ref="U218" si="261">SUM(U204:U217)</f>
        <v>0</v>
      </c>
      <c r="V218" s="155">
        <f t="shared" ref="V218" si="262">SUM(V204:V217)</f>
        <v>0</v>
      </c>
      <c r="W218" s="47" t="s">
        <v>319</v>
      </c>
      <c r="X218" s="40"/>
    </row>
    <row r="219" spans="1:24" x14ac:dyDescent="0.3">
      <c r="B219" s="118"/>
      <c r="C219" s="110" t="s">
        <v>341</v>
      </c>
      <c r="D219" s="105"/>
      <c r="E219" s="105"/>
      <c r="F219" s="32"/>
      <c r="G219" s="59">
        <f>G218</f>
        <v>136.5</v>
      </c>
      <c r="H219" s="59">
        <f t="shared" ref="H219:L219" si="263">H218</f>
        <v>19.5</v>
      </c>
      <c r="I219" s="59">
        <f t="shared" si="263"/>
        <v>117</v>
      </c>
      <c r="J219" s="59">
        <f t="shared" si="263"/>
        <v>14.5</v>
      </c>
      <c r="K219" s="59">
        <f t="shared" si="263"/>
        <v>13.5</v>
      </c>
      <c r="L219" s="59">
        <f t="shared" si="263"/>
        <v>1</v>
      </c>
      <c r="M219" s="59">
        <v>2107</v>
      </c>
      <c r="N219" s="126">
        <f>N218</f>
        <v>9.5</v>
      </c>
      <c r="O219" s="126">
        <f t="shared" ref="O219" si="264">O218</f>
        <v>23.5</v>
      </c>
      <c r="P219" s="126">
        <f t="shared" si="253"/>
        <v>2015</v>
      </c>
      <c r="Q219" s="59">
        <f t="shared" ref="Q219:R219" si="265">Q218-Q214</f>
        <v>1</v>
      </c>
      <c r="R219" s="59">
        <f t="shared" si="265"/>
        <v>463</v>
      </c>
      <c r="S219" s="59">
        <f>S218</f>
        <v>0</v>
      </c>
      <c r="T219" s="59">
        <f>T218</f>
        <v>0</v>
      </c>
      <c r="U219" s="59">
        <f t="shared" ref="U219:V219" si="266">U218</f>
        <v>0</v>
      </c>
      <c r="V219" s="155">
        <f t="shared" si="266"/>
        <v>0</v>
      </c>
      <c r="W219" s="47"/>
    </row>
    <row r="220" spans="1:24" x14ac:dyDescent="0.3">
      <c r="B220" s="19">
        <v>190</v>
      </c>
      <c r="C220" s="14">
        <v>41984</v>
      </c>
      <c r="D220" s="7">
        <v>0.46318287037037037</v>
      </c>
      <c r="E220" s="7">
        <v>0.80078703703703702</v>
      </c>
      <c r="F220" s="43">
        <f t="shared" si="252"/>
        <v>0.33760416666666665</v>
      </c>
      <c r="G220" s="62">
        <v>8</v>
      </c>
      <c r="H220" s="42">
        <f t="shared" si="248"/>
        <v>0.5</v>
      </c>
      <c r="I220" s="5">
        <f t="shared" si="247"/>
        <v>7.5</v>
      </c>
      <c r="J220" s="28">
        <f t="shared" si="250"/>
        <v>0</v>
      </c>
      <c r="K220" s="42">
        <f t="shared" si="251"/>
        <v>0</v>
      </c>
      <c r="L220" s="130">
        <f t="shared" si="249"/>
        <v>0</v>
      </c>
      <c r="M220" s="42">
        <v>0</v>
      </c>
      <c r="N220" s="42"/>
      <c r="O220" s="42"/>
      <c r="P220" s="42"/>
      <c r="Q220" s="42"/>
      <c r="R220" s="42"/>
      <c r="S220" s="5"/>
      <c r="T220" s="5"/>
      <c r="U220" s="130"/>
      <c r="V220" s="5"/>
      <c r="W220" s="48"/>
    </row>
    <row r="221" spans="1:24" x14ac:dyDescent="0.3">
      <c r="B221" s="19">
        <v>191</v>
      </c>
      <c r="C221" s="14">
        <v>41985</v>
      </c>
      <c r="D221" s="7">
        <v>0.42039351851851853</v>
      </c>
      <c r="E221" s="7">
        <v>0.93773148148148155</v>
      </c>
      <c r="F221" s="43">
        <f t="shared" si="252"/>
        <v>0.51733796296296308</v>
      </c>
      <c r="G221" s="62">
        <v>12.5</v>
      </c>
      <c r="H221" s="42">
        <f t="shared" si="248"/>
        <v>1.5</v>
      </c>
      <c r="I221" s="5">
        <f t="shared" si="247"/>
        <v>11</v>
      </c>
      <c r="J221" s="28">
        <f t="shared" si="250"/>
        <v>3</v>
      </c>
      <c r="K221" s="42">
        <f t="shared" si="251"/>
        <v>2</v>
      </c>
      <c r="L221" s="130">
        <f t="shared" si="249"/>
        <v>1</v>
      </c>
      <c r="M221" s="42">
        <v>464</v>
      </c>
      <c r="N221" s="42"/>
      <c r="O221" s="42"/>
      <c r="P221" s="42"/>
      <c r="Q221" s="42"/>
      <c r="R221" s="42"/>
      <c r="S221" s="5"/>
      <c r="T221" s="5"/>
      <c r="U221" s="130"/>
      <c r="V221" s="5"/>
      <c r="W221" s="48"/>
    </row>
    <row r="222" spans="1:24" x14ac:dyDescent="0.3">
      <c r="B222" s="19">
        <v>192</v>
      </c>
      <c r="C222" s="14">
        <v>41986</v>
      </c>
      <c r="D222" s="7">
        <v>0.45983796296296298</v>
      </c>
      <c r="E222" s="8" t="s">
        <v>56</v>
      </c>
      <c r="F222" s="60"/>
      <c r="G222" s="144">
        <v>11</v>
      </c>
      <c r="H222" s="42">
        <f t="shared" si="248"/>
        <v>1.5</v>
      </c>
      <c r="I222" s="5">
        <f t="shared" si="247"/>
        <v>9.5</v>
      </c>
      <c r="J222" s="28">
        <f t="shared" si="250"/>
        <v>1.5</v>
      </c>
      <c r="K222" s="42">
        <f t="shared" si="251"/>
        <v>1.5</v>
      </c>
      <c r="L222" s="130">
        <f t="shared" si="249"/>
        <v>0</v>
      </c>
      <c r="M222" s="42">
        <v>214</v>
      </c>
      <c r="N222" s="42"/>
      <c r="O222" s="42"/>
      <c r="P222" s="42"/>
      <c r="Q222" s="42"/>
      <c r="R222" s="42"/>
      <c r="S222" s="5"/>
      <c r="T222" s="5"/>
      <c r="U222" s="130"/>
      <c r="V222" s="5"/>
      <c r="W222" s="48"/>
    </row>
    <row r="223" spans="1:24" x14ac:dyDescent="0.3">
      <c r="B223" s="19">
        <v>193</v>
      </c>
      <c r="C223" s="14">
        <v>41987</v>
      </c>
      <c r="D223" s="8" t="s">
        <v>56</v>
      </c>
      <c r="E223" s="8" t="s">
        <v>56</v>
      </c>
      <c r="F223" s="60"/>
      <c r="G223" s="144">
        <v>10.5</v>
      </c>
      <c r="H223" s="42">
        <f t="shared" si="248"/>
        <v>1.5</v>
      </c>
      <c r="I223" s="5">
        <f t="shared" si="247"/>
        <v>9</v>
      </c>
      <c r="J223" s="28">
        <f t="shared" si="250"/>
        <v>1</v>
      </c>
      <c r="K223" s="42">
        <f t="shared" si="251"/>
        <v>1</v>
      </c>
      <c r="L223" s="130">
        <f t="shared" si="249"/>
        <v>0</v>
      </c>
      <c r="M223" s="42">
        <v>143</v>
      </c>
      <c r="N223" s="42"/>
      <c r="O223" s="42"/>
      <c r="P223" s="42"/>
      <c r="Q223" s="42"/>
      <c r="R223" s="42"/>
      <c r="S223" s="5"/>
      <c r="T223" s="56"/>
      <c r="U223" s="130"/>
      <c r="V223" s="5"/>
      <c r="W223" s="48"/>
    </row>
    <row r="224" spans="1:24" x14ac:dyDescent="0.3">
      <c r="B224" s="19">
        <v>194</v>
      </c>
      <c r="C224" s="14">
        <v>41988</v>
      </c>
      <c r="D224" s="7">
        <v>0.40378472222222223</v>
      </c>
      <c r="E224" s="7">
        <v>0.91668981481481471</v>
      </c>
      <c r="F224" s="43">
        <f t="shared" si="252"/>
        <v>0.51290509259259243</v>
      </c>
      <c r="G224" s="62">
        <v>12.5</v>
      </c>
      <c r="H224" s="42">
        <f t="shared" si="248"/>
        <v>1.5</v>
      </c>
      <c r="I224" s="5">
        <f t="shared" si="247"/>
        <v>11</v>
      </c>
      <c r="J224" s="28">
        <f t="shared" si="250"/>
        <v>3</v>
      </c>
      <c r="K224" s="42">
        <f t="shared" si="251"/>
        <v>2</v>
      </c>
      <c r="L224" s="130">
        <f t="shared" si="249"/>
        <v>1</v>
      </c>
      <c r="M224" s="42">
        <v>464</v>
      </c>
      <c r="N224" s="42"/>
      <c r="O224" s="42"/>
      <c r="P224" s="42"/>
      <c r="Q224" s="42"/>
      <c r="R224" s="42"/>
      <c r="S224" s="5"/>
      <c r="T224" s="5"/>
      <c r="U224" s="130"/>
      <c r="V224" s="5"/>
      <c r="W224" s="48"/>
    </row>
    <row r="225" spans="2:23" x14ac:dyDescent="0.3">
      <c r="B225" s="19">
        <v>195</v>
      </c>
      <c r="C225" s="14">
        <v>41989</v>
      </c>
      <c r="D225" s="191" t="s">
        <v>13</v>
      </c>
      <c r="E225" s="192"/>
      <c r="F225" s="43"/>
      <c r="G225" s="62"/>
      <c r="H225" s="35"/>
      <c r="I225" s="5"/>
      <c r="J225" s="28"/>
      <c r="K225" s="42"/>
      <c r="L225" s="130"/>
      <c r="M225" s="42"/>
      <c r="N225" s="42"/>
      <c r="O225" s="42"/>
      <c r="P225" s="42"/>
      <c r="Q225" s="42"/>
      <c r="R225" s="42"/>
      <c r="S225" s="5"/>
      <c r="T225" s="5"/>
      <c r="U225" s="130"/>
      <c r="V225" s="5"/>
      <c r="W225" s="48"/>
    </row>
    <row r="226" spans="2:23" x14ac:dyDescent="0.3">
      <c r="B226" s="19">
        <v>196</v>
      </c>
      <c r="C226" s="14">
        <v>41990</v>
      </c>
      <c r="D226" s="191" t="s">
        <v>13</v>
      </c>
      <c r="E226" s="192"/>
      <c r="F226" s="43"/>
      <c r="G226" s="62"/>
      <c r="H226" s="35"/>
      <c r="I226" s="5"/>
      <c r="J226" s="28"/>
      <c r="K226" s="42"/>
      <c r="L226" s="130"/>
      <c r="M226" s="42"/>
      <c r="N226" s="42"/>
      <c r="O226" s="42"/>
      <c r="P226" s="42"/>
      <c r="Q226" s="42"/>
      <c r="R226" s="42"/>
      <c r="S226" s="5"/>
      <c r="T226" s="5"/>
      <c r="U226" s="130"/>
      <c r="V226" s="5"/>
      <c r="W226" s="48"/>
    </row>
    <row r="227" spans="2:23" x14ac:dyDescent="0.3">
      <c r="B227" s="19">
        <v>197</v>
      </c>
      <c r="C227" s="14">
        <v>41991</v>
      </c>
      <c r="D227" s="191" t="s">
        <v>12</v>
      </c>
      <c r="E227" s="192"/>
      <c r="F227" s="43"/>
      <c r="G227" s="62"/>
      <c r="H227" s="35"/>
      <c r="I227" s="5"/>
      <c r="J227" s="28"/>
      <c r="K227" s="42"/>
      <c r="L227" s="130"/>
      <c r="M227" s="42"/>
      <c r="N227" s="42"/>
      <c r="O227" s="42"/>
      <c r="P227" s="42"/>
      <c r="Q227" s="42"/>
      <c r="R227" s="42"/>
      <c r="S227" s="5"/>
      <c r="T227" s="5"/>
      <c r="U227" s="130"/>
      <c r="V227" s="5"/>
      <c r="W227" s="48"/>
    </row>
    <row r="228" spans="2:23" x14ac:dyDescent="0.3">
      <c r="B228" s="19">
        <v>198</v>
      </c>
      <c r="C228" s="14">
        <v>41992</v>
      </c>
      <c r="D228" s="8" t="s">
        <v>56</v>
      </c>
      <c r="E228" s="8" t="s">
        <v>56</v>
      </c>
      <c r="F228" s="60"/>
      <c r="G228" s="62">
        <v>8</v>
      </c>
      <c r="H228" s="42">
        <f t="shared" ref="H228:H233" si="267">IF(G228&gt;=9,1.5,0.5)</f>
        <v>0.5</v>
      </c>
      <c r="I228" s="5">
        <f t="shared" ref="I228:I233" si="268">IF((G228="？"),"?",(G228-H228))</f>
        <v>7.5</v>
      </c>
      <c r="J228" s="28">
        <f t="shared" si="250"/>
        <v>0</v>
      </c>
      <c r="K228" s="42">
        <f t="shared" si="251"/>
        <v>0</v>
      </c>
      <c r="L228" s="130">
        <f t="shared" si="249"/>
        <v>0</v>
      </c>
      <c r="M228" s="42">
        <v>0</v>
      </c>
      <c r="N228" s="42"/>
      <c r="O228" s="42"/>
      <c r="P228" s="42"/>
      <c r="Q228" s="42"/>
      <c r="R228" s="42"/>
      <c r="S228" s="5"/>
      <c r="T228" s="5"/>
      <c r="U228" s="130"/>
      <c r="V228" s="5"/>
      <c r="W228" s="48"/>
    </row>
    <row r="229" spans="2:23" x14ac:dyDescent="0.3">
      <c r="B229" s="19">
        <v>199</v>
      </c>
      <c r="C229" s="14">
        <v>41993</v>
      </c>
      <c r="D229" s="7">
        <v>0.45827546296296301</v>
      </c>
      <c r="E229" s="7">
        <v>0.87793981481481476</v>
      </c>
      <c r="F229" s="43">
        <f t="shared" si="252"/>
        <v>0.41966435185185175</v>
      </c>
      <c r="G229" s="62">
        <v>10</v>
      </c>
      <c r="H229" s="42">
        <f t="shared" si="267"/>
        <v>1.5</v>
      </c>
      <c r="I229" s="5">
        <f t="shared" si="268"/>
        <v>8.5</v>
      </c>
      <c r="J229" s="28">
        <f t="shared" si="250"/>
        <v>0.5</v>
      </c>
      <c r="K229" s="42">
        <f t="shared" si="251"/>
        <v>0.5</v>
      </c>
      <c r="L229" s="130">
        <f t="shared" si="249"/>
        <v>0</v>
      </c>
      <c r="M229" s="42">
        <v>71</v>
      </c>
      <c r="N229" s="42"/>
      <c r="O229" s="42"/>
      <c r="P229" s="42"/>
      <c r="Q229" s="42"/>
      <c r="R229" s="42"/>
      <c r="S229" s="5"/>
      <c r="T229" s="5"/>
      <c r="U229" s="130"/>
      <c r="V229" s="5"/>
      <c r="W229" s="48"/>
    </row>
    <row r="230" spans="2:23" x14ac:dyDescent="0.3">
      <c r="B230" s="19">
        <v>200</v>
      </c>
      <c r="C230" s="14">
        <v>41994</v>
      </c>
      <c r="D230" s="7">
        <v>0.46665509259259258</v>
      </c>
      <c r="E230" s="7">
        <v>0.88608796296296299</v>
      </c>
      <c r="F230" s="43">
        <f t="shared" si="252"/>
        <v>0.41943287037037041</v>
      </c>
      <c r="G230" s="62">
        <v>10</v>
      </c>
      <c r="H230" s="42">
        <f t="shared" si="267"/>
        <v>1.5</v>
      </c>
      <c r="I230" s="5">
        <f t="shared" si="268"/>
        <v>8.5</v>
      </c>
      <c r="J230" s="28">
        <f t="shared" si="250"/>
        <v>0.5</v>
      </c>
      <c r="K230" s="42">
        <f t="shared" si="251"/>
        <v>0.5</v>
      </c>
      <c r="L230" s="130">
        <f t="shared" si="249"/>
        <v>0</v>
      </c>
      <c r="M230" s="42">
        <v>71</v>
      </c>
      <c r="N230" s="42"/>
      <c r="O230" s="42"/>
      <c r="P230" s="42"/>
      <c r="Q230" s="42"/>
      <c r="R230" s="42"/>
      <c r="S230" s="5"/>
      <c r="T230" s="5"/>
      <c r="U230" s="130"/>
      <c r="V230" s="5"/>
      <c r="W230" s="48"/>
    </row>
    <row r="231" spans="2:23" x14ac:dyDescent="0.3">
      <c r="B231" s="19">
        <v>201</v>
      </c>
      <c r="C231" s="14">
        <v>41995</v>
      </c>
      <c r="D231" s="8" t="s">
        <v>56</v>
      </c>
      <c r="E231" s="8" t="s">
        <v>56</v>
      </c>
      <c r="F231" s="60"/>
      <c r="G231" s="62">
        <v>9</v>
      </c>
      <c r="H231" s="42">
        <f t="shared" si="267"/>
        <v>1.5</v>
      </c>
      <c r="I231" s="5">
        <f t="shared" si="268"/>
        <v>7.5</v>
      </c>
      <c r="J231" s="28">
        <f t="shared" si="250"/>
        <v>0</v>
      </c>
      <c r="K231" s="42">
        <f t="shared" si="251"/>
        <v>0</v>
      </c>
      <c r="L231" s="130">
        <f t="shared" si="249"/>
        <v>0</v>
      </c>
      <c r="M231" s="42">
        <v>0</v>
      </c>
      <c r="N231" s="42"/>
      <c r="O231" s="42"/>
      <c r="P231" s="42"/>
      <c r="Q231" s="42"/>
      <c r="R231" s="42"/>
      <c r="S231" s="5"/>
      <c r="T231" s="5"/>
      <c r="U231" s="130"/>
      <c r="V231" s="5"/>
      <c r="W231" s="48"/>
    </row>
    <row r="232" spans="2:23" x14ac:dyDescent="0.3">
      <c r="B232" s="19">
        <v>202</v>
      </c>
      <c r="C232" s="14">
        <v>41996</v>
      </c>
      <c r="D232" s="8" t="s">
        <v>56</v>
      </c>
      <c r="E232" s="8" t="s">
        <v>56</v>
      </c>
      <c r="F232" s="60"/>
      <c r="G232" s="144">
        <v>9</v>
      </c>
      <c r="H232" s="42">
        <f t="shared" si="267"/>
        <v>1.5</v>
      </c>
      <c r="I232" s="5">
        <f t="shared" si="268"/>
        <v>7.5</v>
      </c>
      <c r="J232" s="28">
        <f t="shared" si="250"/>
        <v>0</v>
      </c>
      <c r="K232" s="42">
        <f t="shared" si="251"/>
        <v>0</v>
      </c>
      <c r="L232" s="130">
        <f t="shared" si="249"/>
        <v>0</v>
      </c>
      <c r="M232" s="42">
        <v>0</v>
      </c>
      <c r="N232" s="42">
        <v>2</v>
      </c>
      <c r="O232" s="42">
        <v>1.5</v>
      </c>
      <c r="P232" s="42">
        <f>ROUND(N232*1/3*107+O232*2/3*107,0)</f>
        <v>178</v>
      </c>
      <c r="Q232" s="42"/>
      <c r="R232" s="42"/>
      <c r="S232" s="5"/>
      <c r="T232" s="5"/>
      <c r="U232" s="130"/>
      <c r="V232" s="5"/>
      <c r="W232" s="48"/>
    </row>
    <row r="233" spans="2:23" x14ac:dyDescent="0.3">
      <c r="B233" s="19">
        <v>203</v>
      </c>
      <c r="C233" s="14">
        <v>41997</v>
      </c>
      <c r="D233" s="8" t="s">
        <v>56</v>
      </c>
      <c r="E233" s="8" t="s">
        <v>56</v>
      </c>
      <c r="F233" s="60"/>
      <c r="G233" s="144">
        <v>9</v>
      </c>
      <c r="H233" s="42">
        <f t="shared" si="267"/>
        <v>1.5</v>
      </c>
      <c r="I233" s="5">
        <f t="shared" si="268"/>
        <v>7.5</v>
      </c>
      <c r="J233" s="28">
        <f t="shared" si="250"/>
        <v>0</v>
      </c>
      <c r="K233" s="42">
        <f t="shared" si="251"/>
        <v>0</v>
      </c>
      <c r="L233" s="130">
        <f t="shared" si="249"/>
        <v>0</v>
      </c>
      <c r="M233" s="42">
        <v>0</v>
      </c>
      <c r="N233" s="42">
        <v>2</v>
      </c>
      <c r="O233" s="42">
        <v>5.5</v>
      </c>
      <c r="P233" s="42">
        <f t="shared" ref="P233:P235" si="269">ROUND(N233*1/3*107+O233*2/3*107,0)</f>
        <v>464</v>
      </c>
      <c r="Q233" s="42"/>
      <c r="R233" s="42"/>
      <c r="S233" s="5"/>
      <c r="T233" s="5"/>
      <c r="U233" s="130"/>
      <c r="V233" s="5"/>
      <c r="W233" s="48"/>
    </row>
    <row r="234" spans="2:23" x14ac:dyDescent="0.3">
      <c r="B234" s="18"/>
      <c r="C234" s="58" t="s">
        <v>310</v>
      </c>
      <c r="D234" s="105"/>
      <c r="E234" s="105"/>
      <c r="F234" s="105"/>
      <c r="G234" s="59">
        <f>SUM(G220:G233)</f>
        <v>109.5</v>
      </c>
      <c r="H234" s="59">
        <f t="shared" ref="H234" si="270">SUM(H220:H233)</f>
        <v>14.5</v>
      </c>
      <c r="I234" s="59">
        <f t="shared" ref="I234" si="271">SUM(I220:I233)</f>
        <v>95</v>
      </c>
      <c r="J234" s="59">
        <f t="shared" ref="J234" si="272">SUM(J220:J233)</f>
        <v>9.5</v>
      </c>
      <c r="K234" s="59">
        <f t="shared" ref="K234" si="273">SUM(K220:K233)</f>
        <v>7.5</v>
      </c>
      <c r="L234" s="59">
        <f t="shared" ref="L234" si="274">SUM(L220:L233)</f>
        <v>2</v>
      </c>
      <c r="M234" s="59">
        <v>1427</v>
      </c>
      <c r="N234" s="126">
        <f>SUM(N220:N233)</f>
        <v>4</v>
      </c>
      <c r="O234" s="126">
        <f>SUM(O220:O233)</f>
        <v>7</v>
      </c>
      <c r="P234" s="126">
        <f t="shared" si="269"/>
        <v>642</v>
      </c>
      <c r="Q234" s="59">
        <f t="shared" ref="Q234" si="275">SUM(Q220:Q233)</f>
        <v>0</v>
      </c>
      <c r="R234" s="59">
        <f t="shared" ref="R234" si="276">SUM(R220:R233)</f>
        <v>0</v>
      </c>
      <c r="S234" s="59">
        <v>0</v>
      </c>
      <c r="T234" s="59">
        <f t="shared" ref="T234" si="277">SUM(T220:T233)</f>
        <v>0</v>
      </c>
      <c r="U234" s="59">
        <f t="shared" ref="U234" si="278">SUM(U220:U233)</f>
        <v>0</v>
      </c>
      <c r="V234" s="155">
        <f t="shared" ref="V234" si="279">SUM(V220:V233)</f>
        <v>0</v>
      </c>
      <c r="W234" s="47" t="s">
        <v>102</v>
      </c>
    </row>
    <row r="235" spans="2:23" x14ac:dyDescent="0.3">
      <c r="B235" s="118"/>
      <c r="C235" s="110" t="s">
        <v>341</v>
      </c>
      <c r="D235" s="105"/>
      <c r="E235" s="105"/>
      <c r="F235" s="32"/>
      <c r="G235" s="59">
        <f>G234</f>
        <v>109.5</v>
      </c>
      <c r="H235" s="59">
        <f t="shared" ref="H235:L235" si="280">H234</f>
        <v>14.5</v>
      </c>
      <c r="I235" s="59">
        <f t="shared" si="280"/>
        <v>95</v>
      </c>
      <c r="J235" s="59">
        <f t="shared" si="280"/>
        <v>9.5</v>
      </c>
      <c r="K235" s="59">
        <f t="shared" si="280"/>
        <v>7.5</v>
      </c>
      <c r="L235" s="59">
        <f t="shared" si="280"/>
        <v>2</v>
      </c>
      <c r="M235" s="59">
        <v>1427</v>
      </c>
      <c r="N235" s="126">
        <f>N234</f>
        <v>4</v>
      </c>
      <c r="O235" s="126">
        <f t="shared" ref="O235" si="281">O234</f>
        <v>7</v>
      </c>
      <c r="P235" s="126">
        <f t="shared" si="269"/>
        <v>642</v>
      </c>
      <c r="Q235" s="59">
        <f>Q234</f>
        <v>0</v>
      </c>
      <c r="R235" s="59">
        <f t="shared" ref="R235:V235" si="282">R234</f>
        <v>0</v>
      </c>
      <c r="S235" s="59">
        <f t="shared" si="282"/>
        <v>0</v>
      </c>
      <c r="T235" s="59">
        <f t="shared" si="282"/>
        <v>0</v>
      </c>
      <c r="U235" s="59">
        <f t="shared" si="282"/>
        <v>0</v>
      </c>
      <c r="V235" s="155">
        <f t="shared" si="282"/>
        <v>0</v>
      </c>
      <c r="W235" s="47"/>
    </row>
    <row r="236" spans="2:23" ht="32.4" x14ac:dyDescent="0.3">
      <c r="B236" s="19">
        <v>204</v>
      </c>
      <c r="C236" s="15">
        <v>41998</v>
      </c>
      <c r="D236" s="191" t="s">
        <v>9</v>
      </c>
      <c r="E236" s="192"/>
      <c r="F236" s="43"/>
      <c r="G236" s="66"/>
      <c r="H236" s="35"/>
      <c r="I236" s="5"/>
      <c r="J236" s="28"/>
      <c r="K236" s="42"/>
      <c r="L236" s="130"/>
      <c r="M236" s="42"/>
      <c r="N236" s="42"/>
      <c r="O236" s="42"/>
      <c r="P236" s="42"/>
      <c r="Q236" s="42"/>
      <c r="R236" s="42"/>
      <c r="S236" s="5"/>
      <c r="T236" s="5"/>
      <c r="U236" s="130"/>
      <c r="V236" s="5"/>
      <c r="W236" s="48" t="s">
        <v>39</v>
      </c>
    </row>
    <row r="237" spans="2:23" x14ac:dyDescent="0.3">
      <c r="B237" s="19">
        <v>205</v>
      </c>
      <c r="C237" s="14">
        <v>41999</v>
      </c>
      <c r="D237" s="8" t="s">
        <v>56</v>
      </c>
      <c r="E237" s="8" t="s">
        <v>56</v>
      </c>
      <c r="F237" s="60"/>
      <c r="G237" s="39">
        <v>12</v>
      </c>
      <c r="H237" s="42">
        <f t="shared" ref="H237:H242" si="283">IF(G237&gt;=9,1.5,0.5)</f>
        <v>1.5</v>
      </c>
      <c r="I237" s="5">
        <f t="shared" ref="I237:I242" si="284">IF((G237="？"),"?",(G237-H237))</f>
        <v>10.5</v>
      </c>
      <c r="J237" s="28">
        <f t="shared" si="250"/>
        <v>2.5</v>
      </c>
      <c r="K237" s="42">
        <f t="shared" si="251"/>
        <v>2</v>
      </c>
      <c r="L237" s="130">
        <f t="shared" si="249"/>
        <v>0.5</v>
      </c>
      <c r="M237" s="42">
        <v>375</v>
      </c>
      <c r="N237" s="42"/>
      <c r="O237" s="42"/>
      <c r="P237" s="42"/>
      <c r="Q237" s="42"/>
      <c r="R237" s="42"/>
      <c r="S237" s="5"/>
      <c r="T237" s="5"/>
      <c r="U237" s="130"/>
      <c r="V237" s="5"/>
      <c r="W237" s="48"/>
    </row>
    <row r="238" spans="2:23" x14ac:dyDescent="0.3">
      <c r="B238" s="19">
        <v>206</v>
      </c>
      <c r="C238" s="14">
        <v>42000</v>
      </c>
      <c r="D238" s="7">
        <v>0.46377314814814818</v>
      </c>
      <c r="E238" s="7">
        <v>0.83829861111111115</v>
      </c>
      <c r="F238" s="43">
        <f t="shared" si="252"/>
        <v>0.37452546296296296</v>
      </c>
      <c r="G238" s="39">
        <v>9</v>
      </c>
      <c r="H238" s="42">
        <f t="shared" si="283"/>
        <v>1.5</v>
      </c>
      <c r="I238" s="5">
        <f t="shared" si="284"/>
        <v>7.5</v>
      </c>
      <c r="J238" s="28">
        <f t="shared" si="250"/>
        <v>0</v>
      </c>
      <c r="K238" s="42">
        <f t="shared" si="251"/>
        <v>0</v>
      </c>
      <c r="L238" s="130">
        <f t="shared" si="249"/>
        <v>0</v>
      </c>
      <c r="M238" s="42">
        <v>0</v>
      </c>
      <c r="N238" s="42"/>
      <c r="O238" s="42"/>
      <c r="P238" s="42"/>
      <c r="Q238" s="42"/>
      <c r="R238" s="42"/>
      <c r="S238" s="5"/>
      <c r="T238" s="5"/>
      <c r="U238" s="130"/>
      <c r="V238" s="5"/>
      <c r="W238" s="48"/>
    </row>
    <row r="239" spans="2:23" x14ac:dyDescent="0.3">
      <c r="B239" s="19">
        <v>207</v>
      </c>
      <c r="C239" s="14">
        <v>42001</v>
      </c>
      <c r="D239" s="8" t="s">
        <v>56</v>
      </c>
      <c r="E239" s="8" t="s">
        <v>56</v>
      </c>
      <c r="F239" s="60"/>
      <c r="G239" s="39">
        <v>10</v>
      </c>
      <c r="H239" s="42">
        <f t="shared" si="283"/>
        <v>1.5</v>
      </c>
      <c r="I239" s="5">
        <f t="shared" si="284"/>
        <v>8.5</v>
      </c>
      <c r="J239" s="28">
        <f t="shared" si="250"/>
        <v>0.5</v>
      </c>
      <c r="K239" s="42">
        <f t="shared" si="251"/>
        <v>0.5</v>
      </c>
      <c r="L239" s="130">
        <f t="shared" si="249"/>
        <v>0</v>
      </c>
      <c r="M239" s="42">
        <v>71</v>
      </c>
      <c r="N239" s="42"/>
      <c r="O239" s="42"/>
      <c r="P239" s="42"/>
      <c r="Q239" s="42"/>
      <c r="R239" s="42"/>
      <c r="S239" s="5"/>
      <c r="T239" s="5"/>
      <c r="U239" s="130"/>
      <c r="V239" s="5"/>
      <c r="W239" s="48"/>
    </row>
    <row r="240" spans="2:23" x14ac:dyDescent="0.3">
      <c r="B240" s="19">
        <v>208</v>
      </c>
      <c r="C240" s="14">
        <v>42002</v>
      </c>
      <c r="D240" s="8" t="s">
        <v>56</v>
      </c>
      <c r="E240" s="8" t="s">
        <v>56</v>
      </c>
      <c r="F240" s="60"/>
      <c r="G240" s="39">
        <v>7.5</v>
      </c>
      <c r="H240" s="42">
        <f t="shared" si="283"/>
        <v>0.5</v>
      </c>
      <c r="I240" s="5">
        <f t="shared" si="284"/>
        <v>7</v>
      </c>
      <c r="J240" s="28">
        <f t="shared" si="250"/>
        <v>0</v>
      </c>
      <c r="K240" s="42">
        <f t="shared" si="251"/>
        <v>0</v>
      </c>
      <c r="L240" s="130">
        <f t="shared" si="249"/>
        <v>0</v>
      </c>
      <c r="M240" s="42">
        <v>0</v>
      </c>
      <c r="N240" s="42"/>
      <c r="O240" s="42"/>
      <c r="P240" s="42"/>
      <c r="Q240" s="42"/>
      <c r="R240" s="42"/>
      <c r="S240" s="5"/>
      <c r="T240" s="5"/>
      <c r="U240" s="130"/>
      <c r="V240" s="5"/>
      <c r="W240" s="48"/>
    </row>
    <row r="241" spans="1:23" x14ac:dyDescent="0.3">
      <c r="B241" s="19">
        <v>209</v>
      </c>
      <c r="C241" s="14">
        <v>42003</v>
      </c>
      <c r="D241" s="8" t="s">
        <v>56</v>
      </c>
      <c r="E241" s="7">
        <v>0.9196643518518518</v>
      </c>
      <c r="F241" s="60"/>
      <c r="G241" s="39">
        <v>11</v>
      </c>
      <c r="H241" s="42">
        <f t="shared" si="283"/>
        <v>1.5</v>
      </c>
      <c r="I241" s="5">
        <f t="shared" si="284"/>
        <v>9.5</v>
      </c>
      <c r="J241" s="28">
        <f t="shared" si="250"/>
        <v>1.5</v>
      </c>
      <c r="K241" s="42">
        <f t="shared" si="251"/>
        <v>1.5</v>
      </c>
      <c r="L241" s="130">
        <f t="shared" si="249"/>
        <v>0</v>
      </c>
      <c r="M241" s="42">
        <v>214</v>
      </c>
      <c r="N241" s="42"/>
      <c r="O241" s="42"/>
      <c r="P241" s="42"/>
      <c r="Q241" s="42"/>
      <c r="R241" s="42"/>
      <c r="S241" s="5"/>
      <c r="T241" s="5"/>
      <c r="U241" s="130"/>
      <c r="V241" s="5"/>
      <c r="W241" s="48"/>
    </row>
    <row r="242" spans="1:23" x14ac:dyDescent="0.3">
      <c r="B242" s="19">
        <v>210</v>
      </c>
      <c r="C242" s="55">
        <v>42004</v>
      </c>
      <c r="D242" s="3" t="s">
        <v>56</v>
      </c>
      <c r="E242" s="3" t="s">
        <v>56</v>
      </c>
      <c r="F242" s="67"/>
      <c r="G242" s="39">
        <v>9.5</v>
      </c>
      <c r="H242" s="42">
        <f t="shared" si="283"/>
        <v>1.5</v>
      </c>
      <c r="I242" s="5">
        <f t="shared" si="284"/>
        <v>8</v>
      </c>
      <c r="J242" s="28">
        <f t="shared" si="250"/>
        <v>0</v>
      </c>
      <c r="K242" s="42">
        <f t="shared" si="251"/>
        <v>0</v>
      </c>
      <c r="L242" s="130">
        <f t="shared" si="249"/>
        <v>0</v>
      </c>
      <c r="M242" s="42">
        <v>0</v>
      </c>
      <c r="N242" s="42"/>
      <c r="O242" s="42"/>
      <c r="P242" s="42"/>
      <c r="Q242" s="42"/>
      <c r="R242" s="42"/>
      <c r="S242" s="5"/>
      <c r="T242" s="5"/>
      <c r="U242" s="130"/>
      <c r="V242" s="5"/>
      <c r="W242" s="48"/>
    </row>
    <row r="243" spans="1:23" ht="32.4" x14ac:dyDescent="0.3">
      <c r="A243" s="10" t="s">
        <v>22</v>
      </c>
      <c r="B243" s="19">
        <v>211</v>
      </c>
      <c r="C243" s="107">
        <v>42005</v>
      </c>
      <c r="D243" s="8" t="s">
        <v>56</v>
      </c>
      <c r="E243" s="9">
        <v>0.92216435185185175</v>
      </c>
      <c r="F243" s="43"/>
      <c r="G243" s="39">
        <v>11</v>
      </c>
      <c r="H243" s="42">
        <f>IF(G243&gt;=9,1.5,0.5)</f>
        <v>1.5</v>
      </c>
      <c r="I243" s="5">
        <f t="shared" ref="I243:I312" si="285">IF((G243="？"),"?",(G243-H243))</f>
        <v>9.5</v>
      </c>
      <c r="J243" s="28">
        <f>IF(I243-8&lt;0,0,(I243-8))</f>
        <v>1.5</v>
      </c>
      <c r="K243" s="42">
        <f>IF(2&lt;J243,2,J243)</f>
        <v>1.5</v>
      </c>
      <c r="L243" s="130">
        <f>J243-K243</f>
        <v>0</v>
      </c>
      <c r="M243" s="42">
        <v>210</v>
      </c>
      <c r="N243" s="42"/>
      <c r="O243" s="42"/>
      <c r="P243" s="42"/>
      <c r="Q243" s="42"/>
      <c r="R243" s="42"/>
      <c r="S243" s="106"/>
      <c r="T243" s="106"/>
      <c r="U243" s="106"/>
      <c r="V243" s="69"/>
      <c r="W243" s="119" t="s">
        <v>266</v>
      </c>
    </row>
    <row r="244" spans="1:23" ht="48.6" x14ac:dyDescent="0.3">
      <c r="A244" s="1" t="s">
        <v>72</v>
      </c>
      <c r="B244" s="19">
        <v>212</v>
      </c>
      <c r="C244" s="29">
        <v>42006</v>
      </c>
      <c r="D244" s="3" t="s">
        <v>56</v>
      </c>
      <c r="E244" s="3" t="s">
        <v>56</v>
      </c>
      <c r="F244" s="43"/>
      <c r="G244" s="39">
        <v>11</v>
      </c>
      <c r="H244" s="42">
        <f t="shared" ref="H244:H313" si="286">IF(G244&gt;=9,1.5,0.5)</f>
        <v>1.5</v>
      </c>
      <c r="I244" s="5">
        <f t="shared" si="285"/>
        <v>9.5</v>
      </c>
      <c r="J244" s="28">
        <f t="shared" ref="J244:J313" si="287">IF(I244-8&lt;0,0,(I244-8))</f>
        <v>1.5</v>
      </c>
      <c r="K244" s="42">
        <f t="shared" ref="K244:K313" si="288">IF(2&lt;J244,2,J244)</f>
        <v>1.5</v>
      </c>
      <c r="L244" s="130">
        <f t="shared" ref="L244:L277" si="289">J244-K244</f>
        <v>0</v>
      </c>
      <c r="M244" s="42">
        <v>210</v>
      </c>
      <c r="N244" s="42"/>
      <c r="O244" s="42"/>
      <c r="P244" s="42"/>
      <c r="Q244" s="42"/>
      <c r="R244" s="42"/>
      <c r="S244" s="46"/>
      <c r="T244" s="46"/>
      <c r="U244" s="46"/>
      <c r="V244" s="69"/>
      <c r="W244" s="119" t="s">
        <v>267</v>
      </c>
    </row>
    <row r="245" spans="1:23" x14ac:dyDescent="0.3">
      <c r="A245" s="193"/>
      <c r="B245" s="19">
        <v>213</v>
      </c>
      <c r="C245" s="21">
        <v>42007</v>
      </c>
      <c r="D245" s="3" t="s">
        <v>56</v>
      </c>
      <c r="E245" s="4">
        <v>0.92151620370370368</v>
      </c>
      <c r="F245" s="43"/>
      <c r="G245" s="39">
        <v>11</v>
      </c>
      <c r="H245" s="42">
        <f t="shared" si="286"/>
        <v>1.5</v>
      </c>
      <c r="I245" s="5">
        <f t="shared" si="285"/>
        <v>9.5</v>
      </c>
      <c r="J245" s="28">
        <f t="shared" si="287"/>
        <v>1.5</v>
      </c>
      <c r="K245" s="42">
        <f t="shared" si="288"/>
        <v>1.5</v>
      </c>
      <c r="L245" s="130">
        <f t="shared" si="289"/>
        <v>0</v>
      </c>
      <c r="M245" s="42">
        <v>210</v>
      </c>
      <c r="N245" s="42"/>
      <c r="O245" s="42"/>
      <c r="P245" s="42"/>
      <c r="Q245" s="42"/>
      <c r="R245" s="42"/>
      <c r="S245" s="46"/>
      <c r="T245" s="46"/>
      <c r="U245" s="46"/>
      <c r="V245" s="130"/>
      <c r="W245" s="119"/>
    </row>
    <row r="246" spans="1:23" x14ac:dyDescent="0.3">
      <c r="A246" s="193"/>
      <c r="B246" s="19">
        <v>214</v>
      </c>
      <c r="C246" s="21">
        <v>42008</v>
      </c>
      <c r="D246" s="3" t="s">
        <v>56</v>
      </c>
      <c r="E246" s="4">
        <v>0.83710648148148159</v>
      </c>
      <c r="F246" s="43"/>
      <c r="G246" s="39">
        <v>9</v>
      </c>
      <c r="H246" s="42">
        <f t="shared" si="286"/>
        <v>1.5</v>
      </c>
      <c r="I246" s="5">
        <f t="shared" si="285"/>
        <v>7.5</v>
      </c>
      <c r="J246" s="28">
        <f t="shared" si="287"/>
        <v>0</v>
      </c>
      <c r="K246" s="42">
        <f t="shared" si="288"/>
        <v>0</v>
      </c>
      <c r="L246" s="130">
        <f t="shared" si="289"/>
        <v>0</v>
      </c>
      <c r="M246" s="42">
        <v>0</v>
      </c>
      <c r="N246" s="42">
        <v>2</v>
      </c>
      <c r="O246" s="42">
        <v>3.5</v>
      </c>
      <c r="P246" s="42">
        <f>ROUND(N246*1/3*105+O246*2/3*105,0)</f>
        <v>315</v>
      </c>
      <c r="Q246" s="42"/>
      <c r="R246" s="42"/>
      <c r="S246" s="46"/>
      <c r="T246" s="46"/>
      <c r="U246" s="46"/>
      <c r="V246" s="130"/>
      <c r="W246" s="119"/>
    </row>
    <row r="247" spans="1:23" x14ac:dyDescent="0.3">
      <c r="A247" s="193"/>
      <c r="B247" s="19">
        <v>215</v>
      </c>
      <c r="C247" s="21">
        <v>42009</v>
      </c>
      <c r="D247" s="4">
        <v>0.58709490740740744</v>
      </c>
      <c r="E247" s="4">
        <v>0.9202893518518519</v>
      </c>
      <c r="F247" s="43">
        <f t="shared" ref="F247:F312" si="290">IF(OR(E247="無打卡資料",D247="無打卡資料"),"?",(E247-D247))</f>
        <v>0.33319444444444446</v>
      </c>
      <c r="G247" s="39">
        <v>8</v>
      </c>
      <c r="H247" s="42">
        <f t="shared" si="286"/>
        <v>0.5</v>
      </c>
      <c r="I247" s="5">
        <f t="shared" si="285"/>
        <v>7.5</v>
      </c>
      <c r="J247" s="28">
        <f t="shared" si="287"/>
        <v>0</v>
      </c>
      <c r="K247" s="42">
        <f t="shared" si="288"/>
        <v>0</v>
      </c>
      <c r="L247" s="130">
        <f t="shared" si="289"/>
        <v>0</v>
      </c>
      <c r="M247" s="42">
        <v>0</v>
      </c>
      <c r="N247" s="42">
        <v>2</v>
      </c>
      <c r="O247" s="42">
        <v>5.5</v>
      </c>
      <c r="P247" s="42">
        <f t="shared" ref="P247:P251" si="291">ROUND(N247*1/3*105+O247*2/3*105,0)</f>
        <v>455</v>
      </c>
      <c r="Q247" s="42"/>
      <c r="R247" s="42"/>
      <c r="S247" s="46"/>
      <c r="T247" s="46"/>
      <c r="U247" s="46"/>
      <c r="V247" s="130"/>
      <c r="W247" s="119"/>
    </row>
    <row r="248" spans="1:23" x14ac:dyDescent="0.3">
      <c r="A248" s="193"/>
      <c r="B248" s="19">
        <v>216</v>
      </c>
      <c r="C248" s="21">
        <v>42010</v>
      </c>
      <c r="D248" s="4">
        <v>0.42609953703703707</v>
      </c>
      <c r="E248" s="4">
        <v>0.92140046296296296</v>
      </c>
      <c r="F248" s="43">
        <f t="shared" si="290"/>
        <v>0.49530092592592589</v>
      </c>
      <c r="G248" s="39">
        <v>12</v>
      </c>
      <c r="H248" s="42">
        <f t="shared" si="286"/>
        <v>1.5</v>
      </c>
      <c r="I248" s="5">
        <f t="shared" si="285"/>
        <v>10.5</v>
      </c>
      <c r="J248" s="28">
        <f t="shared" si="287"/>
        <v>2.5</v>
      </c>
      <c r="K248" s="42">
        <f t="shared" si="288"/>
        <v>2</v>
      </c>
      <c r="L248" s="130">
        <f t="shared" si="289"/>
        <v>0.5</v>
      </c>
      <c r="M248" s="42">
        <v>368</v>
      </c>
      <c r="N248" s="42">
        <v>2</v>
      </c>
      <c r="O248" s="42">
        <v>6</v>
      </c>
      <c r="P248" s="42">
        <f t="shared" si="291"/>
        <v>490</v>
      </c>
      <c r="Q248" s="42"/>
      <c r="R248" s="42"/>
      <c r="S248" s="46"/>
      <c r="T248" s="46"/>
      <c r="U248" s="46"/>
      <c r="V248" s="130"/>
      <c r="W248" s="119"/>
    </row>
    <row r="249" spans="1:23" x14ac:dyDescent="0.3">
      <c r="A249" s="1" t="s">
        <v>97</v>
      </c>
      <c r="B249" s="19">
        <v>217</v>
      </c>
      <c r="C249" s="21">
        <v>42011</v>
      </c>
      <c r="D249" s="3" t="s">
        <v>56</v>
      </c>
      <c r="E249" s="3" t="s">
        <v>56</v>
      </c>
      <c r="F249" s="43"/>
      <c r="G249" s="39">
        <v>10</v>
      </c>
      <c r="H249" s="42">
        <f t="shared" si="286"/>
        <v>1.5</v>
      </c>
      <c r="I249" s="5">
        <f t="shared" si="285"/>
        <v>8.5</v>
      </c>
      <c r="J249" s="28">
        <f t="shared" si="287"/>
        <v>0.5</v>
      </c>
      <c r="K249" s="42">
        <f t="shared" si="288"/>
        <v>0.5</v>
      </c>
      <c r="L249" s="130">
        <f t="shared" si="289"/>
        <v>0</v>
      </c>
      <c r="M249" s="42">
        <v>70</v>
      </c>
      <c r="N249" s="42"/>
      <c r="O249" s="42"/>
      <c r="P249" s="42">
        <f t="shared" si="291"/>
        <v>0</v>
      </c>
      <c r="Q249" s="42"/>
      <c r="R249" s="42"/>
      <c r="S249" s="46" t="s">
        <v>265</v>
      </c>
      <c r="T249" s="68">
        <v>914</v>
      </c>
      <c r="U249" s="46"/>
      <c r="V249" s="130"/>
      <c r="W249" s="119"/>
    </row>
    <row r="250" spans="1:23" x14ac:dyDescent="0.3">
      <c r="B250" s="131"/>
      <c r="C250" s="58" t="s">
        <v>310</v>
      </c>
      <c r="D250" s="105"/>
      <c r="E250" s="105"/>
      <c r="F250" s="105"/>
      <c r="G250" s="59">
        <f>SUM(G236:G249)</f>
        <v>131</v>
      </c>
      <c r="H250" s="59">
        <f t="shared" ref="H250" si="292">SUM(H236:H249)</f>
        <v>17.5</v>
      </c>
      <c r="I250" s="59">
        <f t="shared" ref="I250" si="293">SUM(I236:I249)</f>
        <v>113.5</v>
      </c>
      <c r="J250" s="59">
        <f t="shared" ref="J250" si="294">SUM(J236:J249)</f>
        <v>12</v>
      </c>
      <c r="K250" s="59">
        <f t="shared" ref="K250" si="295">SUM(K236:K249)</f>
        <v>11</v>
      </c>
      <c r="L250" s="59">
        <f t="shared" ref="L250" si="296">SUM(L236:L249)</f>
        <v>1</v>
      </c>
      <c r="M250" s="59">
        <v>1728</v>
      </c>
      <c r="N250" s="126">
        <f>SUM(N236:N249)</f>
        <v>6</v>
      </c>
      <c r="O250" s="126">
        <f>SUM(O236:O249)</f>
        <v>15</v>
      </c>
      <c r="P250" s="126">
        <f t="shared" si="291"/>
        <v>1260</v>
      </c>
      <c r="Q250" s="59">
        <f t="shared" ref="Q250" si="297">SUM(Q236:Q249)</f>
        <v>0</v>
      </c>
      <c r="R250" s="59">
        <f t="shared" ref="R250" si="298">SUM(R236:R249)</f>
        <v>0</v>
      </c>
      <c r="S250" s="59">
        <v>1</v>
      </c>
      <c r="T250" s="59">
        <f t="shared" ref="T250" si="299">SUM(T236:T249)</f>
        <v>914</v>
      </c>
      <c r="U250" s="59">
        <f t="shared" ref="U250" si="300">SUM(U236:U249)</f>
        <v>0</v>
      </c>
      <c r="V250" s="155">
        <f t="shared" ref="V250" si="301">SUM(V236:V249)</f>
        <v>0</v>
      </c>
      <c r="W250" s="47" t="s">
        <v>319</v>
      </c>
    </row>
    <row r="251" spans="1:23" x14ac:dyDescent="0.3">
      <c r="B251" s="118"/>
      <c r="C251" s="110" t="s">
        <v>341</v>
      </c>
      <c r="D251" s="105"/>
      <c r="E251" s="105"/>
      <c r="F251" s="32"/>
      <c r="G251" s="59">
        <f>G250-G249</f>
        <v>121</v>
      </c>
      <c r="H251" s="59">
        <f t="shared" ref="H251:L251" si="302">H250-H249</f>
        <v>16</v>
      </c>
      <c r="I251" s="59">
        <f t="shared" si="302"/>
        <v>105</v>
      </c>
      <c r="J251" s="59">
        <f t="shared" si="302"/>
        <v>11.5</v>
      </c>
      <c r="K251" s="59">
        <f t="shared" si="302"/>
        <v>10.5</v>
      </c>
      <c r="L251" s="59">
        <f t="shared" si="302"/>
        <v>1</v>
      </c>
      <c r="M251" s="59">
        <v>1658</v>
      </c>
      <c r="N251" s="126">
        <f>N250</f>
        <v>6</v>
      </c>
      <c r="O251" s="126">
        <f t="shared" ref="O251" si="303">O250</f>
        <v>15</v>
      </c>
      <c r="P251" s="126">
        <f t="shared" si="291"/>
        <v>1260</v>
      </c>
      <c r="Q251" s="59">
        <f>Q250</f>
        <v>0</v>
      </c>
      <c r="R251" s="59">
        <f t="shared" ref="R251:V251" si="304">R250</f>
        <v>0</v>
      </c>
      <c r="S251" s="59">
        <f t="shared" si="304"/>
        <v>1</v>
      </c>
      <c r="T251" s="59">
        <f t="shared" si="304"/>
        <v>914</v>
      </c>
      <c r="U251" s="59">
        <f t="shared" si="304"/>
        <v>0</v>
      </c>
      <c r="V251" s="155">
        <f t="shared" si="304"/>
        <v>0</v>
      </c>
      <c r="W251" s="47"/>
    </row>
    <row r="252" spans="1:23" x14ac:dyDescent="0.3">
      <c r="A252" s="1" t="s">
        <v>98</v>
      </c>
      <c r="B252" s="131">
        <v>218</v>
      </c>
      <c r="C252" s="21">
        <v>42012</v>
      </c>
      <c r="D252" s="4">
        <v>0.53657407407407409</v>
      </c>
      <c r="E252" s="4">
        <v>0.91699074074074083</v>
      </c>
      <c r="F252" s="43">
        <f t="shared" si="290"/>
        <v>0.38041666666666674</v>
      </c>
      <c r="G252" s="39">
        <v>9</v>
      </c>
      <c r="H252" s="42">
        <f t="shared" si="286"/>
        <v>1.5</v>
      </c>
      <c r="I252" s="5">
        <f t="shared" si="285"/>
        <v>7.5</v>
      </c>
      <c r="J252" s="28">
        <f t="shared" si="287"/>
        <v>0</v>
      </c>
      <c r="K252" s="42">
        <f>IF(2&lt;J252,2,J252)</f>
        <v>0</v>
      </c>
      <c r="L252" s="130">
        <f t="shared" si="289"/>
        <v>0</v>
      </c>
      <c r="M252" s="42">
        <v>0</v>
      </c>
      <c r="N252" s="42"/>
      <c r="O252" s="42"/>
      <c r="P252" s="42"/>
      <c r="Q252" s="42"/>
      <c r="R252" s="42"/>
      <c r="S252" s="46"/>
      <c r="T252" s="46"/>
      <c r="U252" s="46"/>
      <c r="V252" s="130"/>
      <c r="W252" s="119"/>
    </row>
    <row r="253" spans="1:23" x14ac:dyDescent="0.3">
      <c r="B253" s="131">
        <v>219</v>
      </c>
      <c r="C253" s="21">
        <v>42013</v>
      </c>
      <c r="D253" s="3" t="s">
        <v>56</v>
      </c>
      <c r="E253" s="4">
        <v>0.83748842592592598</v>
      </c>
      <c r="F253" s="43"/>
      <c r="G253" s="39">
        <v>9</v>
      </c>
      <c r="H253" s="42">
        <f t="shared" si="286"/>
        <v>1.5</v>
      </c>
      <c r="I253" s="5">
        <f t="shared" si="285"/>
        <v>7.5</v>
      </c>
      <c r="J253" s="28">
        <f t="shared" si="287"/>
        <v>0</v>
      </c>
      <c r="K253" s="42">
        <f t="shared" si="288"/>
        <v>0</v>
      </c>
      <c r="L253" s="130">
        <f t="shared" si="289"/>
        <v>0</v>
      </c>
      <c r="M253" s="42">
        <v>0</v>
      </c>
      <c r="N253" s="42"/>
      <c r="O253" s="42"/>
      <c r="P253" s="42"/>
      <c r="Q253" s="42"/>
      <c r="R253" s="42"/>
      <c r="S253" s="46"/>
      <c r="T253" s="46"/>
      <c r="U253" s="46"/>
      <c r="V253" s="130"/>
      <c r="W253" s="119"/>
    </row>
    <row r="254" spans="1:23" x14ac:dyDescent="0.3">
      <c r="B254" s="131">
        <v>220</v>
      </c>
      <c r="C254" s="21">
        <v>42014</v>
      </c>
      <c r="D254" s="4">
        <v>0.49682870370370374</v>
      </c>
      <c r="E254" s="4">
        <v>0.93748842592592585</v>
      </c>
      <c r="F254" s="43">
        <f t="shared" si="290"/>
        <v>0.44065972222222211</v>
      </c>
      <c r="G254" s="39">
        <v>10.5</v>
      </c>
      <c r="H254" s="42">
        <f t="shared" si="286"/>
        <v>1.5</v>
      </c>
      <c r="I254" s="5">
        <f t="shared" si="285"/>
        <v>9</v>
      </c>
      <c r="J254" s="28">
        <f t="shared" si="287"/>
        <v>1</v>
      </c>
      <c r="K254" s="42">
        <f t="shared" si="288"/>
        <v>1</v>
      </c>
      <c r="L254" s="130">
        <f t="shared" si="289"/>
        <v>0</v>
      </c>
      <c r="M254" s="42">
        <v>140</v>
      </c>
      <c r="N254" s="42"/>
      <c r="O254" s="42"/>
      <c r="P254" s="42"/>
      <c r="Q254" s="42"/>
      <c r="R254" s="42"/>
      <c r="S254" s="46"/>
      <c r="T254" s="46"/>
      <c r="U254" s="46"/>
      <c r="V254" s="130"/>
      <c r="W254" s="119"/>
    </row>
    <row r="255" spans="1:23" x14ac:dyDescent="0.3">
      <c r="B255" s="131">
        <v>221</v>
      </c>
      <c r="C255" s="21">
        <v>42015</v>
      </c>
      <c r="D255" s="4">
        <v>0.45648148148148149</v>
      </c>
      <c r="E255" s="4">
        <v>0.89923611111111112</v>
      </c>
      <c r="F255" s="43">
        <f t="shared" si="290"/>
        <v>0.44275462962962964</v>
      </c>
      <c r="G255" s="39">
        <v>10.5</v>
      </c>
      <c r="H255" s="42">
        <f t="shared" si="286"/>
        <v>1.5</v>
      </c>
      <c r="I255" s="5">
        <f t="shared" si="285"/>
        <v>9</v>
      </c>
      <c r="J255" s="28">
        <f t="shared" si="287"/>
        <v>1</v>
      </c>
      <c r="K255" s="42">
        <f t="shared" si="288"/>
        <v>1</v>
      </c>
      <c r="L255" s="130">
        <f t="shared" si="289"/>
        <v>0</v>
      </c>
      <c r="M255" s="42">
        <v>140</v>
      </c>
      <c r="N255" s="42"/>
      <c r="O255" s="42"/>
      <c r="P255" s="42"/>
      <c r="Q255" s="42"/>
      <c r="R255" s="42"/>
      <c r="S255" s="46"/>
      <c r="T255" s="46"/>
      <c r="U255" s="46"/>
      <c r="V255" s="130"/>
      <c r="W255" s="119"/>
    </row>
    <row r="256" spans="1:23" x14ac:dyDescent="0.3">
      <c r="B256" s="131">
        <v>222</v>
      </c>
      <c r="C256" s="21">
        <v>42016</v>
      </c>
      <c r="D256" s="4">
        <v>0.41547453703703702</v>
      </c>
      <c r="E256" s="4">
        <v>0.81519675925925927</v>
      </c>
      <c r="F256" s="43">
        <f t="shared" si="290"/>
        <v>0.39972222222222226</v>
      </c>
      <c r="G256" s="39">
        <v>9.5</v>
      </c>
      <c r="H256" s="42">
        <f t="shared" si="286"/>
        <v>1.5</v>
      </c>
      <c r="I256" s="5">
        <f t="shared" si="285"/>
        <v>8</v>
      </c>
      <c r="J256" s="28">
        <f t="shared" si="287"/>
        <v>0</v>
      </c>
      <c r="K256" s="42">
        <f t="shared" si="288"/>
        <v>0</v>
      </c>
      <c r="L256" s="130">
        <f t="shared" si="289"/>
        <v>0</v>
      </c>
      <c r="M256" s="42">
        <v>0</v>
      </c>
      <c r="N256" s="42"/>
      <c r="O256" s="42"/>
      <c r="P256" s="42"/>
      <c r="Q256" s="42"/>
      <c r="R256" s="42"/>
      <c r="S256" s="46"/>
      <c r="T256" s="46"/>
      <c r="U256" s="46"/>
      <c r="V256" s="130"/>
      <c r="W256" s="119"/>
    </row>
    <row r="257" spans="2:23" x14ac:dyDescent="0.3">
      <c r="B257" s="131">
        <v>223</v>
      </c>
      <c r="C257" s="21">
        <v>42017</v>
      </c>
      <c r="D257" s="191" t="s">
        <v>40</v>
      </c>
      <c r="E257" s="192"/>
      <c r="F257" s="43"/>
      <c r="G257" s="39"/>
      <c r="H257" s="42"/>
      <c r="I257" s="5"/>
      <c r="J257" s="28"/>
      <c r="K257" s="42"/>
      <c r="L257" s="130"/>
      <c r="M257" s="42"/>
      <c r="N257" s="42"/>
      <c r="O257" s="42"/>
      <c r="P257" s="42"/>
      <c r="Q257" s="42"/>
      <c r="R257" s="42"/>
      <c r="S257" s="46"/>
      <c r="T257" s="46"/>
      <c r="U257" s="46"/>
      <c r="V257" s="130"/>
      <c r="W257" s="119"/>
    </row>
    <row r="258" spans="2:23" x14ac:dyDescent="0.3">
      <c r="B258" s="131">
        <v>224</v>
      </c>
      <c r="C258" s="21">
        <v>42018</v>
      </c>
      <c r="D258" s="7">
        <v>0.41653935185185187</v>
      </c>
      <c r="E258" s="7">
        <v>0.79192129629629626</v>
      </c>
      <c r="F258" s="43">
        <f t="shared" si="290"/>
        <v>0.37538194444444439</v>
      </c>
      <c r="G258" s="39">
        <v>9</v>
      </c>
      <c r="H258" s="42">
        <f t="shared" si="286"/>
        <v>1.5</v>
      </c>
      <c r="I258" s="5">
        <f t="shared" si="285"/>
        <v>7.5</v>
      </c>
      <c r="J258" s="28">
        <f t="shared" si="287"/>
        <v>0</v>
      </c>
      <c r="K258" s="42">
        <f t="shared" si="288"/>
        <v>0</v>
      </c>
      <c r="L258" s="130">
        <f t="shared" si="289"/>
        <v>0</v>
      </c>
      <c r="M258" s="42">
        <v>0</v>
      </c>
      <c r="N258" s="42"/>
      <c r="O258" s="42"/>
      <c r="P258" s="42"/>
      <c r="Q258" s="42"/>
      <c r="R258" s="42"/>
      <c r="S258" s="46"/>
      <c r="T258" s="46"/>
      <c r="U258" s="46"/>
      <c r="V258" s="130"/>
      <c r="W258" s="119"/>
    </row>
    <row r="259" spans="2:23" x14ac:dyDescent="0.3">
      <c r="B259" s="131">
        <v>225</v>
      </c>
      <c r="C259" s="21">
        <v>42019</v>
      </c>
      <c r="D259" s="7">
        <v>0.4223958333333333</v>
      </c>
      <c r="E259" s="25">
        <v>0.71184027777777781</v>
      </c>
      <c r="F259" s="43">
        <f t="shared" si="290"/>
        <v>0.2894444444444445</v>
      </c>
      <c r="G259" s="39">
        <v>7</v>
      </c>
      <c r="H259" s="42">
        <f t="shared" si="286"/>
        <v>0.5</v>
      </c>
      <c r="I259" s="5">
        <f t="shared" si="285"/>
        <v>6.5</v>
      </c>
      <c r="J259" s="28">
        <f t="shared" si="287"/>
        <v>0</v>
      </c>
      <c r="K259" s="42">
        <f t="shared" si="288"/>
        <v>0</v>
      </c>
      <c r="L259" s="130">
        <f t="shared" si="289"/>
        <v>0</v>
      </c>
      <c r="M259" s="42">
        <v>0</v>
      </c>
      <c r="N259" s="42"/>
      <c r="O259" s="42"/>
      <c r="P259" s="42"/>
      <c r="Q259" s="42"/>
      <c r="R259" s="42"/>
      <c r="S259" s="46"/>
      <c r="T259" s="46"/>
      <c r="U259" s="46"/>
      <c r="V259" s="130"/>
      <c r="W259" s="119"/>
    </row>
    <row r="260" spans="2:23" x14ac:dyDescent="0.3">
      <c r="B260" s="131">
        <v>226</v>
      </c>
      <c r="C260" s="21">
        <v>42020</v>
      </c>
      <c r="D260" s="191" t="s">
        <v>175</v>
      </c>
      <c r="E260" s="192"/>
      <c r="F260" s="43"/>
      <c r="G260" s="39"/>
      <c r="H260" s="42"/>
      <c r="I260" s="5"/>
      <c r="J260" s="28"/>
      <c r="K260" s="42"/>
      <c r="L260" s="130"/>
      <c r="M260" s="42"/>
      <c r="N260" s="42"/>
      <c r="O260" s="42"/>
      <c r="P260" s="42"/>
      <c r="Q260" s="42"/>
      <c r="R260" s="42"/>
      <c r="S260" s="46"/>
      <c r="T260" s="46"/>
      <c r="U260" s="46"/>
      <c r="V260" s="130"/>
      <c r="W260" s="119"/>
    </row>
    <row r="261" spans="2:23" x14ac:dyDescent="0.3">
      <c r="B261" s="131">
        <v>227</v>
      </c>
      <c r="C261" s="21">
        <v>42021</v>
      </c>
      <c r="D261" s="7">
        <v>0.45315972222222217</v>
      </c>
      <c r="E261" s="7">
        <v>0.88026620370370379</v>
      </c>
      <c r="F261" s="43">
        <f t="shared" si="290"/>
        <v>0.42710648148148161</v>
      </c>
      <c r="G261" s="39">
        <v>10.5</v>
      </c>
      <c r="H261" s="42">
        <f t="shared" si="286"/>
        <v>1.5</v>
      </c>
      <c r="I261" s="5">
        <f t="shared" si="285"/>
        <v>9</v>
      </c>
      <c r="J261" s="28">
        <f t="shared" si="287"/>
        <v>1</v>
      </c>
      <c r="K261" s="42">
        <f t="shared" si="288"/>
        <v>1</v>
      </c>
      <c r="L261" s="130">
        <f t="shared" si="289"/>
        <v>0</v>
      </c>
      <c r="M261" s="42">
        <v>140</v>
      </c>
      <c r="N261" s="42"/>
      <c r="O261" s="42"/>
      <c r="P261" s="42"/>
      <c r="Q261" s="42"/>
      <c r="R261" s="42"/>
      <c r="S261" s="46"/>
      <c r="T261" s="46"/>
      <c r="U261" s="46"/>
      <c r="V261" s="130"/>
      <c r="W261" s="119"/>
    </row>
    <row r="262" spans="2:23" x14ac:dyDescent="0.3">
      <c r="B262" s="131">
        <v>228</v>
      </c>
      <c r="C262" s="21">
        <v>42022</v>
      </c>
      <c r="D262" s="7">
        <v>0.46184027777777775</v>
      </c>
      <c r="E262" s="7">
        <v>0.84152777777777776</v>
      </c>
      <c r="F262" s="43">
        <f t="shared" si="290"/>
        <v>0.37968750000000001</v>
      </c>
      <c r="G262" s="39">
        <v>9</v>
      </c>
      <c r="H262" s="42">
        <f t="shared" si="286"/>
        <v>1.5</v>
      </c>
      <c r="I262" s="5">
        <f t="shared" si="285"/>
        <v>7.5</v>
      </c>
      <c r="J262" s="28">
        <f t="shared" si="287"/>
        <v>0</v>
      </c>
      <c r="K262" s="42">
        <f t="shared" si="288"/>
        <v>0</v>
      </c>
      <c r="L262" s="130">
        <f t="shared" si="289"/>
        <v>0</v>
      </c>
      <c r="M262" s="42">
        <v>0</v>
      </c>
      <c r="N262" s="42"/>
      <c r="O262" s="42"/>
      <c r="P262" s="42"/>
      <c r="Q262" s="42"/>
      <c r="R262" s="42"/>
      <c r="S262" s="46"/>
      <c r="T262" s="46"/>
      <c r="U262" s="46"/>
      <c r="V262" s="130"/>
      <c r="W262" s="119"/>
    </row>
    <row r="263" spans="2:23" x14ac:dyDescent="0.3">
      <c r="B263" s="131">
        <v>229</v>
      </c>
      <c r="C263" s="21">
        <v>42023</v>
      </c>
      <c r="D263" s="191" t="s">
        <v>175</v>
      </c>
      <c r="E263" s="192"/>
      <c r="F263" s="43"/>
      <c r="G263" s="39"/>
      <c r="H263" s="42">
        <f t="shared" si="286"/>
        <v>0.5</v>
      </c>
      <c r="I263" s="5"/>
      <c r="J263" s="28"/>
      <c r="K263" s="42"/>
      <c r="L263" s="130"/>
      <c r="M263" s="42"/>
      <c r="N263" s="42"/>
      <c r="O263" s="42"/>
      <c r="P263" s="42"/>
      <c r="Q263" s="42"/>
      <c r="R263" s="42"/>
      <c r="S263" s="46"/>
      <c r="T263" s="46"/>
      <c r="U263" s="46"/>
      <c r="V263" s="130"/>
      <c r="W263" s="119"/>
    </row>
    <row r="264" spans="2:23" x14ac:dyDescent="0.3">
      <c r="B264" s="131">
        <v>230</v>
      </c>
      <c r="C264" s="21">
        <v>42024</v>
      </c>
      <c r="D264" s="5" t="s">
        <v>56</v>
      </c>
      <c r="E264" s="7">
        <v>0.77175925925925926</v>
      </c>
      <c r="F264" s="43"/>
      <c r="G264" s="39">
        <v>8</v>
      </c>
      <c r="H264" s="42">
        <f t="shared" si="286"/>
        <v>0.5</v>
      </c>
      <c r="I264" s="5">
        <f t="shared" si="285"/>
        <v>7.5</v>
      </c>
      <c r="J264" s="28">
        <f t="shared" si="287"/>
        <v>0</v>
      </c>
      <c r="K264" s="42">
        <f t="shared" si="288"/>
        <v>0</v>
      </c>
      <c r="L264" s="130">
        <f t="shared" si="289"/>
        <v>0</v>
      </c>
      <c r="M264" s="42">
        <v>0</v>
      </c>
      <c r="N264" s="42"/>
      <c r="O264" s="42"/>
      <c r="P264" s="42"/>
      <c r="Q264" s="42"/>
      <c r="R264" s="42"/>
      <c r="S264" s="46"/>
      <c r="T264" s="46"/>
      <c r="U264" s="46"/>
      <c r="V264" s="130"/>
      <c r="W264" s="119"/>
    </row>
    <row r="265" spans="2:23" x14ac:dyDescent="0.3">
      <c r="B265" s="131">
        <v>231</v>
      </c>
      <c r="C265" s="21">
        <v>42025</v>
      </c>
      <c r="D265" s="7">
        <v>0.41550925925925924</v>
      </c>
      <c r="E265" s="7">
        <v>0.7961921296296296</v>
      </c>
      <c r="F265" s="43">
        <f t="shared" si="290"/>
        <v>0.38068287037037035</v>
      </c>
      <c r="G265" s="39">
        <v>9</v>
      </c>
      <c r="H265" s="42">
        <f t="shared" si="286"/>
        <v>1.5</v>
      </c>
      <c r="I265" s="5">
        <f t="shared" si="285"/>
        <v>7.5</v>
      </c>
      <c r="J265" s="28">
        <f t="shared" si="287"/>
        <v>0</v>
      </c>
      <c r="K265" s="42">
        <f t="shared" si="288"/>
        <v>0</v>
      </c>
      <c r="L265" s="130">
        <f t="shared" si="289"/>
        <v>0</v>
      </c>
      <c r="M265" s="42">
        <v>0</v>
      </c>
      <c r="N265" s="42">
        <v>2</v>
      </c>
      <c r="O265" s="42">
        <v>0.5</v>
      </c>
      <c r="P265" s="42">
        <f>ROUND(N265*1/3*105+O265*2/3*105,0)</f>
        <v>105</v>
      </c>
      <c r="Q265" s="42"/>
      <c r="R265" s="42"/>
      <c r="S265" s="46"/>
      <c r="T265" s="46"/>
      <c r="U265" s="46"/>
      <c r="V265" s="130"/>
      <c r="W265" s="119"/>
    </row>
    <row r="266" spans="2:23" x14ac:dyDescent="0.3">
      <c r="B266" s="131"/>
      <c r="C266" s="58" t="s">
        <v>310</v>
      </c>
      <c r="D266" s="105"/>
      <c r="E266" s="105"/>
      <c r="F266" s="105"/>
      <c r="G266" s="59">
        <f>SUM(G252:G265)</f>
        <v>101</v>
      </c>
      <c r="H266" s="59">
        <f t="shared" ref="H266" si="305">SUM(H252:H265)</f>
        <v>15</v>
      </c>
      <c r="I266" s="59">
        <f t="shared" ref="I266" si="306">SUM(I252:I265)</f>
        <v>86.5</v>
      </c>
      <c r="J266" s="59">
        <f t="shared" ref="J266" si="307">SUM(J252:J265)</f>
        <v>3</v>
      </c>
      <c r="K266" s="59">
        <f t="shared" ref="K266" si="308">SUM(K252:K265)</f>
        <v>3</v>
      </c>
      <c r="L266" s="59">
        <f t="shared" ref="L266" si="309">SUM(L252:L265)</f>
        <v>0</v>
      </c>
      <c r="M266" s="59">
        <v>420</v>
      </c>
      <c r="N266" s="126">
        <f>SUM(N252:N265)</f>
        <v>2</v>
      </c>
      <c r="O266" s="126">
        <f>SUM(O252:O265)</f>
        <v>0.5</v>
      </c>
      <c r="P266" s="127">
        <f>SUM(P252:P265)</f>
        <v>105</v>
      </c>
      <c r="Q266" s="59">
        <f t="shared" ref="Q266" si="310">SUM(Q252:Q265)</f>
        <v>0</v>
      </c>
      <c r="R266" s="59">
        <f t="shared" ref="R266" si="311">SUM(R252:R265)</f>
        <v>0</v>
      </c>
      <c r="S266" s="59">
        <f t="shared" ref="S266" si="312">SUM(S252:S265)</f>
        <v>0</v>
      </c>
      <c r="T266" s="59">
        <f t="shared" ref="T266" si="313">SUM(T252:T265)</f>
        <v>0</v>
      </c>
      <c r="U266" s="59">
        <f t="shared" ref="U266" si="314">SUM(U252:U265)</f>
        <v>0</v>
      </c>
      <c r="V266" s="155">
        <f t="shared" ref="V266" si="315">SUM(V252:V265)</f>
        <v>0</v>
      </c>
      <c r="W266" s="47" t="s">
        <v>320</v>
      </c>
    </row>
    <row r="267" spans="2:23" x14ac:dyDescent="0.3">
      <c r="B267" s="118"/>
      <c r="C267" s="110" t="s">
        <v>341</v>
      </c>
      <c r="D267" s="108"/>
      <c r="E267" s="109"/>
      <c r="F267" s="32"/>
      <c r="G267" s="59">
        <f>G266</f>
        <v>101</v>
      </c>
      <c r="H267" s="59">
        <f t="shared" ref="H267:V267" si="316">H266</f>
        <v>15</v>
      </c>
      <c r="I267" s="59">
        <f t="shared" si="316"/>
        <v>86.5</v>
      </c>
      <c r="J267" s="59">
        <f t="shared" si="316"/>
        <v>3</v>
      </c>
      <c r="K267" s="59">
        <f t="shared" si="316"/>
        <v>3</v>
      </c>
      <c r="L267" s="59">
        <f t="shared" si="316"/>
        <v>0</v>
      </c>
      <c r="M267" s="59">
        <v>420</v>
      </c>
      <c r="N267" s="126">
        <f>N266</f>
        <v>2</v>
      </c>
      <c r="O267" s="126">
        <f t="shared" ref="O267:P267" si="317">O266</f>
        <v>0.5</v>
      </c>
      <c r="P267" s="127">
        <f t="shared" si="317"/>
        <v>105</v>
      </c>
      <c r="Q267" s="59">
        <f t="shared" si="316"/>
        <v>0</v>
      </c>
      <c r="R267" s="59">
        <f t="shared" si="316"/>
        <v>0</v>
      </c>
      <c r="S267" s="59">
        <f t="shared" si="316"/>
        <v>0</v>
      </c>
      <c r="T267" s="59">
        <f t="shared" si="316"/>
        <v>0</v>
      </c>
      <c r="U267" s="59">
        <f t="shared" si="316"/>
        <v>0</v>
      </c>
      <c r="V267" s="155">
        <f t="shared" si="316"/>
        <v>0</v>
      </c>
      <c r="W267" s="47"/>
    </row>
    <row r="268" spans="2:23" x14ac:dyDescent="0.3">
      <c r="B268" s="131">
        <v>232</v>
      </c>
      <c r="C268" s="21">
        <v>42026</v>
      </c>
      <c r="D268" s="191" t="s">
        <v>13</v>
      </c>
      <c r="E268" s="192"/>
      <c r="F268" s="43"/>
      <c r="G268" s="39"/>
      <c r="H268" s="42"/>
      <c r="I268" s="5"/>
      <c r="J268" s="28"/>
      <c r="K268" s="42"/>
      <c r="L268" s="130"/>
      <c r="M268" s="42"/>
      <c r="N268" s="42"/>
      <c r="O268" s="42"/>
      <c r="P268" s="42"/>
      <c r="Q268" s="42"/>
      <c r="R268" s="42"/>
      <c r="S268" s="46"/>
      <c r="T268" s="46"/>
      <c r="U268" s="46"/>
      <c r="V268" s="130"/>
      <c r="W268" s="119"/>
    </row>
    <row r="269" spans="2:23" x14ac:dyDescent="0.3">
      <c r="B269" s="131">
        <v>233</v>
      </c>
      <c r="C269" s="21">
        <v>42027</v>
      </c>
      <c r="D269" s="191" t="s">
        <v>175</v>
      </c>
      <c r="E269" s="192"/>
      <c r="F269" s="43"/>
      <c r="G269" s="39"/>
      <c r="H269" s="42"/>
      <c r="I269" s="5"/>
      <c r="J269" s="28"/>
      <c r="K269" s="42"/>
      <c r="L269" s="130"/>
      <c r="M269" s="42"/>
      <c r="N269" s="42"/>
      <c r="O269" s="42"/>
      <c r="P269" s="42"/>
      <c r="Q269" s="42"/>
      <c r="R269" s="42"/>
      <c r="S269" s="46"/>
      <c r="T269" s="46"/>
      <c r="U269" s="46"/>
      <c r="V269" s="130"/>
      <c r="W269" s="119"/>
    </row>
    <row r="270" spans="2:23" x14ac:dyDescent="0.3">
      <c r="B270" s="131">
        <v>234</v>
      </c>
      <c r="C270" s="21">
        <v>42028</v>
      </c>
      <c r="D270" s="7">
        <v>0.49726851851851855</v>
      </c>
      <c r="E270" s="7">
        <v>0.93748842592592585</v>
      </c>
      <c r="F270" s="43">
        <f t="shared" si="290"/>
        <v>0.4402199074074073</v>
      </c>
      <c r="G270" s="39">
        <v>10.5</v>
      </c>
      <c r="H270" s="42">
        <f t="shared" si="286"/>
        <v>1.5</v>
      </c>
      <c r="I270" s="5">
        <f t="shared" si="285"/>
        <v>9</v>
      </c>
      <c r="J270" s="28">
        <f t="shared" si="287"/>
        <v>1</v>
      </c>
      <c r="K270" s="42">
        <f t="shared" si="288"/>
        <v>1</v>
      </c>
      <c r="L270" s="130">
        <f t="shared" si="289"/>
        <v>0</v>
      </c>
      <c r="M270" s="42">
        <v>140</v>
      </c>
      <c r="N270" s="42"/>
      <c r="O270" s="42"/>
      <c r="P270" s="42"/>
      <c r="Q270" s="42"/>
      <c r="R270" s="42"/>
      <c r="S270" s="46"/>
      <c r="T270" s="46"/>
      <c r="U270" s="46"/>
      <c r="V270" s="130"/>
      <c r="W270" s="119"/>
    </row>
    <row r="271" spans="2:23" x14ac:dyDescent="0.3">
      <c r="B271" s="131">
        <v>235</v>
      </c>
      <c r="C271" s="21">
        <v>42029</v>
      </c>
      <c r="D271" s="7">
        <v>0.40928240740740746</v>
      </c>
      <c r="E271" s="7">
        <v>0.80068287037037045</v>
      </c>
      <c r="F271" s="43">
        <f t="shared" si="290"/>
        <v>0.39140046296296299</v>
      </c>
      <c r="G271" s="39">
        <v>9.5</v>
      </c>
      <c r="H271" s="42">
        <f t="shared" si="286"/>
        <v>1.5</v>
      </c>
      <c r="I271" s="5">
        <f t="shared" si="285"/>
        <v>8</v>
      </c>
      <c r="J271" s="28">
        <f t="shared" si="287"/>
        <v>0</v>
      </c>
      <c r="K271" s="42">
        <f t="shared" si="288"/>
        <v>0</v>
      </c>
      <c r="L271" s="130">
        <f t="shared" si="289"/>
        <v>0</v>
      </c>
      <c r="M271" s="42">
        <v>0</v>
      </c>
      <c r="N271" s="42"/>
      <c r="O271" s="42"/>
      <c r="P271" s="42"/>
      <c r="Q271" s="42"/>
      <c r="R271" s="42"/>
      <c r="S271" s="46"/>
      <c r="T271" s="46"/>
      <c r="U271" s="46"/>
      <c r="V271" s="130"/>
      <c r="W271" s="119"/>
    </row>
    <row r="272" spans="2:23" x14ac:dyDescent="0.3">
      <c r="B272" s="131">
        <v>236</v>
      </c>
      <c r="C272" s="21">
        <v>42030</v>
      </c>
      <c r="D272" s="191" t="s">
        <v>175</v>
      </c>
      <c r="E272" s="192"/>
      <c r="F272" s="43"/>
      <c r="G272" s="39"/>
      <c r="H272" s="42">
        <f t="shared" si="286"/>
        <v>0.5</v>
      </c>
      <c r="I272" s="5"/>
      <c r="J272" s="28"/>
      <c r="K272" s="42"/>
      <c r="L272" s="130"/>
      <c r="M272" s="42"/>
      <c r="N272" s="42"/>
      <c r="O272" s="42"/>
      <c r="P272" s="42"/>
      <c r="Q272" s="42"/>
      <c r="R272" s="42"/>
      <c r="S272" s="46"/>
      <c r="T272" s="46"/>
      <c r="U272" s="46"/>
      <c r="V272" s="130"/>
      <c r="W272" s="119"/>
    </row>
    <row r="273" spans="1:23" x14ac:dyDescent="0.3">
      <c r="B273" s="131">
        <v>237</v>
      </c>
      <c r="C273" s="21">
        <v>42031</v>
      </c>
      <c r="D273" s="5" t="s">
        <v>69</v>
      </c>
      <c r="E273" s="5" t="s">
        <v>69</v>
      </c>
      <c r="F273" s="43"/>
      <c r="G273" s="39">
        <v>12</v>
      </c>
      <c r="H273" s="42">
        <f t="shared" si="286"/>
        <v>1.5</v>
      </c>
      <c r="I273" s="5">
        <f t="shared" si="285"/>
        <v>10.5</v>
      </c>
      <c r="J273" s="28">
        <f t="shared" si="287"/>
        <v>2.5</v>
      </c>
      <c r="K273" s="42">
        <f t="shared" si="288"/>
        <v>2</v>
      </c>
      <c r="L273" s="130">
        <f t="shared" si="289"/>
        <v>0.5</v>
      </c>
      <c r="M273" s="42">
        <v>368</v>
      </c>
      <c r="N273" s="42"/>
      <c r="O273" s="42"/>
      <c r="P273" s="42"/>
      <c r="Q273" s="42"/>
      <c r="R273" s="42"/>
      <c r="S273" s="46"/>
      <c r="T273" s="46"/>
      <c r="U273" s="46"/>
      <c r="V273" s="130"/>
      <c r="W273" s="119"/>
    </row>
    <row r="274" spans="1:23" x14ac:dyDescent="0.3">
      <c r="B274" s="131">
        <v>238</v>
      </c>
      <c r="C274" s="21">
        <v>42032</v>
      </c>
      <c r="D274" s="191" t="s">
        <v>175</v>
      </c>
      <c r="E274" s="192"/>
      <c r="F274" s="43"/>
      <c r="G274" s="39"/>
      <c r="H274" s="42"/>
      <c r="I274" s="5"/>
      <c r="J274" s="28"/>
      <c r="K274" s="42"/>
      <c r="L274" s="130"/>
      <c r="M274" s="42"/>
      <c r="N274" s="42"/>
      <c r="O274" s="42"/>
      <c r="P274" s="42"/>
      <c r="Q274" s="42"/>
      <c r="R274" s="42"/>
      <c r="S274" s="46"/>
      <c r="T274" s="46"/>
      <c r="U274" s="46"/>
      <c r="V274" s="130"/>
      <c r="W274" s="119"/>
    </row>
    <row r="275" spans="1:23" x14ac:dyDescent="0.3">
      <c r="B275" s="131">
        <v>239</v>
      </c>
      <c r="C275" s="21">
        <v>42033</v>
      </c>
      <c r="D275" s="7">
        <v>0.41445601851851849</v>
      </c>
      <c r="E275" s="7">
        <v>0.83445601851851858</v>
      </c>
      <c r="F275" s="43">
        <f t="shared" si="290"/>
        <v>0.4200000000000001</v>
      </c>
      <c r="G275" s="39">
        <v>10</v>
      </c>
      <c r="H275" s="42">
        <f t="shared" si="286"/>
        <v>1.5</v>
      </c>
      <c r="I275" s="5">
        <f t="shared" si="285"/>
        <v>8.5</v>
      </c>
      <c r="J275" s="28">
        <f t="shared" si="287"/>
        <v>0.5</v>
      </c>
      <c r="K275" s="42">
        <f t="shared" si="288"/>
        <v>0.5</v>
      </c>
      <c r="L275" s="130">
        <f t="shared" si="289"/>
        <v>0</v>
      </c>
      <c r="M275" s="42">
        <v>70</v>
      </c>
      <c r="N275" s="42"/>
      <c r="O275" s="42"/>
      <c r="P275" s="42"/>
      <c r="Q275" s="42"/>
      <c r="R275" s="42"/>
      <c r="S275" s="46"/>
      <c r="T275" s="46"/>
      <c r="U275" s="46"/>
      <c r="V275" s="130"/>
      <c r="W275" s="119"/>
    </row>
    <row r="276" spans="1:23" x14ac:dyDescent="0.3">
      <c r="B276" s="131">
        <v>240</v>
      </c>
      <c r="C276" s="21">
        <v>42034</v>
      </c>
      <c r="D276" s="7">
        <v>0.4185532407407408</v>
      </c>
      <c r="E276" s="7">
        <v>0.80259259259259252</v>
      </c>
      <c r="F276" s="43">
        <f t="shared" si="290"/>
        <v>0.38403935185185173</v>
      </c>
      <c r="G276" s="39">
        <v>9</v>
      </c>
      <c r="H276" s="42">
        <f t="shared" si="286"/>
        <v>1.5</v>
      </c>
      <c r="I276" s="5">
        <f t="shared" si="285"/>
        <v>7.5</v>
      </c>
      <c r="J276" s="28">
        <f t="shared" si="287"/>
        <v>0</v>
      </c>
      <c r="K276" s="42">
        <f t="shared" si="288"/>
        <v>0</v>
      </c>
      <c r="L276" s="130">
        <f t="shared" si="289"/>
        <v>0</v>
      </c>
      <c r="M276" s="42">
        <v>0</v>
      </c>
      <c r="N276" s="42"/>
      <c r="O276" s="42"/>
      <c r="P276" s="42"/>
      <c r="Q276" s="42"/>
      <c r="R276" s="42"/>
      <c r="S276" s="46"/>
      <c r="T276" s="46"/>
      <c r="U276" s="46"/>
      <c r="V276" s="130"/>
      <c r="W276" s="119"/>
    </row>
    <row r="277" spans="1:23" x14ac:dyDescent="0.3">
      <c r="B277" s="131">
        <v>241</v>
      </c>
      <c r="C277" s="21">
        <v>42035</v>
      </c>
      <c r="D277" s="7">
        <v>0.45083333333333336</v>
      </c>
      <c r="E277" s="7">
        <v>0.8970717592592593</v>
      </c>
      <c r="F277" s="43">
        <f t="shared" si="290"/>
        <v>0.44623842592592594</v>
      </c>
      <c r="G277" s="39">
        <v>10.5</v>
      </c>
      <c r="H277" s="42">
        <f t="shared" si="286"/>
        <v>1.5</v>
      </c>
      <c r="I277" s="5">
        <f t="shared" si="285"/>
        <v>9</v>
      </c>
      <c r="J277" s="28">
        <f t="shared" si="287"/>
        <v>1</v>
      </c>
      <c r="K277" s="42">
        <f t="shared" si="288"/>
        <v>1</v>
      </c>
      <c r="L277" s="130">
        <f t="shared" si="289"/>
        <v>0</v>
      </c>
      <c r="M277" s="42">
        <v>140</v>
      </c>
      <c r="N277" s="42"/>
      <c r="O277" s="42"/>
      <c r="P277" s="42"/>
      <c r="Q277" s="42"/>
      <c r="R277" s="42"/>
      <c r="S277" s="46"/>
      <c r="T277" s="46"/>
      <c r="U277" s="46"/>
      <c r="V277" s="130"/>
      <c r="W277" s="119"/>
    </row>
    <row r="278" spans="1:23" x14ac:dyDescent="0.3">
      <c r="A278" s="10" t="s">
        <v>51</v>
      </c>
      <c r="B278" s="131">
        <v>242</v>
      </c>
      <c r="C278" s="21">
        <v>42036</v>
      </c>
      <c r="D278" s="7">
        <v>0.44574074074074077</v>
      </c>
      <c r="E278" s="7">
        <v>0.87693287037037038</v>
      </c>
      <c r="F278" s="43">
        <f t="shared" si="290"/>
        <v>0.43119212962962961</v>
      </c>
      <c r="G278" s="35">
        <v>10.5</v>
      </c>
      <c r="H278" s="42">
        <f t="shared" si="286"/>
        <v>1.5</v>
      </c>
      <c r="I278" s="5">
        <f t="shared" si="285"/>
        <v>9</v>
      </c>
      <c r="J278" s="28">
        <f t="shared" si="287"/>
        <v>1</v>
      </c>
      <c r="K278" s="42">
        <f t="shared" si="288"/>
        <v>1</v>
      </c>
      <c r="L278" s="130">
        <f>J278-K278</f>
        <v>0</v>
      </c>
      <c r="M278" s="42">
        <v>153</v>
      </c>
      <c r="N278" s="42"/>
      <c r="O278" s="42"/>
      <c r="P278" s="42"/>
      <c r="Q278" s="42"/>
      <c r="R278" s="42"/>
      <c r="S278" s="46"/>
      <c r="T278" s="46"/>
      <c r="U278" s="46"/>
      <c r="V278" s="130"/>
      <c r="W278" s="119"/>
    </row>
    <row r="279" spans="1:23" x14ac:dyDescent="0.3">
      <c r="A279" s="1" t="s">
        <v>74</v>
      </c>
      <c r="B279" s="131">
        <v>243</v>
      </c>
      <c r="C279" s="21">
        <v>42037</v>
      </c>
      <c r="D279" s="7">
        <v>0.46570601851851851</v>
      </c>
      <c r="E279" s="7">
        <v>0.89348379629629626</v>
      </c>
      <c r="F279" s="43">
        <f t="shared" si="290"/>
        <v>0.42777777777777776</v>
      </c>
      <c r="G279" s="35">
        <v>10.5</v>
      </c>
      <c r="H279" s="42">
        <f t="shared" si="286"/>
        <v>1.5</v>
      </c>
      <c r="I279" s="5">
        <f t="shared" si="285"/>
        <v>9</v>
      </c>
      <c r="J279" s="28">
        <f t="shared" si="287"/>
        <v>1</v>
      </c>
      <c r="K279" s="42">
        <f t="shared" si="288"/>
        <v>1</v>
      </c>
      <c r="L279" s="130">
        <f t="shared" ref="L279:L309" si="318">J279-K279</f>
        <v>0</v>
      </c>
      <c r="M279" s="42">
        <v>153</v>
      </c>
      <c r="N279" s="42"/>
      <c r="O279" s="42"/>
      <c r="P279" s="42"/>
      <c r="Q279" s="42"/>
      <c r="R279" s="42"/>
      <c r="S279" s="46"/>
      <c r="T279" s="46"/>
      <c r="U279" s="46"/>
      <c r="V279" s="130"/>
      <c r="W279" s="119"/>
    </row>
    <row r="280" spans="1:23" x14ac:dyDescent="0.3">
      <c r="A280" s="193"/>
      <c r="B280" s="131">
        <v>244</v>
      </c>
      <c r="C280" s="21">
        <v>42038</v>
      </c>
      <c r="D280" s="5" t="s">
        <v>56</v>
      </c>
      <c r="E280" s="5" t="s">
        <v>56</v>
      </c>
      <c r="F280" s="43"/>
      <c r="G280" s="39">
        <v>10</v>
      </c>
      <c r="H280" s="42">
        <f t="shared" si="286"/>
        <v>1.5</v>
      </c>
      <c r="I280" s="5">
        <f t="shared" si="285"/>
        <v>8.5</v>
      </c>
      <c r="J280" s="28">
        <f t="shared" si="287"/>
        <v>0.5</v>
      </c>
      <c r="K280" s="42">
        <f t="shared" si="288"/>
        <v>0.5</v>
      </c>
      <c r="L280" s="130">
        <f t="shared" si="318"/>
        <v>0</v>
      </c>
      <c r="M280" s="42">
        <v>77</v>
      </c>
      <c r="N280" s="42"/>
      <c r="O280" s="42"/>
      <c r="P280" s="42"/>
      <c r="Q280" s="42"/>
      <c r="R280" s="42"/>
      <c r="S280" s="46"/>
      <c r="T280" s="46"/>
      <c r="U280" s="46"/>
      <c r="V280" s="130"/>
      <c r="W280" s="119"/>
    </row>
    <row r="281" spans="1:23" x14ac:dyDescent="0.3">
      <c r="A281" s="193"/>
      <c r="B281" s="131">
        <v>245</v>
      </c>
      <c r="C281" s="21">
        <v>42039</v>
      </c>
      <c r="D281" s="5" t="s">
        <v>56</v>
      </c>
      <c r="E281" s="5" t="s">
        <v>56</v>
      </c>
      <c r="F281" s="43"/>
      <c r="G281" s="39">
        <v>11.5</v>
      </c>
      <c r="H281" s="42">
        <f t="shared" si="286"/>
        <v>1.5</v>
      </c>
      <c r="I281" s="5">
        <f t="shared" si="285"/>
        <v>10</v>
      </c>
      <c r="J281" s="28">
        <f t="shared" si="287"/>
        <v>2</v>
      </c>
      <c r="K281" s="42">
        <f t="shared" si="288"/>
        <v>2</v>
      </c>
      <c r="L281" s="130">
        <f t="shared" si="318"/>
        <v>0</v>
      </c>
      <c r="M281" s="42">
        <v>307</v>
      </c>
      <c r="N281" s="42">
        <v>2</v>
      </c>
      <c r="O281" s="42">
        <v>3</v>
      </c>
      <c r="P281" s="42">
        <f>ROUND(N281*1/3*115+O281*2/3*115,0)</f>
        <v>307</v>
      </c>
      <c r="Q281" s="42"/>
      <c r="R281" s="42"/>
      <c r="S281" s="46"/>
      <c r="T281" s="46"/>
      <c r="U281" s="46"/>
      <c r="V281" s="130"/>
      <c r="W281" s="119"/>
    </row>
    <row r="282" spans="1:23" x14ac:dyDescent="0.3">
      <c r="A282" s="193"/>
      <c r="B282" s="131"/>
      <c r="C282" s="58" t="s">
        <v>310</v>
      </c>
      <c r="D282" s="105"/>
      <c r="E282" s="105"/>
      <c r="F282" s="105"/>
      <c r="G282" s="59">
        <f>SUM(G268:G281)</f>
        <v>104</v>
      </c>
      <c r="H282" s="59">
        <f t="shared" ref="H282" si="319">SUM(H268:H281)</f>
        <v>15.5</v>
      </c>
      <c r="I282" s="59">
        <f t="shared" ref="I282" si="320">SUM(I268:I281)</f>
        <v>89</v>
      </c>
      <c r="J282" s="59">
        <f t="shared" ref="J282" si="321">SUM(J268:J281)</f>
        <v>9.5</v>
      </c>
      <c r="K282" s="59">
        <f t="shared" ref="K282" si="322">SUM(K268:K281)</f>
        <v>9</v>
      </c>
      <c r="L282" s="59">
        <f t="shared" ref="L282" si="323">SUM(L268:L281)</f>
        <v>0.5</v>
      </c>
      <c r="M282" s="59">
        <v>1408</v>
      </c>
      <c r="N282" s="126">
        <f>SUM(N268:N281)</f>
        <v>2</v>
      </c>
      <c r="O282" s="126">
        <f>SUM(O268:O281)</f>
        <v>3</v>
      </c>
      <c r="P282" s="127">
        <f>SUM(P268:P281)</f>
        <v>307</v>
      </c>
      <c r="Q282" s="59">
        <v>0</v>
      </c>
      <c r="R282" s="59">
        <f t="shared" ref="R282" si="324">SUM(R268:R281)</f>
        <v>0</v>
      </c>
      <c r="S282" s="59">
        <f t="shared" ref="S282" si="325">SUM(S268:S281)</f>
        <v>0</v>
      </c>
      <c r="T282" s="59">
        <f t="shared" ref="T282" si="326">SUM(T268:T281)</f>
        <v>0</v>
      </c>
      <c r="U282" s="59">
        <f t="shared" ref="U282" si="327">SUM(U268:U281)</f>
        <v>0</v>
      </c>
      <c r="V282" s="155">
        <f t="shared" ref="V282" si="328">SUM(V268:V281)</f>
        <v>0</v>
      </c>
      <c r="W282" s="47" t="s">
        <v>99</v>
      </c>
    </row>
    <row r="283" spans="1:23" x14ac:dyDescent="0.3">
      <c r="A283" s="193"/>
      <c r="B283" s="118"/>
      <c r="C283" s="110" t="s">
        <v>341</v>
      </c>
      <c r="D283" s="105"/>
      <c r="E283" s="105"/>
      <c r="F283" s="32"/>
      <c r="G283" s="59">
        <f>G282</f>
        <v>104</v>
      </c>
      <c r="H283" s="59">
        <f t="shared" ref="H283:V283" si="329">H282</f>
        <v>15.5</v>
      </c>
      <c r="I283" s="59">
        <f t="shared" si="329"/>
        <v>89</v>
      </c>
      <c r="J283" s="59">
        <f t="shared" si="329"/>
        <v>9.5</v>
      </c>
      <c r="K283" s="59">
        <f t="shared" si="329"/>
        <v>9</v>
      </c>
      <c r="L283" s="59">
        <f t="shared" si="329"/>
        <v>0.5</v>
      </c>
      <c r="M283" s="59">
        <v>1408</v>
      </c>
      <c r="N283" s="126">
        <f>N282</f>
        <v>2</v>
      </c>
      <c r="O283" s="126">
        <f t="shared" ref="O283:P283" si="330">O282</f>
        <v>3</v>
      </c>
      <c r="P283" s="127">
        <f t="shared" si="330"/>
        <v>307</v>
      </c>
      <c r="Q283" s="59">
        <f t="shared" si="329"/>
        <v>0</v>
      </c>
      <c r="R283" s="59">
        <f t="shared" si="329"/>
        <v>0</v>
      </c>
      <c r="S283" s="59">
        <f t="shared" si="329"/>
        <v>0</v>
      </c>
      <c r="T283" s="59">
        <f t="shared" si="329"/>
        <v>0</v>
      </c>
      <c r="U283" s="59">
        <f t="shared" si="329"/>
        <v>0</v>
      </c>
      <c r="V283" s="155">
        <f t="shared" si="329"/>
        <v>0</v>
      </c>
      <c r="W283" s="47"/>
    </row>
    <row r="284" spans="1:23" x14ac:dyDescent="0.3">
      <c r="A284" s="193"/>
      <c r="B284" s="131">
        <v>246</v>
      </c>
      <c r="C284" s="21">
        <v>42040</v>
      </c>
      <c r="D284" s="5" t="s">
        <v>56</v>
      </c>
      <c r="E284" s="5" t="s">
        <v>56</v>
      </c>
      <c r="F284" s="43"/>
      <c r="G284" s="39">
        <v>11.5</v>
      </c>
      <c r="H284" s="42">
        <f t="shared" si="286"/>
        <v>1.5</v>
      </c>
      <c r="I284" s="5">
        <f t="shared" si="285"/>
        <v>10</v>
      </c>
      <c r="J284" s="28">
        <f t="shared" si="287"/>
        <v>2</v>
      </c>
      <c r="K284" s="42">
        <f t="shared" si="288"/>
        <v>2</v>
      </c>
      <c r="L284" s="130">
        <f t="shared" si="318"/>
        <v>0</v>
      </c>
      <c r="M284" s="42">
        <v>307</v>
      </c>
      <c r="N284" s="42"/>
      <c r="O284" s="42"/>
      <c r="P284" s="42"/>
      <c r="Q284" s="42"/>
      <c r="R284" s="42"/>
      <c r="S284" s="46"/>
      <c r="T284" s="46"/>
      <c r="U284" s="46"/>
      <c r="V284" s="130"/>
      <c r="W284" s="119"/>
    </row>
    <row r="285" spans="1:23" x14ac:dyDescent="0.3">
      <c r="A285" s="193"/>
      <c r="B285" s="131">
        <v>247</v>
      </c>
      <c r="C285" s="21">
        <v>42041</v>
      </c>
      <c r="D285" s="5" t="s">
        <v>56</v>
      </c>
      <c r="E285" s="5" t="s">
        <v>56</v>
      </c>
      <c r="F285" s="43"/>
      <c r="G285" s="39">
        <v>12</v>
      </c>
      <c r="H285" s="42">
        <f t="shared" si="286"/>
        <v>1.5</v>
      </c>
      <c r="I285" s="5">
        <f t="shared" si="285"/>
        <v>10.5</v>
      </c>
      <c r="J285" s="28">
        <f t="shared" si="287"/>
        <v>2.5</v>
      </c>
      <c r="K285" s="42">
        <f t="shared" si="288"/>
        <v>2</v>
      </c>
      <c r="L285" s="130">
        <f t="shared" si="318"/>
        <v>0.5</v>
      </c>
      <c r="M285" s="42">
        <v>403</v>
      </c>
      <c r="N285" s="42"/>
      <c r="O285" s="42"/>
      <c r="P285" s="42"/>
      <c r="Q285" s="42"/>
      <c r="R285" s="42"/>
      <c r="S285" s="46"/>
      <c r="T285" s="46"/>
      <c r="U285" s="46"/>
      <c r="V285" s="130"/>
      <c r="W285" s="119"/>
    </row>
    <row r="286" spans="1:23" x14ac:dyDescent="0.3">
      <c r="A286" s="1" t="s">
        <v>99</v>
      </c>
      <c r="B286" s="131">
        <v>248</v>
      </c>
      <c r="C286" s="21">
        <v>42042</v>
      </c>
      <c r="D286" s="5" t="s">
        <v>56</v>
      </c>
      <c r="E286" s="5" t="s">
        <v>56</v>
      </c>
      <c r="F286" s="43"/>
      <c r="G286" s="39">
        <v>12.5</v>
      </c>
      <c r="H286" s="42">
        <f t="shared" si="286"/>
        <v>1.5</v>
      </c>
      <c r="I286" s="5">
        <f t="shared" si="285"/>
        <v>11</v>
      </c>
      <c r="J286" s="28">
        <f t="shared" si="287"/>
        <v>3</v>
      </c>
      <c r="K286" s="42">
        <f t="shared" si="288"/>
        <v>2</v>
      </c>
      <c r="L286" s="130">
        <f t="shared" si="318"/>
        <v>1</v>
      </c>
      <c r="M286" s="42">
        <v>498</v>
      </c>
      <c r="N286" s="42"/>
      <c r="O286" s="42"/>
      <c r="P286" s="42"/>
      <c r="Q286" s="42"/>
      <c r="R286" s="42"/>
      <c r="S286" s="46" t="s">
        <v>269</v>
      </c>
      <c r="T286" s="68">
        <v>1415</v>
      </c>
      <c r="U286" s="46"/>
      <c r="V286" s="130"/>
      <c r="W286" s="119"/>
    </row>
    <row r="287" spans="1:23" x14ac:dyDescent="0.3">
      <c r="B287" s="131">
        <v>249</v>
      </c>
      <c r="C287" s="21">
        <v>42043</v>
      </c>
      <c r="D287" s="5" t="s">
        <v>56</v>
      </c>
      <c r="E287" s="5" t="s">
        <v>56</v>
      </c>
      <c r="F287" s="43"/>
      <c r="G287" s="39">
        <v>12</v>
      </c>
      <c r="H287" s="42">
        <f t="shared" si="286"/>
        <v>1.5</v>
      </c>
      <c r="I287" s="5">
        <f t="shared" si="285"/>
        <v>10.5</v>
      </c>
      <c r="J287" s="28">
        <f t="shared" si="287"/>
        <v>2.5</v>
      </c>
      <c r="K287" s="42">
        <f t="shared" si="288"/>
        <v>2</v>
      </c>
      <c r="L287" s="130">
        <f t="shared" si="318"/>
        <v>0.5</v>
      </c>
      <c r="M287" s="42">
        <v>403</v>
      </c>
      <c r="N287" s="42"/>
      <c r="O287" s="42"/>
      <c r="P287" s="42"/>
      <c r="Q287" s="42"/>
      <c r="R287" s="42"/>
      <c r="S287" s="46"/>
      <c r="T287" s="46"/>
      <c r="U287" s="46"/>
      <c r="V287" s="130"/>
      <c r="W287" s="119"/>
    </row>
    <row r="288" spans="1:23" x14ac:dyDescent="0.3">
      <c r="B288" s="131">
        <v>250</v>
      </c>
      <c r="C288" s="21">
        <v>42044</v>
      </c>
      <c r="D288" s="5" t="s">
        <v>56</v>
      </c>
      <c r="E288" s="5" t="s">
        <v>56</v>
      </c>
      <c r="F288" s="43"/>
      <c r="G288" s="39">
        <v>11.5</v>
      </c>
      <c r="H288" s="42">
        <f t="shared" si="286"/>
        <v>1.5</v>
      </c>
      <c r="I288" s="5">
        <f t="shared" si="285"/>
        <v>10</v>
      </c>
      <c r="J288" s="28">
        <f t="shared" si="287"/>
        <v>2</v>
      </c>
      <c r="K288" s="42">
        <f t="shared" si="288"/>
        <v>2</v>
      </c>
      <c r="L288" s="130">
        <f t="shared" si="318"/>
        <v>0</v>
      </c>
      <c r="M288" s="42">
        <v>307</v>
      </c>
      <c r="N288" s="42"/>
      <c r="O288" s="42"/>
      <c r="P288" s="42"/>
      <c r="Q288" s="42"/>
      <c r="R288" s="42"/>
      <c r="S288" s="46"/>
      <c r="T288" s="46"/>
      <c r="U288" s="46"/>
      <c r="V288" s="130"/>
      <c r="W288" s="119"/>
    </row>
    <row r="289" spans="2:23" x14ac:dyDescent="0.3">
      <c r="B289" s="131">
        <v>251</v>
      </c>
      <c r="C289" s="21">
        <v>42045</v>
      </c>
      <c r="D289" s="5" t="s">
        <v>56</v>
      </c>
      <c r="E289" s="5" t="s">
        <v>56</v>
      </c>
      <c r="F289" s="43"/>
      <c r="G289" s="39">
        <v>11.5</v>
      </c>
      <c r="H289" s="42">
        <f t="shared" si="286"/>
        <v>1.5</v>
      </c>
      <c r="I289" s="5">
        <f t="shared" si="285"/>
        <v>10</v>
      </c>
      <c r="J289" s="28">
        <f t="shared" si="287"/>
        <v>2</v>
      </c>
      <c r="K289" s="42">
        <f t="shared" si="288"/>
        <v>2</v>
      </c>
      <c r="L289" s="130">
        <f t="shared" si="318"/>
        <v>0</v>
      </c>
      <c r="M289" s="42">
        <v>307</v>
      </c>
      <c r="N289" s="42"/>
      <c r="O289" s="42"/>
      <c r="P289" s="42"/>
      <c r="Q289" s="42" t="s">
        <v>268</v>
      </c>
      <c r="R289" s="42">
        <v>537</v>
      </c>
      <c r="S289" s="46"/>
      <c r="T289" s="46"/>
      <c r="U289" s="46"/>
      <c r="V289" s="130"/>
      <c r="W289" s="119"/>
    </row>
    <row r="290" spans="2:23" x14ac:dyDescent="0.3">
      <c r="B290" s="131">
        <v>252</v>
      </c>
      <c r="C290" s="21">
        <v>42046</v>
      </c>
      <c r="D290" s="5" t="s">
        <v>56</v>
      </c>
      <c r="E290" s="5" t="s">
        <v>56</v>
      </c>
      <c r="F290" s="43"/>
      <c r="G290" s="39">
        <v>11.5</v>
      </c>
      <c r="H290" s="42">
        <f t="shared" si="286"/>
        <v>1.5</v>
      </c>
      <c r="I290" s="5">
        <f t="shared" si="285"/>
        <v>10</v>
      </c>
      <c r="J290" s="28">
        <f t="shared" si="287"/>
        <v>2</v>
      </c>
      <c r="K290" s="42">
        <f t="shared" si="288"/>
        <v>2</v>
      </c>
      <c r="L290" s="130">
        <f t="shared" si="318"/>
        <v>0</v>
      </c>
      <c r="M290" s="42">
        <v>307</v>
      </c>
      <c r="N290" s="42"/>
      <c r="O290" s="42"/>
      <c r="P290" s="42"/>
      <c r="Q290" s="42"/>
      <c r="R290" s="42"/>
      <c r="S290" s="46"/>
      <c r="T290" s="46"/>
      <c r="U290" s="46"/>
      <c r="V290" s="130"/>
      <c r="W290" s="119"/>
    </row>
    <row r="291" spans="2:23" x14ac:dyDescent="0.3">
      <c r="B291" s="131">
        <v>253</v>
      </c>
      <c r="C291" s="21">
        <v>42047</v>
      </c>
      <c r="D291" s="5" t="s">
        <v>56</v>
      </c>
      <c r="E291" s="5" t="s">
        <v>56</v>
      </c>
      <c r="F291" s="43"/>
      <c r="G291" s="39">
        <v>8.5</v>
      </c>
      <c r="H291" s="42">
        <f t="shared" si="286"/>
        <v>0.5</v>
      </c>
      <c r="I291" s="5">
        <f t="shared" si="285"/>
        <v>8</v>
      </c>
      <c r="J291" s="28">
        <f t="shared" si="287"/>
        <v>0</v>
      </c>
      <c r="K291" s="42">
        <f t="shared" si="288"/>
        <v>0</v>
      </c>
      <c r="L291" s="130">
        <f t="shared" si="318"/>
        <v>0</v>
      </c>
      <c r="M291" s="42">
        <v>0</v>
      </c>
      <c r="N291" s="42"/>
      <c r="O291" s="42"/>
      <c r="P291" s="42"/>
      <c r="Q291" s="42"/>
      <c r="R291" s="42"/>
      <c r="S291" s="46"/>
      <c r="T291" s="46"/>
      <c r="U291" s="46"/>
      <c r="V291" s="130"/>
      <c r="W291" s="119"/>
    </row>
    <row r="292" spans="2:23" x14ac:dyDescent="0.3">
      <c r="B292" s="131">
        <v>254</v>
      </c>
      <c r="C292" s="21">
        <v>42048</v>
      </c>
      <c r="D292" s="5" t="s">
        <v>56</v>
      </c>
      <c r="E292" s="5" t="s">
        <v>56</v>
      </c>
      <c r="F292" s="43"/>
      <c r="G292" s="39">
        <v>12</v>
      </c>
      <c r="H292" s="42">
        <f t="shared" si="286"/>
        <v>1.5</v>
      </c>
      <c r="I292" s="5">
        <f t="shared" si="285"/>
        <v>10.5</v>
      </c>
      <c r="J292" s="28">
        <f t="shared" si="287"/>
        <v>2.5</v>
      </c>
      <c r="K292" s="42">
        <f t="shared" si="288"/>
        <v>2</v>
      </c>
      <c r="L292" s="130">
        <f t="shared" si="318"/>
        <v>0.5</v>
      </c>
      <c r="M292" s="42">
        <v>403</v>
      </c>
      <c r="N292" s="42">
        <v>2</v>
      </c>
      <c r="O292" s="42">
        <v>1.5</v>
      </c>
      <c r="P292" s="42">
        <f>ROUND(N292*1/3*115+O292*2/3*115,0)</f>
        <v>192</v>
      </c>
      <c r="Q292" s="42"/>
      <c r="R292" s="42"/>
      <c r="S292" s="46"/>
      <c r="T292" s="46"/>
      <c r="U292" s="46"/>
      <c r="V292" s="130"/>
      <c r="W292" s="119"/>
    </row>
    <row r="293" spans="2:23" x14ac:dyDescent="0.3">
      <c r="B293" s="131">
        <v>255</v>
      </c>
      <c r="C293" s="21">
        <v>42049</v>
      </c>
      <c r="D293" s="5" t="s">
        <v>56</v>
      </c>
      <c r="E293" s="5" t="s">
        <v>56</v>
      </c>
      <c r="F293" s="43"/>
      <c r="G293" s="39">
        <v>12.5</v>
      </c>
      <c r="H293" s="42">
        <f t="shared" si="286"/>
        <v>1.5</v>
      </c>
      <c r="I293" s="5">
        <f t="shared" si="285"/>
        <v>11</v>
      </c>
      <c r="J293" s="28">
        <f t="shared" si="287"/>
        <v>3</v>
      </c>
      <c r="K293" s="42">
        <f t="shared" si="288"/>
        <v>2</v>
      </c>
      <c r="L293" s="130">
        <f t="shared" si="318"/>
        <v>1</v>
      </c>
      <c r="M293" s="42">
        <v>498</v>
      </c>
      <c r="N293" s="42">
        <v>2</v>
      </c>
      <c r="O293" s="42">
        <v>6</v>
      </c>
      <c r="P293" s="42">
        <f t="shared" ref="P293:P300" si="331">ROUND(N293*1/3*115+O293*2/3*115,0)</f>
        <v>537</v>
      </c>
      <c r="Q293" s="42"/>
      <c r="R293" s="42"/>
      <c r="S293" s="46"/>
      <c r="T293" s="68"/>
      <c r="U293" s="46"/>
      <c r="V293" s="130"/>
      <c r="W293" s="119"/>
    </row>
    <row r="294" spans="2:23" x14ac:dyDescent="0.3">
      <c r="B294" s="131">
        <v>256</v>
      </c>
      <c r="C294" s="21">
        <v>42050</v>
      </c>
      <c r="D294" s="5" t="s">
        <v>56</v>
      </c>
      <c r="E294" s="5" t="s">
        <v>56</v>
      </c>
      <c r="F294" s="43"/>
      <c r="G294" s="39">
        <v>12</v>
      </c>
      <c r="H294" s="42">
        <f t="shared" si="286"/>
        <v>1.5</v>
      </c>
      <c r="I294" s="5">
        <f t="shared" si="285"/>
        <v>10.5</v>
      </c>
      <c r="J294" s="28">
        <f t="shared" si="287"/>
        <v>2.5</v>
      </c>
      <c r="K294" s="42">
        <f t="shared" si="288"/>
        <v>2</v>
      </c>
      <c r="L294" s="130">
        <f t="shared" si="318"/>
        <v>0.5</v>
      </c>
      <c r="M294" s="42">
        <v>403</v>
      </c>
      <c r="N294" s="42">
        <v>2</v>
      </c>
      <c r="O294" s="42">
        <v>6</v>
      </c>
      <c r="P294" s="42">
        <f t="shared" si="331"/>
        <v>537</v>
      </c>
      <c r="Q294" s="42"/>
      <c r="R294" s="42"/>
      <c r="S294" s="46"/>
      <c r="T294" s="46"/>
      <c r="U294" s="46"/>
      <c r="V294" s="130"/>
      <c r="W294" s="119"/>
    </row>
    <row r="295" spans="2:23" x14ac:dyDescent="0.3">
      <c r="B295" s="131">
        <v>257</v>
      </c>
      <c r="C295" s="21">
        <v>42051</v>
      </c>
      <c r="D295" s="7">
        <v>0.42011574074074076</v>
      </c>
      <c r="E295" s="7">
        <v>0.91702546296296295</v>
      </c>
      <c r="F295" s="43">
        <f t="shared" si="290"/>
        <v>0.49690972222222218</v>
      </c>
      <c r="G295" s="35">
        <v>12</v>
      </c>
      <c r="H295" s="42">
        <f t="shared" si="286"/>
        <v>1.5</v>
      </c>
      <c r="I295" s="5">
        <f t="shared" si="285"/>
        <v>10.5</v>
      </c>
      <c r="J295" s="28">
        <f t="shared" si="287"/>
        <v>2.5</v>
      </c>
      <c r="K295" s="42">
        <f t="shared" si="288"/>
        <v>2</v>
      </c>
      <c r="L295" s="130">
        <f t="shared" si="318"/>
        <v>0.5</v>
      </c>
      <c r="M295" s="42">
        <v>403</v>
      </c>
      <c r="N295" s="42">
        <v>2</v>
      </c>
      <c r="O295" s="42">
        <v>6</v>
      </c>
      <c r="P295" s="42">
        <f t="shared" si="331"/>
        <v>537</v>
      </c>
      <c r="Q295" s="42"/>
      <c r="R295" s="42"/>
      <c r="S295" s="46"/>
      <c r="T295" s="46"/>
      <c r="U295" s="46"/>
      <c r="V295" s="130"/>
      <c r="W295" s="119"/>
    </row>
    <row r="296" spans="2:23" x14ac:dyDescent="0.3">
      <c r="B296" s="131">
        <v>258</v>
      </c>
      <c r="C296" s="21">
        <v>42052</v>
      </c>
      <c r="D296" s="191" t="s">
        <v>175</v>
      </c>
      <c r="E296" s="192"/>
      <c r="F296" s="43"/>
      <c r="G296" s="35"/>
      <c r="H296" s="42"/>
      <c r="I296" s="5"/>
      <c r="J296" s="28"/>
      <c r="K296" s="42"/>
      <c r="L296" s="130"/>
      <c r="M296" s="42"/>
      <c r="N296" s="42"/>
      <c r="O296" s="42"/>
      <c r="P296" s="42">
        <f t="shared" si="331"/>
        <v>0</v>
      </c>
      <c r="Q296" s="42"/>
      <c r="R296" s="42"/>
      <c r="S296" s="46"/>
      <c r="T296" s="46"/>
      <c r="U296" s="46"/>
      <c r="V296" s="130"/>
      <c r="W296" s="119"/>
    </row>
    <row r="297" spans="2:23" x14ac:dyDescent="0.3">
      <c r="B297" s="131">
        <v>259</v>
      </c>
      <c r="C297" s="29">
        <v>42053</v>
      </c>
      <c r="D297" s="7">
        <v>0.42527777777777781</v>
      </c>
      <c r="E297" s="7">
        <v>0.75550925925925927</v>
      </c>
      <c r="F297" s="43">
        <f t="shared" si="290"/>
        <v>0.33023148148148146</v>
      </c>
      <c r="G297" s="35">
        <v>8</v>
      </c>
      <c r="H297" s="42">
        <f t="shared" si="286"/>
        <v>0.5</v>
      </c>
      <c r="I297" s="5">
        <f t="shared" si="285"/>
        <v>7.5</v>
      </c>
      <c r="J297" s="28">
        <f t="shared" si="287"/>
        <v>0</v>
      </c>
      <c r="K297" s="42">
        <f t="shared" si="288"/>
        <v>0</v>
      </c>
      <c r="L297" s="130">
        <f t="shared" si="318"/>
        <v>0</v>
      </c>
      <c r="M297" s="42">
        <v>0</v>
      </c>
      <c r="N297" s="42">
        <v>2</v>
      </c>
      <c r="O297" s="42">
        <v>5.5</v>
      </c>
      <c r="P297" s="42">
        <f t="shared" si="331"/>
        <v>498</v>
      </c>
      <c r="Q297" s="42"/>
      <c r="R297" s="42"/>
      <c r="S297" s="46"/>
      <c r="T297" s="46"/>
      <c r="U297" s="46" t="s">
        <v>268</v>
      </c>
      <c r="V297" s="69">
        <v>917</v>
      </c>
      <c r="W297" s="119" t="s">
        <v>28</v>
      </c>
    </row>
    <row r="298" spans="2:23" x14ac:dyDescent="0.3">
      <c r="B298" s="131"/>
      <c r="C298" s="58" t="s">
        <v>310</v>
      </c>
      <c r="D298" s="105"/>
      <c r="E298" s="105"/>
      <c r="F298" s="105"/>
      <c r="G298" s="59">
        <f>SUM(G284:G297)</f>
        <v>147.5</v>
      </c>
      <c r="H298" s="59">
        <f t="shared" ref="H298" si="332">SUM(H284:H297)</f>
        <v>17.5</v>
      </c>
      <c r="I298" s="59">
        <f t="shared" ref="I298" si="333">SUM(I284:I297)</f>
        <v>130</v>
      </c>
      <c r="J298" s="59">
        <f t="shared" ref="J298" si="334">SUM(J284:J297)</f>
        <v>26.5</v>
      </c>
      <c r="K298" s="59">
        <f t="shared" ref="K298" si="335">SUM(K284:K297)</f>
        <v>22</v>
      </c>
      <c r="L298" s="59">
        <f t="shared" ref="L298" si="336">SUM(L284:L297)</f>
        <v>4.5</v>
      </c>
      <c r="M298" s="59">
        <v>4239</v>
      </c>
      <c r="N298" s="126">
        <f>SUM(N284:N297)</f>
        <v>10</v>
      </c>
      <c r="O298" s="126">
        <f>SUM(O284:O297)</f>
        <v>25</v>
      </c>
      <c r="P298" s="126">
        <f t="shared" si="331"/>
        <v>2300</v>
      </c>
      <c r="Q298" s="59">
        <v>1</v>
      </c>
      <c r="R298" s="59">
        <f t="shared" ref="R298" si="337">SUM(R284:R297)</f>
        <v>537</v>
      </c>
      <c r="S298" s="59">
        <v>1</v>
      </c>
      <c r="T298" s="59">
        <f t="shared" ref="T298" si="338">SUM(T284:T297)</f>
        <v>1415</v>
      </c>
      <c r="U298" s="59">
        <v>1</v>
      </c>
      <c r="V298" s="155">
        <f t="shared" ref="V298" si="339">SUM(V284:V297)</f>
        <v>917</v>
      </c>
      <c r="W298" s="47" t="s">
        <v>319</v>
      </c>
    </row>
    <row r="299" spans="2:23" x14ac:dyDescent="0.3">
      <c r="B299" s="118"/>
      <c r="C299" s="110" t="s">
        <v>341</v>
      </c>
      <c r="D299" s="105"/>
      <c r="E299" s="105"/>
      <c r="F299" s="32"/>
      <c r="G299" s="59">
        <f>G298-G286</f>
        <v>135</v>
      </c>
      <c r="H299" s="59">
        <f t="shared" ref="H299:L299" si="340">H298-H286</f>
        <v>16</v>
      </c>
      <c r="I299" s="59">
        <f t="shared" si="340"/>
        <v>119</v>
      </c>
      <c r="J299" s="59">
        <f t="shared" si="340"/>
        <v>23.5</v>
      </c>
      <c r="K299" s="59">
        <f t="shared" si="340"/>
        <v>20</v>
      </c>
      <c r="L299" s="59">
        <f t="shared" si="340"/>
        <v>3.5</v>
      </c>
      <c r="M299" s="59">
        <v>3741</v>
      </c>
      <c r="N299" s="126">
        <f>N298</f>
        <v>10</v>
      </c>
      <c r="O299" s="126">
        <f t="shared" ref="O299" si="341">O298</f>
        <v>25</v>
      </c>
      <c r="P299" s="126">
        <f t="shared" si="331"/>
        <v>2300</v>
      </c>
      <c r="Q299" s="59">
        <f>Q298</f>
        <v>1</v>
      </c>
      <c r="R299" s="59">
        <f t="shared" ref="R299:V299" si="342">R298</f>
        <v>537</v>
      </c>
      <c r="S299" s="59">
        <f t="shared" si="342"/>
        <v>1</v>
      </c>
      <c r="T299" s="59">
        <f t="shared" si="342"/>
        <v>1415</v>
      </c>
      <c r="U299" s="59">
        <f t="shared" si="342"/>
        <v>1</v>
      </c>
      <c r="V299" s="155">
        <f t="shared" si="342"/>
        <v>917</v>
      </c>
      <c r="W299" s="47"/>
    </row>
    <row r="300" spans="2:23" x14ac:dyDescent="0.3">
      <c r="B300" s="131">
        <v>260</v>
      </c>
      <c r="C300" s="29">
        <v>42054</v>
      </c>
      <c r="D300" s="7">
        <v>0.50306712962962963</v>
      </c>
      <c r="E300" s="7">
        <v>0.8335300925925927</v>
      </c>
      <c r="F300" s="43">
        <f t="shared" si="290"/>
        <v>0.33046296296296307</v>
      </c>
      <c r="G300" s="35">
        <v>8</v>
      </c>
      <c r="H300" s="42">
        <f t="shared" si="286"/>
        <v>0.5</v>
      </c>
      <c r="I300" s="5">
        <f t="shared" si="285"/>
        <v>7.5</v>
      </c>
      <c r="J300" s="28">
        <f t="shared" si="287"/>
        <v>0</v>
      </c>
      <c r="K300" s="42">
        <f t="shared" si="288"/>
        <v>0</v>
      </c>
      <c r="L300" s="130">
        <f t="shared" si="318"/>
        <v>0</v>
      </c>
      <c r="M300" s="42">
        <v>0</v>
      </c>
      <c r="N300" s="42"/>
      <c r="O300" s="42"/>
      <c r="P300" s="42">
        <f t="shared" si="331"/>
        <v>0</v>
      </c>
      <c r="Q300" s="42"/>
      <c r="R300" s="42"/>
      <c r="S300" s="46"/>
      <c r="T300" s="46"/>
      <c r="U300" s="46" t="s">
        <v>269</v>
      </c>
      <c r="V300" s="69">
        <v>917</v>
      </c>
      <c r="W300" s="119" t="s">
        <v>29</v>
      </c>
    </row>
    <row r="301" spans="2:23" x14ac:dyDescent="0.3">
      <c r="B301" s="131">
        <v>261</v>
      </c>
      <c r="C301" s="29">
        <v>42055</v>
      </c>
      <c r="D301" s="7">
        <v>0.41410879629629632</v>
      </c>
      <c r="E301" s="5" t="s">
        <v>56</v>
      </c>
      <c r="F301" s="43"/>
      <c r="G301" s="35">
        <v>8</v>
      </c>
      <c r="H301" s="42">
        <f t="shared" si="286"/>
        <v>0.5</v>
      </c>
      <c r="I301" s="5">
        <f t="shared" si="285"/>
        <v>7.5</v>
      </c>
      <c r="J301" s="28">
        <f t="shared" si="287"/>
        <v>0</v>
      </c>
      <c r="K301" s="42">
        <f t="shared" si="288"/>
        <v>0</v>
      </c>
      <c r="L301" s="130">
        <f t="shared" si="318"/>
        <v>0</v>
      </c>
      <c r="M301" s="42">
        <v>0</v>
      </c>
      <c r="N301" s="42"/>
      <c r="O301" s="42"/>
      <c r="P301" s="42"/>
      <c r="Q301" s="42"/>
      <c r="R301" s="42"/>
      <c r="S301" s="46"/>
      <c r="T301" s="46"/>
      <c r="U301" s="46" t="s">
        <v>268</v>
      </c>
      <c r="V301" s="69">
        <v>917</v>
      </c>
      <c r="W301" s="119" t="s">
        <v>30</v>
      </c>
    </row>
    <row r="302" spans="2:23" ht="32.4" x14ac:dyDescent="0.3">
      <c r="B302" s="131">
        <v>262</v>
      </c>
      <c r="C302" s="29">
        <v>42056</v>
      </c>
      <c r="D302" s="191" t="s">
        <v>175</v>
      </c>
      <c r="E302" s="192"/>
      <c r="F302" s="43"/>
      <c r="G302" s="35"/>
      <c r="H302" s="42"/>
      <c r="I302" s="5"/>
      <c r="J302" s="28"/>
      <c r="K302" s="42"/>
      <c r="L302" s="130"/>
      <c r="M302" s="42"/>
      <c r="N302" s="42"/>
      <c r="O302" s="42"/>
      <c r="P302" s="42"/>
      <c r="Q302" s="42"/>
      <c r="R302" s="42"/>
      <c r="S302" s="46"/>
      <c r="T302" s="46"/>
      <c r="U302" s="46"/>
      <c r="V302" s="130"/>
      <c r="W302" s="119" t="s">
        <v>270</v>
      </c>
    </row>
    <row r="303" spans="2:23" x14ac:dyDescent="0.3">
      <c r="B303" s="131">
        <v>263</v>
      </c>
      <c r="C303" s="29">
        <v>42057</v>
      </c>
      <c r="D303" s="191" t="s">
        <v>175</v>
      </c>
      <c r="E303" s="192"/>
      <c r="F303" s="43"/>
      <c r="G303" s="35"/>
      <c r="H303" s="42"/>
      <c r="I303" s="5"/>
      <c r="J303" s="28"/>
      <c r="K303" s="42"/>
      <c r="L303" s="130"/>
      <c r="M303" s="42"/>
      <c r="N303" s="42"/>
      <c r="O303" s="42"/>
      <c r="P303" s="42"/>
      <c r="Q303" s="42"/>
      <c r="R303" s="42"/>
      <c r="S303" s="46"/>
      <c r="T303" s="46"/>
      <c r="U303" s="46"/>
      <c r="V303" s="130"/>
      <c r="W303" s="119"/>
    </row>
    <row r="304" spans="2:23" x14ac:dyDescent="0.3">
      <c r="B304" s="131">
        <v>264</v>
      </c>
      <c r="C304" s="21">
        <v>42058</v>
      </c>
      <c r="D304" s="7">
        <v>0.41746527777777781</v>
      </c>
      <c r="E304" s="7">
        <v>0.75905092592592593</v>
      </c>
      <c r="F304" s="43">
        <f t="shared" si="290"/>
        <v>0.34158564814814812</v>
      </c>
      <c r="G304" s="35">
        <v>8</v>
      </c>
      <c r="H304" s="42">
        <f t="shared" si="286"/>
        <v>0.5</v>
      </c>
      <c r="I304" s="5">
        <f t="shared" si="285"/>
        <v>7.5</v>
      </c>
      <c r="J304" s="28">
        <f t="shared" si="287"/>
        <v>0</v>
      </c>
      <c r="K304" s="42">
        <f t="shared" si="288"/>
        <v>0</v>
      </c>
      <c r="L304" s="130">
        <f t="shared" si="318"/>
        <v>0</v>
      </c>
      <c r="M304" s="42">
        <v>0</v>
      </c>
      <c r="N304" s="42"/>
      <c r="O304" s="42"/>
      <c r="P304" s="42"/>
      <c r="Q304" s="42"/>
      <c r="R304" s="42"/>
      <c r="S304" s="46"/>
      <c r="T304" s="46"/>
      <c r="U304" s="46"/>
      <c r="V304" s="69"/>
      <c r="W304" s="119" t="s">
        <v>185</v>
      </c>
    </row>
    <row r="305" spans="1:23" x14ac:dyDescent="0.3">
      <c r="B305" s="131">
        <v>265</v>
      </c>
      <c r="C305" s="21">
        <v>42059</v>
      </c>
      <c r="D305" s="7">
        <v>0.46395833333333331</v>
      </c>
      <c r="E305" s="7">
        <v>0.92042824074074081</v>
      </c>
      <c r="F305" s="43">
        <f t="shared" si="290"/>
        <v>0.4564699074074075</v>
      </c>
      <c r="G305" s="35">
        <v>11</v>
      </c>
      <c r="H305" s="42">
        <f t="shared" si="286"/>
        <v>1.5</v>
      </c>
      <c r="I305" s="5">
        <f t="shared" si="285"/>
        <v>9.5</v>
      </c>
      <c r="J305" s="28">
        <f t="shared" si="287"/>
        <v>1.5</v>
      </c>
      <c r="K305" s="42">
        <f t="shared" si="288"/>
        <v>1.5</v>
      </c>
      <c r="L305" s="130">
        <f t="shared" si="318"/>
        <v>0</v>
      </c>
      <c r="M305" s="42">
        <v>230</v>
      </c>
      <c r="N305" s="42"/>
      <c r="O305" s="42"/>
      <c r="P305" s="42"/>
      <c r="Q305" s="42"/>
      <c r="R305" s="42"/>
      <c r="S305" s="46"/>
      <c r="T305" s="46"/>
      <c r="U305" s="46" t="s">
        <v>265</v>
      </c>
      <c r="V305" s="69">
        <v>1147</v>
      </c>
      <c r="W305" s="119"/>
    </row>
    <row r="306" spans="1:23" x14ac:dyDescent="0.3">
      <c r="B306" s="131">
        <v>266</v>
      </c>
      <c r="C306" s="21">
        <v>42060</v>
      </c>
      <c r="D306" s="7">
        <v>0.41207175925925926</v>
      </c>
      <c r="E306" s="7">
        <v>0.71696759259259257</v>
      </c>
      <c r="F306" s="43">
        <f t="shared" si="290"/>
        <v>0.30489583333333331</v>
      </c>
      <c r="G306" s="35">
        <v>7.5</v>
      </c>
      <c r="H306" s="42">
        <f t="shared" si="286"/>
        <v>0.5</v>
      </c>
      <c r="I306" s="5">
        <f t="shared" si="285"/>
        <v>7</v>
      </c>
      <c r="J306" s="28">
        <f t="shared" si="287"/>
        <v>0</v>
      </c>
      <c r="K306" s="42">
        <f t="shared" si="288"/>
        <v>0</v>
      </c>
      <c r="L306" s="130">
        <f t="shared" si="318"/>
        <v>0</v>
      </c>
      <c r="M306" s="42">
        <v>0</v>
      </c>
      <c r="N306" s="42"/>
      <c r="O306" s="42"/>
      <c r="P306" s="42"/>
      <c r="Q306" s="42"/>
      <c r="R306" s="42"/>
      <c r="S306" s="46"/>
      <c r="T306" s="46"/>
      <c r="U306" s="46"/>
      <c r="V306" s="130"/>
      <c r="W306" s="119"/>
    </row>
    <row r="307" spans="1:23" x14ac:dyDescent="0.3">
      <c r="B307" s="131">
        <v>267</v>
      </c>
      <c r="C307" s="21">
        <v>42061</v>
      </c>
      <c r="D307" s="191" t="s">
        <v>175</v>
      </c>
      <c r="E307" s="192"/>
      <c r="F307" s="43"/>
      <c r="G307" s="35"/>
      <c r="H307" s="42"/>
      <c r="I307" s="5"/>
      <c r="J307" s="28"/>
      <c r="K307" s="42"/>
      <c r="L307" s="130"/>
      <c r="M307" s="42"/>
      <c r="N307" s="42"/>
      <c r="O307" s="42"/>
      <c r="P307" s="42"/>
      <c r="Q307" s="42"/>
      <c r="R307" s="42"/>
      <c r="S307" s="46"/>
      <c r="T307" s="46"/>
      <c r="U307" s="46"/>
      <c r="V307" s="130"/>
      <c r="W307" s="119"/>
    </row>
    <row r="308" spans="1:23" x14ac:dyDescent="0.3">
      <c r="B308" s="131">
        <v>268</v>
      </c>
      <c r="C308" s="29">
        <v>42062</v>
      </c>
      <c r="D308" s="7">
        <v>0.41666666666666669</v>
      </c>
      <c r="E308" s="7">
        <v>0.93831018518518527</v>
      </c>
      <c r="F308" s="43">
        <f t="shared" si="290"/>
        <v>0.52164351851851865</v>
      </c>
      <c r="G308" s="35">
        <v>12.5</v>
      </c>
      <c r="H308" s="42">
        <f t="shared" si="286"/>
        <v>1.5</v>
      </c>
      <c r="I308" s="5">
        <f t="shared" si="285"/>
        <v>11</v>
      </c>
      <c r="J308" s="28">
        <f t="shared" si="287"/>
        <v>3</v>
      </c>
      <c r="K308" s="42">
        <f t="shared" si="288"/>
        <v>2</v>
      </c>
      <c r="L308" s="130">
        <f t="shared" si="318"/>
        <v>1</v>
      </c>
      <c r="M308" s="42">
        <v>498</v>
      </c>
      <c r="N308" s="42"/>
      <c r="O308" s="42"/>
      <c r="P308" s="42"/>
      <c r="Q308" s="42"/>
      <c r="R308" s="42"/>
      <c r="S308" s="46"/>
      <c r="T308" s="46"/>
      <c r="U308" s="46"/>
      <c r="V308" s="130"/>
      <c r="W308" s="119"/>
    </row>
    <row r="309" spans="1:23" x14ac:dyDescent="0.3">
      <c r="B309" s="131">
        <v>269</v>
      </c>
      <c r="C309" s="21">
        <v>42063</v>
      </c>
      <c r="D309" s="7">
        <v>0.41351851851851856</v>
      </c>
      <c r="E309" s="7">
        <v>0.86630787037037038</v>
      </c>
      <c r="F309" s="43">
        <f t="shared" si="290"/>
        <v>0.45278935185185182</v>
      </c>
      <c r="G309" s="35">
        <v>11</v>
      </c>
      <c r="H309" s="42">
        <f t="shared" si="286"/>
        <v>1.5</v>
      </c>
      <c r="I309" s="5">
        <f t="shared" si="285"/>
        <v>9.5</v>
      </c>
      <c r="J309" s="28">
        <f t="shared" si="287"/>
        <v>1.5</v>
      </c>
      <c r="K309" s="42">
        <f t="shared" si="288"/>
        <v>1.5</v>
      </c>
      <c r="L309" s="130">
        <f t="shared" si="318"/>
        <v>0</v>
      </c>
      <c r="M309" s="42">
        <v>230</v>
      </c>
      <c r="N309" s="42"/>
      <c r="O309" s="42"/>
      <c r="P309" s="42"/>
      <c r="Q309" s="42"/>
      <c r="R309" s="42"/>
      <c r="S309" s="46"/>
      <c r="T309" s="46"/>
      <c r="U309" s="46" t="s">
        <v>265</v>
      </c>
      <c r="V309" s="69">
        <v>1147</v>
      </c>
      <c r="W309" s="119" t="s">
        <v>27</v>
      </c>
    </row>
    <row r="310" spans="1:23" x14ac:dyDescent="0.3">
      <c r="A310" s="10" t="s">
        <v>50</v>
      </c>
      <c r="B310" s="131">
        <v>270</v>
      </c>
      <c r="C310" s="21">
        <v>42064</v>
      </c>
      <c r="D310" s="5" t="s">
        <v>56</v>
      </c>
      <c r="E310" s="7">
        <v>0.7947685185185186</v>
      </c>
      <c r="F310" s="43"/>
      <c r="G310" s="35">
        <v>9</v>
      </c>
      <c r="H310" s="42">
        <f t="shared" si="286"/>
        <v>1.5</v>
      </c>
      <c r="I310" s="5">
        <f t="shared" si="285"/>
        <v>7.5</v>
      </c>
      <c r="J310" s="28">
        <f t="shared" si="287"/>
        <v>0</v>
      </c>
      <c r="K310" s="42">
        <f t="shared" si="288"/>
        <v>0</v>
      </c>
      <c r="L310" s="130">
        <f>J310-K310</f>
        <v>0</v>
      </c>
      <c r="M310" s="42">
        <v>0</v>
      </c>
      <c r="N310" s="42"/>
      <c r="O310" s="42"/>
      <c r="P310" s="42"/>
      <c r="Q310" s="42"/>
      <c r="R310" s="42"/>
      <c r="S310" s="46"/>
      <c r="T310" s="46"/>
      <c r="U310" s="46"/>
      <c r="V310" s="130"/>
      <c r="W310" s="119"/>
    </row>
    <row r="311" spans="1:23" x14ac:dyDescent="0.3">
      <c r="A311" s="1" t="s">
        <v>83</v>
      </c>
      <c r="B311" s="131">
        <v>271</v>
      </c>
      <c r="C311" s="21">
        <v>42065</v>
      </c>
      <c r="D311" s="7">
        <v>0.45671296296296293</v>
      </c>
      <c r="E311" s="7">
        <v>0.92031249999999998</v>
      </c>
      <c r="F311" s="43">
        <f t="shared" si="290"/>
        <v>0.46359953703703705</v>
      </c>
      <c r="G311" s="35">
        <v>11</v>
      </c>
      <c r="H311" s="42">
        <f t="shared" si="286"/>
        <v>1.5</v>
      </c>
      <c r="I311" s="5">
        <f t="shared" si="285"/>
        <v>9.5</v>
      </c>
      <c r="J311" s="28">
        <f t="shared" si="287"/>
        <v>1.5</v>
      </c>
      <c r="K311" s="42">
        <f t="shared" si="288"/>
        <v>1.5</v>
      </c>
      <c r="L311" s="130">
        <f>J311-K311</f>
        <v>0</v>
      </c>
      <c r="M311" s="42">
        <v>226</v>
      </c>
      <c r="N311" s="42"/>
      <c r="O311" s="42"/>
      <c r="P311" s="42"/>
      <c r="Q311" s="42"/>
      <c r="R311" s="42"/>
      <c r="S311" s="46"/>
      <c r="T311" s="46"/>
      <c r="U311" s="46"/>
      <c r="V311" s="130"/>
      <c r="W311" s="119"/>
    </row>
    <row r="312" spans="1:23" x14ac:dyDescent="0.3">
      <c r="A312" s="193"/>
      <c r="B312" s="131">
        <v>272</v>
      </c>
      <c r="C312" s="21">
        <v>42066</v>
      </c>
      <c r="D312" s="7">
        <v>0.45645833333333335</v>
      </c>
      <c r="E312" s="7">
        <v>0.84819444444444436</v>
      </c>
      <c r="F312" s="43">
        <f t="shared" si="290"/>
        <v>0.39173611111111101</v>
      </c>
      <c r="G312" s="35">
        <v>9.5</v>
      </c>
      <c r="H312" s="42">
        <f t="shared" si="286"/>
        <v>1.5</v>
      </c>
      <c r="I312" s="5">
        <f t="shared" si="285"/>
        <v>8</v>
      </c>
      <c r="J312" s="28">
        <f t="shared" si="287"/>
        <v>0</v>
      </c>
      <c r="K312" s="42">
        <f t="shared" si="288"/>
        <v>0</v>
      </c>
      <c r="L312" s="130">
        <f>J312-K312</f>
        <v>0</v>
      </c>
      <c r="M312" s="42">
        <v>0</v>
      </c>
      <c r="N312" s="42"/>
      <c r="O312" s="42"/>
      <c r="P312" s="42"/>
      <c r="Q312" s="42"/>
      <c r="R312" s="42"/>
      <c r="S312" s="46"/>
      <c r="T312" s="46"/>
      <c r="U312" s="46"/>
      <c r="V312" s="130"/>
      <c r="W312" s="119"/>
    </row>
    <row r="313" spans="1:23" x14ac:dyDescent="0.3">
      <c r="A313" s="193"/>
      <c r="B313" s="131">
        <v>273</v>
      </c>
      <c r="C313" s="21">
        <v>42067</v>
      </c>
      <c r="D313" s="5" t="s">
        <v>56</v>
      </c>
      <c r="E313" s="5" t="s">
        <v>56</v>
      </c>
      <c r="F313" s="43"/>
      <c r="G313" s="39">
        <v>11.5</v>
      </c>
      <c r="H313" s="42">
        <f t="shared" si="286"/>
        <v>1.5</v>
      </c>
      <c r="I313" s="5">
        <f>IF((G313="？"),"?",(G313-H313))</f>
        <v>10</v>
      </c>
      <c r="J313" s="28">
        <f t="shared" si="287"/>
        <v>2</v>
      </c>
      <c r="K313" s="42">
        <f t="shared" si="288"/>
        <v>2</v>
      </c>
      <c r="L313" s="130">
        <f>J313-K313</f>
        <v>0</v>
      </c>
      <c r="M313" s="42">
        <v>301</v>
      </c>
      <c r="N313" s="42">
        <v>2</v>
      </c>
      <c r="O313" s="42">
        <v>5.5</v>
      </c>
      <c r="P313" s="42">
        <f>ROUND(N313*1/3*113+O313*2/3*113,0)</f>
        <v>490</v>
      </c>
      <c r="Q313" s="42"/>
      <c r="R313" s="42"/>
      <c r="S313" s="46"/>
      <c r="T313" s="46"/>
      <c r="U313" s="46"/>
      <c r="V313" s="130"/>
      <c r="W313" s="119"/>
    </row>
    <row r="314" spans="1:23" x14ac:dyDescent="0.3">
      <c r="A314" s="193"/>
      <c r="B314" s="131"/>
      <c r="C314" s="58" t="s">
        <v>310</v>
      </c>
      <c r="D314" s="105"/>
      <c r="E314" s="105"/>
      <c r="F314" s="105"/>
      <c r="G314" s="59">
        <f>SUM(G300:G313)</f>
        <v>107</v>
      </c>
      <c r="H314" s="59">
        <f t="shared" ref="H314" si="343">SUM(H300:H313)</f>
        <v>12.5</v>
      </c>
      <c r="I314" s="59">
        <f t="shared" ref="I314" si="344">SUM(I300:I313)</f>
        <v>94.5</v>
      </c>
      <c r="J314" s="59">
        <f t="shared" ref="J314" si="345">SUM(J300:J313)</f>
        <v>9.5</v>
      </c>
      <c r="K314" s="59">
        <f t="shared" ref="K314" si="346">SUM(K300:K313)</f>
        <v>8.5</v>
      </c>
      <c r="L314" s="59">
        <f t="shared" ref="L314" si="347">SUM(L300:L313)</f>
        <v>1</v>
      </c>
      <c r="M314" s="59">
        <v>1485</v>
      </c>
      <c r="N314" s="126">
        <f>SUM(N300:N313)</f>
        <v>2</v>
      </c>
      <c r="O314" s="126">
        <f>SUM(O300:O313)</f>
        <v>5.5</v>
      </c>
      <c r="P314" s="127">
        <f>SUM(P300:P313)</f>
        <v>490</v>
      </c>
      <c r="Q314" s="59">
        <f t="shared" ref="Q314" si="348">SUM(Q300:Q313)</f>
        <v>0</v>
      </c>
      <c r="R314" s="59">
        <f t="shared" ref="R314" si="349">SUM(R300:R313)</f>
        <v>0</v>
      </c>
      <c r="S314" s="59">
        <f t="shared" ref="S314" si="350">SUM(S300:S313)</f>
        <v>0</v>
      </c>
      <c r="T314" s="59">
        <f t="shared" ref="T314" si="351">SUM(T300:T313)</f>
        <v>0</v>
      </c>
      <c r="U314" s="59">
        <v>4</v>
      </c>
      <c r="V314" s="155">
        <f t="shared" ref="V314" si="352">SUM(V300:V313)</f>
        <v>4128</v>
      </c>
      <c r="W314" s="47" t="s">
        <v>320</v>
      </c>
    </row>
    <row r="315" spans="1:23" x14ac:dyDescent="0.3">
      <c r="A315" s="193"/>
      <c r="B315" s="118"/>
      <c r="C315" s="110" t="s">
        <v>341</v>
      </c>
      <c r="D315" s="108"/>
      <c r="E315" s="109"/>
      <c r="F315" s="32"/>
      <c r="G315" s="59">
        <f>G314</f>
        <v>107</v>
      </c>
      <c r="H315" s="59">
        <f t="shared" ref="H315:V315" si="353">H314</f>
        <v>12.5</v>
      </c>
      <c r="I315" s="59">
        <f>I314-J305-J309-J301-J300</f>
        <v>91.5</v>
      </c>
      <c r="J315" s="59">
        <f>J314-J305-J309-J301-J300</f>
        <v>6.5</v>
      </c>
      <c r="K315" s="59">
        <f>K314-K305-K309-K301-K300</f>
        <v>5.5</v>
      </c>
      <c r="L315" s="59">
        <f>L314-L305-L309</f>
        <v>1</v>
      </c>
      <c r="M315" s="59">
        <v>1025</v>
      </c>
      <c r="N315" s="126">
        <f>N314</f>
        <v>2</v>
      </c>
      <c r="O315" s="126">
        <f t="shared" ref="O315:P315" si="354">O314</f>
        <v>5.5</v>
      </c>
      <c r="P315" s="127">
        <f t="shared" si="354"/>
        <v>490</v>
      </c>
      <c r="Q315" s="59">
        <f t="shared" si="353"/>
        <v>0</v>
      </c>
      <c r="R315" s="59">
        <f t="shared" si="353"/>
        <v>0</v>
      </c>
      <c r="S315" s="59">
        <f t="shared" si="353"/>
        <v>0</v>
      </c>
      <c r="T315" s="59">
        <f t="shared" si="353"/>
        <v>0</v>
      </c>
      <c r="U315" s="59">
        <f t="shared" si="353"/>
        <v>4</v>
      </c>
      <c r="V315" s="155">
        <f t="shared" si="353"/>
        <v>4128</v>
      </c>
      <c r="W315" s="47"/>
    </row>
    <row r="316" spans="1:23" x14ac:dyDescent="0.3">
      <c r="A316" s="193"/>
      <c r="B316" s="131">
        <v>274</v>
      </c>
      <c r="C316" s="21">
        <v>42068</v>
      </c>
      <c r="D316" s="191" t="s">
        <v>24</v>
      </c>
      <c r="E316" s="192"/>
      <c r="F316" s="43"/>
      <c r="G316" s="35"/>
      <c r="H316" s="42"/>
      <c r="I316" s="5"/>
      <c r="J316" s="28"/>
      <c r="K316" s="42"/>
      <c r="L316" s="130"/>
      <c r="M316" s="42"/>
      <c r="N316" s="42"/>
      <c r="O316" s="42"/>
      <c r="P316" s="42"/>
      <c r="Q316" s="42"/>
      <c r="R316" s="42"/>
      <c r="S316" s="46"/>
      <c r="T316" s="46"/>
      <c r="U316" s="46"/>
      <c r="V316" s="130"/>
      <c r="W316" s="119"/>
    </row>
    <row r="317" spans="1:23" x14ac:dyDescent="0.3">
      <c r="A317" s="193"/>
      <c r="B317" s="131">
        <v>275</v>
      </c>
      <c r="C317" s="21">
        <v>42069</v>
      </c>
      <c r="D317" s="191" t="s">
        <v>24</v>
      </c>
      <c r="E317" s="192"/>
      <c r="F317" s="43"/>
      <c r="G317" s="35"/>
      <c r="H317" s="42"/>
      <c r="I317" s="5"/>
      <c r="J317" s="28"/>
      <c r="K317" s="42"/>
      <c r="L317" s="130"/>
      <c r="M317" s="42"/>
      <c r="N317" s="42"/>
      <c r="O317" s="42"/>
      <c r="P317" s="42"/>
      <c r="Q317" s="42"/>
      <c r="R317" s="42"/>
      <c r="S317" s="46"/>
      <c r="T317" s="46"/>
      <c r="U317" s="46"/>
      <c r="V317" s="130"/>
      <c r="W317" s="119"/>
    </row>
    <row r="318" spans="1:23" x14ac:dyDescent="0.3">
      <c r="A318" s="1" t="s">
        <v>101</v>
      </c>
      <c r="B318" s="131">
        <v>276</v>
      </c>
      <c r="C318" s="21">
        <v>42070</v>
      </c>
      <c r="D318" s="191" t="s">
        <v>24</v>
      </c>
      <c r="E318" s="192"/>
      <c r="F318" s="43"/>
      <c r="G318" s="35"/>
      <c r="H318" s="42"/>
      <c r="I318" s="5"/>
      <c r="J318" s="28"/>
      <c r="K318" s="42"/>
      <c r="L318" s="130"/>
      <c r="M318" s="42"/>
      <c r="N318" s="42"/>
      <c r="O318" s="42"/>
      <c r="P318" s="42"/>
      <c r="Q318" s="42"/>
      <c r="R318" s="42"/>
      <c r="S318" s="46"/>
      <c r="T318" s="46"/>
      <c r="U318" s="46"/>
      <c r="V318" s="130"/>
      <c r="W318" s="119"/>
    </row>
    <row r="319" spans="1:23" x14ac:dyDescent="0.3">
      <c r="A319" s="1" t="s">
        <v>100</v>
      </c>
      <c r="B319" s="131">
        <v>277</v>
      </c>
      <c r="C319" s="21">
        <v>42071</v>
      </c>
      <c r="D319" s="191" t="s">
        <v>24</v>
      </c>
      <c r="E319" s="192"/>
      <c r="F319" s="43"/>
      <c r="G319" s="35"/>
      <c r="H319" s="42"/>
      <c r="I319" s="5"/>
      <c r="J319" s="28"/>
      <c r="K319" s="42"/>
      <c r="L319" s="130"/>
      <c r="M319" s="42"/>
      <c r="N319" s="42"/>
      <c r="O319" s="42"/>
      <c r="P319" s="42"/>
      <c r="Q319" s="42"/>
      <c r="R319" s="42"/>
      <c r="S319" s="46"/>
      <c r="T319" s="46"/>
      <c r="U319" s="46"/>
      <c r="V319" s="130"/>
      <c r="W319" s="119"/>
    </row>
    <row r="320" spans="1:23" x14ac:dyDescent="0.3">
      <c r="B320" s="131">
        <v>278</v>
      </c>
      <c r="C320" s="21">
        <v>42072</v>
      </c>
      <c r="D320" s="191" t="s">
        <v>24</v>
      </c>
      <c r="E320" s="192"/>
      <c r="F320" s="43"/>
      <c r="G320" s="35"/>
      <c r="H320" s="42"/>
      <c r="I320" s="5"/>
      <c r="J320" s="28"/>
      <c r="K320" s="42"/>
      <c r="L320" s="130"/>
      <c r="M320" s="42"/>
      <c r="N320" s="42"/>
      <c r="O320" s="42"/>
      <c r="P320" s="42"/>
      <c r="Q320" s="42"/>
      <c r="R320" s="42"/>
      <c r="S320" s="46"/>
      <c r="T320" s="46"/>
      <c r="U320" s="46"/>
      <c r="V320" s="130"/>
      <c r="W320" s="119"/>
    </row>
    <row r="321" spans="2:23" x14ac:dyDescent="0.3">
      <c r="B321" s="131">
        <v>279</v>
      </c>
      <c r="C321" s="21">
        <v>42073</v>
      </c>
      <c r="D321" s="191" t="s">
        <v>24</v>
      </c>
      <c r="E321" s="192"/>
      <c r="F321" s="43"/>
      <c r="G321" s="35"/>
      <c r="H321" s="42"/>
      <c r="I321" s="5"/>
      <c r="J321" s="28"/>
      <c r="K321" s="42"/>
      <c r="L321" s="130"/>
      <c r="M321" s="42"/>
      <c r="N321" s="42"/>
      <c r="O321" s="42"/>
      <c r="P321" s="42"/>
      <c r="Q321" s="42"/>
      <c r="R321" s="42"/>
      <c r="S321" s="46"/>
      <c r="T321" s="46"/>
      <c r="U321" s="46"/>
      <c r="V321" s="130"/>
      <c r="W321" s="119"/>
    </row>
    <row r="322" spans="2:23" x14ac:dyDescent="0.3">
      <c r="B322" s="131">
        <v>280</v>
      </c>
      <c r="C322" s="21">
        <v>42074</v>
      </c>
      <c r="D322" s="7">
        <v>0.63055555555555554</v>
      </c>
      <c r="E322" s="7">
        <v>0.92033564814814817</v>
      </c>
      <c r="F322" s="43">
        <f t="shared" ref="F322:F393" si="355">IF(OR(E322="無打卡資料",D322="無打卡資料"),"?",(E322-D322))</f>
        <v>0.28978009259259263</v>
      </c>
      <c r="G322" s="35">
        <v>7</v>
      </c>
      <c r="H322" s="42">
        <f t="shared" ref="H322:H393" si="356">IF(G322&gt;=9,1.5,0.5)</f>
        <v>0.5</v>
      </c>
      <c r="I322" s="5">
        <f t="shared" ref="I322:I393" si="357">IF((G322="？"),"?",(G322-H322))</f>
        <v>6.5</v>
      </c>
      <c r="J322" s="28">
        <f t="shared" ref="J322:J343" si="358">IF(I322-8&lt;0,0,(I322-8))</f>
        <v>0</v>
      </c>
      <c r="K322" s="42">
        <f t="shared" ref="K322:K343" si="359">IF(2&lt;J322,2,J322)</f>
        <v>0</v>
      </c>
      <c r="L322" s="130">
        <f t="shared" ref="L322:L327" si="360">J322-K322</f>
        <v>0</v>
      </c>
      <c r="M322" s="42">
        <v>0</v>
      </c>
      <c r="N322" s="42"/>
      <c r="O322" s="42"/>
      <c r="P322" s="42"/>
      <c r="Q322" s="42"/>
      <c r="R322" s="42"/>
      <c r="S322" s="46"/>
      <c r="T322" s="46"/>
      <c r="U322" s="46"/>
      <c r="V322" s="130"/>
      <c r="W322" s="119"/>
    </row>
    <row r="323" spans="2:23" x14ac:dyDescent="0.3">
      <c r="B323" s="131">
        <v>281</v>
      </c>
      <c r="C323" s="21">
        <v>42075</v>
      </c>
      <c r="D323" s="7">
        <v>0.46281250000000002</v>
      </c>
      <c r="E323" s="25">
        <v>0.73299768518518515</v>
      </c>
      <c r="F323" s="43">
        <f t="shared" si="355"/>
        <v>0.27018518518518514</v>
      </c>
      <c r="G323" s="35">
        <v>6.5</v>
      </c>
      <c r="H323" s="42">
        <f t="shared" si="356"/>
        <v>0.5</v>
      </c>
      <c r="I323" s="5">
        <f t="shared" si="357"/>
        <v>6</v>
      </c>
      <c r="J323" s="28">
        <f t="shared" si="358"/>
        <v>0</v>
      </c>
      <c r="K323" s="42">
        <f t="shared" si="359"/>
        <v>0</v>
      </c>
      <c r="L323" s="130">
        <f t="shared" si="360"/>
        <v>0</v>
      </c>
      <c r="M323" s="42">
        <v>0</v>
      </c>
      <c r="N323" s="42"/>
      <c r="O323" s="42"/>
      <c r="P323" s="42"/>
      <c r="Q323" s="42"/>
      <c r="R323" s="42"/>
      <c r="S323" s="46"/>
      <c r="T323" s="46"/>
      <c r="U323" s="46"/>
      <c r="V323" s="130"/>
      <c r="W323" s="119"/>
    </row>
    <row r="324" spans="2:23" x14ac:dyDescent="0.3">
      <c r="B324" s="131">
        <v>282</v>
      </c>
      <c r="C324" s="21">
        <v>42076</v>
      </c>
      <c r="D324" s="7">
        <v>0.46017361111111116</v>
      </c>
      <c r="E324" s="7">
        <v>0.9412152777777778</v>
      </c>
      <c r="F324" s="43">
        <f t="shared" si="355"/>
        <v>0.48104166666666665</v>
      </c>
      <c r="G324" s="35">
        <v>11.5</v>
      </c>
      <c r="H324" s="42">
        <f t="shared" si="356"/>
        <v>1.5</v>
      </c>
      <c r="I324" s="5">
        <f t="shared" si="357"/>
        <v>10</v>
      </c>
      <c r="J324" s="28">
        <f t="shared" si="358"/>
        <v>2</v>
      </c>
      <c r="K324" s="42">
        <f t="shared" si="359"/>
        <v>2</v>
      </c>
      <c r="L324" s="130">
        <f t="shared" si="360"/>
        <v>0</v>
      </c>
      <c r="M324" s="42">
        <v>301</v>
      </c>
      <c r="N324" s="42"/>
      <c r="O324" s="42"/>
      <c r="P324" s="42"/>
      <c r="Q324" s="42"/>
      <c r="R324" s="42"/>
      <c r="S324" s="46"/>
      <c r="T324" s="46"/>
      <c r="U324" s="46"/>
      <c r="V324" s="130"/>
      <c r="W324" s="119"/>
    </row>
    <row r="325" spans="2:23" x14ac:dyDescent="0.3">
      <c r="B325" s="131">
        <v>283</v>
      </c>
      <c r="C325" s="21">
        <v>42077</v>
      </c>
      <c r="D325" s="7">
        <v>0.52591435185185187</v>
      </c>
      <c r="E325" s="7">
        <v>0.94116898148148154</v>
      </c>
      <c r="F325" s="43">
        <f t="shared" si="355"/>
        <v>0.41525462962962967</v>
      </c>
      <c r="G325" s="35">
        <v>10</v>
      </c>
      <c r="H325" s="42">
        <f t="shared" si="356"/>
        <v>1.5</v>
      </c>
      <c r="I325" s="5">
        <f t="shared" si="357"/>
        <v>8.5</v>
      </c>
      <c r="J325" s="28">
        <f t="shared" si="358"/>
        <v>0.5</v>
      </c>
      <c r="K325" s="42">
        <f t="shared" si="359"/>
        <v>0.5</v>
      </c>
      <c r="L325" s="130">
        <f t="shared" si="360"/>
        <v>0</v>
      </c>
      <c r="M325" s="42">
        <v>75</v>
      </c>
      <c r="N325" s="42"/>
      <c r="O325" s="42"/>
      <c r="P325" s="42"/>
      <c r="Q325" s="42"/>
      <c r="R325" s="42"/>
      <c r="S325" s="46"/>
      <c r="T325" s="46"/>
      <c r="U325" s="46"/>
      <c r="V325" s="130"/>
      <c r="W325" s="119"/>
    </row>
    <row r="326" spans="2:23" x14ac:dyDescent="0.3">
      <c r="B326" s="131">
        <v>284</v>
      </c>
      <c r="C326" s="21">
        <v>42078</v>
      </c>
      <c r="D326" s="7">
        <v>0.54026620370370371</v>
      </c>
      <c r="E326" s="7">
        <v>0.92021990740740733</v>
      </c>
      <c r="F326" s="43">
        <f t="shared" si="355"/>
        <v>0.37995370370370363</v>
      </c>
      <c r="G326" s="35">
        <v>9</v>
      </c>
      <c r="H326" s="42">
        <f t="shared" si="356"/>
        <v>1.5</v>
      </c>
      <c r="I326" s="5">
        <f t="shared" si="357"/>
        <v>7.5</v>
      </c>
      <c r="J326" s="28">
        <f t="shared" si="358"/>
        <v>0</v>
      </c>
      <c r="K326" s="42">
        <f t="shared" si="359"/>
        <v>0</v>
      </c>
      <c r="L326" s="130">
        <f t="shared" si="360"/>
        <v>0</v>
      </c>
      <c r="M326" s="42">
        <v>0</v>
      </c>
      <c r="N326" s="42"/>
      <c r="O326" s="42"/>
      <c r="P326" s="42"/>
      <c r="Q326" s="42"/>
      <c r="R326" s="42"/>
      <c r="S326" s="46"/>
      <c r="T326" s="46"/>
      <c r="U326" s="46"/>
      <c r="V326" s="130"/>
      <c r="W326" s="119"/>
    </row>
    <row r="327" spans="2:23" x14ac:dyDescent="0.3">
      <c r="B327" s="131">
        <v>285</v>
      </c>
      <c r="C327" s="21">
        <v>42079</v>
      </c>
      <c r="D327" s="7">
        <v>0.45108796296296294</v>
      </c>
      <c r="E327" s="7">
        <v>0.92038194444444443</v>
      </c>
      <c r="F327" s="43">
        <f t="shared" si="355"/>
        <v>0.46929398148148149</v>
      </c>
      <c r="G327" s="35">
        <v>11.5</v>
      </c>
      <c r="H327" s="42">
        <f t="shared" si="356"/>
        <v>1.5</v>
      </c>
      <c r="I327" s="5">
        <f t="shared" si="357"/>
        <v>10</v>
      </c>
      <c r="J327" s="28">
        <f t="shared" si="358"/>
        <v>2</v>
      </c>
      <c r="K327" s="42">
        <f t="shared" si="359"/>
        <v>2</v>
      </c>
      <c r="L327" s="130">
        <f t="shared" si="360"/>
        <v>0</v>
      </c>
      <c r="M327" s="42">
        <v>301</v>
      </c>
      <c r="N327" s="42"/>
      <c r="O327" s="42"/>
      <c r="P327" s="42"/>
      <c r="Q327" s="42"/>
      <c r="R327" s="42"/>
      <c r="S327" s="46"/>
      <c r="T327" s="46"/>
      <c r="U327" s="46"/>
      <c r="V327" s="130"/>
      <c r="W327" s="119"/>
    </row>
    <row r="328" spans="2:23" x14ac:dyDescent="0.3">
      <c r="B328" s="131">
        <v>286</v>
      </c>
      <c r="C328" s="21">
        <v>42080</v>
      </c>
      <c r="D328" s="191" t="s">
        <v>24</v>
      </c>
      <c r="E328" s="192"/>
      <c r="F328" s="43"/>
      <c r="G328" s="35"/>
      <c r="H328" s="42"/>
      <c r="I328" s="5"/>
      <c r="J328" s="28"/>
      <c r="K328" s="42"/>
      <c r="L328" s="130"/>
      <c r="M328" s="42"/>
      <c r="N328" s="42"/>
      <c r="O328" s="42"/>
      <c r="P328" s="42"/>
      <c r="Q328" s="42"/>
      <c r="R328" s="42"/>
      <c r="S328" s="46"/>
      <c r="T328" s="46"/>
      <c r="U328" s="46"/>
      <c r="V328" s="130"/>
      <c r="W328" s="119"/>
    </row>
    <row r="329" spans="2:23" x14ac:dyDescent="0.3">
      <c r="B329" s="131">
        <v>287</v>
      </c>
      <c r="C329" s="21">
        <v>42081</v>
      </c>
      <c r="D329" s="33" t="s">
        <v>177</v>
      </c>
      <c r="E329" s="33" t="s">
        <v>177</v>
      </c>
      <c r="F329" s="43"/>
      <c r="G329" s="39"/>
      <c r="H329" s="42"/>
      <c r="I329" s="5"/>
      <c r="J329" s="28"/>
      <c r="K329" s="42"/>
      <c r="L329" s="130"/>
      <c r="M329" s="42">
        <v>0</v>
      </c>
      <c r="N329" s="42"/>
      <c r="O329" s="42"/>
      <c r="P329" s="42"/>
      <c r="Q329" s="42"/>
      <c r="R329" s="42"/>
      <c r="S329" s="46"/>
      <c r="T329" s="46"/>
      <c r="U329" s="46"/>
      <c r="V329" s="130"/>
      <c r="W329" s="119"/>
    </row>
    <row r="330" spans="2:23" x14ac:dyDescent="0.3">
      <c r="B330" s="131"/>
      <c r="C330" s="58" t="s">
        <v>310</v>
      </c>
      <c r="D330" s="105"/>
      <c r="E330" s="105"/>
      <c r="F330" s="105"/>
      <c r="G330" s="59">
        <f>SUM(G316:G329)</f>
        <v>55.5</v>
      </c>
      <c r="H330" s="59">
        <f t="shared" ref="H330" si="361">SUM(H316:H329)</f>
        <v>7</v>
      </c>
      <c r="I330" s="59">
        <f t="shared" ref="I330" si="362">SUM(I316:I329)</f>
        <v>48.5</v>
      </c>
      <c r="J330" s="59">
        <f t="shared" ref="J330" si="363">SUM(J316:J329)</f>
        <v>4.5</v>
      </c>
      <c r="K330" s="59">
        <f t="shared" ref="K330" si="364">SUM(K316:K329)</f>
        <v>4.5</v>
      </c>
      <c r="L330" s="59">
        <f t="shared" ref="L330" si="365">SUM(L316:L329)</f>
        <v>0</v>
      </c>
      <c r="M330" s="59">
        <v>677</v>
      </c>
      <c r="N330" s="126">
        <f>SUM(N316:N329)</f>
        <v>0</v>
      </c>
      <c r="O330" s="126">
        <f>SUM(O316:O329)</f>
        <v>0</v>
      </c>
      <c r="P330" s="127">
        <f>SUM(P316:P329)</f>
        <v>0</v>
      </c>
      <c r="Q330" s="59">
        <f t="shared" ref="Q330" si="366">SUM(Q316:Q329)</f>
        <v>0</v>
      </c>
      <c r="R330" s="59">
        <f t="shared" ref="R330" si="367">SUM(R316:R329)</f>
        <v>0</v>
      </c>
      <c r="S330" s="59">
        <f t="shared" ref="S330" si="368">SUM(S316:S329)</f>
        <v>0</v>
      </c>
      <c r="T330" s="59">
        <f t="shared" ref="T330" si="369">SUM(T316:T329)</f>
        <v>0</v>
      </c>
      <c r="U330" s="59">
        <f t="shared" ref="U330" si="370">SUM(U316:U329)</f>
        <v>0</v>
      </c>
      <c r="V330" s="155">
        <f t="shared" ref="V330" si="371">SUM(V316:V329)</f>
        <v>0</v>
      </c>
      <c r="W330" s="47" t="s">
        <v>321</v>
      </c>
    </row>
    <row r="331" spans="2:23" x14ac:dyDescent="0.3">
      <c r="B331" s="18"/>
      <c r="C331" s="110" t="s">
        <v>341</v>
      </c>
      <c r="D331" s="108"/>
      <c r="E331" s="109"/>
      <c r="F331" s="32"/>
      <c r="G331" s="59">
        <f>G330</f>
        <v>55.5</v>
      </c>
      <c r="H331" s="59">
        <f t="shared" ref="H331" si="372">H330</f>
        <v>7</v>
      </c>
      <c r="I331" s="59">
        <f t="shared" ref="I331" si="373">I330</f>
        <v>48.5</v>
      </c>
      <c r="J331" s="59">
        <f t="shared" ref="J331" si="374">J330</f>
        <v>4.5</v>
      </c>
      <c r="K331" s="59">
        <f t="shared" ref="K331" si="375">K330</f>
        <v>4.5</v>
      </c>
      <c r="L331" s="59">
        <f t="shared" ref="L331" si="376">L330</f>
        <v>0</v>
      </c>
      <c r="M331" s="59">
        <v>677</v>
      </c>
      <c r="N331" s="126">
        <f>N330</f>
        <v>0</v>
      </c>
      <c r="O331" s="126">
        <f t="shared" ref="O331:P331" si="377">O330</f>
        <v>0</v>
      </c>
      <c r="P331" s="127">
        <f t="shared" si="377"/>
        <v>0</v>
      </c>
      <c r="Q331" s="59">
        <f t="shared" ref="Q331" si="378">Q330</f>
        <v>0</v>
      </c>
      <c r="R331" s="59">
        <f t="shared" ref="R331" si="379">R330</f>
        <v>0</v>
      </c>
      <c r="S331" s="59">
        <f t="shared" ref="S331" si="380">S330</f>
        <v>0</v>
      </c>
      <c r="T331" s="59">
        <f t="shared" ref="T331" si="381">T330</f>
        <v>0</v>
      </c>
      <c r="U331" s="59">
        <f t="shared" ref="U331" si="382">U330</f>
        <v>0</v>
      </c>
      <c r="V331" s="155">
        <f t="shared" ref="V331" si="383">V330</f>
        <v>0</v>
      </c>
      <c r="W331" s="47"/>
    </row>
    <row r="332" spans="2:23" x14ac:dyDescent="0.3">
      <c r="B332" s="131">
        <v>288</v>
      </c>
      <c r="C332" s="21">
        <v>42082</v>
      </c>
      <c r="D332" s="191" t="s">
        <v>175</v>
      </c>
      <c r="E332" s="192"/>
      <c r="F332" s="43"/>
      <c r="G332" s="35"/>
      <c r="H332" s="42"/>
      <c r="I332" s="5"/>
      <c r="J332" s="28">
        <f t="shared" si="358"/>
        <v>0</v>
      </c>
      <c r="K332" s="42">
        <f t="shared" si="359"/>
        <v>0</v>
      </c>
      <c r="L332" s="130">
        <f t="shared" ref="L332:L343" si="384">J332-K332</f>
        <v>0</v>
      </c>
      <c r="M332" s="42">
        <v>0</v>
      </c>
      <c r="N332" s="42"/>
      <c r="O332" s="42"/>
      <c r="P332" s="42"/>
      <c r="Q332" s="42"/>
      <c r="R332" s="42"/>
      <c r="S332" s="46"/>
      <c r="T332" s="46"/>
      <c r="U332" s="46"/>
      <c r="V332" s="130"/>
      <c r="W332" s="119"/>
    </row>
    <row r="333" spans="2:23" x14ac:dyDescent="0.3">
      <c r="B333" s="131">
        <v>289</v>
      </c>
      <c r="C333" s="21">
        <v>42083</v>
      </c>
      <c r="D333" s="7">
        <v>0.45549768518518513</v>
      </c>
      <c r="E333" s="7">
        <v>0.94098379629629625</v>
      </c>
      <c r="F333" s="43">
        <f t="shared" si="355"/>
        <v>0.48548611111111112</v>
      </c>
      <c r="G333" s="35">
        <v>11.5</v>
      </c>
      <c r="H333" s="42">
        <f t="shared" si="356"/>
        <v>1.5</v>
      </c>
      <c r="I333" s="5">
        <f t="shared" si="357"/>
        <v>10</v>
      </c>
      <c r="J333" s="28">
        <f t="shared" si="358"/>
        <v>2</v>
      </c>
      <c r="K333" s="42">
        <f t="shared" si="359"/>
        <v>2</v>
      </c>
      <c r="L333" s="130">
        <f t="shared" si="384"/>
        <v>0</v>
      </c>
      <c r="M333" s="42">
        <v>301</v>
      </c>
      <c r="N333" s="42"/>
      <c r="O333" s="42"/>
      <c r="P333" s="42"/>
      <c r="Q333" s="42"/>
      <c r="R333" s="42"/>
      <c r="S333" s="46"/>
      <c r="T333" s="46"/>
      <c r="U333" s="46"/>
      <c r="V333" s="130"/>
      <c r="W333" s="119"/>
    </row>
    <row r="334" spans="2:23" x14ac:dyDescent="0.3">
      <c r="B334" s="131">
        <v>290</v>
      </c>
      <c r="C334" s="21">
        <v>42084</v>
      </c>
      <c r="D334" s="7">
        <v>0.43918981481481478</v>
      </c>
      <c r="E334" s="7">
        <v>0.94115740740740739</v>
      </c>
      <c r="F334" s="43">
        <f t="shared" si="355"/>
        <v>0.5019675925925926</v>
      </c>
      <c r="G334" s="35">
        <v>12</v>
      </c>
      <c r="H334" s="42">
        <f t="shared" si="356"/>
        <v>1.5</v>
      </c>
      <c r="I334" s="5">
        <f t="shared" si="357"/>
        <v>10.5</v>
      </c>
      <c r="J334" s="28">
        <f t="shared" si="358"/>
        <v>2.5</v>
      </c>
      <c r="K334" s="42">
        <f t="shared" si="359"/>
        <v>2</v>
      </c>
      <c r="L334" s="130">
        <f t="shared" si="384"/>
        <v>0.5</v>
      </c>
      <c r="M334" s="42">
        <v>396</v>
      </c>
      <c r="N334" s="42"/>
      <c r="O334" s="42"/>
      <c r="P334" s="42"/>
      <c r="Q334" s="42"/>
      <c r="R334" s="42"/>
      <c r="S334" s="46"/>
      <c r="T334" s="46"/>
      <c r="U334" s="46"/>
      <c r="V334" s="130"/>
      <c r="W334" s="119"/>
    </row>
    <row r="335" spans="2:23" x14ac:dyDescent="0.3">
      <c r="B335" s="131">
        <v>291</v>
      </c>
      <c r="C335" s="21">
        <v>42085</v>
      </c>
      <c r="D335" s="7">
        <v>0.43372685185185184</v>
      </c>
      <c r="E335" s="7">
        <v>0.79387731481481483</v>
      </c>
      <c r="F335" s="43">
        <f t="shared" si="355"/>
        <v>0.36015046296296299</v>
      </c>
      <c r="G335" s="35">
        <v>8.5</v>
      </c>
      <c r="H335" s="42">
        <f t="shared" si="356"/>
        <v>0.5</v>
      </c>
      <c r="I335" s="5">
        <f t="shared" si="357"/>
        <v>8</v>
      </c>
      <c r="J335" s="28">
        <f t="shared" si="358"/>
        <v>0</v>
      </c>
      <c r="K335" s="42">
        <f t="shared" si="359"/>
        <v>0</v>
      </c>
      <c r="L335" s="130">
        <f t="shared" si="384"/>
        <v>0</v>
      </c>
      <c r="M335" s="42">
        <v>0</v>
      </c>
      <c r="N335" s="42"/>
      <c r="O335" s="42"/>
      <c r="P335" s="42"/>
      <c r="Q335" s="42"/>
      <c r="R335" s="42"/>
      <c r="S335" s="46"/>
      <c r="T335" s="46"/>
      <c r="U335" s="46"/>
      <c r="V335" s="130"/>
      <c r="W335" s="119"/>
    </row>
    <row r="336" spans="2:23" x14ac:dyDescent="0.3">
      <c r="B336" s="131">
        <v>292</v>
      </c>
      <c r="C336" s="21">
        <v>42086</v>
      </c>
      <c r="D336" s="191" t="s">
        <v>24</v>
      </c>
      <c r="E336" s="192"/>
      <c r="F336" s="43"/>
      <c r="G336" s="35"/>
      <c r="H336" s="42"/>
      <c r="I336" s="5"/>
      <c r="J336" s="28"/>
      <c r="K336" s="42"/>
      <c r="L336" s="130"/>
      <c r="M336" s="42"/>
      <c r="N336" s="42"/>
      <c r="O336" s="42"/>
      <c r="P336" s="42"/>
      <c r="Q336" s="42"/>
      <c r="R336" s="42"/>
      <c r="S336" s="46"/>
      <c r="T336" s="46"/>
      <c r="U336" s="46"/>
      <c r="V336" s="130"/>
      <c r="W336" s="119"/>
    </row>
    <row r="337" spans="1:23" x14ac:dyDescent="0.3">
      <c r="B337" s="131">
        <v>293</v>
      </c>
      <c r="C337" s="21">
        <v>42087</v>
      </c>
      <c r="D337" s="7">
        <v>0.46056712962962965</v>
      </c>
      <c r="E337" s="7">
        <v>0.92012731481481491</v>
      </c>
      <c r="F337" s="43">
        <f t="shared" si="355"/>
        <v>0.45956018518518527</v>
      </c>
      <c r="G337" s="35">
        <v>11</v>
      </c>
      <c r="H337" s="42">
        <f t="shared" si="356"/>
        <v>1.5</v>
      </c>
      <c r="I337" s="5">
        <f t="shared" si="357"/>
        <v>9.5</v>
      </c>
      <c r="J337" s="28">
        <f t="shared" si="358"/>
        <v>1.5</v>
      </c>
      <c r="K337" s="42">
        <f t="shared" si="359"/>
        <v>1.5</v>
      </c>
      <c r="L337" s="130">
        <f t="shared" si="384"/>
        <v>0</v>
      </c>
      <c r="M337" s="42">
        <v>226</v>
      </c>
      <c r="N337" s="42"/>
      <c r="O337" s="42"/>
      <c r="P337" s="42"/>
      <c r="Q337" s="42"/>
      <c r="R337" s="42"/>
      <c r="S337" s="46"/>
      <c r="T337" s="46"/>
      <c r="U337" s="46"/>
      <c r="V337" s="130"/>
      <c r="W337" s="119"/>
    </row>
    <row r="338" spans="1:23" x14ac:dyDescent="0.3">
      <c r="B338" s="131">
        <v>294</v>
      </c>
      <c r="C338" s="21">
        <v>42088</v>
      </c>
      <c r="D338" s="7">
        <v>0.46157407407407408</v>
      </c>
      <c r="E338" s="7">
        <v>0.92009259259259257</v>
      </c>
      <c r="F338" s="43">
        <f t="shared" si="355"/>
        <v>0.45851851851851849</v>
      </c>
      <c r="G338" s="35">
        <v>11</v>
      </c>
      <c r="H338" s="42">
        <f t="shared" si="356"/>
        <v>1.5</v>
      </c>
      <c r="I338" s="5">
        <f t="shared" si="357"/>
        <v>9.5</v>
      </c>
      <c r="J338" s="28">
        <f t="shared" si="358"/>
        <v>1.5</v>
      </c>
      <c r="K338" s="42">
        <f t="shared" si="359"/>
        <v>1.5</v>
      </c>
      <c r="L338" s="130">
        <f t="shared" si="384"/>
        <v>0</v>
      </c>
      <c r="M338" s="42">
        <v>226</v>
      </c>
      <c r="N338" s="42"/>
      <c r="O338" s="42"/>
      <c r="P338" s="42"/>
      <c r="Q338" s="42"/>
      <c r="R338" s="42"/>
      <c r="S338" s="46"/>
      <c r="T338" s="46"/>
      <c r="U338" s="46"/>
      <c r="V338" s="130"/>
      <c r="W338" s="119"/>
    </row>
    <row r="339" spans="1:23" x14ac:dyDescent="0.3">
      <c r="B339" s="131">
        <v>295</v>
      </c>
      <c r="C339" s="21">
        <v>42089</v>
      </c>
      <c r="D339" s="5" t="s">
        <v>56</v>
      </c>
      <c r="E339" s="5" t="s">
        <v>56</v>
      </c>
      <c r="F339" s="145"/>
      <c r="G339" s="39">
        <v>10</v>
      </c>
      <c r="H339" s="42">
        <f t="shared" si="356"/>
        <v>1.5</v>
      </c>
      <c r="I339" s="5">
        <f t="shared" si="357"/>
        <v>8.5</v>
      </c>
      <c r="J339" s="28">
        <f t="shared" si="358"/>
        <v>0.5</v>
      </c>
      <c r="K339" s="42">
        <f t="shared" si="359"/>
        <v>0.5</v>
      </c>
      <c r="L339" s="130">
        <f t="shared" si="384"/>
        <v>0</v>
      </c>
      <c r="M339" s="42">
        <v>75</v>
      </c>
      <c r="N339" s="42"/>
      <c r="O339" s="42"/>
      <c r="P339" s="42"/>
      <c r="Q339" s="42"/>
      <c r="R339" s="42"/>
      <c r="S339" s="46"/>
      <c r="T339" s="46"/>
      <c r="U339" s="46"/>
      <c r="V339" s="130"/>
      <c r="W339" s="119"/>
    </row>
    <row r="340" spans="1:23" x14ac:dyDescent="0.3">
      <c r="B340" s="131">
        <v>296</v>
      </c>
      <c r="C340" s="21">
        <v>42090</v>
      </c>
      <c r="D340" s="7">
        <v>0.46380787037037036</v>
      </c>
      <c r="E340" s="7">
        <v>0.94093749999999998</v>
      </c>
      <c r="F340" s="43">
        <f t="shared" si="355"/>
        <v>0.47712962962962963</v>
      </c>
      <c r="G340" s="35">
        <v>11.5</v>
      </c>
      <c r="H340" s="42">
        <f t="shared" si="356"/>
        <v>1.5</v>
      </c>
      <c r="I340" s="5">
        <f t="shared" si="357"/>
        <v>10</v>
      </c>
      <c r="J340" s="28">
        <f t="shared" si="358"/>
        <v>2</v>
      </c>
      <c r="K340" s="42">
        <f t="shared" si="359"/>
        <v>2</v>
      </c>
      <c r="L340" s="130">
        <f t="shared" si="384"/>
        <v>0</v>
      </c>
      <c r="M340" s="42">
        <v>25</v>
      </c>
      <c r="N340" s="42"/>
      <c r="O340" s="42"/>
      <c r="P340" s="42"/>
      <c r="Q340" s="42"/>
      <c r="R340" s="42"/>
      <c r="S340" s="46"/>
      <c r="T340" s="46"/>
      <c r="U340" s="46"/>
      <c r="V340" s="130"/>
      <c r="W340" s="119"/>
    </row>
    <row r="341" spans="1:23" x14ac:dyDescent="0.3">
      <c r="B341" s="131">
        <v>297</v>
      </c>
      <c r="C341" s="21">
        <v>42091</v>
      </c>
      <c r="D341" s="7">
        <v>0.43556712962962968</v>
      </c>
      <c r="E341" s="7">
        <v>0.9409143518518519</v>
      </c>
      <c r="F341" s="43">
        <f t="shared" si="355"/>
        <v>0.50534722222222217</v>
      </c>
      <c r="G341" s="35">
        <v>12</v>
      </c>
      <c r="H341" s="42">
        <f t="shared" si="356"/>
        <v>1.5</v>
      </c>
      <c r="I341" s="5">
        <f t="shared" si="357"/>
        <v>10.5</v>
      </c>
      <c r="J341" s="28">
        <f t="shared" si="358"/>
        <v>2.5</v>
      </c>
      <c r="K341" s="42">
        <f t="shared" si="359"/>
        <v>2</v>
      </c>
      <c r="L341" s="130">
        <f t="shared" si="384"/>
        <v>0.5</v>
      </c>
      <c r="M341" s="42">
        <v>396</v>
      </c>
      <c r="N341" s="42"/>
      <c r="O341" s="42"/>
      <c r="P341" s="42"/>
      <c r="Q341" s="42"/>
      <c r="R341" s="42"/>
      <c r="S341" s="46"/>
      <c r="T341" s="46"/>
      <c r="U341" s="46"/>
      <c r="V341" s="130"/>
      <c r="W341" s="119"/>
    </row>
    <row r="342" spans="1:23" ht="32.4" x14ac:dyDescent="0.3">
      <c r="B342" s="131">
        <v>298</v>
      </c>
      <c r="C342" s="29">
        <v>42092</v>
      </c>
      <c r="D342" s="7">
        <v>0.45582175925925927</v>
      </c>
      <c r="E342" s="7">
        <v>0.92016203703703703</v>
      </c>
      <c r="F342" s="43">
        <f t="shared" si="355"/>
        <v>0.46434027777777775</v>
      </c>
      <c r="G342" s="35">
        <v>11</v>
      </c>
      <c r="H342" s="42">
        <f t="shared" si="356"/>
        <v>1.5</v>
      </c>
      <c r="I342" s="5">
        <f t="shared" si="357"/>
        <v>9.5</v>
      </c>
      <c r="J342" s="28">
        <f t="shared" si="358"/>
        <v>1.5</v>
      </c>
      <c r="K342" s="42">
        <f t="shared" si="359"/>
        <v>1.5</v>
      </c>
      <c r="L342" s="130">
        <f t="shared" si="384"/>
        <v>0</v>
      </c>
      <c r="M342" s="42">
        <v>226</v>
      </c>
      <c r="N342" s="42">
        <v>2</v>
      </c>
      <c r="O342" s="42">
        <v>1.5</v>
      </c>
      <c r="P342" s="42">
        <f>ROUND(N342*1/3*113+O342*2/3*113,0)</f>
        <v>188</v>
      </c>
      <c r="Q342" s="42"/>
      <c r="R342" s="42"/>
      <c r="S342" s="46"/>
      <c r="T342" s="46"/>
      <c r="U342" s="46" t="s">
        <v>265</v>
      </c>
      <c r="V342" s="69">
        <v>1130</v>
      </c>
      <c r="W342" s="119" t="s">
        <v>186</v>
      </c>
    </row>
    <row r="343" spans="1:23" x14ac:dyDescent="0.3">
      <c r="B343" s="131">
        <v>299</v>
      </c>
      <c r="C343" s="21">
        <v>42093</v>
      </c>
      <c r="D343" s="7">
        <v>0.45590277777777777</v>
      </c>
      <c r="E343" s="7">
        <v>0.92027777777777775</v>
      </c>
      <c r="F343" s="43">
        <f t="shared" si="355"/>
        <v>0.46437499999999998</v>
      </c>
      <c r="G343" s="35">
        <v>11</v>
      </c>
      <c r="H343" s="42">
        <f t="shared" si="356"/>
        <v>1.5</v>
      </c>
      <c r="I343" s="5">
        <f t="shared" si="357"/>
        <v>9.5</v>
      </c>
      <c r="J343" s="28">
        <f t="shared" si="358"/>
        <v>1.5</v>
      </c>
      <c r="K343" s="42">
        <f t="shared" si="359"/>
        <v>1.5</v>
      </c>
      <c r="L343" s="130">
        <f t="shared" si="384"/>
        <v>0</v>
      </c>
      <c r="M343" s="42">
        <v>226</v>
      </c>
      <c r="N343" s="42">
        <v>2</v>
      </c>
      <c r="O343" s="42">
        <v>6</v>
      </c>
      <c r="P343" s="42">
        <f t="shared" ref="P343:P347" si="385">ROUND(N343*1/3*113+O343*2/3*113,0)</f>
        <v>527</v>
      </c>
      <c r="Q343" s="42"/>
      <c r="R343" s="42"/>
      <c r="S343" s="46"/>
      <c r="T343" s="68"/>
      <c r="U343" s="46"/>
      <c r="V343" s="130"/>
      <c r="W343" s="119"/>
    </row>
    <row r="344" spans="1:23" x14ac:dyDescent="0.3">
      <c r="B344" s="131">
        <v>300</v>
      </c>
      <c r="C344" s="21">
        <v>42094</v>
      </c>
      <c r="D344" s="191" t="s">
        <v>24</v>
      </c>
      <c r="E344" s="192"/>
      <c r="F344" s="43"/>
      <c r="G344" s="35"/>
      <c r="H344" s="42"/>
      <c r="I344" s="5"/>
      <c r="J344" s="28"/>
      <c r="K344" s="42"/>
      <c r="L344" s="130"/>
      <c r="M344" s="42"/>
      <c r="N344" s="42"/>
      <c r="O344" s="42"/>
      <c r="P344" s="42">
        <f t="shared" si="385"/>
        <v>0</v>
      </c>
      <c r="Q344" s="42"/>
      <c r="R344" s="42"/>
      <c r="S344" s="46"/>
      <c r="T344" s="46"/>
      <c r="U344" s="46"/>
      <c r="V344" s="130"/>
      <c r="W344" s="119"/>
    </row>
    <row r="345" spans="1:23" x14ac:dyDescent="0.3">
      <c r="A345" s="10" t="s">
        <v>49</v>
      </c>
      <c r="B345" s="131">
        <v>301</v>
      </c>
      <c r="C345" s="21">
        <v>42095</v>
      </c>
      <c r="D345" s="7">
        <v>0.45671296296296293</v>
      </c>
      <c r="E345" s="7">
        <v>0.7391550925925926</v>
      </c>
      <c r="F345" s="43">
        <f t="shared" si="355"/>
        <v>0.28244212962962967</v>
      </c>
      <c r="G345" s="35">
        <v>7</v>
      </c>
      <c r="H345" s="42">
        <f t="shared" si="356"/>
        <v>0.5</v>
      </c>
      <c r="I345" s="5">
        <f t="shared" si="357"/>
        <v>6.5</v>
      </c>
      <c r="J345" s="28">
        <f t="shared" ref="J345:J415" si="386">IF(I345-8&lt;0,0,(I345-8))</f>
        <v>0</v>
      </c>
      <c r="K345" s="42">
        <f t="shared" ref="K345:K415" si="387">IF(2&lt;J345,2,J345)</f>
        <v>0</v>
      </c>
      <c r="L345" s="130">
        <f>J345-K345</f>
        <v>0</v>
      </c>
      <c r="M345" s="42">
        <v>0</v>
      </c>
      <c r="N345" s="42">
        <v>2</v>
      </c>
      <c r="O345" s="42">
        <v>4.5</v>
      </c>
      <c r="P345" s="42">
        <f t="shared" si="385"/>
        <v>414</v>
      </c>
      <c r="Q345" s="42"/>
      <c r="R345" s="42"/>
      <c r="S345" s="46"/>
      <c r="T345" s="46"/>
      <c r="U345" s="46"/>
      <c r="V345" s="130"/>
      <c r="W345" s="119"/>
    </row>
    <row r="346" spans="1:23" x14ac:dyDescent="0.3">
      <c r="B346" s="131"/>
      <c r="C346" s="58" t="s">
        <v>310</v>
      </c>
      <c r="D346" s="105"/>
      <c r="E346" s="105"/>
      <c r="F346" s="105"/>
      <c r="G346" s="59">
        <f>SUM(G332:G345)</f>
        <v>116.5</v>
      </c>
      <c r="H346" s="59">
        <f t="shared" ref="H346" si="388">SUM(H332:H345)</f>
        <v>14.5</v>
      </c>
      <c r="I346" s="59">
        <f t="shared" ref="I346" si="389">SUM(I332:I345)</f>
        <v>102</v>
      </c>
      <c r="J346" s="59">
        <f t="shared" ref="J346" si="390">SUM(J332:J345)</f>
        <v>15.5</v>
      </c>
      <c r="K346" s="59">
        <f t="shared" ref="K346" si="391">SUM(K332:K345)</f>
        <v>14.5</v>
      </c>
      <c r="L346" s="59">
        <f t="shared" ref="L346" si="392">SUM(L332:L345)</f>
        <v>1</v>
      </c>
      <c r="M346" s="59">
        <v>2097</v>
      </c>
      <c r="N346" s="126">
        <f>SUM(N332:N345)</f>
        <v>6</v>
      </c>
      <c r="O346" s="126">
        <f>SUM(O332:O345)</f>
        <v>12</v>
      </c>
      <c r="P346" s="126">
        <f t="shared" si="385"/>
        <v>1130</v>
      </c>
      <c r="Q346" s="59">
        <f t="shared" ref="Q346" si="393">SUM(Q332:Q345)</f>
        <v>0</v>
      </c>
      <c r="R346" s="59">
        <f t="shared" ref="R346" si="394">SUM(R332:R345)</f>
        <v>0</v>
      </c>
      <c r="S346" s="59">
        <v>0</v>
      </c>
      <c r="T346" s="59">
        <f t="shared" ref="T346" si="395">SUM(T332:T345)</f>
        <v>0</v>
      </c>
      <c r="U346" s="59">
        <v>1</v>
      </c>
      <c r="V346" s="155">
        <f t="shared" ref="V346" si="396">SUM(V332:V345)</f>
        <v>1130</v>
      </c>
      <c r="W346" s="47" t="s">
        <v>102</v>
      </c>
    </row>
    <row r="347" spans="1:23" x14ac:dyDescent="0.3">
      <c r="B347" s="118"/>
      <c r="C347" s="110" t="s">
        <v>341</v>
      </c>
      <c r="D347" s="108"/>
      <c r="E347" s="109"/>
      <c r="F347" s="32"/>
      <c r="G347" s="59">
        <f>G346</f>
        <v>116.5</v>
      </c>
      <c r="H347" s="59">
        <f t="shared" ref="H347:L347" si="397">H346</f>
        <v>14.5</v>
      </c>
      <c r="I347" s="59">
        <f t="shared" si="397"/>
        <v>102</v>
      </c>
      <c r="J347" s="59">
        <f t="shared" si="397"/>
        <v>15.5</v>
      </c>
      <c r="K347" s="59">
        <f t="shared" si="397"/>
        <v>14.5</v>
      </c>
      <c r="L347" s="59">
        <f t="shared" si="397"/>
        <v>1</v>
      </c>
      <c r="M347" s="59">
        <v>2097</v>
      </c>
      <c r="N347" s="126">
        <f>N346</f>
        <v>6</v>
      </c>
      <c r="O347" s="126">
        <f t="shared" ref="O347" si="398">O346</f>
        <v>12</v>
      </c>
      <c r="P347" s="126">
        <f t="shared" si="385"/>
        <v>1130</v>
      </c>
      <c r="Q347" s="59">
        <f t="shared" ref="Q347" si="399">Q346</f>
        <v>0</v>
      </c>
      <c r="R347" s="59">
        <f t="shared" ref="R347" si="400">R346</f>
        <v>0</v>
      </c>
      <c r="S347" s="59">
        <f t="shared" ref="S347" si="401">S346</f>
        <v>0</v>
      </c>
      <c r="T347" s="59">
        <f t="shared" ref="T347" si="402">T346</f>
        <v>0</v>
      </c>
      <c r="U347" s="59">
        <f t="shared" ref="U347" si="403">U346</f>
        <v>1</v>
      </c>
      <c r="V347" s="155">
        <f t="shared" ref="V347" si="404">V346</f>
        <v>1130</v>
      </c>
      <c r="W347" s="47"/>
    </row>
    <row r="348" spans="1:23" x14ac:dyDescent="0.3">
      <c r="A348" s="1" t="s">
        <v>75</v>
      </c>
      <c r="B348" s="131">
        <v>302</v>
      </c>
      <c r="C348" s="21">
        <v>42096</v>
      </c>
      <c r="D348" s="7">
        <v>0.45621527777777776</v>
      </c>
      <c r="E348" s="7">
        <v>0.90487268518518515</v>
      </c>
      <c r="F348" s="43">
        <f t="shared" si="355"/>
        <v>0.44865740740740739</v>
      </c>
      <c r="G348" s="35">
        <v>11</v>
      </c>
      <c r="H348" s="42">
        <f t="shared" si="356"/>
        <v>1.5</v>
      </c>
      <c r="I348" s="5">
        <f t="shared" si="357"/>
        <v>9.5</v>
      </c>
      <c r="J348" s="28">
        <f t="shared" si="386"/>
        <v>1.5</v>
      </c>
      <c r="K348" s="42">
        <f t="shared" si="387"/>
        <v>1.5</v>
      </c>
      <c r="L348" s="130">
        <f t="shared" ref="L348:L380" si="405">J348-K348</f>
        <v>0</v>
      </c>
      <c r="M348" s="42">
        <v>232</v>
      </c>
      <c r="N348" s="42"/>
      <c r="O348" s="42"/>
      <c r="P348" s="42"/>
      <c r="Q348" s="42"/>
      <c r="R348" s="42"/>
      <c r="S348" s="46"/>
      <c r="T348" s="46"/>
      <c r="U348" s="46"/>
      <c r="V348" s="130"/>
      <c r="W348" s="119"/>
    </row>
    <row r="349" spans="1:23" x14ac:dyDescent="0.3">
      <c r="A349" s="193"/>
      <c r="B349" s="131">
        <v>303</v>
      </c>
      <c r="C349" s="70">
        <v>42097</v>
      </c>
      <c r="D349" s="7">
        <v>0.43437500000000001</v>
      </c>
      <c r="E349" s="7">
        <v>0.87996527777777789</v>
      </c>
      <c r="F349" s="43">
        <f t="shared" si="355"/>
        <v>0.44559027777777788</v>
      </c>
      <c r="G349" s="35">
        <v>10.5</v>
      </c>
      <c r="H349" s="42">
        <f t="shared" si="356"/>
        <v>1.5</v>
      </c>
      <c r="I349" s="5">
        <f t="shared" si="357"/>
        <v>9</v>
      </c>
      <c r="J349" s="28">
        <f t="shared" si="386"/>
        <v>1</v>
      </c>
      <c r="K349" s="42">
        <f t="shared" si="387"/>
        <v>1</v>
      </c>
      <c r="L349" s="130">
        <f t="shared" si="405"/>
        <v>0</v>
      </c>
      <c r="M349" s="42">
        <v>155</v>
      </c>
      <c r="N349" s="42"/>
      <c r="O349" s="42"/>
      <c r="P349" s="42"/>
      <c r="Q349" s="42" t="s">
        <v>265</v>
      </c>
      <c r="R349" s="42">
        <v>541</v>
      </c>
      <c r="S349" s="46"/>
      <c r="T349" s="46"/>
      <c r="U349" s="46"/>
      <c r="V349" s="130"/>
      <c r="W349" s="119"/>
    </row>
    <row r="350" spans="1:23" x14ac:dyDescent="0.3">
      <c r="A350" s="193"/>
      <c r="B350" s="131">
        <v>304</v>
      </c>
      <c r="C350" s="29">
        <v>42098</v>
      </c>
      <c r="D350" s="7">
        <v>0.43569444444444444</v>
      </c>
      <c r="E350" s="7">
        <v>0.92153935185185187</v>
      </c>
      <c r="F350" s="43">
        <f t="shared" si="355"/>
        <v>0.48584490740740743</v>
      </c>
      <c r="G350" s="35">
        <v>11.5</v>
      </c>
      <c r="H350" s="42">
        <f t="shared" si="356"/>
        <v>1.5</v>
      </c>
      <c r="I350" s="5">
        <f t="shared" si="357"/>
        <v>10</v>
      </c>
      <c r="J350" s="28">
        <f t="shared" si="386"/>
        <v>2</v>
      </c>
      <c r="K350" s="42">
        <f t="shared" si="387"/>
        <v>2</v>
      </c>
      <c r="L350" s="130">
        <f t="shared" si="405"/>
        <v>0</v>
      </c>
      <c r="M350" s="42">
        <v>309</v>
      </c>
      <c r="N350" s="42"/>
      <c r="O350" s="42"/>
      <c r="P350" s="42"/>
      <c r="Q350" s="42"/>
      <c r="R350" s="42"/>
      <c r="S350" s="46"/>
      <c r="T350" s="46"/>
      <c r="U350" s="46" t="s">
        <v>265</v>
      </c>
      <c r="V350" s="69">
        <v>1235</v>
      </c>
      <c r="W350" s="119" t="s">
        <v>31</v>
      </c>
    </row>
    <row r="351" spans="1:23" x14ac:dyDescent="0.3">
      <c r="A351" s="193"/>
      <c r="B351" s="131">
        <v>305</v>
      </c>
      <c r="C351" s="29">
        <v>42099</v>
      </c>
      <c r="D351" s="7">
        <v>0.43935185185185183</v>
      </c>
      <c r="E351" s="7">
        <v>0.89765046296296302</v>
      </c>
      <c r="F351" s="43">
        <f t="shared" si="355"/>
        <v>0.4582986111111112</v>
      </c>
      <c r="G351" s="35">
        <v>11</v>
      </c>
      <c r="H351" s="42">
        <f t="shared" si="356"/>
        <v>1.5</v>
      </c>
      <c r="I351" s="5">
        <f t="shared" si="357"/>
        <v>9.5</v>
      </c>
      <c r="J351" s="28">
        <f t="shared" si="386"/>
        <v>1.5</v>
      </c>
      <c r="K351" s="42">
        <f t="shared" si="387"/>
        <v>1.5</v>
      </c>
      <c r="L351" s="130">
        <f t="shared" si="405"/>
        <v>0</v>
      </c>
      <c r="M351" s="42">
        <v>232</v>
      </c>
      <c r="N351" s="42"/>
      <c r="O351" s="42"/>
      <c r="P351" s="42"/>
      <c r="Q351" s="42"/>
      <c r="R351" s="42"/>
      <c r="S351" s="46"/>
      <c r="T351" s="46"/>
      <c r="U351" s="46" t="s">
        <v>268</v>
      </c>
      <c r="V351" s="69">
        <v>1158</v>
      </c>
      <c r="W351" s="119" t="s">
        <v>32</v>
      </c>
    </row>
    <row r="352" spans="1:23" x14ac:dyDescent="0.3">
      <c r="A352" s="193"/>
      <c r="B352" s="131">
        <v>306</v>
      </c>
      <c r="C352" s="21">
        <v>42100</v>
      </c>
      <c r="D352" s="7">
        <v>0.45501157407407411</v>
      </c>
      <c r="E352" s="7">
        <v>0.9200462962962962</v>
      </c>
      <c r="F352" s="43">
        <f t="shared" si="355"/>
        <v>0.46503472222222209</v>
      </c>
      <c r="G352" s="35">
        <v>11</v>
      </c>
      <c r="H352" s="42">
        <f t="shared" si="356"/>
        <v>1.5</v>
      </c>
      <c r="I352" s="5">
        <f t="shared" si="357"/>
        <v>9.5</v>
      </c>
      <c r="J352" s="28">
        <f t="shared" si="386"/>
        <v>1.5</v>
      </c>
      <c r="K352" s="42">
        <f t="shared" si="387"/>
        <v>1.5</v>
      </c>
      <c r="L352" s="130">
        <f t="shared" si="405"/>
        <v>0</v>
      </c>
      <c r="M352" s="42">
        <v>232</v>
      </c>
      <c r="N352" s="42"/>
      <c r="O352" s="42"/>
      <c r="P352" s="42"/>
      <c r="Q352" s="42"/>
      <c r="R352" s="42"/>
      <c r="S352" s="46"/>
      <c r="T352" s="46"/>
      <c r="U352" s="46"/>
      <c r="V352" s="130"/>
      <c r="W352" s="119"/>
    </row>
    <row r="353" spans="1:23" x14ac:dyDescent="0.3">
      <c r="A353" s="1" t="s">
        <v>102</v>
      </c>
      <c r="B353" s="131">
        <v>307</v>
      </c>
      <c r="C353" s="21">
        <v>42101</v>
      </c>
      <c r="D353" s="7">
        <v>0.45621527777777776</v>
      </c>
      <c r="E353" s="7">
        <v>0.7710069444444444</v>
      </c>
      <c r="F353" s="43">
        <f t="shared" si="355"/>
        <v>0.31479166666666664</v>
      </c>
      <c r="G353" s="35">
        <v>7.5</v>
      </c>
      <c r="H353" s="42">
        <f t="shared" si="356"/>
        <v>0.5</v>
      </c>
      <c r="I353" s="5">
        <f t="shared" si="357"/>
        <v>7</v>
      </c>
      <c r="J353" s="28">
        <f t="shared" si="386"/>
        <v>0</v>
      </c>
      <c r="K353" s="42">
        <f t="shared" si="387"/>
        <v>0</v>
      </c>
      <c r="L353" s="130">
        <f t="shared" si="405"/>
        <v>0</v>
      </c>
      <c r="M353" s="42">
        <v>0</v>
      </c>
      <c r="N353" s="42"/>
      <c r="O353" s="42"/>
      <c r="P353" s="42"/>
      <c r="Q353" s="42"/>
      <c r="R353" s="42"/>
      <c r="S353" s="46"/>
      <c r="T353" s="68"/>
      <c r="U353" s="46"/>
      <c r="V353" s="130"/>
      <c r="W353" s="119"/>
    </row>
    <row r="354" spans="1:23" x14ac:dyDescent="0.3">
      <c r="B354" s="131">
        <v>308</v>
      </c>
      <c r="C354" s="21">
        <v>42102</v>
      </c>
      <c r="D354" s="7">
        <v>0.45471064814814816</v>
      </c>
      <c r="E354" s="7">
        <v>0.9199652777777777</v>
      </c>
      <c r="F354" s="43">
        <f t="shared" si="355"/>
        <v>0.46525462962962955</v>
      </c>
      <c r="G354" s="35">
        <v>11</v>
      </c>
      <c r="H354" s="42">
        <f t="shared" si="356"/>
        <v>1.5</v>
      </c>
      <c r="I354" s="5">
        <f t="shared" si="357"/>
        <v>9.5</v>
      </c>
      <c r="J354" s="28">
        <f t="shared" si="386"/>
        <v>1.5</v>
      </c>
      <c r="K354" s="42">
        <f t="shared" si="387"/>
        <v>1.5</v>
      </c>
      <c r="L354" s="130">
        <f t="shared" si="405"/>
        <v>0</v>
      </c>
      <c r="M354" s="42">
        <v>232</v>
      </c>
      <c r="N354" s="42"/>
      <c r="O354" s="42"/>
      <c r="P354" s="42"/>
      <c r="Q354" s="42"/>
      <c r="R354" s="42"/>
      <c r="S354" s="46"/>
      <c r="T354" s="46"/>
      <c r="U354" s="46"/>
      <c r="V354" s="130"/>
      <c r="W354" s="119"/>
    </row>
    <row r="355" spans="1:23" x14ac:dyDescent="0.3">
      <c r="B355" s="131">
        <v>309</v>
      </c>
      <c r="C355" s="21">
        <v>42103</v>
      </c>
      <c r="D355" s="191" t="s">
        <v>175</v>
      </c>
      <c r="E355" s="192"/>
      <c r="F355" s="43"/>
      <c r="G355" s="35"/>
      <c r="H355" s="42"/>
      <c r="I355" s="5"/>
      <c r="J355" s="28"/>
      <c r="K355" s="42"/>
      <c r="L355" s="130"/>
      <c r="M355" s="42"/>
      <c r="N355" s="42"/>
      <c r="O355" s="42"/>
      <c r="P355" s="42"/>
      <c r="Q355" s="42"/>
      <c r="R355" s="42"/>
      <c r="S355" s="46"/>
      <c r="T355" s="46"/>
      <c r="U355" s="46"/>
      <c r="V355" s="130"/>
      <c r="W355" s="119"/>
    </row>
    <row r="356" spans="1:23" x14ac:dyDescent="0.3">
      <c r="B356" s="131">
        <v>310</v>
      </c>
      <c r="C356" s="21">
        <v>42104</v>
      </c>
      <c r="D356" s="7">
        <v>0.45960648148148148</v>
      </c>
      <c r="E356" s="7">
        <v>0.7333101851851852</v>
      </c>
      <c r="F356" s="43">
        <f t="shared" si="355"/>
        <v>0.27370370370370373</v>
      </c>
      <c r="G356" s="35">
        <v>6.5</v>
      </c>
      <c r="H356" s="42">
        <f t="shared" si="356"/>
        <v>0.5</v>
      </c>
      <c r="I356" s="5">
        <f t="shared" si="357"/>
        <v>6</v>
      </c>
      <c r="J356" s="28">
        <f t="shared" si="386"/>
        <v>0</v>
      </c>
      <c r="K356" s="42">
        <f t="shared" si="387"/>
        <v>0</v>
      </c>
      <c r="L356" s="130">
        <f t="shared" si="405"/>
        <v>0</v>
      </c>
      <c r="M356" s="42">
        <v>0</v>
      </c>
      <c r="N356" s="42"/>
      <c r="O356" s="42"/>
      <c r="P356" s="42"/>
      <c r="Q356" s="42"/>
      <c r="R356" s="42"/>
      <c r="S356" s="46"/>
      <c r="T356" s="46"/>
      <c r="U356" s="46"/>
      <c r="V356" s="130"/>
      <c r="W356" s="119"/>
    </row>
    <row r="357" spans="1:23" x14ac:dyDescent="0.3">
      <c r="B357" s="131">
        <v>311</v>
      </c>
      <c r="C357" s="21">
        <v>42105</v>
      </c>
      <c r="D357" s="7">
        <v>0.45847222222222223</v>
      </c>
      <c r="E357" s="7">
        <v>0.94084490740740734</v>
      </c>
      <c r="F357" s="43">
        <f t="shared" si="355"/>
        <v>0.48237268518518511</v>
      </c>
      <c r="G357" s="35">
        <v>11.5</v>
      </c>
      <c r="H357" s="42">
        <f t="shared" si="356"/>
        <v>1.5</v>
      </c>
      <c r="I357" s="5">
        <f t="shared" si="357"/>
        <v>10</v>
      </c>
      <c r="J357" s="28">
        <f t="shared" si="386"/>
        <v>2</v>
      </c>
      <c r="K357" s="42">
        <f t="shared" si="387"/>
        <v>2</v>
      </c>
      <c r="L357" s="130">
        <f t="shared" si="405"/>
        <v>0</v>
      </c>
      <c r="M357" s="42">
        <v>309</v>
      </c>
      <c r="N357" s="42"/>
      <c r="O357" s="42"/>
      <c r="P357" s="42"/>
      <c r="Q357" s="42"/>
      <c r="R357" s="42"/>
      <c r="S357" s="46"/>
      <c r="T357" s="46"/>
      <c r="U357" s="46"/>
      <c r="V357" s="130"/>
      <c r="W357" s="119"/>
    </row>
    <row r="358" spans="1:23" x14ac:dyDescent="0.3">
      <c r="B358" s="131">
        <v>312</v>
      </c>
      <c r="C358" s="21">
        <v>42106</v>
      </c>
      <c r="D358" s="7">
        <v>0.43343749999999998</v>
      </c>
      <c r="E358" s="7">
        <v>0.876886574074074</v>
      </c>
      <c r="F358" s="43">
        <f t="shared" si="355"/>
        <v>0.44344907407407402</v>
      </c>
      <c r="G358" s="35">
        <v>10.5</v>
      </c>
      <c r="H358" s="42">
        <f t="shared" si="356"/>
        <v>1.5</v>
      </c>
      <c r="I358" s="5">
        <f t="shared" si="357"/>
        <v>9</v>
      </c>
      <c r="J358" s="28">
        <f t="shared" si="386"/>
        <v>1</v>
      </c>
      <c r="K358" s="42">
        <f t="shared" si="387"/>
        <v>1</v>
      </c>
      <c r="L358" s="130">
        <f t="shared" si="405"/>
        <v>0</v>
      </c>
      <c r="M358" s="42">
        <v>155</v>
      </c>
      <c r="N358" s="42">
        <v>2</v>
      </c>
      <c r="O358" s="42">
        <v>2.5</v>
      </c>
      <c r="P358" s="42">
        <f>ROUND(N358*1/3*116+O358*2/3*116,0)</f>
        <v>271</v>
      </c>
      <c r="Q358" s="42"/>
      <c r="R358" s="42"/>
      <c r="S358" s="46"/>
      <c r="T358" s="46"/>
      <c r="U358" s="46"/>
      <c r="V358" s="130"/>
      <c r="W358" s="119"/>
    </row>
    <row r="359" spans="1:23" x14ac:dyDescent="0.3">
      <c r="B359" s="131">
        <v>313</v>
      </c>
      <c r="C359" s="21">
        <v>42107</v>
      </c>
      <c r="D359" s="7">
        <v>0.45518518518518519</v>
      </c>
      <c r="E359" s="7">
        <v>0.91991898148148143</v>
      </c>
      <c r="F359" s="43">
        <f t="shared" si="355"/>
        <v>0.46473379629629624</v>
      </c>
      <c r="G359" s="35">
        <v>11</v>
      </c>
      <c r="H359" s="42">
        <f t="shared" si="356"/>
        <v>1.5</v>
      </c>
      <c r="I359" s="5">
        <f t="shared" si="357"/>
        <v>9.5</v>
      </c>
      <c r="J359" s="28">
        <f t="shared" si="386"/>
        <v>1.5</v>
      </c>
      <c r="K359" s="42">
        <f t="shared" si="387"/>
        <v>1.5</v>
      </c>
      <c r="L359" s="130">
        <f t="shared" si="405"/>
        <v>0</v>
      </c>
      <c r="M359" s="42">
        <v>232</v>
      </c>
      <c r="N359" s="42">
        <v>2</v>
      </c>
      <c r="O359" s="42">
        <v>6</v>
      </c>
      <c r="P359" s="42">
        <f t="shared" ref="P359:P364" si="406">ROUND(N359*1/3*116+O359*2/3*116,0)</f>
        <v>541</v>
      </c>
      <c r="Q359" s="42"/>
      <c r="R359" s="42"/>
      <c r="S359" s="46"/>
      <c r="T359" s="46"/>
      <c r="U359" s="46"/>
      <c r="V359" s="130"/>
      <c r="W359" s="119"/>
    </row>
    <row r="360" spans="1:23" x14ac:dyDescent="0.3">
      <c r="B360" s="131">
        <v>314</v>
      </c>
      <c r="C360" s="21">
        <v>42108</v>
      </c>
      <c r="D360" s="191" t="s">
        <v>175</v>
      </c>
      <c r="E360" s="192"/>
      <c r="F360" s="43"/>
      <c r="G360" s="35"/>
      <c r="H360" s="42"/>
      <c r="I360" s="5"/>
      <c r="J360" s="28"/>
      <c r="K360" s="42"/>
      <c r="L360" s="130"/>
      <c r="M360" s="42"/>
      <c r="N360" s="42"/>
      <c r="O360" s="42"/>
      <c r="P360" s="42">
        <f t="shared" si="406"/>
        <v>0</v>
      </c>
      <c r="Q360" s="42"/>
      <c r="R360" s="42"/>
      <c r="S360" s="46"/>
      <c r="T360" s="46"/>
      <c r="U360" s="46"/>
      <c r="V360" s="130"/>
      <c r="W360" s="119"/>
    </row>
    <row r="361" spans="1:23" x14ac:dyDescent="0.3">
      <c r="B361" s="131">
        <v>315</v>
      </c>
      <c r="C361" s="21">
        <v>42109</v>
      </c>
      <c r="D361" s="7">
        <v>0.45555555555555555</v>
      </c>
      <c r="E361" s="7">
        <v>0.91982638888888879</v>
      </c>
      <c r="F361" s="43">
        <f t="shared" si="355"/>
        <v>0.46427083333333324</v>
      </c>
      <c r="G361" s="35">
        <v>11</v>
      </c>
      <c r="H361" s="42">
        <f t="shared" si="356"/>
        <v>1.5</v>
      </c>
      <c r="I361" s="5">
        <f t="shared" si="357"/>
        <v>9.5</v>
      </c>
      <c r="J361" s="28">
        <f t="shared" si="386"/>
        <v>1.5</v>
      </c>
      <c r="K361" s="42">
        <f t="shared" si="387"/>
        <v>1.5</v>
      </c>
      <c r="L361" s="130">
        <f t="shared" si="405"/>
        <v>0</v>
      </c>
      <c r="M361" s="42">
        <v>232</v>
      </c>
      <c r="N361" s="42">
        <v>2</v>
      </c>
      <c r="O361" s="42">
        <v>6</v>
      </c>
      <c r="P361" s="42">
        <f t="shared" si="406"/>
        <v>541</v>
      </c>
      <c r="Q361" s="42"/>
      <c r="R361" s="42"/>
      <c r="S361" s="46"/>
      <c r="T361" s="46"/>
      <c r="U361" s="46"/>
      <c r="V361" s="130"/>
      <c r="W361" s="119"/>
    </row>
    <row r="362" spans="1:23" x14ac:dyDescent="0.3">
      <c r="B362" s="131"/>
      <c r="C362" s="58" t="s">
        <v>310</v>
      </c>
      <c r="D362" s="105"/>
      <c r="E362" s="105"/>
      <c r="F362" s="105"/>
      <c r="G362" s="59">
        <f>SUM(G348:G361)</f>
        <v>124</v>
      </c>
      <c r="H362" s="59">
        <f t="shared" ref="H362" si="407">SUM(H348:H361)</f>
        <v>16</v>
      </c>
      <c r="I362" s="59">
        <f t="shared" ref="I362" si="408">SUM(I348:I361)</f>
        <v>108</v>
      </c>
      <c r="J362" s="59">
        <f t="shared" ref="J362" si="409">SUM(J348:J361)</f>
        <v>15</v>
      </c>
      <c r="K362" s="59">
        <f t="shared" ref="K362" si="410">SUM(K348:K361)</f>
        <v>15</v>
      </c>
      <c r="L362" s="59">
        <f t="shared" ref="L362" si="411">SUM(L348:L361)</f>
        <v>0</v>
      </c>
      <c r="M362" s="59">
        <v>2320</v>
      </c>
      <c r="N362" s="126">
        <f>SUM(N348:N361)</f>
        <v>6</v>
      </c>
      <c r="O362" s="126">
        <f>SUM(O348:O361)</f>
        <v>14.5</v>
      </c>
      <c r="P362" s="126">
        <f t="shared" si="406"/>
        <v>1353</v>
      </c>
      <c r="Q362" s="59">
        <v>1</v>
      </c>
      <c r="R362" s="59">
        <f t="shared" ref="R362" si="412">SUM(R348:R361)</f>
        <v>541</v>
      </c>
      <c r="S362" s="59">
        <v>0</v>
      </c>
      <c r="T362" s="59">
        <f t="shared" ref="T362" si="413">SUM(T348:T361)</f>
        <v>0</v>
      </c>
      <c r="U362" s="59">
        <v>2</v>
      </c>
      <c r="V362" s="155">
        <f t="shared" ref="V362" si="414">SUM(V348:V361)</f>
        <v>2393</v>
      </c>
      <c r="W362" s="47" t="s">
        <v>323</v>
      </c>
    </row>
    <row r="363" spans="1:23" x14ac:dyDescent="0.3">
      <c r="B363" s="118"/>
      <c r="C363" s="110" t="s">
        <v>341</v>
      </c>
      <c r="D363" s="108"/>
      <c r="E363" s="109"/>
      <c r="F363" s="32"/>
      <c r="G363" s="59">
        <f>G362</f>
        <v>124</v>
      </c>
      <c r="H363" s="59">
        <f>H362</f>
        <v>16</v>
      </c>
      <c r="I363" s="59">
        <f>I362-J350-J351</f>
        <v>104.5</v>
      </c>
      <c r="J363" s="59">
        <f>J362-J350-J351</f>
        <v>11.5</v>
      </c>
      <c r="K363" s="59">
        <f t="shared" ref="K363:L363" si="415">K362-K350-K351</f>
        <v>11.5</v>
      </c>
      <c r="L363" s="59">
        <f t="shared" si="415"/>
        <v>0</v>
      </c>
      <c r="M363" s="59">
        <v>1779</v>
      </c>
      <c r="N363" s="126">
        <f>N362</f>
        <v>6</v>
      </c>
      <c r="O363" s="126">
        <f t="shared" ref="O363" si="416">O362</f>
        <v>14.5</v>
      </c>
      <c r="P363" s="126">
        <f t="shared" si="406"/>
        <v>1353</v>
      </c>
      <c r="Q363" s="59">
        <f t="shared" ref="Q363" si="417">Q362</f>
        <v>1</v>
      </c>
      <c r="R363" s="59">
        <f t="shared" ref="R363" si="418">R362</f>
        <v>541</v>
      </c>
      <c r="S363" s="59">
        <f t="shared" ref="S363" si="419">S362</f>
        <v>0</v>
      </c>
      <c r="T363" s="59">
        <f t="shared" ref="T363" si="420">T362</f>
        <v>0</v>
      </c>
      <c r="U363" s="59">
        <f t="shared" ref="U363" si="421">U362</f>
        <v>2</v>
      </c>
      <c r="V363" s="155">
        <f t="shared" ref="V363" si="422">V362</f>
        <v>2393</v>
      </c>
      <c r="W363" s="47"/>
    </row>
    <row r="364" spans="1:23" x14ac:dyDescent="0.3">
      <c r="B364" s="131">
        <v>316</v>
      </c>
      <c r="C364" s="21">
        <v>42110</v>
      </c>
      <c r="D364" s="7">
        <v>0.45620370370370367</v>
      </c>
      <c r="E364" s="7">
        <v>0.91988425925925921</v>
      </c>
      <c r="F364" s="43">
        <f t="shared" si="355"/>
        <v>0.46368055555555554</v>
      </c>
      <c r="G364" s="35">
        <v>11</v>
      </c>
      <c r="H364" s="42">
        <f t="shared" si="356"/>
        <v>1.5</v>
      </c>
      <c r="I364" s="5">
        <f t="shared" si="357"/>
        <v>9.5</v>
      </c>
      <c r="J364" s="28">
        <f t="shared" si="386"/>
        <v>1.5</v>
      </c>
      <c r="K364" s="42">
        <f t="shared" si="387"/>
        <v>1.5</v>
      </c>
      <c r="L364" s="130">
        <f t="shared" si="405"/>
        <v>0</v>
      </c>
      <c r="M364" s="42">
        <v>232</v>
      </c>
      <c r="N364" s="42"/>
      <c r="O364" s="42"/>
      <c r="P364" s="42">
        <f t="shared" si="406"/>
        <v>0</v>
      </c>
      <c r="Q364" s="42"/>
      <c r="R364" s="42"/>
      <c r="S364" s="46"/>
      <c r="T364" s="46"/>
      <c r="U364" s="46"/>
      <c r="V364" s="130"/>
      <c r="W364" s="119"/>
    </row>
    <row r="365" spans="1:23" x14ac:dyDescent="0.3">
      <c r="B365" s="131">
        <v>317</v>
      </c>
      <c r="C365" s="21">
        <v>42111</v>
      </c>
      <c r="D365" s="7">
        <v>0.45375000000000004</v>
      </c>
      <c r="E365" s="7" t="s">
        <v>56</v>
      </c>
      <c r="F365" s="43"/>
      <c r="G365" s="35">
        <v>7</v>
      </c>
      <c r="H365" s="42">
        <f t="shared" si="356"/>
        <v>0.5</v>
      </c>
      <c r="I365" s="5">
        <f t="shared" si="357"/>
        <v>6.5</v>
      </c>
      <c r="J365" s="28">
        <f t="shared" si="386"/>
        <v>0</v>
      </c>
      <c r="K365" s="42">
        <f t="shared" si="387"/>
        <v>0</v>
      </c>
      <c r="L365" s="130">
        <f t="shared" si="405"/>
        <v>0</v>
      </c>
      <c r="M365" s="42">
        <v>0</v>
      </c>
      <c r="N365" s="42"/>
      <c r="O365" s="42"/>
      <c r="P365" s="42"/>
      <c r="Q365" s="42"/>
      <c r="R365" s="42"/>
      <c r="S365" s="46"/>
      <c r="T365" s="46"/>
      <c r="U365" s="46"/>
      <c r="V365" s="130"/>
      <c r="W365" s="119"/>
    </row>
    <row r="366" spans="1:23" x14ac:dyDescent="0.3">
      <c r="B366" s="131">
        <v>318</v>
      </c>
      <c r="C366" s="21">
        <v>42112</v>
      </c>
      <c r="D366" s="7">
        <v>0.43530092592592595</v>
      </c>
      <c r="E366" s="7">
        <v>0.94077546296296299</v>
      </c>
      <c r="F366" s="43">
        <f t="shared" si="355"/>
        <v>0.50547453703703704</v>
      </c>
      <c r="G366" s="35">
        <v>12</v>
      </c>
      <c r="H366" s="42">
        <f t="shared" si="356"/>
        <v>1.5</v>
      </c>
      <c r="I366" s="5">
        <f t="shared" si="357"/>
        <v>10.5</v>
      </c>
      <c r="J366" s="28">
        <f t="shared" si="386"/>
        <v>2.5</v>
      </c>
      <c r="K366" s="42">
        <f t="shared" si="387"/>
        <v>2</v>
      </c>
      <c r="L366" s="130">
        <f t="shared" si="405"/>
        <v>0.5</v>
      </c>
      <c r="M366" s="42">
        <v>406</v>
      </c>
      <c r="N366" s="42"/>
      <c r="O366" s="42"/>
      <c r="P366" s="42"/>
      <c r="Q366" s="42"/>
      <c r="R366" s="42"/>
      <c r="S366" s="46"/>
      <c r="T366" s="46"/>
      <c r="U366" s="46"/>
      <c r="V366" s="130"/>
      <c r="W366" s="119"/>
    </row>
    <row r="367" spans="1:23" x14ac:dyDescent="0.3">
      <c r="B367" s="131">
        <v>319</v>
      </c>
      <c r="C367" s="21">
        <v>42113</v>
      </c>
      <c r="D367" s="7">
        <v>0.43403935185185188</v>
      </c>
      <c r="E367" s="7">
        <v>0.80120370370370375</v>
      </c>
      <c r="F367" s="43">
        <f t="shared" si="355"/>
        <v>0.36716435185185187</v>
      </c>
      <c r="G367" s="35">
        <v>9</v>
      </c>
      <c r="H367" s="42">
        <f t="shared" si="356"/>
        <v>1.5</v>
      </c>
      <c r="I367" s="5">
        <f t="shared" si="357"/>
        <v>7.5</v>
      </c>
      <c r="J367" s="28">
        <f t="shared" si="386"/>
        <v>0</v>
      </c>
      <c r="K367" s="42">
        <f t="shared" si="387"/>
        <v>0</v>
      </c>
      <c r="L367" s="130">
        <f t="shared" si="405"/>
        <v>0</v>
      </c>
      <c r="M367" s="42">
        <v>0</v>
      </c>
      <c r="N367" s="42"/>
      <c r="O367" s="42"/>
      <c r="P367" s="42"/>
      <c r="Q367" s="42"/>
      <c r="R367" s="42"/>
      <c r="S367" s="46"/>
      <c r="T367" s="46"/>
      <c r="U367" s="46"/>
      <c r="V367" s="130"/>
      <c r="W367" s="119"/>
    </row>
    <row r="368" spans="1:23" x14ac:dyDescent="0.3">
      <c r="B368" s="131">
        <v>320</v>
      </c>
      <c r="C368" s="21">
        <v>42114</v>
      </c>
      <c r="D368" s="7">
        <v>0.45650462962962962</v>
      </c>
      <c r="E368" s="7">
        <v>0.92001157407407408</v>
      </c>
      <c r="F368" s="43">
        <f t="shared" si="355"/>
        <v>0.46350694444444446</v>
      </c>
      <c r="G368" s="35">
        <v>11</v>
      </c>
      <c r="H368" s="42">
        <f t="shared" si="356"/>
        <v>1.5</v>
      </c>
      <c r="I368" s="5">
        <f t="shared" si="357"/>
        <v>9.5</v>
      </c>
      <c r="J368" s="28">
        <f t="shared" si="386"/>
        <v>1.5</v>
      </c>
      <c r="K368" s="42">
        <f t="shared" si="387"/>
        <v>1.5</v>
      </c>
      <c r="L368" s="130">
        <f t="shared" si="405"/>
        <v>0</v>
      </c>
      <c r="M368" s="42">
        <v>232</v>
      </c>
      <c r="N368" s="42"/>
      <c r="O368" s="42"/>
      <c r="P368" s="42"/>
      <c r="Q368" s="42"/>
      <c r="R368" s="42"/>
      <c r="S368" s="46"/>
      <c r="T368" s="46"/>
      <c r="U368" s="46"/>
      <c r="V368" s="130"/>
      <c r="W368" s="119"/>
    </row>
    <row r="369" spans="1:23" x14ac:dyDescent="0.3">
      <c r="B369" s="131">
        <v>321</v>
      </c>
      <c r="C369" s="21">
        <v>42115</v>
      </c>
      <c r="D369" s="7">
        <v>0.45473379629629629</v>
      </c>
      <c r="E369" s="7">
        <v>0.9199652777777777</v>
      </c>
      <c r="F369" s="43">
        <f t="shared" si="355"/>
        <v>0.46523148148148141</v>
      </c>
      <c r="G369" s="35">
        <v>11</v>
      </c>
      <c r="H369" s="42">
        <f t="shared" si="356"/>
        <v>1.5</v>
      </c>
      <c r="I369" s="5">
        <f t="shared" si="357"/>
        <v>9.5</v>
      </c>
      <c r="J369" s="28">
        <f t="shared" si="386"/>
        <v>1.5</v>
      </c>
      <c r="K369" s="42">
        <f t="shared" si="387"/>
        <v>1.5</v>
      </c>
      <c r="L369" s="130">
        <f t="shared" si="405"/>
        <v>0</v>
      </c>
      <c r="M369" s="42">
        <v>232</v>
      </c>
      <c r="N369" s="42"/>
      <c r="O369" s="42"/>
      <c r="P369" s="42"/>
      <c r="Q369" s="42"/>
      <c r="R369" s="42"/>
      <c r="S369" s="46" t="s">
        <v>271</v>
      </c>
      <c r="T369" s="68">
        <v>1158</v>
      </c>
      <c r="U369" s="46"/>
      <c r="V369" s="130"/>
      <c r="W369" s="119"/>
    </row>
    <row r="370" spans="1:23" x14ac:dyDescent="0.3">
      <c r="B370" s="131">
        <v>322</v>
      </c>
      <c r="C370" s="21">
        <v>42116</v>
      </c>
      <c r="D370" s="191" t="s">
        <v>175</v>
      </c>
      <c r="E370" s="192"/>
      <c r="F370" s="43"/>
      <c r="G370" s="35"/>
      <c r="H370" s="42"/>
      <c r="I370" s="5"/>
      <c r="J370" s="28"/>
      <c r="K370" s="42"/>
      <c r="L370" s="130"/>
      <c r="M370" s="42"/>
      <c r="N370" s="42"/>
      <c r="O370" s="42"/>
      <c r="P370" s="42"/>
      <c r="Q370" s="42"/>
      <c r="R370" s="42"/>
      <c r="S370" s="46"/>
      <c r="T370" s="46"/>
      <c r="U370" s="46"/>
      <c r="V370" s="130"/>
      <c r="W370" s="119"/>
    </row>
    <row r="371" spans="1:23" x14ac:dyDescent="0.3">
      <c r="B371" s="131">
        <v>323</v>
      </c>
      <c r="C371" s="21">
        <v>42117</v>
      </c>
      <c r="D371" s="7">
        <v>0.45554398148148145</v>
      </c>
      <c r="E371" s="7">
        <v>0.87844907407407413</v>
      </c>
      <c r="F371" s="43">
        <f t="shared" si="355"/>
        <v>0.42290509259259268</v>
      </c>
      <c r="G371" s="35">
        <v>10</v>
      </c>
      <c r="H371" s="42">
        <f t="shared" si="356"/>
        <v>1.5</v>
      </c>
      <c r="I371" s="5">
        <f t="shared" si="357"/>
        <v>8.5</v>
      </c>
      <c r="J371" s="28">
        <f t="shared" si="386"/>
        <v>0.5</v>
      </c>
      <c r="K371" s="42">
        <f t="shared" si="387"/>
        <v>0.5</v>
      </c>
      <c r="L371" s="130">
        <f t="shared" si="405"/>
        <v>0</v>
      </c>
      <c r="M371" s="42">
        <v>77</v>
      </c>
      <c r="N371" s="42"/>
      <c r="O371" s="42"/>
      <c r="P371" s="42"/>
      <c r="Q371" s="42"/>
      <c r="R371" s="42"/>
      <c r="S371" s="46"/>
      <c r="T371" s="46"/>
      <c r="U371" s="46"/>
      <c r="V371" s="130"/>
      <c r="W371" s="119"/>
    </row>
    <row r="372" spans="1:23" x14ac:dyDescent="0.3">
      <c r="B372" s="131">
        <v>324</v>
      </c>
      <c r="C372" s="21">
        <v>42118</v>
      </c>
      <c r="D372" s="7">
        <v>0.45629629629629626</v>
      </c>
      <c r="E372" s="7">
        <v>0.90156249999999993</v>
      </c>
      <c r="F372" s="43">
        <f t="shared" si="355"/>
        <v>0.44526620370370368</v>
      </c>
      <c r="G372" s="35">
        <v>10.5</v>
      </c>
      <c r="H372" s="42">
        <f t="shared" si="356"/>
        <v>1.5</v>
      </c>
      <c r="I372" s="5">
        <f t="shared" si="357"/>
        <v>9</v>
      </c>
      <c r="J372" s="28">
        <f t="shared" si="386"/>
        <v>1</v>
      </c>
      <c r="K372" s="42">
        <f t="shared" si="387"/>
        <v>1</v>
      </c>
      <c r="L372" s="130">
        <f t="shared" si="405"/>
        <v>0</v>
      </c>
      <c r="M372" s="42">
        <v>155</v>
      </c>
      <c r="N372" s="42"/>
      <c r="O372" s="42"/>
      <c r="P372" s="42"/>
      <c r="Q372" s="42"/>
      <c r="R372" s="42"/>
      <c r="S372" s="46"/>
      <c r="T372" s="46"/>
      <c r="U372" s="46"/>
      <c r="V372" s="130"/>
      <c r="W372" s="119"/>
    </row>
    <row r="373" spans="1:23" x14ac:dyDescent="0.3">
      <c r="B373" s="131">
        <v>325</v>
      </c>
      <c r="C373" s="21">
        <v>42119</v>
      </c>
      <c r="D373" s="7">
        <v>0.43376157407407406</v>
      </c>
      <c r="E373" s="7">
        <v>0.89133101851851848</v>
      </c>
      <c r="F373" s="43">
        <f t="shared" si="355"/>
        <v>0.45756944444444442</v>
      </c>
      <c r="G373" s="35">
        <v>11</v>
      </c>
      <c r="H373" s="42">
        <f t="shared" si="356"/>
        <v>1.5</v>
      </c>
      <c r="I373" s="5">
        <f t="shared" si="357"/>
        <v>9.5</v>
      </c>
      <c r="J373" s="28">
        <f t="shared" si="386"/>
        <v>1.5</v>
      </c>
      <c r="K373" s="42">
        <f t="shared" si="387"/>
        <v>1.5</v>
      </c>
      <c r="L373" s="130">
        <f t="shared" si="405"/>
        <v>0</v>
      </c>
      <c r="M373" s="42">
        <v>232</v>
      </c>
      <c r="N373" s="42"/>
      <c r="O373" s="42"/>
      <c r="P373" s="42"/>
      <c r="Q373" s="42"/>
      <c r="R373" s="42"/>
      <c r="S373" s="46"/>
      <c r="T373" s="46"/>
      <c r="U373" s="46"/>
      <c r="V373" s="130"/>
      <c r="W373" s="119"/>
    </row>
    <row r="374" spans="1:23" x14ac:dyDescent="0.3">
      <c r="B374" s="131">
        <v>326</v>
      </c>
      <c r="C374" s="21">
        <v>42120</v>
      </c>
      <c r="D374" s="5" t="s">
        <v>56</v>
      </c>
      <c r="E374" s="7">
        <v>0.91984953703703709</v>
      </c>
      <c r="F374" s="43"/>
      <c r="G374" s="35">
        <v>11</v>
      </c>
      <c r="H374" s="42">
        <f t="shared" si="356"/>
        <v>1.5</v>
      </c>
      <c r="I374" s="5">
        <f t="shared" si="357"/>
        <v>9.5</v>
      </c>
      <c r="J374" s="28">
        <f t="shared" si="386"/>
        <v>1.5</v>
      </c>
      <c r="K374" s="42">
        <f t="shared" si="387"/>
        <v>1.5</v>
      </c>
      <c r="L374" s="130">
        <f t="shared" si="405"/>
        <v>0</v>
      </c>
      <c r="M374" s="42">
        <v>232</v>
      </c>
      <c r="N374" s="42"/>
      <c r="O374" s="42"/>
      <c r="P374" s="42"/>
      <c r="Q374" s="42"/>
      <c r="R374" s="42"/>
      <c r="S374" s="46"/>
      <c r="T374" s="46"/>
      <c r="U374" s="46"/>
      <c r="V374" s="130"/>
      <c r="W374" s="119"/>
    </row>
    <row r="375" spans="1:23" x14ac:dyDescent="0.3">
      <c r="B375" s="131">
        <v>327</v>
      </c>
      <c r="C375" s="21">
        <v>42121</v>
      </c>
      <c r="D375" s="7">
        <v>0.45524305555555555</v>
      </c>
      <c r="E375" s="7">
        <v>0.72956018518518517</v>
      </c>
      <c r="F375" s="43">
        <f t="shared" si="355"/>
        <v>0.27431712962962962</v>
      </c>
      <c r="G375" s="35">
        <v>6.5</v>
      </c>
      <c r="H375" s="42">
        <f t="shared" si="356"/>
        <v>0.5</v>
      </c>
      <c r="I375" s="5">
        <f t="shared" si="357"/>
        <v>6</v>
      </c>
      <c r="J375" s="28">
        <f t="shared" si="386"/>
        <v>0</v>
      </c>
      <c r="K375" s="42">
        <f t="shared" si="387"/>
        <v>0</v>
      </c>
      <c r="L375" s="130">
        <f t="shared" si="405"/>
        <v>0</v>
      </c>
      <c r="M375" s="42">
        <v>0</v>
      </c>
      <c r="N375" s="42"/>
      <c r="O375" s="42"/>
      <c r="P375" s="42"/>
      <c r="Q375" s="42"/>
      <c r="R375" s="42"/>
      <c r="S375" s="46"/>
      <c r="T375" s="46"/>
      <c r="U375" s="46"/>
      <c r="V375" s="130"/>
      <c r="W375" s="119"/>
    </row>
    <row r="376" spans="1:23" x14ac:dyDescent="0.3">
      <c r="B376" s="131">
        <v>328</v>
      </c>
      <c r="C376" s="21">
        <v>42122</v>
      </c>
      <c r="D376" s="7">
        <v>0.45693287037037034</v>
      </c>
      <c r="E376" s="7">
        <v>0.91982638888888879</v>
      </c>
      <c r="F376" s="43">
        <f t="shared" si="355"/>
        <v>0.46289351851851845</v>
      </c>
      <c r="G376" s="35">
        <v>11</v>
      </c>
      <c r="H376" s="42">
        <f t="shared" si="356"/>
        <v>1.5</v>
      </c>
      <c r="I376" s="5">
        <f t="shared" si="357"/>
        <v>9.5</v>
      </c>
      <c r="J376" s="28">
        <f t="shared" si="386"/>
        <v>1.5</v>
      </c>
      <c r="K376" s="42">
        <f t="shared" si="387"/>
        <v>1.5</v>
      </c>
      <c r="L376" s="130">
        <f t="shared" si="405"/>
        <v>0</v>
      </c>
      <c r="M376" s="42">
        <v>232</v>
      </c>
      <c r="N376" s="42">
        <v>2</v>
      </c>
      <c r="O376" s="42">
        <v>1.5</v>
      </c>
      <c r="P376" s="42">
        <f>ROUND(N376*1/3*116+O376*2/3*116,0)</f>
        <v>193</v>
      </c>
      <c r="Q376" s="42"/>
      <c r="R376" s="42"/>
      <c r="S376" s="46"/>
      <c r="T376" s="46"/>
      <c r="U376" s="46"/>
      <c r="V376" s="130"/>
      <c r="W376" s="119"/>
    </row>
    <row r="377" spans="1:23" x14ac:dyDescent="0.3">
      <c r="B377" s="131">
        <v>329</v>
      </c>
      <c r="C377" s="21">
        <v>42123</v>
      </c>
      <c r="D377" s="7">
        <v>0.45658564814814812</v>
      </c>
      <c r="E377" s="7">
        <v>0.91934027777777771</v>
      </c>
      <c r="F377" s="43">
        <f t="shared" si="355"/>
        <v>0.4627546296296296</v>
      </c>
      <c r="G377" s="35">
        <v>11</v>
      </c>
      <c r="H377" s="42">
        <f t="shared" si="356"/>
        <v>1.5</v>
      </c>
      <c r="I377" s="5">
        <f t="shared" si="357"/>
        <v>9.5</v>
      </c>
      <c r="J377" s="28">
        <f t="shared" si="386"/>
        <v>1.5</v>
      </c>
      <c r="K377" s="42">
        <f t="shared" si="387"/>
        <v>1.5</v>
      </c>
      <c r="L377" s="130">
        <f t="shared" si="405"/>
        <v>0</v>
      </c>
      <c r="M377" s="42">
        <v>232</v>
      </c>
      <c r="N377" s="42">
        <v>2</v>
      </c>
      <c r="O377" s="42">
        <v>6</v>
      </c>
      <c r="P377" s="42">
        <f t="shared" ref="P377:P379" si="423">ROUND(N377*1/3*116+O377*2/3*116,0)</f>
        <v>541</v>
      </c>
      <c r="Q377" s="42"/>
      <c r="R377" s="42"/>
      <c r="S377" s="46" t="s">
        <v>265</v>
      </c>
      <c r="T377" s="68">
        <v>1158</v>
      </c>
      <c r="U377" s="46"/>
      <c r="V377" s="130"/>
      <c r="W377" s="119"/>
    </row>
    <row r="378" spans="1:23" x14ac:dyDescent="0.3">
      <c r="B378" s="131"/>
      <c r="C378" s="58" t="s">
        <v>310</v>
      </c>
      <c r="D378" s="105"/>
      <c r="E378" s="105"/>
      <c r="F378" s="105"/>
      <c r="G378" s="59">
        <f>SUM(G364:G377)</f>
        <v>132</v>
      </c>
      <c r="H378" s="59">
        <f t="shared" ref="H378" si="424">SUM(H364:H377)</f>
        <v>17.5</v>
      </c>
      <c r="I378" s="59">
        <f t="shared" ref="I378" si="425">SUM(I364:I377)</f>
        <v>114.5</v>
      </c>
      <c r="J378" s="59">
        <f t="shared" ref="J378" si="426">SUM(J364:J377)</f>
        <v>14.5</v>
      </c>
      <c r="K378" s="59">
        <f t="shared" ref="K378" si="427">SUM(K364:K377)</f>
        <v>14</v>
      </c>
      <c r="L378" s="59">
        <f t="shared" ref="L378" si="428">SUM(L364:L377)</f>
        <v>0.5</v>
      </c>
      <c r="M378" s="59">
        <v>2262</v>
      </c>
      <c r="N378" s="126">
        <f>SUM(N364:N377)</f>
        <v>4</v>
      </c>
      <c r="O378" s="126">
        <f>SUM(O364:O377)</f>
        <v>7.5</v>
      </c>
      <c r="P378" s="126">
        <f t="shared" si="423"/>
        <v>735</v>
      </c>
      <c r="Q378" s="59">
        <f t="shared" ref="Q378" si="429">SUM(Q364:Q377)</f>
        <v>0</v>
      </c>
      <c r="R378" s="59">
        <f t="shared" ref="R378" si="430">SUM(R364:R377)</f>
        <v>0</v>
      </c>
      <c r="S378" s="59">
        <v>2</v>
      </c>
      <c r="T378" s="59">
        <f t="shared" ref="T378" si="431">SUM(T364:T377)</f>
        <v>2316</v>
      </c>
      <c r="U378" s="59">
        <f t="shared" ref="U378" si="432">SUM(U364:U377)</f>
        <v>0</v>
      </c>
      <c r="V378" s="155">
        <f t="shared" ref="V378" si="433">SUM(V364:V377)</f>
        <v>0</v>
      </c>
      <c r="W378" s="47" t="s">
        <v>322</v>
      </c>
    </row>
    <row r="379" spans="1:23" x14ac:dyDescent="0.3">
      <c r="B379" s="118"/>
      <c r="C379" s="110" t="s">
        <v>341</v>
      </c>
      <c r="D379" s="108"/>
      <c r="E379" s="109"/>
      <c r="F379" s="32"/>
      <c r="G379" s="59">
        <f>G378-G369-G377</f>
        <v>110</v>
      </c>
      <c r="H379" s="59">
        <f t="shared" ref="H379:L379" si="434">H378-H369-H377</f>
        <v>14.5</v>
      </c>
      <c r="I379" s="59">
        <f t="shared" si="434"/>
        <v>95.5</v>
      </c>
      <c r="J379" s="59">
        <f t="shared" si="434"/>
        <v>11.5</v>
      </c>
      <c r="K379" s="59">
        <f t="shared" si="434"/>
        <v>11</v>
      </c>
      <c r="L379" s="59">
        <f t="shared" si="434"/>
        <v>0.5</v>
      </c>
      <c r="M379" s="59">
        <v>1798</v>
      </c>
      <c r="N379" s="126">
        <f>N378</f>
        <v>4</v>
      </c>
      <c r="O379" s="126">
        <f t="shared" ref="O379" si="435">O378</f>
        <v>7.5</v>
      </c>
      <c r="P379" s="126">
        <f t="shared" si="423"/>
        <v>735</v>
      </c>
      <c r="Q379" s="59">
        <f t="shared" ref="Q379" si="436">Q378</f>
        <v>0</v>
      </c>
      <c r="R379" s="59">
        <f t="shared" ref="R379" si="437">R378</f>
        <v>0</v>
      </c>
      <c r="S379" s="59">
        <f t="shared" ref="S379" si="438">S378</f>
        <v>2</v>
      </c>
      <c r="T379" s="59">
        <f t="shared" ref="T379" si="439">T378</f>
        <v>2316</v>
      </c>
      <c r="U379" s="59">
        <f t="shared" ref="U379" si="440">U378</f>
        <v>0</v>
      </c>
      <c r="V379" s="155">
        <f t="shared" ref="V379" si="441">V378</f>
        <v>0</v>
      </c>
      <c r="W379" s="47"/>
    </row>
    <row r="380" spans="1:23" x14ac:dyDescent="0.3">
      <c r="B380" s="131">
        <v>330</v>
      </c>
      <c r="C380" s="21">
        <v>42124</v>
      </c>
      <c r="D380" s="5" t="s">
        <v>56</v>
      </c>
      <c r="E380" s="7">
        <v>0.94062499999999993</v>
      </c>
      <c r="F380" s="43"/>
      <c r="G380" s="35">
        <v>7</v>
      </c>
      <c r="H380" s="42">
        <f t="shared" si="356"/>
        <v>0.5</v>
      </c>
      <c r="I380" s="5">
        <f t="shared" si="357"/>
        <v>6.5</v>
      </c>
      <c r="J380" s="28">
        <f t="shared" si="386"/>
        <v>0</v>
      </c>
      <c r="K380" s="42">
        <f t="shared" si="387"/>
        <v>0</v>
      </c>
      <c r="L380" s="130">
        <f t="shared" si="405"/>
        <v>0</v>
      </c>
      <c r="M380" s="42">
        <v>0</v>
      </c>
      <c r="N380" s="42"/>
      <c r="O380" s="42"/>
      <c r="P380" s="42"/>
      <c r="Q380" s="42"/>
      <c r="R380" s="42"/>
      <c r="S380" s="46"/>
      <c r="T380" s="46"/>
      <c r="U380" s="46"/>
      <c r="V380" s="130"/>
      <c r="W380" s="119"/>
    </row>
    <row r="381" spans="1:23" x14ac:dyDescent="0.3">
      <c r="A381" s="10" t="s">
        <v>48</v>
      </c>
      <c r="B381" s="131">
        <v>331</v>
      </c>
      <c r="C381" s="29">
        <v>42125</v>
      </c>
      <c r="D381" s="7">
        <v>0.4533564814814815</v>
      </c>
      <c r="E381" s="7">
        <v>0.94084490740740734</v>
      </c>
      <c r="F381" s="43">
        <f t="shared" si="355"/>
        <v>0.48748842592592584</v>
      </c>
      <c r="G381" s="35">
        <v>11.5</v>
      </c>
      <c r="H381" s="42">
        <f t="shared" si="356"/>
        <v>1.5</v>
      </c>
      <c r="I381" s="5">
        <f t="shared" si="357"/>
        <v>10</v>
      </c>
      <c r="J381" s="28">
        <f t="shared" si="386"/>
        <v>2</v>
      </c>
      <c r="K381" s="42">
        <f t="shared" si="387"/>
        <v>2</v>
      </c>
      <c r="L381" s="130">
        <f>J381-K381</f>
        <v>0</v>
      </c>
      <c r="M381" s="42">
        <v>304</v>
      </c>
      <c r="N381" s="42"/>
      <c r="O381" s="42"/>
      <c r="P381" s="42"/>
      <c r="Q381" s="42"/>
      <c r="R381" s="42"/>
      <c r="S381" s="46"/>
      <c r="T381" s="46"/>
      <c r="U381" s="46" t="s">
        <v>264</v>
      </c>
      <c r="V381" s="69">
        <v>1218</v>
      </c>
      <c r="W381" s="119" t="s">
        <v>33</v>
      </c>
    </row>
    <row r="382" spans="1:23" x14ac:dyDescent="0.3">
      <c r="A382" s="1" t="s">
        <v>76</v>
      </c>
      <c r="B382" s="131">
        <v>332</v>
      </c>
      <c r="C382" s="21">
        <v>42126</v>
      </c>
      <c r="D382" s="7">
        <v>0.44679398148148147</v>
      </c>
      <c r="E382" s="7">
        <v>0.94079861111111107</v>
      </c>
      <c r="F382" s="43">
        <f t="shared" si="355"/>
        <v>0.4940046296296296</v>
      </c>
      <c r="G382" s="35">
        <v>12</v>
      </c>
      <c r="H382" s="42">
        <f t="shared" si="356"/>
        <v>1.5</v>
      </c>
      <c r="I382" s="5">
        <f t="shared" si="357"/>
        <v>10.5</v>
      </c>
      <c r="J382" s="28">
        <f t="shared" si="386"/>
        <v>2.5</v>
      </c>
      <c r="K382" s="42">
        <f t="shared" si="387"/>
        <v>2</v>
      </c>
      <c r="L382" s="130">
        <f t="shared" ref="L382:L415" si="442">J382-K382</f>
        <v>0.5</v>
      </c>
      <c r="M382" s="42">
        <v>399</v>
      </c>
      <c r="N382" s="42"/>
      <c r="O382" s="42"/>
      <c r="P382" s="42"/>
      <c r="Q382" s="42"/>
      <c r="R382" s="42"/>
      <c r="S382" s="46"/>
      <c r="T382" s="46"/>
      <c r="U382" s="46"/>
      <c r="V382" s="130"/>
      <c r="W382" s="119"/>
    </row>
    <row r="383" spans="1:23" x14ac:dyDescent="0.3">
      <c r="A383" s="193"/>
      <c r="B383" s="131">
        <v>333</v>
      </c>
      <c r="C383" s="21">
        <v>42127</v>
      </c>
      <c r="D383" s="7">
        <v>0.43324074074074076</v>
      </c>
      <c r="E383" s="7">
        <v>0.93077546296296287</v>
      </c>
      <c r="F383" s="43">
        <f t="shared" si="355"/>
        <v>0.49753472222222211</v>
      </c>
      <c r="G383" s="35">
        <v>12</v>
      </c>
      <c r="H383" s="42">
        <f t="shared" si="356"/>
        <v>1.5</v>
      </c>
      <c r="I383" s="5">
        <f t="shared" si="357"/>
        <v>10.5</v>
      </c>
      <c r="J383" s="28">
        <f t="shared" si="386"/>
        <v>2.5</v>
      </c>
      <c r="K383" s="42">
        <f t="shared" si="387"/>
        <v>2</v>
      </c>
      <c r="L383" s="130">
        <f t="shared" si="442"/>
        <v>0.5</v>
      </c>
      <c r="M383" s="42">
        <v>399</v>
      </c>
      <c r="N383" s="42"/>
      <c r="O383" s="42"/>
      <c r="P383" s="42"/>
      <c r="Q383" s="42" t="s">
        <v>268</v>
      </c>
      <c r="R383" s="42">
        <v>532</v>
      </c>
      <c r="S383" s="46"/>
      <c r="T383" s="46"/>
      <c r="U383" s="46"/>
      <c r="V383" s="130"/>
      <c r="W383" s="119"/>
    </row>
    <row r="384" spans="1:23" x14ac:dyDescent="0.3">
      <c r="A384" s="193"/>
      <c r="B384" s="131">
        <v>334</v>
      </c>
      <c r="C384" s="21">
        <v>42128</v>
      </c>
      <c r="D384" s="7">
        <v>0.46131944444444445</v>
      </c>
      <c r="E384" s="7" t="s">
        <v>56</v>
      </c>
      <c r="F384" s="43"/>
      <c r="G384" s="35">
        <v>9</v>
      </c>
      <c r="H384" s="42">
        <f t="shared" si="356"/>
        <v>1.5</v>
      </c>
      <c r="I384" s="5">
        <f t="shared" si="357"/>
        <v>7.5</v>
      </c>
      <c r="J384" s="28">
        <f t="shared" si="386"/>
        <v>0</v>
      </c>
      <c r="K384" s="42">
        <f t="shared" si="387"/>
        <v>0</v>
      </c>
      <c r="L384" s="130">
        <f t="shared" si="442"/>
        <v>0</v>
      </c>
      <c r="M384" s="42">
        <v>0</v>
      </c>
      <c r="N384" s="42"/>
      <c r="O384" s="42"/>
      <c r="P384" s="42"/>
      <c r="Q384" s="42"/>
      <c r="R384" s="42"/>
      <c r="S384" s="46"/>
      <c r="T384" s="46"/>
      <c r="U384" s="46"/>
      <c r="V384" s="130"/>
      <c r="W384" s="119"/>
    </row>
    <row r="385" spans="1:23" x14ac:dyDescent="0.3">
      <c r="A385" s="193"/>
      <c r="B385" s="131">
        <v>335</v>
      </c>
      <c r="C385" s="21">
        <v>42129</v>
      </c>
      <c r="D385" s="7">
        <v>0.45339120370370373</v>
      </c>
      <c r="E385" s="7">
        <v>0.78891203703703694</v>
      </c>
      <c r="F385" s="43">
        <f t="shared" si="355"/>
        <v>0.33552083333333321</v>
      </c>
      <c r="G385" s="35">
        <v>8</v>
      </c>
      <c r="H385" s="42">
        <f t="shared" si="356"/>
        <v>0.5</v>
      </c>
      <c r="I385" s="5">
        <f t="shared" si="357"/>
        <v>7.5</v>
      </c>
      <c r="J385" s="28">
        <f t="shared" si="386"/>
        <v>0</v>
      </c>
      <c r="K385" s="42">
        <f t="shared" si="387"/>
        <v>0</v>
      </c>
      <c r="L385" s="130">
        <f t="shared" si="442"/>
        <v>0</v>
      </c>
      <c r="M385" s="42">
        <v>0</v>
      </c>
      <c r="N385" s="42"/>
      <c r="O385" s="42"/>
      <c r="P385" s="42"/>
      <c r="Q385" s="42"/>
      <c r="R385" s="42"/>
      <c r="S385" s="46"/>
      <c r="T385" s="46"/>
      <c r="U385" s="46"/>
      <c r="V385" s="130"/>
      <c r="W385" s="119"/>
    </row>
    <row r="386" spans="1:23" x14ac:dyDescent="0.3">
      <c r="A386" s="193"/>
      <c r="B386" s="131">
        <v>336</v>
      </c>
      <c r="C386" s="21">
        <v>42130</v>
      </c>
      <c r="D386" s="7">
        <v>0.4563888888888889</v>
      </c>
      <c r="E386" s="7">
        <v>0.7822337962962963</v>
      </c>
      <c r="F386" s="43">
        <f t="shared" si="355"/>
        <v>0.3258449074074074</v>
      </c>
      <c r="G386" s="35">
        <v>8</v>
      </c>
      <c r="H386" s="42">
        <f t="shared" si="356"/>
        <v>0.5</v>
      </c>
      <c r="I386" s="5">
        <f t="shared" si="357"/>
        <v>7.5</v>
      </c>
      <c r="J386" s="28">
        <f t="shared" si="386"/>
        <v>0</v>
      </c>
      <c r="K386" s="42">
        <f t="shared" si="387"/>
        <v>0</v>
      </c>
      <c r="L386" s="130">
        <f t="shared" si="442"/>
        <v>0</v>
      </c>
      <c r="M386" s="42">
        <v>0</v>
      </c>
      <c r="N386" s="42"/>
      <c r="O386" s="42"/>
      <c r="P386" s="42"/>
      <c r="Q386" s="42"/>
      <c r="R386" s="42"/>
      <c r="S386" s="46"/>
      <c r="T386" s="46"/>
      <c r="U386" s="46"/>
      <c r="V386" s="130"/>
      <c r="W386" s="119"/>
    </row>
    <row r="387" spans="1:23" x14ac:dyDescent="0.3">
      <c r="A387" s="1" t="s">
        <v>104</v>
      </c>
      <c r="B387" s="131">
        <v>337</v>
      </c>
      <c r="C387" s="21">
        <v>42131</v>
      </c>
      <c r="D387" s="7">
        <v>0.45528935185185188</v>
      </c>
      <c r="E387" s="7">
        <v>0.73028935185185195</v>
      </c>
      <c r="F387" s="43">
        <f t="shared" si="355"/>
        <v>0.27500000000000008</v>
      </c>
      <c r="G387" s="35">
        <v>6.5</v>
      </c>
      <c r="H387" s="42">
        <f t="shared" si="356"/>
        <v>0.5</v>
      </c>
      <c r="I387" s="5">
        <f t="shared" si="357"/>
        <v>6</v>
      </c>
      <c r="J387" s="28">
        <f t="shared" si="386"/>
        <v>0</v>
      </c>
      <c r="K387" s="42">
        <f t="shared" si="387"/>
        <v>0</v>
      </c>
      <c r="L387" s="130">
        <f t="shared" si="442"/>
        <v>0</v>
      </c>
      <c r="M387" s="42">
        <v>0</v>
      </c>
      <c r="N387" s="42"/>
      <c r="O387" s="42"/>
      <c r="P387" s="42"/>
      <c r="Q387" s="42"/>
      <c r="R387" s="42"/>
      <c r="S387" s="46" t="s">
        <v>264</v>
      </c>
      <c r="T387" s="68">
        <v>914</v>
      </c>
      <c r="U387" s="46"/>
      <c r="V387" s="130"/>
      <c r="W387" s="119"/>
    </row>
    <row r="388" spans="1:23" x14ac:dyDescent="0.3">
      <c r="B388" s="131">
        <v>338</v>
      </c>
      <c r="C388" s="21">
        <v>42132</v>
      </c>
      <c r="D388" s="7">
        <v>0.45465277777777779</v>
      </c>
      <c r="E388" s="7">
        <v>0.74922453703703706</v>
      </c>
      <c r="F388" s="43">
        <f t="shared" si="355"/>
        <v>0.29457175925925927</v>
      </c>
      <c r="G388" s="35">
        <v>7</v>
      </c>
      <c r="H388" s="42">
        <f t="shared" si="356"/>
        <v>0.5</v>
      </c>
      <c r="I388" s="5">
        <f t="shared" si="357"/>
        <v>6.5</v>
      </c>
      <c r="J388" s="28">
        <f t="shared" si="386"/>
        <v>0</v>
      </c>
      <c r="K388" s="42">
        <f t="shared" si="387"/>
        <v>0</v>
      </c>
      <c r="L388" s="130">
        <f t="shared" si="442"/>
        <v>0</v>
      </c>
      <c r="M388" s="42">
        <v>0</v>
      </c>
      <c r="N388" s="42"/>
      <c r="O388" s="42"/>
      <c r="P388" s="42"/>
      <c r="Q388" s="42"/>
      <c r="R388" s="42"/>
      <c r="S388" s="46"/>
      <c r="T388" s="46"/>
      <c r="U388" s="46"/>
      <c r="V388" s="130"/>
      <c r="W388" s="119"/>
    </row>
    <row r="389" spans="1:23" x14ac:dyDescent="0.3">
      <c r="B389" s="131">
        <v>339</v>
      </c>
      <c r="C389" s="21">
        <v>42133</v>
      </c>
      <c r="D389" s="7">
        <v>0.44943287037037033</v>
      </c>
      <c r="E389" s="7">
        <v>0.94209490740740742</v>
      </c>
      <c r="F389" s="43">
        <f t="shared" si="355"/>
        <v>0.49266203703703709</v>
      </c>
      <c r="G389" s="35">
        <v>12</v>
      </c>
      <c r="H389" s="42">
        <f t="shared" si="356"/>
        <v>1.5</v>
      </c>
      <c r="I389" s="5">
        <f t="shared" si="357"/>
        <v>10.5</v>
      </c>
      <c r="J389" s="28">
        <f t="shared" si="386"/>
        <v>2.5</v>
      </c>
      <c r="K389" s="42">
        <f t="shared" si="387"/>
        <v>2</v>
      </c>
      <c r="L389" s="130">
        <f t="shared" si="442"/>
        <v>0.5</v>
      </c>
      <c r="M389" s="42">
        <v>399</v>
      </c>
      <c r="N389" s="42"/>
      <c r="O389" s="42"/>
      <c r="P389" s="42"/>
      <c r="Q389" s="42"/>
      <c r="R389" s="42"/>
      <c r="S389" s="46"/>
      <c r="T389" s="46"/>
      <c r="U389" s="46"/>
      <c r="V389" s="130"/>
      <c r="W389" s="119"/>
    </row>
    <row r="390" spans="1:23" x14ac:dyDescent="0.3">
      <c r="B390" s="131">
        <v>340</v>
      </c>
      <c r="C390" s="21">
        <v>42134</v>
      </c>
      <c r="D390" s="7">
        <v>0.46028935185185182</v>
      </c>
      <c r="E390" s="7">
        <v>0.92145833333333327</v>
      </c>
      <c r="F390" s="43">
        <f t="shared" si="355"/>
        <v>0.46116898148148144</v>
      </c>
      <c r="G390" s="35">
        <v>11</v>
      </c>
      <c r="H390" s="42">
        <f t="shared" si="356"/>
        <v>1.5</v>
      </c>
      <c r="I390" s="5">
        <f t="shared" si="357"/>
        <v>9.5</v>
      </c>
      <c r="J390" s="28">
        <f t="shared" si="386"/>
        <v>1.5</v>
      </c>
      <c r="K390" s="42">
        <f t="shared" si="387"/>
        <v>1.5</v>
      </c>
      <c r="L390" s="130">
        <f t="shared" si="442"/>
        <v>0</v>
      </c>
      <c r="M390" s="42">
        <v>228</v>
      </c>
      <c r="N390" s="42">
        <v>2</v>
      </c>
      <c r="O390" s="42"/>
      <c r="P390" s="42">
        <f>ROUND(N390*1/3*114+O390*2/3*114,0)</f>
        <v>76</v>
      </c>
      <c r="Q390" s="42"/>
      <c r="R390" s="42"/>
      <c r="S390" s="46"/>
      <c r="T390" s="46"/>
      <c r="U390" s="46"/>
      <c r="V390" s="130"/>
      <c r="W390" s="119"/>
    </row>
    <row r="391" spans="1:23" x14ac:dyDescent="0.3">
      <c r="B391" s="131">
        <v>341</v>
      </c>
      <c r="C391" s="21">
        <v>42135</v>
      </c>
      <c r="D391" s="7">
        <v>0.4550925925925926</v>
      </c>
      <c r="E391" s="7">
        <v>0.91979166666666667</v>
      </c>
      <c r="F391" s="43">
        <f t="shared" si="355"/>
        <v>0.46469907407407407</v>
      </c>
      <c r="G391" s="35">
        <v>11</v>
      </c>
      <c r="H391" s="42">
        <f t="shared" si="356"/>
        <v>1.5</v>
      </c>
      <c r="I391" s="5">
        <f t="shared" si="357"/>
        <v>9.5</v>
      </c>
      <c r="J391" s="28">
        <f t="shared" si="386"/>
        <v>1.5</v>
      </c>
      <c r="K391" s="42">
        <f t="shared" si="387"/>
        <v>1.5</v>
      </c>
      <c r="L391" s="130">
        <f t="shared" si="442"/>
        <v>0</v>
      </c>
      <c r="M391" s="42">
        <v>228</v>
      </c>
      <c r="N391" s="42">
        <v>2</v>
      </c>
      <c r="O391" s="42">
        <v>6</v>
      </c>
      <c r="P391" s="42">
        <f t="shared" ref="P391:P395" si="443">ROUND(N391*1/3*114+O391*2/3*114,0)</f>
        <v>532</v>
      </c>
      <c r="Q391" s="42"/>
      <c r="R391" s="42"/>
      <c r="S391" s="46"/>
      <c r="T391" s="46"/>
      <c r="U391" s="46"/>
      <c r="V391" s="130"/>
      <c r="W391" s="119"/>
    </row>
    <row r="392" spans="1:23" x14ac:dyDescent="0.3">
      <c r="B392" s="131">
        <v>342</v>
      </c>
      <c r="C392" s="21">
        <v>42136</v>
      </c>
      <c r="D392" s="7">
        <v>0.57768518518518519</v>
      </c>
      <c r="E392" s="7">
        <v>0.92003472222222227</v>
      </c>
      <c r="F392" s="43">
        <f t="shared" si="355"/>
        <v>0.34234953703703708</v>
      </c>
      <c r="G392" s="35">
        <v>8</v>
      </c>
      <c r="H392" s="42">
        <f t="shared" si="356"/>
        <v>0.5</v>
      </c>
      <c r="I392" s="5">
        <f t="shared" si="357"/>
        <v>7.5</v>
      </c>
      <c r="J392" s="28">
        <f t="shared" si="386"/>
        <v>0</v>
      </c>
      <c r="K392" s="42">
        <f t="shared" si="387"/>
        <v>0</v>
      </c>
      <c r="L392" s="130">
        <f t="shared" si="442"/>
        <v>0</v>
      </c>
      <c r="M392" s="42">
        <v>0</v>
      </c>
      <c r="N392" s="42">
        <v>2</v>
      </c>
      <c r="O392" s="42">
        <v>5.5</v>
      </c>
      <c r="P392" s="42">
        <f t="shared" si="443"/>
        <v>494</v>
      </c>
      <c r="Q392" s="42"/>
      <c r="R392" s="42"/>
      <c r="S392" s="46"/>
      <c r="T392" s="46"/>
      <c r="U392" s="46"/>
      <c r="V392" s="130"/>
      <c r="W392" s="119"/>
    </row>
    <row r="393" spans="1:23" x14ac:dyDescent="0.3">
      <c r="B393" s="131">
        <v>343</v>
      </c>
      <c r="C393" s="21">
        <v>42137</v>
      </c>
      <c r="D393" s="7">
        <v>0.45578703703703699</v>
      </c>
      <c r="E393" s="7">
        <v>0.77927083333333336</v>
      </c>
      <c r="F393" s="43">
        <f t="shared" si="355"/>
        <v>0.32348379629629637</v>
      </c>
      <c r="G393" s="35">
        <v>8</v>
      </c>
      <c r="H393" s="42">
        <f t="shared" si="356"/>
        <v>0.5</v>
      </c>
      <c r="I393" s="5">
        <f t="shared" si="357"/>
        <v>7.5</v>
      </c>
      <c r="J393" s="28">
        <f t="shared" si="386"/>
        <v>0</v>
      </c>
      <c r="K393" s="42">
        <f t="shared" si="387"/>
        <v>0</v>
      </c>
      <c r="L393" s="130">
        <f t="shared" si="442"/>
        <v>0</v>
      </c>
      <c r="M393" s="42">
        <v>0</v>
      </c>
      <c r="N393" s="42">
        <v>2</v>
      </c>
      <c r="O393" s="42">
        <v>5.5</v>
      </c>
      <c r="P393" s="42">
        <f t="shared" si="443"/>
        <v>494</v>
      </c>
      <c r="Q393" s="42"/>
      <c r="R393" s="42"/>
      <c r="S393" s="46"/>
      <c r="T393" s="46"/>
      <c r="U393" s="46"/>
      <c r="V393" s="130"/>
      <c r="W393" s="119"/>
    </row>
    <row r="394" spans="1:23" x14ac:dyDescent="0.3">
      <c r="B394" s="131"/>
      <c r="C394" s="58" t="s">
        <v>310</v>
      </c>
      <c r="D394" s="105"/>
      <c r="E394" s="105"/>
      <c r="F394" s="105"/>
      <c r="G394" s="59">
        <f>SUM(G380:G393)</f>
        <v>131</v>
      </c>
      <c r="H394" s="59">
        <f t="shared" ref="H394" si="444">SUM(H380:H393)</f>
        <v>14</v>
      </c>
      <c r="I394" s="59">
        <f t="shared" ref="I394" si="445">SUM(I380:I393)</f>
        <v>117</v>
      </c>
      <c r="J394" s="59">
        <f t="shared" ref="J394" si="446">SUM(J380:J393)</f>
        <v>12.5</v>
      </c>
      <c r="K394" s="59">
        <f t="shared" ref="K394" si="447">SUM(K380:K393)</f>
        <v>11</v>
      </c>
      <c r="L394" s="59">
        <f t="shared" ref="L394" si="448">SUM(L380:L393)</f>
        <v>1.5</v>
      </c>
      <c r="M394" s="59">
        <v>1957</v>
      </c>
      <c r="N394" s="126">
        <f>SUM(N380:N393)</f>
        <v>8</v>
      </c>
      <c r="O394" s="126">
        <f>SUM(O380:O393)</f>
        <v>17</v>
      </c>
      <c r="P394" s="126">
        <f t="shared" si="443"/>
        <v>1596</v>
      </c>
      <c r="Q394" s="59">
        <v>1</v>
      </c>
      <c r="R394" s="59">
        <f t="shared" ref="R394" si="449">SUM(R380:R393)</f>
        <v>532</v>
      </c>
      <c r="S394" s="59">
        <v>1</v>
      </c>
      <c r="T394" s="59">
        <f t="shared" ref="T394" si="450">SUM(T380:T393)</f>
        <v>914</v>
      </c>
      <c r="U394" s="59">
        <v>1</v>
      </c>
      <c r="V394" s="155">
        <f t="shared" ref="V394" si="451">SUM(V380:V393)</f>
        <v>1218</v>
      </c>
      <c r="W394" s="47" t="s">
        <v>325</v>
      </c>
    </row>
    <row r="395" spans="1:23" x14ac:dyDescent="0.3">
      <c r="B395" s="118"/>
      <c r="C395" s="110" t="s">
        <v>341</v>
      </c>
      <c r="D395" s="108"/>
      <c r="E395" s="109"/>
      <c r="F395" s="32"/>
      <c r="G395" s="59">
        <f>G394-G387</f>
        <v>124.5</v>
      </c>
      <c r="H395" s="59">
        <f t="shared" ref="H395" si="452">H394-H387</f>
        <v>13.5</v>
      </c>
      <c r="I395" s="59">
        <f>I394-I387-J381</f>
        <v>109</v>
      </c>
      <c r="J395" s="59">
        <f>J394-J387-J381</f>
        <v>10.5</v>
      </c>
      <c r="K395" s="59">
        <f t="shared" ref="K395:L395" si="453">K394-K387-K381</f>
        <v>9</v>
      </c>
      <c r="L395" s="59">
        <f t="shared" si="453"/>
        <v>1.5</v>
      </c>
      <c r="M395" s="59">
        <v>1653</v>
      </c>
      <c r="N395" s="126">
        <f>N394</f>
        <v>8</v>
      </c>
      <c r="O395" s="126">
        <f t="shared" ref="O395" si="454">O394</f>
        <v>17</v>
      </c>
      <c r="P395" s="126">
        <f t="shared" si="443"/>
        <v>1596</v>
      </c>
      <c r="Q395" s="59">
        <f t="shared" ref="Q395" si="455">Q394</f>
        <v>1</v>
      </c>
      <c r="R395" s="59">
        <f t="shared" ref="R395" si="456">R394</f>
        <v>532</v>
      </c>
      <c r="S395" s="59">
        <f t="shared" ref="S395" si="457">S394</f>
        <v>1</v>
      </c>
      <c r="T395" s="59">
        <f t="shared" ref="T395" si="458">T394</f>
        <v>914</v>
      </c>
      <c r="U395" s="59">
        <f t="shared" ref="U395" si="459">U394</f>
        <v>1</v>
      </c>
      <c r="V395" s="155">
        <f t="shared" ref="V395" si="460">V394</f>
        <v>1218</v>
      </c>
      <c r="W395" s="47"/>
    </row>
    <row r="396" spans="1:23" x14ac:dyDescent="0.3">
      <c r="B396" s="131">
        <v>344</v>
      </c>
      <c r="C396" s="21">
        <v>42138</v>
      </c>
      <c r="D396" s="191" t="s">
        <v>175</v>
      </c>
      <c r="E396" s="192"/>
      <c r="F396" s="43"/>
      <c r="G396" s="35"/>
      <c r="H396" s="42"/>
      <c r="I396" s="5"/>
      <c r="J396" s="28">
        <f t="shared" si="386"/>
        <v>0</v>
      </c>
      <c r="K396" s="42">
        <f t="shared" si="387"/>
        <v>0</v>
      </c>
      <c r="L396" s="130">
        <f t="shared" si="442"/>
        <v>0</v>
      </c>
      <c r="M396" s="42">
        <v>0</v>
      </c>
      <c r="N396" s="42"/>
      <c r="O396" s="42"/>
      <c r="P396" s="42"/>
      <c r="Q396" s="42"/>
      <c r="R396" s="42"/>
      <c r="S396" s="46"/>
      <c r="T396" s="46"/>
      <c r="U396" s="46"/>
      <c r="V396" s="130"/>
      <c r="W396" s="119"/>
    </row>
    <row r="397" spans="1:23" x14ac:dyDescent="0.3">
      <c r="B397" s="131">
        <v>345</v>
      </c>
      <c r="C397" s="21">
        <v>42139</v>
      </c>
      <c r="D397" s="191" t="s">
        <v>175</v>
      </c>
      <c r="E397" s="192"/>
      <c r="F397" s="43"/>
      <c r="G397" s="35"/>
      <c r="H397" s="42"/>
      <c r="I397" s="5"/>
      <c r="J397" s="28">
        <f t="shared" si="386"/>
        <v>0</v>
      </c>
      <c r="K397" s="42">
        <f t="shared" si="387"/>
        <v>0</v>
      </c>
      <c r="L397" s="130">
        <f t="shared" si="442"/>
        <v>0</v>
      </c>
      <c r="M397" s="42">
        <v>0</v>
      </c>
      <c r="N397" s="42"/>
      <c r="O397" s="42"/>
      <c r="P397" s="42"/>
      <c r="Q397" s="42"/>
      <c r="R397" s="42"/>
      <c r="S397" s="46"/>
      <c r="T397" s="46"/>
      <c r="U397" s="46"/>
      <c r="V397" s="130"/>
      <c r="W397" s="119"/>
    </row>
    <row r="398" spans="1:23" x14ac:dyDescent="0.3">
      <c r="B398" s="131">
        <v>346</v>
      </c>
      <c r="C398" s="21">
        <v>42140</v>
      </c>
      <c r="D398" s="7">
        <v>0.4332523148148148</v>
      </c>
      <c r="E398" s="7">
        <v>0.94120370370370365</v>
      </c>
      <c r="F398" s="43">
        <f t="shared" ref="F398:F455" si="461">IF(OR(E398="無打卡資料",D398="無打卡資料"),"?",(E398-D398))</f>
        <v>0.50795138888888891</v>
      </c>
      <c r="G398" s="35">
        <v>12</v>
      </c>
      <c r="H398" s="42">
        <f t="shared" ref="H398:H455" si="462">IF(G398&gt;=9,1.5,0.5)</f>
        <v>1.5</v>
      </c>
      <c r="I398" s="5">
        <f t="shared" ref="I398:I455" si="463">IF((G398="？"),"?",(G398-H398))</f>
        <v>10.5</v>
      </c>
      <c r="J398" s="28">
        <f t="shared" si="386"/>
        <v>2.5</v>
      </c>
      <c r="K398" s="42">
        <f t="shared" si="387"/>
        <v>2</v>
      </c>
      <c r="L398" s="130">
        <f t="shared" si="442"/>
        <v>0.5</v>
      </c>
      <c r="M398" s="42">
        <v>399</v>
      </c>
      <c r="N398" s="42"/>
      <c r="O398" s="42"/>
      <c r="P398" s="42"/>
      <c r="Q398" s="42"/>
      <c r="R398" s="42"/>
      <c r="S398" s="46"/>
      <c r="T398" s="46"/>
      <c r="U398" s="46"/>
      <c r="V398" s="130"/>
      <c r="W398" s="119"/>
    </row>
    <row r="399" spans="1:23" x14ac:dyDescent="0.3">
      <c r="B399" s="131">
        <v>347</v>
      </c>
      <c r="C399" s="21">
        <v>42141</v>
      </c>
      <c r="D399" s="191" t="s">
        <v>175</v>
      </c>
      <c r="E399" s="192"/>
      <c r="F399" s="43"/>
      <c r="G399" s="35"/>
      <c r="H399" s="42"/>
      <c r="I399" s="5"/>
      <c r="J399" s="28">
        <f t="shared" si="386"/>
        <v>0</v>
      </c>
      <c r="K399" s="42">
        <f t="shared" si="387"/>
        <v>0</v>
      </c>
      <c r="L399" s="130">
        <f t="shared" si="442"/>
        <v>0</v>
      </c>
      <c r="M399" s="42">
        <v>0</v>
      </c>
      <c r="N399" s="42"/>
      <c r="O399" s="42"/>
      <c r="P399" s="42"/>
      <c r="Q399" s="42"/>
      <c r="R399" s="42"/>
      <c r="S399" s="46"/>
      <c r="T399" s="46"/>
      <c r="U399" s="46"/>
      <c r="V399" s="130"/>
      <c r="W399" s="119"/>
    </row>
    <row r="400" spans="1:23" x14ac:dyDescent="0.3">
      <c r="B400" s="131">
        <v>348</v>
      </c>
      <c r="C400" s="21">
        <v>42142</v>
      </c>
      <c r="D400" s="5" t="s">
        <v>56</v>
      </c>
      <c r="E400" s="7">
        <v>0.76916666666666667</v>
      </c>
      <c r="F400" s="43"/>
      <c r="G400" s="35">
        <v>8</v>
      </c>
      <c r="H400" s="42">
        <f t="shared" si="462"/>
        <v>0.5</v>
      </c>
      <c r="I400" s="5">
        <f t="shared" si="463"/>
        <v>7.5</v>
      </c>
      <c r="J400" s="28">
        <f t="shared" si="386"/>
        <v>0</v>
      </c>
      <c r="K400" s="42">
        <f t="shared" si="387"/>
        <v>0</v>
      </c>
      <c r="L400" s="130">
        <f t="shared" si="442"/>
        <v>0</v>
      </c>
      <c r="M400" s="42">
        <v>0</v>
      </c>
      <c r="N400" s="42"/>
      <c r="O400" s="42"/>
      <c r="P400" s="42"/>
      <c r="Q400" s="42"/>
      <c r="R400" s="42"/>
      <c r="S400" s="46"/>
      <c r="T400" s="46"/>
      <c r="U400" s="46"/>
      <c r="V400" s="130"/>
      <c r="W400" s="119"/>
    </row>
    <row r="401" spans="1:23" x14ac:dyDescent="0.3">
      <c r="B401" s="131">
        <v>349</v>
      </c>
      <c r="C401" s="21">
        <v>42143</v>
      </c>
      <c r="D401" s="7">
        <v>0.45619212962962963</v>
      </c>
      <c r="E401" s="7">
        <v>0.73466435185185175</v>
      </c>
      <c r="F401" s="43">
        <f t="shared" si="461"/>
        <v>0.27847222222222212</v>
      </c>
      <c r="G401" s="35">
        <v>6.5</v>
      </c>
      <c r="H401" s="42">
        <f t="shared" si="462"/>
        <v>0.5</v>
      </c>
      <c r="I401" s="5">
        <f t="shared" si="463"/>
        <v>6</v>
      </c>
      <c r="J401" s="28">
        <f t="shared" si="386"/>
        <v>0</v>
      </c>
      <c r="K401" s="42">
        <f t="shared" si="387"/>
        <v>0</v>
      </c>
      <c r="L401" s="130">
        <f t="shared" si="442"/>
        <v>0</v>
      </c>
      <c r="M401" s="42">
        <v>0</v>
      </c>
      <c r="N401" s="42"/>
      <c r="O401" s="42"/>
      <c r="P401" s="42"/>
      <c r="Q401" s="42"/>
      <c r="R401" s="42"/>
      <c r="S401" s="46"/>
      <c r="T401" s="46"/>
      <c r="U401" s="46"/>
      <c r="V401" s="130"/>
      <c r="W401" s="119"/>
    </row>
    <row r="402" spans="1:23" x14ac:dyDescent="0.3">
      <c r="B402" s="131">
        <v>350</v>
      </c>
      <c r="C402" s="21">
        <v>42144</v>
      </c>
      <c r="D402" s="7">
        <v>0.45605324074074072</v>
      </c>
      <c r="E402" s="7">
        <v>0.74548611111111107</v>
      </c>
      <c r="F402" s="43">
        <f t="shared" si="461"/>
        <v>0.28943287037037035</v>
      </c>
      <c r="G402" s="35">
        <v>7</v>
      </c>
      <c r="H402" s="42">
        <f t="shared" si="462"/>
        <v>0.5</v>
      </c>
      <c r="I402" s="5">
        <f t="shared" si="463"/>
        <v>6.5</v>
      </c>
      <c r="J402" s="28">
        <f t="shared" si="386"/>
        <v>0</v>
      </c>
      <c r="K402" s="42">
        <f t="shared" si="387"/>
        <v>0</v>
      </c>
      <c r="L402" s="130">
        <f t="shared" si="442"/>
        <v>0</v>
      </c>
      <c r="M402" s="42">
        <v>0</v>
      </c>
      <c r="N402" s="42"/>
      <c r="O402" s="42"/>
      <c r="P402" s="42"/>
      <c r="Q402" s="42"/>
      <c r="R402" s="42"/>
      <c r="S402" s="46"/>
      <c r="T402" s="46"/>
      <c r="U402" s="46"/>
      <c r="V402" s="130"/>
      <c r="W402" s="119"/>
    </row>
    <row r="403" spans="1:23" x14ac:dyDescent="0.3">
      <c r="B403" s="131">
        <v>351</v>
      </c>
      <c r="C403" s="21">
        <v>42145</v>
      </c>
      <c r="D403" s="7">
        <v>0.4520717592592593</v>
      </c>
      <c r="E403" s="7">
        <v>0.74783564814814818</v>
      </c>
      <c r="F403" s="43">
        <f t="shared" si="461"/>
        <v>0.29576388888888888</v>
      </c>
      <c r="G403" s="35">
        <v>7</v>
      </c>
      <c r="H403" s="42">
        <f t="shared" si="462"/>
        <v>0.5</v>
      </c>
      <c r="I403" s="5">
        <f t="shared" si="463"/>
        <v>6.5</v>
      </c>
      <c r="J403" s="28">
        <f t="shared" si="386"/>
        <v>0</v>
      </c>
      <c r="K403" s="42">
        <f t="shared" si="387"/>
        <v>0</v>
      </c>
      <c r="L403" s="130">
        <f t="shared" si="442"/>
        <v>0</v>
      </c>
      <c r="M403" s="42">
        <v>0</v>
      </c>
      <c r="N403" s="42"/>
      <c r="O403" s="42"/>
      <c r="P403" s="42"/>
      <c r="Q403" s="42"/>
      <c r="R403" s="42"/>
      <c r="S403" s="46"/>
      <c r="T403" s="46"/>
      <c r="U403" s="46"/>
      <c r="V403" s="130"/>
      <c r="W403" s="119"/>
    </row>
    <row r="404" spans="1:23" x14ac:dyDescent="0.3">
      <c r="B404" s="131">
        <v>352</v>
      </c>
      <c r="C404" s="21">
        <v>42146</v>
      </c>
      <c r="D404" s="191" t="s">
        <v>175</v>
      </c>
      <c r="E404" s="192"/>
      <c r="F404" s="43"/>
      <c r="G404" s="35"/>
      <c r="H404" s="42"/>
      <c r="I404" s="5"/>
      <c r="J404" s="28">
        <f t="shared" si="386"/>
        <v>0</v>
      </c>
      <c r="K404" s="42">
        <f t="shared" si="387"/>
        <v>0</v>
      </c>
      <c r="L404" s="130">
        <f t="shared" si="442"/>
        <v>0</v>
      </c>
      <c r="M404" s="42">
        <v>0</v>
      </c>
      <c r="N404" s="42"/>
      <c r="O404" s="42"/>
      <c r="P404" s="42"/>
      <c r="Q404" s="42"/>
      <c r="R404" s="42"/>
      <c r="S404" s="46"/>
      <c r="T404" s="46"/>
      <c r="U404" s="46"/>
      <c r="V404" s="130"/>
      <c r="W404" s="119"/>
    </row>
    <row r="405" spans="1:23" x14ac:dyDescent="0.3">
      <c r="B405" s="131">
        <v>353</v>
      </c>
      <c r="C405" s="21">
        <v>42147</v>
      </c>
      <c r="D405" s="7">
        <v>0.43172453703703706</v>
      </c>
      <c r="E405" s="7">
        <v>0.82421296296296298</v>
      </c>
      <c r="F405" s="43">
        <f t="shared" si="461"/>
        <v>0.39248842592592592</v>
      </c>
      <c r="G405" s="35">
        <v>9.5</v>
      </c>
      <c r="H405" s="42">
        <f t="shared" si="462"/>
        <v>1.5</v>
      </c>
      <c r="I405" s="5">
        <f t="shared" si="463"/>
        <v>8</v>
      </c>
      <c r="J405" s="28">
        <f t="shared" si="386"/>
        <v>0</v>
      </c>
      <c r="K405" s="42">
        <f t="shared" si="387"/>
        <v>0</v>
      </c>
      <c r="L405" s="130">
        <f t="shared" si="442"/>
        <v>0</v>
      </c>
      <c r="M405" s="42">
        <v>0</v>
      </c>
      <c r="N405" s="42"/>
      <c r="O405" s="42"/>
      <c r="P405" s="42"/>
      <c r="Q405" s="42"/>
      <c r="R405" s="42"/>
      <c r="S405" s="46"/>
      <c r="T405" s="46"/>
      <c r="U405" s="46"/>
      <c r="V405" s="130"/>
      <c r="W405" s="119"/>
    </row>
    <row r="406" spans="1:23" x14ac:dyDescent="0.3">
      <c r="B406" s="131">
        <v>354</v>
      </c>
      <c r="C406" s="21">
        <v>42148</v>
      </c>
      <c r="D406" s="7">
        <v>0.4332523148148148</v>
      </c>
      <c r="E406" s="7">
        <v>0.92011574074074076</v>
      </c>
      <c r="F406" s="43">
        <f t="shared" si="461"/>
        <v>0.48686342592592596</v>
      </c>
      <c r="G406" s="35">
        <v>11.5</v>
      </c>
      <c r="H406" s="42">
        <f t="shared" si="462"/>
        <v>1.5</v>
      </c>
      <c r="I406" s="5">
        <f t="shared" si="463"/>
        <v>10</v>
      </c>
      <c r="J406" s="28">
        <f t="shared" si="386"/>
        <v>2</v>
      </c>
      <c r="K406" s="42">
        <f t="shared" si="387"/>
        <v>2</v>
      </c>
      <c r="L406" s="130">
        <f t="shared" si="442"/>
        <v>0</v>
      </c>
      <c r="M406" s="42">
        <v>304</v>
      </c>
      <c r="N406" s="42"/>
      <c r="O406" s="42"/>
      <c r="P406" s="42"/>
      <c r="Q406" s="42"/>
      <c r="R406" s="42"/>
      <c r="S406" s="46"/>
      <c r="T406" s="46"/>
      <c r="U406" s="46"/>
      <c r="V406" s="130"/>
      <c r="W406" s="119"/>
    </row>
    <row r="407" spans="1:23" x14ac:dyDescent="0.3">
      <c r="B407" s="131">
        <v>355</v>
      </c>
      <c r="C407" s="21">
        <v>42149</v>
      </c>
      <c r="D407" s="7">
        <v>0.45362268518518517</v>
      </c>
      <c r="E407" s="7">
        <v>0.73271990740740733</v>
      </c>
      <c r="F407" s="43">
        <f t="shared" si="461"/>
        <v>0.27909722222222216</v>
      </c>
      <c r="G407" s="35">
        <v>6.5</v>
      </c>
      <c r="H407" s="42">
        <f t="shared" si="462"/>
        <v>0.5</v>
      </c>
      <c r="I407" s="5">
        <f t="shared" si="463"/>
        <v>6</v>
      </c>
      <c r="J407" s="28">
        <f t="shared" si="386"/>
        <v>0</v>
      </c>
      <c r="K407" s="42">
        <f t="shared" si="387"/>
        <v>0</v>
      </c>
      <c r="L407" s="130">
        <f t="shared" si="442"/>
        <v>0</v>
      </c>
      <c r="M407" s="42">
        <v>0</v>
      </c>
      <c r="N407" s="42"/>
      <c r="O407" s="42"/>
      <c r="P407" s="42"/>
      <c r="Q407" s="42"/>
      <c r="R407" s="42"/>
      <c r="S407" s="46"/>
      <c r="T407" s="46"/>
      <c r="U407" s="46"/>
      <c r="V407" s="130"/>
      <c r="W407" s="119"/>
    </row>
    <row r="408" spans="1:23" x14ac:dyDescent="0.3">
      <c r="B408" s="131">
        <v>356</v>
      </c>
      <c r="C408" s="21">
        <v>42150</v>
      </c>
      <c r="D408" s="7">
        <v>0.4560069444444444</v>
      </c>
      <c r="E408" s="7">
        <v>0.74369212962962961</v>
      </c>
      <c r="F408" s="43">
        <f t="shared" si="461"/>
        <v>0.28768518518518521</v>
      </c>
      <c r="G408" s="35">
        <v>7</v>
      </c>
      <c r="H408" s="42">
        <f t="shared" si="462"/>
        <v>0.5</v>
      </c>
      <c r="I408" s="5">
        <f t="shared" si="463"/>
        <v>6.5</v>
      </c>
      <c r="J408" s="28">
        <f t="shared" si="386"/>
        <v>0</v>
      </c>
      <c r="K408" s="42">
        <f t="shared" si="387"/>
        <v>0</v>
      </c>
      <c r="L408" s="130">
        <f t="shared" si="442"/>
        <v>0</v>
      </c>
      <c r="M408" s="42">
        <v>0</v>
      </c>
      <c r="N408" s="42"/>
      <c r="O408" s="42"/>
      <c r="P408" s="42"/>
      <c r="Q408" s="42"/>
      <c r="R408" s="42"/>
      <c r="S408" s="46"/>
      <c r="T408" s="46"/>
      <c r="U408" s="46"/>
      <c r="V408" s="130"/>
      <c r="W408" s="119"/>
    </row>
    <row r="409" spans="1:23" x14ac:dyDescent="0.3">
      <c r="B409" s="131">
        <v>357</v>
      </c>
      <c r="C409" s="21">
        <v>42151</v>
      </c>
      <c r="D409" s="191" t="s">
        <v>175</v>
      </c>
      <c r="E409" s="192"/>
      <c r="F409" s="43"/>
      <c r="G409" s="35"/>
      <c r="H409" s="42"/>
      <c r="I409" s="5"/>
      <c r="J409" s="28">
        <f t="shared" si="386"/>
        <v>0</v>
      </c>
      <c r="K409" s="42">
        <f t="shared" si="387"/>
        <v>0</v>
      </c>
      <c r="L409" s="130">
        <f t="shared" si="442"/>
        <v>0</v>
      </c>
      <c r="M409" s="42">
        <v>0</v>
      </c>
      <c r="N409" s="42"/>
      <c r="O409" s="42"/>
      <c r="P409" s="42"/>
      <c r="Q409" s="42"/>
      <c r="R409" s="42"/>
      <c r="S409" s="46"/>
      <c r="T409" s="46"/>
      <c r="U409" s="46"/>
      <c r="V409" s="130"/>
      <c r="W409" s="119"/>
    </row>
    <row r="410" spans="1:23" x14ac:dyDescent="0.3">
      <c r="B410" s="131"/>
      <c r="C410" s="58" t="s">
        <v>310</v>
      </c>
      <c r="D410" s="105"/>
      <c r="E410" s="105"/>
      <c r="F410" s="105"/>
      <c r="G410" s="59">
        <f>SUM(G396:G409)</f>
        <v>75</v>
      </c>
      <c r="H410" s="59">
        <f t="shared" ref="H410" si="464">SUM(H396:H409)</f>
        <v>7.5</v>
      </c>
      <c r="I410" s="59">
        <f t="shared" ref="I410" si="465">SUM(I396:I409)</f>
        <v>67.5</v>
      </c>
      <c r="J410" s="59">
        <f t="shared" ref="J410" si="466">SUM(J396:J409)</f>
        <v>4.5</v>
      </c>
      <c r="K410" s="59">
        <f t="shared" ref="K410" si="467">SUM(K396:K409)</f>
        <v>4</v>
      </c>
      <c r="L410" s="59">
        <f t="shared" ref="L410" si="468">SUM(L396:L409)</f>
        <v>0.5</v>
      </c>
      <c r="M410" s="59">
        <v>703</v>
      </c>
      <c r="N410" s="59"/>
      <c r="O410" s="59"/>
      <c r="P410" s="59"/>
      <c r="Q410" s="59">
        <f t="shared" ref="Q410" si="469">SUM(Q396:Q409)</f>
        <v>0</v>
      </c>
      <c r="R410" s="59">
        <f t="shared" ref="R410" si="470">SUM(R396:R409)</f>
        <v>0</v>
      </c>
      <c r="S410" s="59">
        <f t="shared" ref="S410" si="471">SUM(S396:S409)</f>
        <v>0</v>
      </c>
      <c r="T410" s="59">
        <f t="shared" ref="T410" si="472">SUM(T396:T409)</f>
        <v>0</v>
      </c>
      <c r="U410" s="59">
        <f t="shared" ref="U410" si="473">SUM(U396:U409)</f>
        <v>0</v>
      </c>
      <c r="V410" s="155">
        <f t="shared" ref="V410" si="474">SUM(V396:V409)</f>
        <v>0</v>
      </c>
      <c r="W410" s="47" t="s">
        <v>324</v>
      </c>
    </row>
    <row r="411" spans="1:23" x14ac:dyDescent="0.3">
      <c r="B411" s="131"/>
      <c r="C411" s="110" t="s">
        <v>341</v>
      </c>
      <c r="D411" s="108"/>
      <c r="E411" s="109"/>
      <c r="F411" s="32"/>
      <c r="G411" s="59">
        <f>G410</f>
        <v>75</v>
      </c>
      <c r="H411" s="59">
        <f t="shared" ref="H411:V411" si="475">H410</f>
        <v>7.5</v>
      </c>
      <c r="I411" s="59">
        <f t="shared" si="475"/>
        <v>67.5</v>
      </c>
      <c r="J411" s="59">
        <f t="shared" si="475"/>
        <v>4.5</v>
      </c>
      <c r="K411" s="59">
        <f t="shared" si="475"/>
        <v>4</v>
      </c>
      <c r="L411" s="59">
        <f t="shared" si="475"/>
        <v>0.5</v>
      </c>
      <c r="M411" s="59">
        <v>703</v>
      </c>
      <c r="N411" s="59"/>
      <c r="O411" s="59"/>
      <c r="P411" s="59"/>
      <c r="Q411" s="59">
        <f t="shared" si="475"/>
        <v>0</v>
      </c>
      <c r="R411" s="59">
        <f t="shared" si="475"/>
        <v>0</v>
      </c>
      <c r="S411" s="59">
        <f t="shared" si="475"/>
        <v>0</v>
      </c>
      <c r="T411" s="59">
        <f t="shared" si="475"/>
        <v>0</v>
      </c>
      <c r="U411" s="59">
        <f t="shared" si="475"/>
        <v>0</v>
      </c>
      <c r="V411" s="155">
        <f t="shared" si="475"/>
        <v>0</v>
      </c>
      <c r="W411" s="47"/>
    </row>
    <row r="412" spans="1:23" x14ac:dyDescent="0.3">
      <c r="B412" s="131">
        <v>358</v>
      </c>
      <c r="C412" s="21">
        <v>42152</v>
      </c>
      <c r="D412" s="7">
        <v>0.45266203703703706</v>
      </c>
      <c r="E412" s="7">
        <v>0.92072916666666671</v>
      </c>
      <c r="F412" s="43">
        <f t="shared" si="461"/>
        <v>0.46806712962962965</v>
      </c>
      <c r="G412" s="35">
        <v>11</v>
      </c>
      <c r="H412" s="42">
        <f t="shared" si="462"/>
        <v>1.5</v>
      </c>
      <c r="I412" s="5">
        <f t="shared" si="463"/>
        <v>9.5</v>
      </c>
      <c r="J412" s="28">
        <f t="shared" si="386"/>
        <v>1.5</v>
      </c>
      <c r="K412" s="42">
        <f t="shared" si="387"/>
        <v>1.5</v>
      </c>
      <c r="L412" s="130">
        <f t="shared" si="442"/>
        <v>0</v>
      </c>
      <c r="M412" s="42">
        <v>228</v>
      </c>
      <c r="N412" s="42"/>
      <c r="O412" s="42"/>
      <c r="P412" s="42"/>
      <c r="Q412" s="42"/>
      <c r="R412" s="42"/>
      <c r="S412" s="46"/>
      <c r="T412" s="46"/>
      <c r="U412" s="46"/>
      <c r="V412" s="130"/>
      <c r="W412" s="119"/>
    </row>
    <row r="413" spans="1:23" x14ac:dyDescent="0.3">
      <c r="B413" s="131">
        <v>359</v>
      </c>
      <c r="C413" s="21">
        <v>42153</v>
      </c>
      <c r="D413" s="7">
        <v>0.45407407407407407</v>
      </c>
      <c r="E413" s="7">
        <v>0.72964120370370367</v>
      </c>
      <c r="F413" s="43">
        <f t="shared" si="461"/>
        <v>0.27556712962962959</v>
      </c>
      <c r="G413" s="35">
        <v>6.5</v>
      </c>
      <c r="H413" s="42">
        <f t="shared" si="462"/>
        <v>0.5</v>
      </c>
      <c r="I413" s="5">
        <f t="shared" si="463"/>
        <v>6</v>
      </c>
      <c r="J413" s="28">
        <f t="shared" si="386"/>
        <v>0</v>
      </c>
      <c r="K413" s="42">
        <f t="shared" si="387"/>
        <v>0</v>
      </c>
      <c r="L413" s="130">
        <f t="shared" si="442"/>
        <v>0</v>
      </c>
      <c r="M413" s="42">
        <v>0</v>
      </c>
      <c r="N413" s="42"/>
      <c r="O413" s="42"/>
      <c r="P413" s="42"/>
      <c r="Q413" s="42"/>
      <c r="R413" s="42"/>
      <c r="S413" s="46"/>
      <c r="T413" s="46"/>
      <c r="U413" s="46"/>
      <c r="V413" s="130"/>
      <c r="W413" s="119"/>
    </row>
    <row r="414" spans="1:23" x14ac:dyDescent="0.3">
      <c r="B414" s="131">
        <v>360</v>
      </c>
      <c r="C414" s="21">
        <v>42154</v>
      </c>
      <c r="D414" s="7">
        <v>0.43380787037037033</v>
      </c>
      <c r="E414" s="7">
        <v>0.83953703703703697</v>
      </c>
      <c r="F414" s="43">
        <f t="shared" si="461"/>
        <v>0.40572916666666664</v>
      </c>
      <c r="G414" s="35">
        <v>9.5</v>
      </c>
      <c r="H414" s="42">
        <f t="shared" si="462"/>
        <v>1.5</v>
      </c>
      <c r="I414" s="5">
        <f t="shared" si="463"/>
        <v>8</v>
      </c>
      <c r="J414" s="28">
        <f t="shared" si="386"/>
        <v>0</v>
      </c>
      <c r="K414" s="42">
        <f t="shared" si="387"/>
        <v>0</v>
      </c>
      <c r="L414" s="130">
        <f t="shared" si="442"/>
        <v>0</v>
      </c>
      <c r="M414" s="42">
        <v>0</v>
      </c>
      <c r="N414" s="42"/>
      <c r="O414" s="42"/>
      <c r="P414" s="42"/>
      <c r="Q414" s="42"/>
      <c r="R414" s="42"/>
      <c r="S414" s="46"/>
      <c r="T414" s="46"/>
      <c r="U414" s="46"/>
      <c r="V414" s="130"/>
      <c r="W414" s="119"/>
    </row>
    <row r="415" spans="1:23" x14ac:dyDescent="0.3">
      <c r="B415" s="131">
        <v>361</v>
      </c>
      <c r="C415" s="21">
        <v>42155</v>
      </c>
      <c r="D415" s="7">
        <v>0.43373842592592587</v>
      </c>
      <c r="E415" s="7">
        <v>0.92024305555555552</v>
      </c>
      <c r="F415" s="43">
        <f t="shared" si="461"/>
        <v>0.48650462962962965</v>
      </c>
      <c r="G415" s="35">
        <v>11.5</v>
      </c>
      <c r="H415" s="42">
        <f t="shared" si="462"/>
        <v>1.5</v>
      </c>
      <c r="I415" s="5">
        <f t="shared" si="463"/>
        <v>10</v>
      </c>
      <c r="J415" s="28">
        <f t="shared" si="386"/>
        <v>2</v>
      </c>
      <c r="K415" s="42">
        <f t="shared" si="387"/>
        <v>2</v>
      </c>
      <c r="L415" s="130">
        <f t="shared" si="442"/>
        <v>0</v>
      </c>
      <c r="M415" s="42">
        <v>304</v>
      </c>
      <c r="N415" s="42"/>
      <c r="O415" s="42"/>
      <c r="P415" s="42"/>
      <c r="Q415" s="42"/>
      <c r="R415" s="42"/>
      <c r="S415" s="46"/>
      <c r="T415" s="46"/>
      <c r="U415" s="46"/>
      <c r="V415" s="130"/>
      <c r="W415" s="119"/>
    </row>
    <row r="416" spans="1:23" x14ac:dyDescent="0.3">
      <c r="A416" s="10" t="s">
        <v>47</v>
      </c>
      <c r="B416" s="131">
        <v>362</v>
      </c>
      <c r="C416" s="21">
        <v>42156</v>
      </c>
      <c r="D416" s="189" t="s">
        <v>175</v>
      </c>
      <c r="E416" s="190"/>
      <c r="F416" s="43"/>
      <c r="G416" s="35"/>
      <c r="H416" s="42"/>
      <c r="I416" s="5"/>
      <c r="J416" s="28"/>
      <c r="K416" s="42"/>
      <c r="L416" s="130"/>
      <c r="M416" s="42">
        <v>0</v>
      </c>
      <c r="N416" s="42"/>
      <c r="O416" s="42"/>
      <c r="P416" s="42"/>
      <c r="Q416" s="42"/>
      <c r="R416" s="42"/>
      <c r="S416" s="46"/>
      <c r="T416" s="46"/>
      <c r="U416" s="46"/>
      <c r="V416" s="130"/>
      <c r="W416" s="119"/>
    </row>
    <row r="417" spans="1:23" x14ac:dyDescent="0.3">
      <c r="A417" s="1" t="s">
        <v>105</v>
      </c>
      <c r="B417" s="131">
        <v>363</v>
      </c>
      <c r="C417" s="21">
        <v>42157</v>
      </c>
      <c r="D417" s="7">
        <v>0.45568287037037036</v>
      </c>
      <c r="E417" s="7">
        <v>0.92003472222222227</v>
      </c>
      <c r="F417" s="43">
        <f t="shared" si="461"/>
        <v>0.4643518518518519</v>
      </c>
      <c r="G417" s="35">
        <v>11</v>
      </c>
      <c r="H417" s="42">
        <f t="shared" si="462"/>
        <v>1.5</v>
      </c>
      <c r="I417" s="5">
        <f t="shared" si="463"/>
        <v>9.5</v>
      </c>
      <c r="J417" s="28">
        <f t="shared" ref="J417:J455" si="476">IF(I417-8&lt;0,0,(I417-8))</f>
        <v>1.5</v>
      </c>
      <c r="K417" s="42">
        <f t="shared" ref="K417:K455" si="477">IF(2&lt;J417,2,J417)</f>
        <v>1.5</v>
      </c>
      <c r="L417" s="130">
        <f>J417-K417</f>
        <v>0</v>
      </c>
      <c r="M417" s="42">
        <v>228</v>
      </c>
      <c r="N417" s="42"/>
      <c r="O417" s="42"/>
      <c r="P417" s="42"/>
      <c r="Q417" s="42"/>
      <c r="R417" s="42"/>
      <c r="S417" s="46"/>
      <c r="T417" s="46"/>
      <c r="U417" s="46"/>
      <c r="V417" s="130"/>
      <c r="W417" s="119"/>
    </row>
    <row r="418" spans="1:23" x14ac:dyDescent="0.3">
      <c r="A418" s="193"/>
      <c r="B418" s="131">
        <v>364</v>
      </c>
      <c r="C418" s="21">
        <v>42158</v>
      </c>
      <c r="D418" s="7">
        <v>0.45525462962962965</v>
      </c>
      <c r="E418" s="7">
        <v>0.92021990740740733</v>
      </c>
      <c r="F418" s="43">
        <f t="shared" si="461"/>
        <v>0.46496527777777769</v>
      </c>
      <c r="G418" s="35">
        <v>11</v>
      </c>
      <c r="H418" s="42">
        <f t="shared" si="462"/>
        <v>1.5</v>
      </c>
      <c r="I418" s="5">
        <f t="shared" si="463"/>
        <v>9.5</v>
      </c>
      <c r="J418" s="28">
        <f t="shared" si="476"/>
        <v>1.5</v>
      </c>
      <c r="K418" s="42">
        <f t="shared" si="477"/>
        <v>1.5</v>
      </c>
      <c r="L418" s="130">
        <f t="shared" ref="L418:L449" si="478">J418-K418</f>
        <v>0</v>
      </c>
      <c r="M418" s="42">
        <v>228</v>
      </c>
      <c r="N418" s="42"/>
      <c r="O418" s="42"/>
      <c r="P418" s="42"/>
      <c r="Q418" s="42"/>
      <c r="R418" s="42"/>
      <c r="S418" s="46"/>
      <c r="T418" s="46"/>
      <c r="U418" s="46"/>
      <c r="V418" s="130"/>
      <c r="W418" s="119"/>
    </row>
    <row r="419" spans="1:23" x14ac:dyDescent="0.3">
      <c r="A419" s="193"/>
      <c r="B419" s="131">
        <v>365</v>
      </c>
      <c r="C419" s="21">
        <v>42159</v>
      </c>
      <c r="D419" s="7">
        <v>0.45223379629629629</v>
      </c>
      <c r="E419" s="7">
        <v>0.92011574074074076</v>
      </c>
      <c r="F419" s="43">
        <f t="shared" si="461"/>
        <v>0.46788194444444448</v>
      </c>
      <c r="G419" s="35">
        <v>11</v>
      </c>
      <c r="H419" s="42">
        <f t="shared" si="462"/>
        <v>1.5</v>
      </c>
      <c r="I419" s="5">
        <f t="shared" si="463"/>
        <v>9.5</v>
      </c>
      <c r="J419" s="28">
        <f t="shared" si="476"/>
        <v>1.5</v>
      </c>
      <c r="K419" s="42">
        <f t="shared" si="477"/>
        <v>1.5</v>
      </c>
      <c r="L419" s="130">
        <f t="shared" si="478"/>
        <v>0</v>
      </c>
      <c r="M419" s="42">
        <v>228</v>
      </c>
      <c r="N419" s="42"/>
      <c r="O419" s="42"/>
      <c r="P419" s="42"/>
      <c r="Q419" s="42"/>
      <c r="R419" s="42"/>
      <c r="S419" s="46"/>
      <c r="T419" s="46"/>
      <c r="U419" s="46"/>
      <c r="V419" s="130"/>
      <c r="W419" s="119"/>
    </row>
    <row r="420" spans="1:23" x14ac:dyDescent="0.3">
      <c r="A420" s="193"/>
      <c r="B420" s="131">
        <v>366</v>
      </c>
      <c r="C420" s="21">
        <v>42160</v>
      </c>
      <c r="D420" s="7">
        <v>0.45956018518518515</v>
      </c>
      <c r="E420" s="7">
        <v>0.94107638888888889</v>
      </c>
      <c r="F420" s="43">
        <f t="shared" si="461"/>
        <v>0.48151620370370374</v>
      </c>
      <c r="G420" s="35">
        <v>11.5</v>
      </c>
      <c r="H420" s="42">
        <f t="shared" si="462"/>
        <v>1.5</v>
      </c>
      <c r="I420" s="5">
        <f t="shared" si="463"/>
        <v>10</v>
      </c>
      <c r="J420" s="28">
        <f t="shared" si="476"/>
        <v>2</v>
      </c>
      <c r="K420" s="42">
        <f t="shared" si="477"/>
        <v>2</v>
      </c>
      <c r="L420" s="130">
        <f t="shared" si="478"/>
        <v>0</v>
      </c>
      <c r="M420" s="42">
        <v>304</v>
      </c>
      <c r="N420" s="42"/>
      <c r="O420" s="42"/>
      <c r="P420" s="42"/>
      <c r="Q420" s="42"/>
      <c r="R420" s="42"/>
      <c r="S420" s="46"/>
      <c r="T420" s="46"/>
      <c r="U420" s="46"/>
      <c r="V420" s="130"/>
      <c r="W420" s="119"/>
    </row>
    <row r="421" spans="1:23" x14ac:dyDescent="0.3">
      <c r="A421" s="193"/>
      <c r="B421" s="131">
        <v>367</v>
      </c>
      <c r="C421" s="21">
        <v>42161</v>
      </c>
      <c r="D421" s="7">
        <v>0.43349537037037034</v>
      </c>
      <c r="E421" s="7">
        <v>0.91365740740740742</v>
      </c>
      <c r="F421" s="43">
        <f t="shared" si="461"/>
        <v>0.48016203703703708</v>
      </c>
      <c r="G421" s="35">
        <v>11.5</v>
      </c>
      <c r="H421" s="42">
        <f t="shared" si="462"/>
        <v>1.5</v>
      </c>
      <c r="I421" s="5">
        <f t="shared" si="463"/>
        <v>10</v>
      </c>
      <c r="J421" s="28">
        <f t="shared" si="476"/>
        <v>2</v>
      </c>
      <c r="K421" s="42">
        <f t="shared" si="477"/>
        <v>2</v>
      </c>
      <c r="L421" s="130">
        <f t="shared" si="478"/>
        <v>0</v>
      </c>
      <c r="M421" s="42">
        <v>304</v>
      </c>
      <c r="N421" s="42"/>
      <c r="O421" s="42"/>
      <c r="P421" s="42"/>
      <c r="Q421" s="42"/>
      <c r="R421" s="42"/>
      <c r="S421" s="46"/>
      <c r="T421" s="46"/>
      <c r="U421" s="46"/>
      <c r="V421" s="130"/>
      <c r="W421" s="119"/>
    </row>
    <row r="422" spans="1:23" x14ac:dyDescent="0.3">
      <c r="A422" s="1" t="s">
        <v>97</v>
      </c>
      <c r="B422" s="131">
        <v>368</v>
      </c>
      <c r="C422" s="21">
        <v>42162</v>
      </c>
      <c r="D422" s="7">
        <v>0.53828703703703706</v>
      </c>
      <c r="E422" s="7">
        <v>0.92010416666666661</v>
      </c>
      <c r="F422" s="43">
        <f t="shared" si="461"/>
        <v>0.38181712962962955</v>
      </c>
      <c r="G422" s="35">
        <v>9</v>
      </c>
      <c r="H422" s="42">
        <f t="shared" si="462"/>
        <v>1.5</v>
      </c>
      <c r="I422" s="5">
        <f t="shared" si="463"/>
        <v>7.5</v>
      </c>
      <c r="J422" s="28">
        <f t="shared" si="476"/>
        <v>0</v>
      </c>
      <c r="K422" s="42">
        <f t="shared" si="477"/>
        <v>0</v>
      </c>
      <c r="L422" s="130">
        <f t="shared" si="478"/>
        <v>0</v>
      </c>
      <c r="M422" s="42">
        <v>0</v>
      </c>
      <c r="N422" s="42">
        <v>2</v>
      </c>
      <c r="O422" s="42">
        <v>3.5</v>
      </c>
      <c r="P422" s="42">
        <f>ROUND(N422*1/3*114+O422*2/3*114,0)</f>
        <v>342</v>
      </c>
      <c r="Q422" s="42"/>
      <c r="R422" s="42"/>
      <c r="S422" s="46"/>
      <c r="T422" s="46"/>
      <c r="U422" s="46"/>
      <c r="V422" s="130"/>
      <c r="W422" s="119"/>
    </row>
    <row r="423" spans="1:23" x14ac:dyDescent="0.3">
      <c r="B423" s="131">
        <v>369</v>
      </c>
      <c r="C423" s="21">
        <v>42163</v>
      </c>
      <c r="D423" s="7">
        <v>0.46072916666666663</v>
      </c>
      <c r="E423" s="7">
        <v>0.7336921296296296</v>
      </c>
      <c r="F423" s="43">
        <f t="shared" si="461"/>
        <v>0.27296296296296296</v>
      </c>
      <c r="G423" s="35">
        <v>6.5</v>
      </c>
      <c r="H423" s="42">
        <f t="shared" si="462"/>
        <v>0.5</v>
      </c>
      <c r="I423" s="5">
        <f t="shared" si="463"/>
        <v>6</v>
      </c>
      <c r="J423" s="28">
        <f t="shared" si="476"/>
        <v>0</v>
      </c>
      <c r="K423" s="42">
        <f t="shared" si="477"/>
        <v>0</v>
      </c>
      <c r="L423" s="130">
        <f t="shared" si="478"/>
        <v>0</v>
      </c>
      <c r="M423" s="42">
        <v>0</v>
      </c>
      <c r="N423" s="42">
        <v>2</v>
      </c>
      <c r="O423" s="42">
        <v>4</v>
      </c>
      <c r="P423" s="42">
        <f t="shared" ref="P423:P428" si="479">ROUND(N423*1/3*114+O423*2/3*114,0)</f>
        <v>380</v>
      </c>
      <c r="Q423" s="42"/>
      <c r="R423" s="42"/>
      <c r="S423" s="46"/>
      <c r="T423" s="68"/>
      <c r="U423" s="46"/>
      <c r="V423" s="130"/>
      <c r="W423" s="119"/>
    </row>
    <row r="424" spans="1:23" x14ac:dyDescent="0.3">
      <c r="B424" s="131">
        <v>370</v>
      </c>
      <c r="C424" s="21">
        <v>42164</v>
      </c>
      <c r="D424" s="189" t="s">
        <v>175</v>
      </c>
      <c r="E424" s="190"/>
      <c r="F424" s="43"/>
      <c r="G424" s="35"/>
      <c r="H424" s="42"/>
      <c r="I424" s="5"/>
      <c r="J424" s="28"/>
      <c r="K424" s="42"/>
      <c r="L424" s="130"/>
      <c r="M424" s="42"/>
      <c r="N424" s="42"/>
      <c r="O424" s="42"/>
      <c r="P424" s="42">
        <f t="shared" si="479"/>
        <v>0</v>
      </c>
      <c r="Q424" s="42"/>
      <c r="R424" s="42"/>
      <c r="S424" s="46"/>
      <c r="T424" s="46"/>
      <c r="U424" s="46"/>
      <c r="V424" s="130"/>
      <c r="W424" s="119"/>
    </row>
    <row r="425" spans="1:23" x14ac:dyDescent="0.3">
      <c r="B425" s="131">
        <v>371</v>
      </c>
      <c r="C425" s="21">
        <v>42165</v>
      </c>
      <c r="D425" s="7">
        <v>0.53636574074074073</v>
      </c>
      <c r="E425" s="7">
        <v>0.9200462962962962</v>
      </c>
      <c r="F425" s="43">
        <f t="shared" si="461"/>
        <v>0.38368055555555547</v>
      </c>
      <c r="G425" s="35">
        <v>9</v>
      </c>
      <c r="H425" s="42">
        <f t="shared" si="462"/>
        <v>1.5</v>
      </c>
      <c r="I425" s="5">
        <f t="shared" si="463"/>
        <v>7.5</v>
      </c>
      <c r="J425" s="28">
        <f t="shared" si="476"/>
        <v>0</v>
      </c>
      <c r="K425" s="42">
        <f t="shared" si="477"/>
        <v>0</v>
      </c>
      <c r="L425" s="130">
        <f t="shared" si="478"/>
        <v>0</v>
      </c>
      <c r="M425" s="42">
        <v>0</v>
      </c>
      <c r="N425" s="42">
        <v>2</v>
      </c>
      <c r="O425" s="42">
        <v>5.5</v>
      </c>
      <c r="P425" s="42">
        <f t="shared" si="479"/>
        <v>494</v>
      </c>
      <c r="Q425" s="42"/>
      <c r="R425" s="42"/>
      <c r="S425" s="46"/>
      <c r="T425" s="46"/>
      <c r="U425" s="46"/>
      <c r="V425" s="130"/>
      <c r="W425" s="119"/>
    </row>
    <row r="426" spans="1:23" x14ac:dyDescent="0.3">
      <c r="B426" s="131"/>
      <c r="C426" s="58" t="s">
        <v>310</v>
      </c>
      <c r="D426" s="105"/>
      <c r="E426" s="105"/>
      <c r="F426" s="105"/>
      <c r="G426" s="59">
        <f>SUM(G412:G425)</f>
        <v>119</v>
      </c>
      <c r="H426" s="59">
        <f t="shared" ref="H426" si="480">SUM(H412:H425)</f>
        <v>16</v>
      </c>
      <c r="I426" s="59">
        <f t="shared" ref="I426" si="481">SUM(I412:I425)</f>
        <v>103</v>
      </c>
      <c r="J426" s="59">
        <f t="shared" ref="J426" si="482">SUM(J412:J425)</f>
        <v>12</v>
      </c>
      <c r="K426" s="59">
        <f t="shared" ref="K426" si="483">SUM(K412:K425)</f>
        <v>12</v>
      </c>
      <c r="L426" s="59">
        <f t="shared" ref="L426" si="484">SUM(L412:L425)</f>
        <v>0</v>
      </c>
      <c r="M426" s="59">
        <v>1824</v>
      </c>
      <c r="N426" s="126">
        <f>SUM(N412:N425)</f>
        <v>6</v>
      </c>
      <c r="O426" s="126">
        <f>SUM(O412:O425)</f>
        <v>13</v>
      </c>
      <c r="P426" s="126">
        <f t="shared" si="479"/>
        <v>1216</v>
      </c>
      <c r="Q426" s="59">
        <f t="shared" ref="Q426" si="485">SUM(Q412:Q425)</f>
        <v>0</v>
      </c>
      <c r="R426" s="59">
        <f t="shared" ref="R426" si="486">SUM(R412:R425)</f>
        <v>0</v>
      </c>
      <c r="S426" s="59">
        <v>0</v>
      </c>
      <c r="T426" s="59">
        <f t="shared" ref="T426" si="487">SUM(T412:T425)</f>
        <v>0</v>
      </c>
      <c r="U426" s="59">
        <f t="shared" ref="U426" si="488">SUM(U412:U425)</f>
        <v>0</v>
      </c>
      <c r="V426" s="155">
        <f t="shared" ref="V426" si="489">SUM(V412:V425)</f>
        <v>0</v>
      </c>
      <c r="W426" s="47" t="s">
        <v>326</v>
      </c>
    </row>
    <row r="427" spans="1:23" x14ac:dyDescent="0.3">
      <c r="B427" s="118"/>
      <c r="C427" s="110" t="s">
        <v>341</v>
      </c>
      <c r="D427" s="108"/>
      <c r="E427" s="109"/>
      <c r="F427" s="32"/>
      <c r="G427" s="59">
        <f>G426</f>
        <v>119</v>
      </c>
      <c r="H427" s="59">
        <f t="shared" ref="H427:L427" si="490">H426</f>
        <v>16</v>
      </c>
      <c r="I427" s="59">
        <f t="shared" si="490"/>
        <v>103</v>
      </c>
      <c r="J427" s="59">
        <f t="shared" si="490"/>
        <v>12</v>
      </c>
      <c r="K427" s="59">
        <f t="shared" si="490"/>
        <v>12</v>
      </c>
      <c r="L427" s="59">
        <f t="shared" si="490"/>
        <v>0</v>
      </c>
      <c r="M427" s="59">
        <v>1824</v>
      </c>
      <c r="N427" s="126">
        <f>N426</f>
        <v>6</v>
      </c>
      <c r="O427" s="126">
        <f t="shared" ref="O427" si="491">O426</f>
        <v>13</v>
      </c>
      <c r="P427" s="126">
        <f t="shared" si="479"/>
        <v>1216</v>
      </c>
      <c r="Q427" s="59">
        <f t="shared" ref="Q427" si="492">Q426</f>
        <v>0</v>
      </c>
      <c r="R427" s="59">
        <f t="shared" ref="R427" si="493">R426</f>
        <v>0</v>
      </c>
      <c r="S427" s="59">
        <f t="shared" ref="S427" si="494">S426</f>
        <v>0</v>
      </c>
      <c r="T427" s="59">
        <f t="shared" ref="T427" si="495">T426</f>
        <v>0</v>
      </c>
      <c r="U427" s="59">
        <f t="shared" ref="U427" si="496">U426</f>
        <v>0</v>
      </c>
      <c r="V427" s="155">
        <f t="shared" ref="V427" si="497">V426</f>
        <v>0</v>
      </c>
      <c r="W427" s="47"/>
    </row>
    <row r="428" spans="1:23" x14ac:dyDescent="0.3">
      <c r="B428" s="131">
        <v>372</v>
      </c>
      <c r="C428" s="21">
        <v>42166</v>
      </c>
      <c r="D428" s="7">
        <v>0.46596064814814814</v>
      </c>
      <c r="E428" s="7">
        <v>0.73263888888888884</v>
      </c>
      <c r="F428" s="43">
        <f t="shared" si="461"/>
        <v>0.2666782407407407</v>
      </c>
      <c r="G428" s="35">
        <v>6.5</v>
      </c>
      <c r="H428" s="42">
        <f t="shared" si="462"/>
        <v>0.5</v>
      </c>
      <c r="I428" s="5">
        <f t="shared" si="463"/>
        <v>6</v>
      </c>
      <c r="J428" s="28">
        <f t="shared" si="476"/>
        <v>0</v>
      </c>
      <c r="K428" s="42">
        <f t="shared" si="477"/>
        <v>0</v>
      </c>
      <c r="L428" s="130">
        <f t="shared" si="478"/>
        <v>0</v>
      </c>
      <c r="M428" s="42">
        <v>0</v>
      </c>
      <c r="N428" s="42"/>
      <c r="O428" s="42"/>
      <c r="P428" s="42">
        <f t="shared" si="479"/>
        <v>0</v>
      </c>
      <c r="Q428" s="42"/>
      <c r="R428" s="42"/>
      <c r="S428" s="46"/>
      <c r="T428" s="46"/>
      <c r="U428" s="46"/>
      <c r="V428" s="130"/>
      <c r="W428" s="119"/>
    </row>
    <row r="429" spans="1:23" x14ac:dyDescent="0.3">
      <c r="B429" s="131">
        <v>373</v>
      </c>
      <c r="C429" s="21">
        <v>42167</v>
      </c>
      <c r="D429" s="7">
        <v>0.45472222222222225</v>
      </c>
      <c r="E429" s="7">
        <v>0.94085648148148149</v>
      </c>
      <c r="F429" s="43">
        <f t="shared" si="461"/>
        <v>0.48613425925925924</v>
      </c>
      <c r="G429" s="35">
        <v>11.5</v>
      </c>
      <c r="H429" s="42">
        <f t="shared" si="462"/>
        <v>1.5</v>
      </c>
      <c r="I429" s="5">
        <f t="shared" si="463"/>
        <v>10</v>
      </c>
      <c r="J429" s="28">
        <f t="shared" si="476"/>
        <v>2</v>
      </c>
      <c r="K429" s="42">
        <f t="shared" si="477"/>
        <v>2</v>
      </c>
      <c r="L429" s="130">
        <f t="shared" si="478"/>
        <v>0</v>
      </c>
      <c r="M429" s="42">
        <v>304</v>
      </c>
      <c r="N429" s="42"/>
      <c r="O429" s="42"/>
      <c r="P429" s="42"/>
      <c r="Q429" s="42"/>
      <c r="R429" s="42"/>
      <c r="S429" s="46"/>
      <c r="T429" s="46"/>
      <c r="U429" s="46"/>
      <c r="V429" s="130"/>
      <c r="W429" s="119"/>
    </row>
    <row r="430" spans="1:23" x14ac:dyDescent="0.3">
      <c r="B430" s="131">
        <v>374</v>
      </c>
      <c r="C430" s="21">
        <v>42168</v>
      </c>
      <c r="D430" s="7">
        <v>0.4337152777777778</v>
      </c>
      <c r="E430" s="7">
        <v>0.94119212962962961</v>
      </c>
      <c r="F430" s="43">
        <f t="shared" si="461"/>
        <v>0.50747685185185176</v>
      </c>
      <c r="G430" s="35">
        <v>12</v>
      </c>
      <c r="H430" s="42">
        <f t="shared" si="462"/>
        <v>1.5</v>
      </c>
      <c r="I430" s="5">
        <f t="shared" si="463"/>
        <v>10.5</v>
      </c>
      <c r="J430" s="28">
        <f t="shared" si="476"/>
        <v>2.5</v>
      </c>
      <c r="K430" s="42">
        <f t="shared" si="477"/>
        <v>2</v>
      </c>
      <c r="L430" s="130">
        <f t="shared" si="478"/>
        <v>0.5</v>
      </c>
      <c r="M430" s="42">
        <v>399</v>
      </c>
      <c r="N430" s="42"/>
      <c r="O430" s="42"/>
      <c r="P430" s="42"/>
      <c r="Q430" s="42"/>
      <c r="R430" s="42"/>
      <c r="S430" s="46"/>
      <c r="T430" s="46"/>
      <c r="U430" s="46"/>
      <c r="V430" s="130"/>
      <c r="W430" s="119"/>
    </row>
    <row r="431" spans="1:23" x14ac:dyDescent="0.3">
      <c r="B431" s="131">
        <v>375</v>
      </c>
      <c r="C431" s="21">
        <v>42169</v>
      </c>
      <c r="D431" s="7">
        <v>0.46631944444444445</v>
      </c>
      <c r="E431" s="7">
        <v>0.79217592592592589</v>
      </c>
      <c r="F431" s="43">
        <f t="shared" si="461"/>
        <v>0.32585648148148144</v>
      </c>
      <c r="G431" s="35">
        <v>8</v>
      </c>
      <c r="H431" s="42">
        <f t="shared" si="462"/>
        <v>0.5</v>
      </c>
      <c r="I431" s="5">
        <f t="shared" si="463"/>
        <v>7.5</v>
      </c>
      <c r="J431" s="28">
        <f t="shared" si="476"/>
        <v>0</v>
      </c>
      <c r="K431" s="42">
        <f t="shared" si="477"/>
        <v>0</v>
      </c>
      <c r="L431" s="130">
        <f t="shared" si="478"/>
        <v>0</v>
      </c>
      <c r="M431" s="42">
        <v>0</v>
      </c>
      <c r="N431" s="42"/>
      <c r="O431" s="42"/>
      <c r="P431" s="42"/>
      <c r="Q431" s="42"/>
      <c r="R431" s="42"/>
      <c r="S431" s="46"/>
      <c r="T431" s="46"/>
      <c r="U431" s="46"/>
      <c r="V431" s="130"/>
      <c r="W431" s="119"/>
    </row>
    <row r="432" spans="1:23" x14ac:dyDescent="0.3">
      <c r="B432" s="131">
        <v>376</v>
      </c>
      <c r="C432" s="21">
        <v>42170</v>
      </c>
      <c r="D432" s="7">
        <v>0.45677083333333335</v>
      </c>
      <c r="E432" s="7">
        <v>0.9200694444444445</v>
      </c>
      <c r="F432" s="43">
        <f t="shared" si="461"/>
        <v>0.46329861111111115</v>
      </c>
      <c r="G432" s="35">
        <v>11</v>
      </c>
      <c r="H432" s="42">
        <f t="shared" si="462"/>
        <v>1.5</v>
      </c>
      <c r="I432" s="5">
        <f t="shared" si="463"/>
        <v>9.5</v>
      </c>
      <c r="J432" s="28">
        <f t="shared" si="476"/>
        <v>1.5</v>
      </c>
      <c r="K432" s="42">
        <f t="shared" si="477"/>
        <v>1.5</v>
      </c>
      <c r="L432" s="130">
        <f t="shared" si="478"/>
        <v>0</v>
      </c>
      <c r="M432" s="42">
        <v>228</v>
      </c>
      <c r="N432" s="42"/>
      <c r="O432" s="42"/>
      <c r="P432" s="42"/>
      <c r="Q432" s="42"/>
      <c r="R432" s="42"/>
      <c r="S432" s="46"/>
      <c r="T432" s="46"/>
      <c r="U432" s="46"/>
      <c r="V432" s="130"/>
      <c r="W432" s="119"/>
    </row>
    <row r="433" spans="2:23" x14ac:dyDescent="0.3">
      <c r="B433" s="131">
        <v>377</v>
      </c>
      <c r="C433" s="21">
        <v>42171</v>
      </c>
      <c r="D433" s="7">
        <v>0.45971064814814816</v>
      </c>
      <c r="E433" s="7">
        <v>0.74322916666666661</v>
      </c>
      <c r="F433" s="43">
        <f t="shared" si="461"/>
        <v>0.28351851851851845</v>
      </c>
      <c r="G433" s="35">
        <v>7</v>
      </c>
      <c r="H433" s="42">
        <f t="shared" si="462"/>
        <v>0.5</v>
      </c>
      <c r="I433" s="5">
        <f t="shared" si="463"/>
        <v>6.5</v>
      </c>
      <c r="J433" s="28">
        <f t="shared" si="476"/>
        <v>0</v>
      </c>
      <c r="K433" s="42">
        <f t="shared" si="477"/>
        <v>0</v>
      </c>
      <c r="L433" s="130">
        <f t="shared" si="478"/>
        <v>0</v>
      </c>
      <c r="M433" s="42">
        <v>0</v>
      </c>
      <c r="N433" s="42"/>
      <c r="O433" s="42"/>
      <c r="P433" s="42"/>
      <c r="Q433" s="42"/>
      <c r="R433" s="42"/>
      <c r="S433" s="46"/>
      <c r="T433" s="46"/>
      <c r="U433" s="46"/>
      <c r="V433" s="130"/>
      <c r="W433" s="119"/>
    </row>
    <row r="434" spans="2:23" x14ac:dyDescent="0.3">
      <c r="B434" s="131">
        <v>378</v>
      </c>
      <c r="C434" s="21">
        <v>42172</v>
      </c>
      <c r="D434" s="189" t="s">
        <v>175</v>
      </c>
      <c r="E434" s="190"/>
      <c r="F434" s="43"/>
      <c r="G434" s="35"/>
      <c r="H434" s="42"/>
      <c r="I434" s="5"/>
      <c r="J434" s="28"/>
      <c r="K434" s="42"/>
      <c r="L434" s="130"/>
      <c r="M434" s="42"/>
      <c r="N434" s="42"/>
      <c r="O434" s="42"/>
      <c r="P434" s="42"/>
      <c r="Q434" s="42"/>
      <c r="R434" s="42"/>
      <c r="S434" s="46"/>
      <c r="T434" s="46"/>
      <c r="U434" s="46"/>
      <c r="V434" s="130"/>
      <c r="W434" s="119"/>
    </row>
    <row r="435" spans="2:23" x14ac:dyDescent="0.3">
      <c r="B435" s="131">
        <v>379</v>
      </c>
      <c r="C435" s="21">
        <v>42173</v>
      </c>
      <c r="D435" s="7">
        <v>0.45465277777777779</v>
      </c>
      <c r="E435" s="7">
        <v>0.94089120370370372</v>
      </c>
      <c r="F435" s="43">
        <f t="shared" si="461"/>
        <v>0.48623842592592592</v>
      </c>
      <c r="G435" s="35">
        <v>11.5</v>
      </c>
      <c r="H435" s="42">
        <f t="shared" si="462"/>
        <v>1.5</v>
      </c>
      <c r="I435" s="5">
        <f t="shared" si="463"/>
        <v>10</v>
      </c>
      <c r="J435" s="28">
        <f t="shared" si="476"/>
        <v>2</v>
      </c>
      <c r="K435" s="42">
        <f t="shared" si="477"/>
        <v>2</v>
      </c>
      <c r="L435" s="130">
        <f t="shared" si="478"/>
        <v>0</v>
      </c>
      <c r="M435" s="42">
        <v>304</v>
      </c>
      <c r="N435" s="42"/>
      <c r="O435" s="42"/>
      <c r="P435" s="42"/>
      <c r="Q435" s="42"/>
      <c r="R435" s="42"/>
      <c r="S435" s="46"/>
      <c r="T435" s="46"/>
      <c r="U435" s="46"/>
      <c r="V435" s="130"/>
      <c r="W435" s="119"/>
    </row>
    <row r="436" spans="2:23" x14ac:dyDescent="0.3">
      <c r="B436" s="131">
        <v>380</v>
      </c>
      <c r="C436" s="21">
        <v>42174</v>
      </c>
      <c r="D436" s="7">
        <v>0.43541666666666662</v>
      </c>
      <c r="E436" s="7">
        <v>0.80226851851851855</v>
      </c>
      <c r="F436" s="43">
        <f t="shared" si="461"/>
        <v>0.36685185185185193</v>
      </c>
      <c r="G436" s="35">
        <v>9</v>
      </c>
      <c r="H436" s="42">
        <f t="shared" si="462"/>
        <v>1.5</v>
      </c>
      <c r="I436" s="5">
        <f t="shared" si="463"/>
        <v>7.5</v>
      </c>
      <c r="J436" s="28">
        <f t="shared" si="476"/>
        <v>0</v>
      </c>
      <c r="K436" s="42">
        <f t="shared" si="477"/>
        <v>0</v>
      </c>
      <c r="L436" s="130">
        <f t="shared" si="478"/>
        <v>0</v>
      </c>
      <c r="M436" s="42">
        <v>0</v>
      </c>
      <c r="N436" s="42"/>
      <c r="O436" s="42"/>
      <c r="P436" s="42"/>
      <c r="Q436" s="42"/>
      <c r="R436" s="42"/>
      <c r="S436" s="46"/>
      <c r="T436" s="46"/>
      <c r="U436" s="46"/>
      <c r="V436" s="130"/>
      <c r="W436" s="119"/>
    </row>
    <row r="437" spans="2:23" x14ac:dyDescent="0.3">
      <c r="B437" s="131">
        <v>381</v>
      </c>
      <c r="C437" s="29">
        <v>42175</v>
      </c>
      <c r="D437" s="7">
        <v>0.43362268518518521</v>
      </c>
      <c r="E437" s="7">
        <v>0.87890046296296298</v>
      </c>
      <c r="F437" s="43">
        <f t="shared" si="461"/>
        <v>0.44527777777777777</v>
      </c>
      <c r="G437" s="35">
        <v>10.5</v>
      </c>
      <c r="H437" s="42">
        <f t="shared" si="462"/>
        <v>1.5</v>
      </c>
      <c r="I437" s="5">
        <f t="shared" si="463"/>
        <v>9</v>
      </c>
      <c r="J437" s="28">
        <f t="shared" si="476"/>
        <v>1</v>
      </c>
      <c r="K437" s="42">
        <f t="shared" si="477"/>
        <v>1</v>
      </c>
      <c r="L437" s="130">
        <f t="shared" si="478"/>
        <v>0</v>
      </c>
      <c r="M437" s="42">
        <v>152</v>
      </c>
      <c r="N437" s="42"/>
      <c r="O437" s="42"/>
      <c r="P437" s="42"/>
      <c r="Q437" s="42"/>
      <c r="R437" s="42"/>
      <c r="S437" s="46"/>
      <c r="T437" s="46"/>
      <c r="U437" s="46" t="s">
        <v>271</v>
      </c>
      <c r="V437" s="69">
        <v>1062</v>
      </c>
      <c r="W437" s="119" t="s">
        <v>34</v>
      </c>
    </row>
    <row r="438" spans="2:23" x14ac:dyDescent="0.3">
      <c r="B438" s="131">
        <v>382</v>
      </c>
      <c r="C438" s="21">
        <v>42176</v>
      </c>
      <c r="D438" s="7">
        <v>0.43409722222222219</v>
      </c>
      <c r="E438" s="7">
        <v>0.9199652777777777</v>
      </c>
      <c r="F438" s="43">
        <f t="shared" si="461"/>
        <v>0.48586805555555551</v>
      </c>
      <c r="G438" s="35">
        <v>11.5</v>
      </c>
      <c r="H438" s="42">
        <f t="shared" si="462"/>
        <v>1.5</v>
      </c>
      <c r="I438" s="5">
        <f t="shared" si="463"/>
        <v>10</v>
      </c>
      <c r="J438" s="28">
        <f t="shared" si="476"/>
        <v>2</v>
      </c>
      <c r="K438" s="42">
        <f t="shared" si="477"/>
        <v>2</v>
      </c>
      <c r="L438" s="130">
        <f t="shared" si="478"/>
        <v>0</v>
      </c>
      <c r="M438" s="42">
        <v>304</v>
      </c>
      <c r="N438" s="42">
        <v>1.5</v>
      </c>
      <c r="O438" s="42">
        <v>0</v>
      </c>
      <c r="P438" s="42">
        <f>ROUND(N438*1/3*114+O438*2/3*114,0)</f>
        <v>57</v>
      </c>
      <c r="Q438" s="42"/>
      <c r="R438" s="42"/>
      <c r="S438" s="46"/>
      <c r="T438" s="46"/>
      <c r="U438" s="46"/>
      <c r="V438" s="130"/>
      <c r="W438" s="119"/>
    </row>
    <row r="439" spans="2:23" x14ac:dyDescent="0.3">
      <c r="B439" s="131">
        <v>383</v>
      </c>
      <c r="C439" s="21">
        <v>42177</v>
      </c>
      <c r="D439" s="189" t="s">
        <v>175</v>
      </c>
      <c r="E439" s="190"/>
      <c r="F439" s="43"/>
      <c r="G439" s="35"/>
      <c r="H439" s="42"/>
      <c r="I439" s="5"/>
      <c r="J439" s="28"/>
      <c r="K439" s="42"/>
      <c r="L439" s="130"/>
      <c r="M439" s="42"/>
      <c r="N439" s="42"/>
      <c r="O439" s="42"/>
      <c r="P439" s="42"/>
      <c r="Q439" s="42"/>
      <c r="R439" s="42"/>
      <c r="S439" s="46"/>
      <c r="T439" s="46"/>
      <c r="U439" s="46"/>
      <c r="V439" s="130"/>
      <c r="W439" s="119"/>
    </row>
    <row r="440" spans="2:23" x14ac:dyDescent="0.3">
      <c r="B440" s="131">
        <v>384</v>
      </c>
      <c r="C440" s="21">
        <v>42178</v>
      </c>
      <c r="D440" s="189" t="s">
        <v>175</v>
      </c>
      <c r="E440" s="190"/>
      <c r="F440" s="43"/>
      <c r="G440" s="35"/>
      <c r="H440" s="42"/>
      <c r="I440" s="5"/>
      <c r="J440" s="28"/>
      <c r="K440" s="42"/>
      <c r="L440" s="130"/>
      <c r="M440" s="42"/>
      <c r="N440" s="42"/>
      <c r="O440" s="42"/>
      <c r="P440" s="42"/>
      <c r="Q440" s="42"/>
      <c r="R440" s="42"/>
      <c r="S440" s="46"/>
      <c r="T440" s="46"/>
      <c r="U440" s="46"/>
      <c r="V440" s="130"/>
      <c r="W440" s="119"/>
    </row>
    <row r="441" spans="2:23" x14ac:dyDescent="0.3">
      <c r="B441" s="131">
        <v>385</v>
      </c>
      <c r="C441" s="21">
        <v>42179</v>
      </c>
      <c r="D441" s="189" t="s">
        <v>175</v>
      </c>
      <c r="E441" s="190"/>
      <c r="F441" s="43"/>
      <c r="G441" s="35"/>
      <c r="H441" s="42"/>
      <c r="I441" s="5"/>
      <c r="J441" s="28"/>
      <c r="K441" s="42"/>
      <c r="L441" s="130"/>
      <c r="M441" s="42"/>
      <c r="N441" s="42"/>
      <c r="O441" s="42"/>
      <c r="P441" s="42"/>
      <c r="Q441" s="42"/>
      <c r="R441" s="42"/>
      <c r="S441" s="46"/>
      <c r="T441" s="46"/>
      <c r="U441" s="46"/>
      <c r="V441" s="130"/>
      <c r="W441" s="119"/>
    </row>
    <row r="442" spans="2:23" x14ac:dyDescent="0.3">
      <c r="B442" s="131"/>
      <c r="C442" s="58" t="s">
        <v>310</v>
      </c>
      <c r="D442" s="105"/>
      <c r="E442" s="105"/>
      <c r="F442" s="105"/>
      <c r="G442" s="59">
        <f>SUM(G428:G441)</f>
        <v>98.5</v>
      </c>
      <c r="H442" s="59">
        <f t="shared" ref="H442" si="498">SUM(H428:H441)</f>
        <v>12</v>
      </c>
      <c r="I442" s="59">
        <f t="shared" ref="I442" si="499">SUM(I428:I441)</f>
        <v>86.5</v>
      </c>
      <c r="J442" s="59">
        <f t="shared" ref="J442" si="500">SUM(J428:J441)</f>
        <v>11</v>
      </c>
      <c r="K442" s="59">
        <f t="shared" ref="K442" si="501">SUM(K428:K441)</f>
        <v>10.5</v>
      </c>
      <c r="L442" s="59">
        <f t="shared" ref="L442" si="502">SUM(L428:L441)</f>
        <v>0.5</v>
      </c>
      <c r="M442" s="59">
        <v>1691</v>
      </c>
      <c r="N442" s="126">
        <f>SUM(N428:N441)</f>
        <v>1.5</v>
      </c>
      <c r="O442" s="126">
        <f>SUM(O428:O441)</f>
        <v>0</v>
      </c>
      <c r="P442" s="127">
        <f>SUM(P428:P441)</f>
        <v>57</v>
      </c>
      <c r="Q442" s="59">
        <f t="shared" ref="Q442" si="503">SUM(Q428:Q441)</f>
        <v>0</v>
      </c>
      <c r="R442" s="59">
        <f t="shared" ref="R442" si="504">SUM(R428:R441)</f>
        <v>0</v>
      </c>
      <c r="S442" s="59">
        <f t="shared" ref="S442" si="505">SUM(S428:S441)</f>
        <v>0</v>
      </c>
      <c r="T442" s="59">
        <f t="shared" ref="T442" si="506">SUM(T428:T441)</f>
        <v>0</v>
      </c>
      <c r="U442" s="59">
        <v>1</v>
      </c>
      <c r="V442" s="155">
        <f t="shared" ref="V442" si="507">SUM(V428:V441)</f>
        <v>1062</v>
      </c>
      <c r="W442" s="47" t="s">
        <v>327</v>
      </c>
    </row>
    <row r="443" spans="2:23" x14ac:dyDescent="0.3">
      <c r="B443" s="118"/>
      <c r="C443" s="110" t="s">
        <v>341</v>
      </c>
      <c r="D443" s="108"/>
      <c r="E443" s="109"/>
      <c r="F443" s="32"/>
      <c r="G443" s="59">
        <f>G442</f>
        <v>98.5</v>
      </c>
      <c r="H443" s="59">
        <f t="shared" ref="H443" si="508">H442</f>
        <v>12</v>
      </c>
      <c r="I443" s="59">
        <f>I442-J437</f>
        <v>85.5</v>
      </c>
      <c r="J443" s="59">
        <f>J442-J437</f>
        <v>10</v>
      </c>
      <c r="K443" s="59">
        <f t="shared" ref="K443:L443" si="509">K442-K437</f>
        <v>9.5</v>
      </c>
      <c r="L443" s="59">
        <f t="shared" si="509"/>
        <v>0.5</v>
      </c>
      <c r="M443" s="59">
        <v>1539</v>
      </c>
      <c r="N443" s="126">
        <f>N442</f>
        <v>1.5</v>
      </c>
      <c r="O443" s="126">
        <f t="shared" ref="O443:P443" si="510">O442</f>
        <v>0</v>
      </c>
      <c r="P443" s="127">
        <f t="shared" si="510"/>
        <v>57</v>
      </c>
      <c r="Q443" s="59">
        <f t="shared" ref="Q443" si="511">Q442</f>
        <v>0</v>
      </c>
      <c r="R443" s="59">
        <f t="shared" ref="R443" si="512">R442</f>
        <v>0</v>
      </c>
      <c r="S443" s="59">
        <f t="shared" ref="S443" si="513">S442</f>
        <v>0</v>
      </c>
      <c r="T443" s="59">
        <f t="shared" ref="T443" si="514">T442</f>
        <v>0</v>
      </c>
      <c r="U443" s="59">
        <f t="shared" ref="U443" si="515">U442</f>
        <v>1</v>
      </c>
      <c r="V443" s="155">
        <f t="shared" ref="V443" si="516">V442</f>
        <v>1062</v>
      </c>
      <c r="W443" s="47"/>
    </row>
    <row r="444" spans="2:23" x14ac:dyDescent="0.3">
      <c r="B444" s="131">
        <v>386</v>
      </c>
      <c r="C444" s="21">
        <v>42180</v>
      </c>
      <c r="D444" s="7">
        <v>0.61105324074074074</v>
      </c>
      <c r="E444" s="7">
        <v>0.92144675925925934</v>
      </c>
      <c r="F444" s="43">
        <f t="shared" si="461"/>
        <v>0.3103935185185186</v>
      </c>
      <c r="G444" s="35">
        <v>7.5</v>
      </c>
      <c r="H444" s="42">
        <f t="shared" si="462"/>
        <v>0.5</v>
      </c>
      <c r="I444" s="5">
        <f t="shared" si="463"/>
        <v>7</v>
      </c>
      <c r="J444" s="28">
        <f t="shared" si="476"/>
        <v>0</v>
      </c>
      <c r="K444" s="42">
        <f t="shared" si="477"/>
        <v>0</v>
      </c>
      <c r="L444" s="130">
        <f t="shared" si="478"/>
        <v>0</v>
      </c>
      <c r="M444" s="42">
        <v>0</v>
      </c>
      <c r="N444" s="42"/>
      <c r="O444" s="42"/>
      <c r="P444" s="42"/>
      <c r="Q444" s="42"/>
      <c r="R444" s="42"/>
      <c r="S444" s="46"/>
      <c r="T444" s="46"/>
      <c r="U444" s="46"/>
      <c r="V444" s="130"/>
      <c r="W444" s="119"/>
    </row>
    <row r="445" spans="2:23" x14ac:dyDescent="0.3">
      <c r="B445" s="131">
        <v>387</v>
      </c>
      <c r="C445" s="21">
        <v>42181</v>
      </c>
      <c r="D445" s="7">
        <v>0.45513888888888893</v>
      </c>
      <c r="E445" s="7">
        <v>0.54761574074074071</v>
      </c>
      <c r="F445" s="43">
        <f t="shared" si="461"/>
        <v>9.2476851851851782E-2</v>
      </c>
      <c r="G445" s="35">
        <v>2</v>
      </c>
      <c r="H445" s="42">
        <v>0</v>
      </c>
      <c r="I445" s="5">
        <f t="shared" si="463"/>
        <v>2</v>
      </c>
      <c r="J445" s="28">
        <f t="shared" si="476"/>
        <v>0</v>
      </c>
      <c r="K445" s="42">
        <f t="shared" si="477"/>
        <v>0</v>
      </c>
      <c r="L445" s="130">
        <f t="shared" si="478"/>
        <v>0</v>
      </c>
      <c r="M445" s="42">
        <v>0</v>
      </c>
      <c r="N445" s="42"/>
      <c r="O445" s="42"/>
      <c r="P445" s="42"/>
      <c r="Q445" s="42"/>
      <c r="R445" s="42"/>
      <c r="S445" s="46"/>
      <c r="T445" s="46"/>
      <c r="U445" s="46"/>
      <c r="V445" s="130"/>
      <c r="W445" s="119"/>
    </row>
    <row r="446" spans="2:23" x14ac:dyDescent="0.3">
      <c r="B446" s="131">
        <v>388</v>
      </c>
      <c r="C446" s="21">
        <v>42182</v>
      </c>
      <c r="D446" s="7">
        <v>0.43412037037037038</v>
      </c>
      <c r="E446" s="7">
        <v>0.94097222222222221</v>
      </c>
      <c r="F446" s="43">
        <f t="shared" si="461"/>
        <v>0.50685185185185189</v>
      </c>
      <c r="G446" s="35">
        <v>12</v>
      </c>
      <c r="H446" s="42">
        <f t="shared" si="462"/>
        <v>1.5</v>
      </c>
      <c r="I446" s="5">
        <f t="shared" si="463"/>
        <v>10.5</v>
      </c>
      <c r="J446" s="28">
        <f t="shared" si="476"/>
        <v>2.5</v>
      </c>
      <c r="K446" s="42">
        <f t="shared" si="477"/>
        <v>2</v>
      </c>
      <c r="L446" s="130">
        <f t="shared" si="478"/>
        <v>0.5</v>
      </c>
      <c r="M446" s="42">
        <v>399</v>
      </c>
      <c r="N446" s="42"/>
      <c r="O446" s="42"/>
      <c r="P446" s="42"/>
      <c r="Q446" s="42"/>
      <c r="R446" s="42"/>
      <c r="S446" s="46"/>
      <c r="T446" s="46"/>
      <c r="U446" s="46"/>
      <c r="V446" s="130"/>
      <c r="W446" s="119"/>
    </row>
    <row r="447" spans="2:23" x14ac:dyDescent="0.3">
      <c r="B447" s="131">
        <v>389</v>
      </c>
      <c r="C447" s="21">
        <v>42183</v>
      </c>
      <c r="D447" s="7" t="s">
        <v>56</v>
      </c>
      <c r="E447" s="7">
        <v>0.92543981481481474</v>
      </c>
      <c r="F447" s="43"/>
      <c r="G447" s="35">
        <v>12</v>
      </c>
      <c r="H447" s="42">
        <f t="shared" si="462"/>
        <v>1.5</v>
      </c>
      <c r="I447" s="5">
        <f t="shared" si="463"/>
        <v>10.5</v>
      </c>
      <c r="J447" s="28">
        <f t="shared" si="476"/>
        <v>2.5</v>
      </c>
      <c r="K447" s="42">
        <f t="shared" si="477"/>
        <v>2</v>
      </c>
      <c r="L447" s="130">
        <f t="shared" si="478"/>
        <v>0.5</v>
      </c>
      <c r="M447" s="42">
        <v>399</v>
      </c>
      <c r="N447" s="42"/>
      <c r="O447" s="42"/>
      <c r="P447" s="42"/>
      <c r="Q447" s="42"/>
      <c r="R447" s="42"/>
      <c r="S447" s="46"/>
      <c r="T447" s="46"/>
      <c r="U447" s="46"/>
      <c r="V447" s="130"/>
      <c r="W447" s="119"/>
    </row>
    <row r="448" spans="2:23" x14ac:dyDescent="0.3">
      <c r="B448" s="131">
        <v>390</v>
      </c>
      <c r="C448" s="21">
        <v>42184</v>
      </c>
      <c r="D448" s="7">
        <v>0.45402777777777775</v>
      </c>
      <c r="E448" s="7">
        <v>0.73968750000000005</v>
      </c>
      <c r="F448" s="43">
        <f t="shared" si="461"/>
        <v>0.2856597222222223</v>
      </c>
      <c r="G448" s="35">
        <v>7</v>
      </c>
      <c r="H448" s="42">
        <f t="shared" si="462"/>
        <v>0.5</v>
      </c>
      <c r="I448" s="5">
        <f t="shared" si="463"/>
        <v>6.5</v>
      </c>
      <c r="J448" s="28">
        <f t="shared" si="476"/>
        <v>0</v>
      </c>
      <c r="K448" s="42">
        <f t="shared" si="477"/>
        <v>0</v>
      </c>
      <c r="L448" s="130">
        <f t="shared" si="478"/>
        <v>0</v>
      </c>
      <c r="M448" s="42">
        <v>0</v>
      </c>
      <c r="N448" s="42"/>
      <c r="O448" s="42"/>
      <c r="P448" s="42"/>
      <c r="Q448" s="42"/>
      <c r="R448" s="42"/>
      <c r="S448" s="46"/>
      <c r="T448" s="46"/>
      <c r="U448" s="46"/>
      <c r="V448" s="130"/>
      <c r="W448" s="119"/>
    </row>
    <row r="449" spans="1:23" x14ac:dyDescent="0.3">
      <c r="B449" s="131">
        <v>391</v>
      </c>
      <c r="C449" s="21">
        <v>42185</v>
      </c>
      <c r="D449" s="7">
        <v>0.45557870370370374</v>
      </c>
      <c r="E449" s="7">
        <v>0.73517361111111112</v>
      </c>
      <c r="F449" s="43">
        <f t="shared" si="461"/>
        <v>0.27959490740740739</v>
      </c>
      <c r="G449" s="35">
        <v>6.5</v>
      </c>
      <c r="H449" s="42">
        <f t="shared" si="462"/>
        <v>0.5</v>
      </c>
      <c r="I449" s="5">
        <f t="shared" si="463"/>
        <v>6</v>
      </c>
      <c r="J449" s="28">
        <f t="shared" si="476"/>
        <v>0</v>
      </c>
      <c r="K449" s="42">
        <f t="shared" si="477"/>
        <v>0</v>
      </c>
      <c r="L449" s="130">
        <f t="shared" si="478"/>
        <v>0</v>
      </c>
      <c r="M449" s="42">
        <v>0</v>
      </c>
      <c r="N449" s="42"/>
      <c r="O449" s="42"/>
      <c r="P449" s="42"/>
      <c r="Q449" s="42"/>
      <c r="R449" s="42"/>
      <c r="S449" s="46"/>
      <c r="T449" s="46"/>
      <c r="U449" s="46"/>
      <c r="V449" s="130"/>
      <c r="W449" s="119"/>
    </row>
    <row r="450" spans="1:23" x14ac:dyDescent="0.3">
      <c r="A450" s="10" t="s">
        <v>46</v>
      </c>
      <c r="B450" s="131">
        <v>392</v>
      </c>
      <c r="C450" s="21">
        <v>42186</v>
      </c>
      <c r="D450" s="7">
        <v>0.44874999999999998</v>
      </c>
      <c r="E450" s="7">
        <v>0.91990740740740751</v>
      </c>
      <c r="F450" s="43">
        <f t="shared" si="461"/>
        <v>0.47115740740740752</v>
      </c>
      <c r="G450" s="35">
        <v>11.5</v>
      </c>
      <c r="H450" s="42">
        <f t="shared" si="462"/>
        <v>1.5</v>
      </c>
      <c r="I450" s="5">
        <f t="shared" si="463"/>
        <v>10</v>
      </c>
      <c r="J450" s="28">
        <f t="shared" si="476"/>
        <v>2</v>
      </c>
      <c r="K450" s="42">
        <f t="shared" si="477"/>
        <v>2</v>
      </c>
      <c r="L450" s="130">
        <f>J450-K450</f>
        <v>0</v>
      </c>
      <c r="M450" s="42">
        <v>307</v>
      </c>
      <c r="N450" s="42"/>
      <c r="O450" s="42"/>
      <c r="P450" s="42"/>
      <c r="Q450" s="42"/>
      <c r="R450" s="42"/>
      <c r="S450" s="46"/>
      <c r="T450" s="46"/>
      <c r="U450" s="46"/>
      <c r="V450" s="130"/>
      <c r="W450" s="119"/>
    </row>
    <row r="451" spans="1:23" x14ac:dyDescent="0.3">
      <c r="A451" s="1" t="s">
        <v>77</v>
      </c>
      <c r="B451" s="131">
        <v>393</v>
      </c>
      <c r="C451" s="21">
        <v>42187</v>
      </c>
      <c r="D451" s="189" t="s">
        <v>175</v>
      </c>
      <c r="E451" s="190"/>
      <c r="F451" s="43"/>
      <c r="G451" s="35"/>
      <c r="H451" s="42"/>
      <c r="I451" s="5"/>
      <c r="J451" s="28"/>
      <c r="K451" s="42"/>
      <c r="L451" s="130"/>
      <c r="M451" s="42"/>
      <c r="N451" s="42"/>
      <c r="O451" s="42"/>
      <c r="P451" s="42"/>
      <c r="Q451" s="42"/>
      <c r="R451" s="42"/>
      <c r="S451" s="46"/>
      <c r="T451" s="46"/>
      <c r="U451" s="46"/>
      <c r="V451" s="130"/>
      <c r="W451" s="119"/>
    </row>
    <row r="452" spans="1:23" x14ac:dyDescent="0.3">
      <c r="A452" s="193"/>
      <c r="B452" s="131">
        <v>394</v>
      </c>
      <c r="C452" s="21">
        <v>42188</v>
      </c>
      <c r="D452" s="7">
        <v>0.45616898148148149</v>
      </c>
      <c r="E452" s="7">
        <v>0.94109953703703697</v>
      </c>
      <c r="F452" s="43">
        <f t="shared" si="461"/>
        <v>0.48493055555555548</v>
      </c>
      <c r="G452" s="35">
        <v>11.5</v>
      </c>
      <c r="H452" s="42">
        <f t="shared" si="462"/>
        <v>1.5</v>
      </c>
      <c r="I452" s="5">
        <f t="shared" si="463"/>
        <v>10</v>
      </c>
      <c r="J452" s="28">
        <f t="shared" si="476"/>
        <v>2</v>
      </c>
      <c r="K452" s="42">
        <f t="shared" si="477"/>
        <v>2</v>
      </c>
      <c r="L452" s="130">
        <f>J452-K452</f>
        <v>0</v>
      </c>
      <c r="M452" s="42">
        <v>307</v>
      </c>
      <c r="N452" s="42"/>
      <c r="O452" s="42"/>
      <c r="P452" s="42"/>
      <c r="Q452" s="42"/>
      <c r="R452" s="42"/>
      <c r="S452" s="46"/>
      <c r="T452" s="46"/>
      <c r="U452" s="46"/>
      <c r="V452" s="130"/>
      <c r="W452" s="119"/>
    </row>
    <row r="453" spans="1:23" x14ac:dyDescent="0.3">
      <c r="A453" s="193"/>
      <c r="B453" s="131">
        <v>395</v>
      </c>
      <c r="C453" s="21">
        <v>42189</v>
      </c>
      <c r="D453" s="7">
        <v>0.43418981481481483</v>
      </c>
      <c r="E453" s="7">
        <v>0.86434027777777767</v>
      </c>
      <c r="F453" s="43">
        <f t="shared" si="461"/>
        <v>0.43015046296296283</v>
      </c>
      <c r="G453" s="35">
        <v>10.5</v>
      </c>
      <c r="H453" s="42">
        <f t="shared" si="462"/>
        <v>1.5</v>
      </c>
      <c r="I453" s="5">
        <f t="shared" si="463"/>
        <v>9</v>
      </c>
      <c r="J453" s="28">
        <f t="shared" si="476"/>
        <v>1</v>
      </c>
      <c r="K453" s="42">
        <f t="shared" si="477"/>
        <v>1</v>
      </c>
      <c r="L453" s="130">
        <f>J453-K453</f>
        <v>0</v>
      </c>
      <c r="M453" s="42">
        <v>153</v>
      </c>
      <c r="N453" s="42"/>
      <c r="O453" s="42"/>
      <c r="P453" s="42"/>
      <c r="Q453" s="42"/>
      <c r="R453" s="42"/>
      <c r="S453" s="46"/>
      <c r="T453" s="46"/>
      <c r="U453" s="46"/>
      <c r="V453" s="130"/>
      <c r="W453" s="119"/>
    </row>
    <row r="454" spans="1:23" x14ac:dyDescent="0.3">
      <c r="A454" s="193"/>
      <c r="B454" s="131">
        <v>396</v>
      </c>
      <c r="C454" s="21">
        <v>42190</v>
      </c>
      <c r="D454" s="7">
        <v>0.43412037037037038</v>
      </c>
      <c r="E454" s="7">
        <v>0.91993055555555558</v>
      </c>
      <c r="F454" s="43">
        <f t="shared" si="461"/>
        <v>0.48581018518518521</v>
      </c>
      <c r="G454" s="35">
        <v>11.5</v>
      </c>
      <c r="H454" s="42">
        <f t="shared" si="462"/>
        <v>1.5</v>
      </c>
      <c r="I454" s="5">
        <f t="shared" si="463"/>
        <v>10</v>
      </c>
      <c r="J454" s="28">
        <f t="shared" si="476"/>
        <v>2</v>
      </c>
      <c r="K454" s="42">
        <f t="shared" si="477"/>
        <v>2</v>
      </c>
      <c r="L454" s="130">
        <f>J454-K454</f>
        <v>0</v>
      </c>
      <c r="M454" s="42">
        <v>307</v>
      </c>
      <c r="N454" s="42"/>
      <c r="O454" s="42"/>
      <c r="P454" s="42"/>
      <c r="Q454" s="42"/>
      <c r="R454" s="42"/>
      <c r="S454" s="46"/>
      <c r="T454" s="46"/>
      <c r="U454" s="46"/>
      <c r="V454" s="130"/>
      <c r="W454" s="119"/>
    </row>
    <row r="455" spans="1:23" x14ac:dyDescent="0.3">
      <c r="A455" s="193"/>
      <c r="B455" s="131">
        <v>397</v>
      </c>
      <c r="C455" s="21">
        <v>42191</v>
      </c>
      <c r="D455" s="7">
        <v>0.45549768518518513</v>
      </c>
      <c r="E455" s="7">
        <v>0.73130787037037026</v>
      </c>
      <c r="F455" s="43">
        <f t="shared" si="461"/>
        <v>0.27581018518518513</v>
      </c>
      <c r="G455" s="35">
        <v>6.5</v>
      </c>
      <c r="H455" s="42">
        <f t="shared" si="462"/>
        <v>0.5</v>
      </c>
      <c r="I455" s="5">
        <f t="shared" si="463"/>
        <v>6</v>
      </c>
      <c r="J455" s="28">
        <f t="shared" si="476"/>
        <v>0</v>
      </c>
      <c r="K455" s="42">
        <f t="shared" si="477"/>
        <v>0</v>
      </c>
      <c r="L455" s="130">
        <f>J455-K455</f>
        <v>0</v>
      </c>
      <c r="M455" s="42">
        <v>0</v>
      </c>
      <c r="N455" s="42">
        <v>2</v>
      </c>
      <c r="O455" s="42">
        <v>1.5</v>
      </c>
      <c r="P455" s="42">
        <f>ROUND(N455*1/3*115+O455*2/3*115,0)</f>
        <v>192</v>
      </c>
      <c r="Q455" s="42"/>
      <c r="R455" s="42"/>
      <c r="S455" s="46"/>
      <c r="T455" s="46"/>
      <c r="U455" s="46"/>
      <c r="V455" s="130"/>
      <c r="W455" s="119"/>
    </row>
    <row r="456" spans="1:23" x14ac:dyDescent="0.3">
      <c r="A456" s="1" t="s">
        <v>94</v>
      </c>
      <c r="B456" s="131">
        <v>398</v>
      </c>
      <c r="C456" s="21">
        <v>42192</v>
      </c>
      <c r="D456" s="189" t="s">
        <v>175</v>
      </c>
      <c r="E456" s="190"/>
      <c r="F456" s="43"/>
      <c r="G456" s="35"/>
      <c r="H456" s="42"/>
      <c r="I456" s="5"/>
      <c r="J456" s="28"/>
      <c r="K456" s="42"/>
      <c r="L456" s="130"/>
      <c r="M456" s="42"/>
      <c r="N456" s="42"/>
      <c r="O456" s="42"/>
      <c r="P456" s="42"/>
      <c r="Q456" s="42"/>
      <c r="R456" s="42"/>
      <c r="S456" s="46"/>
      <c r="T456" s="46"/>
      <c r="U456" s="46"/>
      <c r="V456" s="130"/>
      <c r="W456" s="119"/>
    </row>
    <row r="457" spans="1:23" x14ac:dyDescent="0.3">
      <c r="B457" s="131">
        <v>399</v>
      </c>
      <c r="C457" s="21">
        <v>42193</v>
      </c>
      <c r="D457" s="189" t="s">
        <v>175</v>
      </c>
      <c r="E457" s="190"/>
      <c r="F457" s="43"/>
      <c r="G457" s="35"/>
      <c r="H457" s="42"/>
      <c r="I457" s="5"/>
      <c r="J457" s="28"/>
      <c r="K457" s="42"/>
      <c r="L457" s="130"/>
      <c r="M457" s="42"/>
      <c r="N457" s="42"/>
      <c r="O457" s="42"/>
      <c r="P457" s="42"/>
      <c r="Q457" s="42"/>
      <c r="R457" s="42"/>
      <c r="S457" s="46"/>
      <c r="T457" s="46"/>
      <c r="U457" s="46"/>
      <c r="V457" s="130"/>
      <c r="W457" s="119"/>
    </row>
    <row r="458" spans="1:23" x14ac:dyDescent="0.3">
      <c r="B458" s="131"/>
      <c r="C458" s="58" t="s">
        <v>310</v>
      </c>
      <c r="D458" s="105"/>
      <c r="E458" s="105"/>
      <c r="F458" s="105"/>
      <c r="G458" s="59">
        <f>SUM(G444:G457)</f>
        <v>98.5</v>
      </c>
      <c r="H458" s="59">
        <f t="shared" ref="H458" si="517">SUM(H444:H457)</f>
        <v>11</v>
      </c>
      <c r="I458" s="59">
        <f t="shared" ref="I458" si="518">SUM(I444:I457)</f>
        <v>87.5</v>
      </c>
      <c r="J458" s="59">
        <f t="shared" ref="J458" si="519">SUM(J444:J457)</f>
        <v>12</v>
      </c>
      <c r="K458" s="59">
        <f t="shared" ref="K458" si="520">SUM(K444:K457)</f>
        <v>11</v>
      </c>
      <c r="L458" s="59">
        <f t="shared" ref="L458" si="521">SUM(L444:L457)</f>
        <v>1</v>
      </c>
      <c r="M458" s="59">
        <v>1872</v>
      </c>
      <c r="N458" s="126">
        <f>SUM(N444:N457)</f>
        <v>2</v>
      </c>
      <c r="O458" s="126">
        <f>SUM(O444:O457)</f>
        <v>1.5</v>
      </c>
      <c r="P458" s="127">
        <f>SUM(P444:P457)</f>
        <v>192</v>
      </c>
      <c r="Q458" s="59">
        <f t="shared" ref="Q458" si="522">SUM(Q444:Q457)</f>
        <v>0</v>
      </c>
      <c r="R458" s="59">
        <f t="shared" ref="R458" si="523">SUM(R444:R457)</f>
        <v>0</v>
      </c>
      <c r="S458" s="59">
        <f t="shared" ref="S458" si="524">SUM(S444:S457)</f>
        <v>0</v>
      </c>
      <c r="T458" s="59">
        <f t="shared" ref="T458" si="525">SUM(T444:T457)</f>
        <v>0</v>
      </c>
      <c r="U458" s="59">
        <f t="shared" ref="U458" si="526">SUM(U444:U457)</f>
        <v>0</v>
      </c>
      <c r="V458" s="155">
        <f t="shared" ref="V458" si="527">SUM(V444:V457)</f>
        <v>0</v>
      </c>
      <c r="W458" s="47" t="s">
        <v>328</v>
      </c>
    </row>
    <row r="459" spans="1:23" x14ac:dyDescent="0.3">
      <c r="B459" s="118"/>
      <c r="C459" s="110" t="s">
        <v>341</v>
      </c>
      <c r="D459" s="108"/>
      <c r="E459" s="109"/>
      <c r="F459" s="32"/>
      <c r="G459" s="59">
        <f>G458</f>
        <v>98.5</v>
      </c>
      <c r="H459" s="59">
        <f t="shared" ref="H459" si="528">H458</f>
        <v>11</v>
      </c>
      <c r="I459" s="59">
        <f t="shared" ref="I459" si="529">I458</f>
        <v>87.5</v>
      </c>
      <c r="J459" s="59">
        <f t="shared" ref="J459" si="530">J458</f>
        <v>12</v>
      </c>
      <c r="K459" s="59">
        <f t="shared" ref="K459" si="531">K458</f>
        <v>11</v>
      </c>
      <c r="L459" s="59">
        <f t="shared" ref="L459" si="532">L458</f>
        <v>1</v>
      </c>
      <c r="M459" s="59">
        <v>1872</v>
      </c>
      <c r="N459" s="126">
        <f>N458</f>
        <v>2</v>
      </c>
      <c r="O459" s="126">
        <f t="shared" ref="O459:P459" si="533">O458</f>
        <v>1.5</v>
      </c>
      <c r="P459" s="127">
        <f t="shared" si="533"/>
        <v>192</v>
      </c>
      <c r="Q459" s="59">
        <f t="shared" ref="Q459" si="534">Q458</f>
        <v>0</v>
      </c>
      <c r="R459" s="59">
        <f t="shared" ref="R459" si="535">R458</f>
        <v>0</v>
      </c>
      <c r="S459" s="59">
        <f t="shared" ref="S459" si="536">S458</f>
        <v>0</v>
      </c>
      <c r="T459" s="59">
        <f t="shared" ref="T459" si="537">T458</f>
        <v>0</v>
      </c>
      <c r="U459" s="59">
        <f t="shared" ref="U459" si="538">U458</f>
        <v>0</v>
      </c>
      <c r="V459" s="155">
        <f t="shared" ref="V459" si="539">V458</f>
        <v>0</v>
      </c>
      <c r="W459" s="47"/>
    </row>
    <row r="460" spans="1:23" x14ac:dyDescent="0.3">
      <c r="B460" s="131">
        <v>400</v>
      </c>
      <c r="C460" s="21">
        <v>42194</v>
      </c>
      <c r="D460" s="189" t="s">
        <v>175</v>
      </c>
      <c r="E460" s="190"/>
      <c r="F460" s="43"/>
      <c r="G460" s="35"/>
      <c r="H460" s="42"/>
      <c r="I460" s="5"/>
      <c r="J460" s="28"/>
      <c r="K460" s="42"/>
      <c r="L460" s="130"/>
      <c r="M460" s="42"/>
      <c r="N460" s="42"/>
      <c r="O460" s="42"/>
      <c r="P460" s="42"/>
      <c r="Q460" s="42"/>
      <c r="R460" s="42"/>
      <c r="S460" s="46"/>
      <c r="T460" s="46"/>
      <c r="U460" s="46"/>
      <c r="V460" s="130"/>
      <c r="W460" s="119"/>
    </row>
    <row r="461" spans="1:23" x14ac:dyDescent="0.3">
      <c r="B461" s="131">
        <v>401</v>
      </c>
      <c r="C461" s="21">
        <v>42195</v>
      </c>
      <c r="D461" s="189" t="s">
        <v>175</v>
      </c>
      <c r="E461" s="190"/>
      <c r="F461" s="43"/>
      <c r="G461" s="35"/>
      <c r="H461" s="42"/>
      <c r="I461" s="5"/>
      <c r="J461" s="28"/>
      <c r="K461" s="42"/>
      <c r="L461" s="130"/>
      <c r="M461" s="42"/>
      <c r="N461" s="42"/>
      <c r="O461" s="42"/>
      <c r="P461" s="42"/>
      <c r="Q461" s="42"/>
      <c r="R461" s="42"/>
      <c r="S461" s="46"/>
      <c r="T461" s="46"/>
      <c r="U461" s="46"/>
      <c r="V461" s="130"/>
      <c r="W461" s="119"/>
    </row>
    <row r="462" spans="1:23" x14ac:dyDescent="0.3">
      <c r="B462" s="131">
        <v>402</v>
      </c>
      <c r="C462" s="21">
        <v>42196</v>
      </c>
      <c r="D462" s="7" t="s">
        <v>56</v>
      </c>
      <c r="E462" s="7" t="s">
        <v>56</v>
      </c>
      <c r="F462" s="43"/>
      <c r="G462" s="39">
        <v>12.5</v>
      </c>
      <c r="H462" s="42">
        <f t="shared" ref="H462:H533" si="540">IF(G462&gt;=9,1.5,0.5)</f>
        <v>1.5</v>
      </c>
      <c r="I462" s="5">
        <f t="shared" ref="I462:I533" si="541">IF((G462="？"),"?",(G462-H462))</f>
        <v>11</v>
      </c>
      <c r="J462" s="28">
        <f>IF(I462-8&lt;0,0,(I462-8))</f>
        <v>3</v>
      </c>
      <c r="K462" s="42">
        <f>IF(2&lt;J462,2,J462)</f>
        <v>2</v>
      </c>
      <c r="L462" s="130">
        <f>J462-K462</f>
        <v>1</v>
      </c>
      <c r="M462" s="42">
        <v>498</v>
      </c>
      <c r="N462" s="42"/>
      <c r="O462" s="42"/>
      <c r="P462" s="42"/>
      <c r="Q462" s="42"/>
      <c r="R462" s="42"/>
      <c r="S462" s="46"/>
      <c r="T462" s="46"/>
      <c r="U462" s="46"/>
      <c r="V462" s="130"/>
      <c r="W462" s="119"/>
    </row>
    <row r="463" spans="1:23" x14ac:dyDescent="0.3">
      <c r="B463" s="131">
        <v>403</v>
      </c>
      <c r="C463" s="21">
        <v>42197</v>
      </c>
      <c r="D463" s="7">
        <v>0.43549768518518522</v>
      </c>
      <c r="E463" s="7">
        <v>0.92001157407407408</v>
      </c>
      <c r="F463" s="43">
        <f t="shared" ref="F463:F533" si="542">IF(OR(E463="無打卡資料",D463="無打卡資料"),"?",(E463-D463))</f>
        <v>0.48451388888888886</v>
      </c>
      <c r="G463" s="39">
        <v>11.5</v>
      </c>
      <c r="H463" s="42">
        <f t="shared" si="540"/>
        <v>1.5</v>
      </c>
      <c r="I463" s="5">
        <f t="shared" si="541"/>
        <v>10</v>
      </c>
      <c r="J463" s="28">
        <f>IF(I463-8&lt;0,0,(I463-8))</f>
        <v>2</v>
      </c>
      <c r="K463" s="42">
        <f>IF(2&lt;J463,2,J463)</f>
        <v>2</v>
      </c>
      <c r="L463" s="130">
        <f>J463-K463</f>
        <v>0</v>
      </c>
      <c r="M463" s="42">
        <v>307</v>
      </c>
      <c r="N463" s="42"/>
      <c r="O463" s="42"/>
      <c r="P463" s="42"/>
      <c r="Q463" s="42"/>
      <c r="R463" s="42"/>
      <c r="S463" s="46"/>
      <c r="T463" s="46"/>
      <c r="U463" s="46"/>
      <c r="V463" s="130"/>
      <c r="W463" s="119"/>
    </row>
    <row r="464" spans="1:23" x14ac:dyDescent="0.3">
      <c r="B464" s="131">
        <v>404</v>
      </c>
      <c r="C464" s="21">
        <v>42198</v>
      </c>
      <c r="D464" s="7">
        <v>0.45582175925925927</v>
      </c>
      <c r="E464" s="7">
        <v>0.92024305555555552</v>
      </c>
      <c r="F464" s="43">
        <f t="shared" si="542"/>
        <v>0.46442129629629625</v>
      </c>
      <c r="G464" s="39">
        <v>11</v>
      </c>
      <c r="H464" s="42">
        <f t="shared" si="540"/>
        <v>1.5</v>
      </c>
      <c r="I464" s="5">
        <f t="shared" si="541"/>
        <v>9.5</v>
      </c>
      <c r="J464" s="28">
        <f>IF(I464-8&lt;0,0,(I464-8))</f>
        <v>1.5</v>
      </c>
      <c r="K464" s="42">
        <f>IF(2&lt;J464,2,J464)</f>
        <v>1.5</v>
      </c>
      <c r="L464" s="130">
        <f>J464-K464</f>
        <v>0</v>
      </c>
      <c r="M464" s="42">
        <v>230</v>
      </c>
      <c r="N464" s="42"/>
      <c r="O464" s="42"/>
      <c r="P464" s="42"/>
      <c r="Q464" s="42"/>
      <c r="R464" s="42"/>
      <c r="S464" s="46"/>
      <c r="T464" s="46"/>
      <c r="U464" s="46"/>
      <c r="V464" s="130"/>
      <c r="W464" s="119"/>
    </row>
    <row r="465" spans="2:23" x14ac:dyDescent="0.3">
      <c r="B465" s="131">
        <v>405</v>
      </c>
      <c r="C465" s="21">
        <v>42199</v>
      </c>
      <c r="D465" s="7">
        <v>0.45663194444444444</v>
      </c>
      <c r="E465" s="7">
        <v>0.92027777777777775</v>
      </c>
      <c r="F465" s="43">
        <f t="shared" si="542"/>
        <v>0.46364583333333331</v>
      </c>
      <c r="G465" s="39">
        <v>11</v>
      </c>
      <c r="H465" s="42">
        <f t="shared" si="540"/>
        <v>1.5</v>
      </c>
      <c r="I465" s="5">
        <f t="shared" si="541"/>
        <v>9.5</v>
      </c>
      <c r="J465" s="28">
        <f>IF(I465-8&lt;0,0,(I465-8))</f>
        <v>1.5</v>
      </c>
      <c r="K465" s="42">
        <f>IF(2&lt;J465,2,J465)</f>
        <v>1.5</v>
      </c>
      <c r="L465" s="130">
        <f>J465-K465</f>
        <v>0</v>
      </c>
      <c r="M465" s="42">
        <v>230</v>
      </c>
      <c r="N465" s="42"/>
      <c r="O465" s="42"/>
      <c r="P465" s="42"/>
      <c r="Q465" s="42"/>
      <c r="R465" s="42"/>
      <c r="S465" s="46"/>
      <c r="T465" s="46"/>
      <c r="U465" s="46"/>
      <c r="V465" s="130"/>
      <c r="W465" s="119"/>
    </row>
    <row r="466" spans="2:23" x14ac:dyDescent="0.3">
      <c r="B466" s="131">
        <v>406</v>
      </c>
      <c r="C466" s="21">
        <v>42200</v>
      </c>
      <c r="D466" s="7">
        <v>0.45493055555555556</v>
      </c>
      <c r="E466" s="7">
        <v>0.92101851851851846</v>
      </c>
      <c r="F466" s="43">
        <f t="shared" si="542"/>
        <v>0.4660879629629629</v>
      </c>
      <c r="G466" s="39">
        <v>11</v>
      </c>
      <c r="H466" s="42">
        <f t="shared" si="540"/>
        <v>1.5</v>
      </c>
      <c r="I466" s="5">
        <f t="shared" si="541"/>
        <v>9.5</v>
      </c>
      <c r="J466" s="28">
        <f>IF(I466-8&lt;0,0,(I466-8))</f>
        <v>1.5</v>
      </c>
      <c r="K466" s="42">
        <f>IF(2&lt;J466,2,J466)</f>
        <v>1.5</v>
      </c>
      <c r="L466" s="130">
        <f>J466-K466</f>
        <v>0</v>
      </c>
      <c r="M466" s="42">
        <v>230</v>
      </c>
      <c r="N466" s="42"/>
      <c r="O466" s="42"/>
      <c r="P466" s="42"/>
      <c r="Q466" s="42"/>
      <c r="R466" s="42"/>
      <c r="S466" s="46"/>
      <c r="T466" s="46"/>
      <c r="U466" s="46"/>
      <c r="V466" s="130"/>
      <c r="W466" s="119"/>
    </row>
    <row r="467" spans="2:23" x14ac:dyDescent="0.3">
      <c r="B467" s="131">
        <v>407</v>
      </c>
      <c r="C467" s="21">
        <v>42201</v>
      </c>
      <c r="D467" s="189" t="s">
        <v>175</v>
      </c>
      <c r="E467" s="190"/>
      <c r="F467" s="43"/>
      <c r="G467" s="39"/>
      <c r="H467" s="42"/>
      <c r="I467" s="5"/>
      <c r="J467" s="28"/>
      <c r="K467" s="42"/>
      <c r="L467" s="130"/>
      <c r="M467" s="42"/>
      <c r="N467" s="42"/>
      <c r="O467" s="42"/>
      <c r="P467" s="42"/>
      <c r="Q467" s="42"/>
      <c r="R467" s="42"/>
      <c r="S467" s="46"/>
      <c r="T467" s="46"/>
      <c r="U467" s="46"/>
      <c r="V467" s="130"/>
      <c r="W467" s="119"/>
    </row>
    <row r="468" spans="2:23" x14ac:dyDescent="0.3">
      <c r="B468" s="131">
        <v>408</v>
      </c>
      <c r="C468" s="21">
        <v>42202</v>
      </c>
      <c r="D468" s="7">
        <v>0.45466435185185183</v>
      </c>
      <c r="E468" s="7">
        <v>0.73067129629629635</v>
      </c>
      <c r="F468" s="43">
        <f t="shared" si="542"/>
        <v>0.27600694444444451</v>
      </c>
      <c r="G468" s="39">
        <v>6.5</v>
      </c>
      <c r="H468" s="42">
        <f t="shared" si="540"/>
        <v>0.5</v>
      </c>
      <c r="I468" s="5">
        <f t="shared" si="541"/>
        <v>6</v>
      </c>
      <c r="J468" s="28">
        <f>IF(I468-8&lt;0,0,(I468-8))</f>
        <v>0</v>
      </c>
      <c r="K468" s="42">
        <f>IF(2&lt;J468,2,J468)</f>
        <v>0</v>
      </c>
      <c r="L468" s="130">
        <f>J468-K468</f>
        <v>0</v>
      </c>
      <c r="M468" s="42">
        <v>0</v>
      </c>
      <c r="N468" s="42"/>
      <c r="O468" s="42"/>
      <c r="P468" s="42"/>
      <c r="Q468" s="42"/>
      <c r="R468" s="42"/>
      <c r="S468" s="46"/>
      <c r="T468" s="46"/>
      <c r="U468" s="46"/>
      <c r="V468" s="130"/>
      <c r="W468" s="119"/>
    </row>
    <row r="469" spans="2:23" x14ac:dyDescent="0.3">
      <c r="B469" s="131">
        <v>409</v>
      </c>
      <c r="C469" s="21">
        <v>42203</v>
      </c>
      <c r="D469" s="7">
        <v>0.43565972222222221</v>
      </c>
      <c r="E469" s="7">
        <v>0.79645833333333327</v>
      </c>
      <c r="F469" s="43">
        <f t="shared" si="542"/>
        <v>0.36079861111111106</v>
      </c>
      <c r="G469" s="39">
        <v>8.5</v>
      </c>
      <c r="H469" s="42">
        <f t="shared" si="540"/>
        <v>0.5</v>
      </c>
      <c r="I469" s="5">
        <f t="shared" si="541"/>
        <v>8</v>
      </c>
      <c r="J469" s="28">
        <f>IF(I469-8&lt;0,0,(I469-8))</f>
        <v>0</v>
      </c>
      <c r="K469" s="42">
        <f>IF(2&lt;J469,2,J469)</f>
        <v>0</v>
      </c>
      <c r="L469" s="130">
        <f>J469-K469</f>
        <v>0</v>
      </c>
      <c r="M469" s="42">
        <v>0</v>
      </c>
      <c r="N469" s="42"/>
      <c r="O469" s="42"/>
      <c r="P469" s="42"/>
      <c r="Q469" s="42"/>
      <c r="R469" s="42"/>
      <c r="S469" s="46"/>
      <c r="T469" s="46"/>
      <c r="U469" s="46"/>
      <c r="V469" s="130"/>
      <c r="W469" s="119"/>
    </row>
    <row r="470" spans="2:23" x14ac:dyDescent="0.3">
      <c r="B470" s="131">
        <v>410</v>
      </c>
      <c r="C470" s="21">
        <v>42204</v>
      </c>
      <c r="D470" s="7">
        <v>0.43416666666666665</v>
      </c>
      <c r="E470" s="7" t="s">
        <v>56</v>
      </c>
      <c r="F470" s="43"/>
      <c r="G470" s="39">
        <v>10</v>
      </c>
      <c r="H470" s="42">
        <f t="shared" si="540"/>
        <v>1.5</v>
      </c>
      <c r="I470" s="5">
        <f t="shared" si="541"/>
        <v>8.5</v>
      </c>
      <c r="J470" s="28">
        <f>IF(I470-8&lt;0,0,(I470-8))</f>
        <v>0.5</v>
      </c>
      <c r="K470" s="42">
        <f>IF(2&lt;J470,2,J470)</f>
        <v>0.5</v>
      </c>
      <c r="L470" s="130">
        <f>J470-K470</f>
        <v>0</v>
      </c>
      <c r="M470" s="42">
        <v>77</v>
      </c>
      <c r="N470" s="42"/>
      <c r="O470" s="42"/>
      <c r="P470" s="42"/>
      <c r="Q470" s="42"/>
      <c r="R470" s="42"/>
      <c r="S470" s="46"/>
      <c r="T470" s="46"/>
      <c r="U470" s="46"/>
      <c r="V470" s="130"/>
      <c r="W470" s="119"/>
    </row>
    <row r="471" spans="2:23" x14ac:dyDescent="0.3">
      <c r="B471" s="131">
        <v>411</v>
      </c>
      <c r="C471" s="21">
        <v>42205</v>
      </c>
      <c r="D471" s="7">
        <v>0.45636574074074071</v>
      </c>
      <c r="E471" s="7">
        <v>0.92042824074074081</v>
      </c>
      <c r="F471" s="43">
        <f t="shared" si="542"/>
        <v>0.4640625000000001</v>
      </c>
      <c r="G471" s="39">
        <v>11</v>
      </c>
      <c r="H471" s="42">
        <f t="shared" si="540"/>
        <v>1.5</v>
      </c>
      <c r="I471" s="5">
        <f t="shared" si="541"/>
        <v>9.5</v>
      </c>
      <c r="J471" s="28">
        <f>IF(I471-8&lt;0,0,(I471-8))</f>
        <v>1.5</v>
      </c>
      <c r="K471" s="42">
        <f>IF(2&lt;J471,2,J471)</f>
        <v>1.5</v>
      </c>
      <c r="L471" s="130">
        <f>J471-K471</f>
        <v>0</v>
      </c>
      <c r="M471" s="42">
        <v>230</v>
      </c>
      <c r="N471" s="42"/>
      <c r="O471" s="42"/>
      <c r="P471" s="42"/>
      <c r="Q471" s="42"/>
      <c r="R471" s="42"/>
      <c r="S471" s="46"/>
      <c r="T471" s="46"/>
      <c r="U471" s="46"/>
      <c r="V471" s="130"/>
      <c r="W471" s="119"/>
    </row>
    <row r="472" spans="2:23" x14ac:dyDescent="0.3">
      <c r="B472" s="131">
        <v>412</v>
      </c>
      <c r="C472" s="21">
        <v>42206</v>
      </c>
      <c r="D472" s="7">
        <v>0.45472222222222225</v>
      </c>
      <c r="E472" s="7">
        <v>0.70922453703703703</v>
      </c>
      <c r="F472" s="43">
        <f t="shared" si="542"/>
        <v>0.25450231481481478</v>
      </c>
      <c r="G472" s="39">
        <v>6</v>
      </c>
      <c r="H472" s="42">
        <f t="shared" si="540"/>
        <v>0.5</v>
      </c>
      <c r="I472" s="5">
        <f t="shared" si="541"/>
        <v>5.5</v>
      </c>
      <c r="J472" s="28">
        <f>IF(I472-8&lt;0,0,(I472-8))</f>
        <v>0</v>
      </c>
      <c r="K472" s="42">
        <f>IF(2&lt;J472,2,J472)</f>
        <v>0</v>
      </c>
      <c r="L472" s="130">
        <f>J472-K472</f>
        <v>0</v>
      </c>
      <c r="M472" s="42">
        <v>0</v>
      </c>
      <c r="N472" s="42">
        <v>2</v>
      </c>
      <c r="O472" s="42">
        <v>1</v>
      </c>
      <c r="P472" s="42">
        <f>ROUND(N472*1/3*115+O472*2/3*115,0)</f>
        <v>153</v>
      </c>
      <c r="Q472" s="42"/>
      <c r="R472" s="42"/>
      <c r="S472" s="46"/>
      <c r="T472" s="46"/>
      <c r="U472" s="46"/>
      <c r="V472" s="130"/>
      <c r="W472" s="119"/>
    </row>
    <row r="473" spans="2:23" x14ac:dyDescent="0.3">
      <c r="B473" s="131">
        <v>413</v>
      </c>
      <c r="C473" s="21">
        <v>42207</v>
      </c>
      <c r="D473" s="189" t="s">
        <v>175</v>
      </c>
      <c r="E473" s="190"/>
      <c r="F473" s="43"/>
      <c r="G473" s="39"/>
      <c r="H473" s="42"/>
      <c r="I473" s="5"/>
      <c r="J473" s="28"/>
      <c r="K473" s="42"/>
      <c r="L473" s="130"/>
      <c r="M473" s="42"/>
      <c r="N473" s="42"/>
      <c r="O473" s="42"/>
      <c r="P473" s="42"/>
      <c r="Q473" s="42"/>
      <c r="R473" s="42"/>
      <c r="S473" s="46"/>
      <c r="T473" s="46"/>
      <c r="U473" s="46"/>
      <c r="V473" s="130"/>
      <c r="W473" s="119"/>
    </row>
    <row r="474" spans="2:23" x14ac:dyDescent="0.3">
      <c r="B474" s="131"/>
      <c r="C474" s="58" t="s">
        <v>310</v>
      </c>
      <c r="D474" s="105"/>
      <c r="E474" s="105"/>
      <c r="F474" s="105"/>
      <c r="G474" s="59">
        <f>SUM(G460:G473)</f>
        <v>99</v>
      </c>
      <c r="H474" s="59">
        <f t="shared" ref="H474" si="543">SUM(H460:H473)</f>
        <v>12</v>
      </c>
      <c r="I474" s="59">
        <f t="shared" ref="I474" si="544">SUM(I460:I473)</f>
        <v>87</v>
      </c>
      <c r="J474" s="59">
        <f t="shared" ref="J474" si="545">SUM(J460:J473)</f>
        <v>11.5</v>
      </c>
      <c r="K474" s="59">
        <f t="shared" ref="K474" si="546">SUM(K460:K473)</f>
        <v>10.5</v>
      </c>
      <c r="L474" s="59">
        <f t="shared" ref="L474" si="547">SUM(L460:L473)</f>
        <v>1</v>
      </c>
      <c r="M474" s="59">
        <v>1802</v>
      </c>
      <c r="N474" s="126">
        <f>SUM(N460:N473)</f>
        <v>2</v>
      </c>
      <c r="O474" s="126">
        <f>SUM(O460:O473)</f>
        <v>1</v>
      </c>
      <c r="P474" s="127">
        <f>SUM(P460:P473)</f>
        <v>153</v>
      </c>
      <c r="Q474" s="59">
        <f t="shared" ref="Q474" si="548">SUM(Q460:Q473)</f>
        <v>0</v>
      </c>
      <c r="R474" s="59">
        <f t="shared" ref="R474" si="549">SUM(R460:R473)</f>
        <v>0</v>
      </c>
      <c r="S474" s="59">
        <f t="shared" ref="S474" si="550">SUM(S460:S473)</f>
        <v>0</v>
      </c>
      <c r="T474" s="59">
        <f t="shared" ref="T474" si="551">SUM(T460:T473)</f>
        <v>0</v>
      </c>
      <c r="U474" s="59">
        <f t="shared" ref="U474" si="552">SUM(U460:U473)</f>
        <v>0</v>
      </c>
      <c r="V474" s="155">
        <f t="shared" ref="V474" si="553">SUM(V460:V473)</f>
        <v>0</v>
      </c>
      <c r="W474" s="47" t="s">
        <v>329</v>
      </c>
    </row>
    <row r="475" spans="2:23" x14ac:dyDescent="0.3">
      <c r="B475" s="118"/>
      <c r="C475" s="110" t="s">
        <v>341</v>
      </c>
      <c r="D475" s="108"/>
      <c r="E475" s="109"/>
      <c r="F475" s="32"/>
      <c r="G475" s="59">
        <f>G474</f>
        <v>99</v>
      </c>
      <c r="H475" s="59">
        <f t="shared" ref="H475" si="554">H474</f>
        <v>12</v>
      </c>
      <c r="I475" s="59">
        <f t="shared" ref="I475" si="555">I474</f>
        <v>87</v>
      </c>
      <c r="J475" s="59">
        <f t="shared" ref="J475" si="556">J474</f>
        <v>11.5</v>
      </c>
      <c r="K475" s="59">
        <f t="shared" ref="K475" si="557">K474</f>
        <v>10.5</v>
      </c>
      <c r="L475" s="59">
        <f t="shared" ref="L475" si="558">L474</f>
        <v>1</v>
      </c>
      <c r="M475" s="59">
        <v>1802</v>
      </c>
      <c r="N475" s="126">
        <f>N474</f>
        <v>2</v>
      </c>
      <c r="O475" s="126">
        <f t="shared" ref="O475:P475" si="559">O474</f>
        <v>1</v>
      </c>
      <c r="P475" s="127">
        <f t="shared" si="559"/>
        <v>153</v>
      </c>
      <c r="Q475" s="59">
        <f t="shared" ref="Q475" si="560">Q474</f>
        <v>0</v>
      </c>
      <c r="R475" s="59">
        <f t="shared" ref="R475" si="561">R474</f>
        <v>0</v>
      </c>
      <c r="S475" s="59">
        <f t="shared" ref="S475" si="562">S474</f>
        <v>0</v>
      </c>
      <c r="T475" s="59">
        <f t="shared" ref="T475" si="563">T474</f>
        <v>0</v>
      </c>
      <c r="U475" s="59">
        <f t="shared" ref="U475" si="564">U474</f>
        <v>0</v>
      </c>
      <c r="V475" s="155">
        <f t="shared" ref="V475" si="565">V474</f>
        <v>0</v>
      </c>
      <c r="W475" s="47"/>
    </row>
    <row r="476" spans="2:23" x14ac:dyDescent="0.3">
      <c r="B476" s="131">
        <v>414</v>
      </c>
      <c r="C476" s="21">
        <v>42208</v>
      </c>
      <c r="D476" s="7" t="s">
        <v>56</v>
      </c>
      <c r="E476" s="7" t="s">
        <v>56</v>
      </c>
      <c r="F476" s="43"/>
      <c r="G476" s="39">
        <v>8</v>
      </c>
      <c r="H476" s="42">
        <f t="shared" si="540"/>
        <v>0.5</v>
      </c>
      <c r="I476" s="5">
        <f t="shared" si="541"/>
        <v>7.5</v>
      </c>
      <c r="J476" s="28">
        <f t="shared" ref="J476:J544" si="566">IF(I476-8&lt;0,0,(I476-8))</f>
        <v>0</v>
      </c>
      <c r="K476" s="42">
        <f t="shared" ref="K476:K544" si="567">IF(2&lt;J476,2,J476)</f>
        <v>0</v>
      </c>
      <c r="L476" s="130">
        <f t="shared" ref="L476:L484" si="568">J476-K476</f>
        <v>0</v>
      </c>
      <c r="M476" s="42">
        <v>0</v>
      </c>
      <c r="N476" s="42"/>
      <c r="O476" s="42"/>
      <c r="P476" s="42"/>
      <c r="Q476" s="42"/>
      <c r="R476" s="42"/>
      <c r="S476" s="46"/>
      <c r="T476" s="46"/>
      <c r="U476" s="46"/>
      <c r="V476" s="130"/>
      <c r="W476" s="119"/>
    </row>
    <row r="477" spans="2:23" x14ac:dyDescent="0.3">
      <c r="B477" s="131">
        <v>415</v>
      </c>
      <c r="C477" s="21">
        <v>42209</v>
      </c>
      <c r="D477" s="7" t="s">
        <v>56</v>
      </c>
      <c r="E477" s="7" t="s">
        <v>56</v>
      </c>
      <c r="F477" s="43"/>
      <c r="G477" s="39">
        <v>7</v>
      </c>
      <c r="H477" s="42">
        <f t="shared" si="540"/>
        <v>0.5</v>
      </c>
      <c r="I477" s="5">
        <f t="shared" si="541"/>
        <v>6.5</v>
      </c>
      <c r="J477" s="28">
        <f t="shared" si="566"/>
        <v>0</v>
      </c>
      <c r="K477" s="42">
        <f t="shared" si="567"/>
        <v>0</v>
      </c>
      <c r="L477" s="130">
        <f t="shared" si="568"/>
        <v>0</v>
      </c>
      <c r="M477" s="42">
        <v>0</v>
      </c>
      <c r="N477" s="42"/>
      <c r="O477" s="42"/>
      <c r="P477" s="42"/>
      <c r="Q477" s="42"/>
      <c r="R477" s="42"/>
      <c r="S477" s="46"/>
      <c r="T477" s="46"/>
      <c r="U477" s="46"/>
      <c r="V477" s="130"/>
      <c r="W477" s="119"/>
    </row>
    <row r="478" spans="2:23" x14ac:dyDescent="0.3">
      <c r="B478" s="131">
        <v>416</v>
      </c>
      <c r="C478" s="21">
        <v>42210</v>
      </c>
      <c r="D478" s="7">
        <v>0.43412037037037038</v>
      </c>
      <c r="E478" s="7">
        <v>0.94144675925925936</v>
      </c>
      <c r="F478" s="43">
        <f t="shared" si="542"/>
        <v>0.50732638888888903</v>
      </c>
      <c r="G478" s="39">
        <v>12</v>
      </c>
      <c r="H478" s="42">
        <f t="shared" si="540"/>
        <v>1.5</v>
      </c>
      <c r="I478" s="5">
        <f t="shared" si="541"/>
        <v>10.5</v>
      </c>
      <c r="J478" s="28">
        <f t="shared" si="566"/>
        <v>2.5</v>
      </c>
      <c r="K478" s="42">
        <f t="shared" si="567"/>
        <v>2</v>
      </c>
      <c r="L478" s="130">
        <f t="shared" si="568"/>
        <v>0.5</v>
      </c>
      <c r="M478" s="42">
        <v>403</v>
      </c>
      <c r="N478" s="42"/>
      <c r="O478" s="42"/>
      <c r="P478" s="42"/>
      <c r="Q478" s="42"/>
      <c r="R478" s="42"/>
      <c r="S478" s="46"/>
      <c r="T478" s="46"/>
      <c r="U478" s="46"/>
      <c r="V478" s="130"/>
      <c r="W478" s="119"/>
    </row>
    <row r="479" spans="2:23" x14ac:dyDescent="0.3">
      <c r="B479" s="131">
        <v>417</v>
      </c>
      <c r="C479" s="21">
        <v>42211</v>
      </c>
      <c r="D479" s="7">
        <v>0.43498842592592596</v>
      </c>
      <c r="E479" s="7">
        <v>0.92244212962962957</v>
      </c>
      <c r="F479" s="43">
        <f t="shared" si="542"/>
        <v>0.48745370370370361</v>
      </c>
      <c r="G479" s="39">
        <v>11.5</v>
      </c>
      <c r="H479" s="42">
        <f t="shared" si="540"/>
        <v>1.5</v>
      </c>
      <c r="I479" s="5">
        <f t="shared" si="541"/>
        <v>10</v>
      </c>
      <c r="J479" s="28">
        <f t="shared" si="566"/>
        <v>2</v>
      </c>
      <c r="K479" s="42">
        <f t="shared" si="567"/>
        <v>2</v>
      </c>
      <c r="L479" s="130">
        <f t="shared" si="568"/>
        <v>0</v>
      </c>
      <c r="M479" s="42">
        <v>307</v>
      </c>
      <c r="N479" s="42"/>
      <c r="O479" s="42"/>
      <c r="P479" s="42"/>
      <c r="Q479" s="42"/>
      <c r="R479" s="42"/>
      <c r="S479" s="46"/>
      <c r="T479" s="46"/>
      <c r="U479" s="46"/>
      <c r="V479" s="130"/>
      <c r="W479" s="119"/>
    </row>
    <row r="480" spans="2:23" x14ac:dyDescent="0.3">
      <c r="B480" s="131">
        <v>418</v>
      </c>
      <c r="C480" s="21">
        <v>42212</v>
      </c>
      <c r="D480" s="7" t="s">
        <v>56</v>
      </c>
      <c r="E480" s="7" t="s">
        <v>56</v>
      </c>
      <c r="F480" s="43"/>
      <c r="G480" s="39">
        <v>11.5</v>
      </c>
      <c r="H480" s="42">
        <f t="shared" si="540"/>
        <v>1.5</v>
      </c>
      <c r="I480" s="5">
        <f t="shared" si="541"/>
        <v>10</v>
      </c>
      <c r="J480" s="28">
        <f t="shared" si="566"/>
        <v>2</v>
      </c>
      <c r="K480" s="42">
        <f t="shared" si="567"/>
        <v>2</v>
      </c>
      <c r="L480" s="130">
        <f t="shared" si="568"/>
        <v>0</v>
      </c>
      <c r="M480" s="42">
        <v>307</v>
      </c>
      <c r="N480" s="42"/>
      <c r="O480" s="42"/>
      <c r="P480" s="42"/>
      <c r="Q480" s="42"/>
      <c r="R480" s="42"/>
      <c r="S480" s="46"/>
      <c r="T480" s="46"/>
      <c r="U480" s="46"/>
      <c r="V480" s="130"/>
      <c r="W480" s="119"/>
    </row>
    <row r="481" spans="1:23" x14ac:dyDescent="0.3">
      <c r="B481" s="131">
        <v>419</v>
      </c>
      <c r="C481" s="21">
        <v>42213</v>
      </c>
      <c r="D481" s="7">
        <v>0.45604166666666668</v>
      </c>
      <c r="E481" s="7" t="s">
        <v>56</v>
      </c>
      <c r="F481" s="43"/>
      <c r="G481" s="39">
        <v>10</v>
      </c>
      <c r="H481" s="42">
        <f t="shared" si="540"/>
        <v>1.5</v>
      </c>
      <c r="I481" s="5">
        <f t="shared" si="541"/>
        <v>8.5</v>
      </c>
      <c r="J481" s="28">
        <f t="shared" si="566"/>
        <v>0.5</v>
      </c>
      <c r="K481" s="42">
        <f t="shared" si="567"/>
        <v>0.5</v>
      </c>
      <c r="L481" s="130">
        <f t="shared" si="568"/>
        <v>0</v>
      </c>
      <c r="M481" s="42">
        <v>77</v>
      </c>
      <c r="N481" s="42"/>
      <c r="O481" s="42"/>
      <c r="P481" s="42"/>
      <c r="Q481" s="42"/>
      <c r="R481" s="42"/>
      <c r="S481" s="46"/>
      <c r="T481" s="46"/>
      <c r="U481" s="46"/>
      <c r="V481" s="130"/>
      <c r="W481" s="119"/>
    </row>
    <row r="482" spans="1:23" x14ac:dyDescent="0.3">
      <c r="B482" s="131">
        <v>420</v>
      </c>
      <c r="C482" s="21">
        <v>42214</v>
      </c>
      <c r="D482" s="7">
        <v>0.45954861111111112</v>
      </c>
      <c r="E482" s="7">
        <v>0.919988425925926</v>
      </c>
      <c r="F482" s="43">
        <f t="shared" si="542"/>
        <v>0.46043981481481489</v>
      </c>
      <c r="G482" s="39">
        <v>11</v>
      </c>
      <c r="H482" s="42">
        <f t="shared" si="540"/>
        <v>1.5</v>
      </c>
      <c r="I482" s="5">
        <f t="shared" si="541"/>
        <v>9.5</v>
      </c>
      <c r="J482" s="28">
        <f t="shared" si="566"/>
        <v>1.5</v>
      </c>
      <c r="K482" s="42">
        <f t="shared" si="567"/>
        <v>1.5</v>
      </c>
      <c r="L482" s="130">
        <f t="shared" si="568"/>
        <v>0</v>
      </c>
      <c r="M482" s="42">
        <v>230</v>
      </c>
      <c r="N482" s="42"/>
      <c r="O482" s="42"/>
      <c r="P482" s="42"/>
      <c r="Q482" s="42"/>
      <c r="R482" s="42"/>
      <c r="S482" s="46"/>
      <c r="T482" s="46"/>
      <c r="U482" s="46"/>
      <c r="V482" s="130"/>
      <c r="W482" s="119"/>
    </row>
    <row r="483" spans="1:23" x14ac:dyDescent="0.3">
      <c r="B483" s="131">
        <v>421</v>
      </c>
      <c r="C483" s="21">
        <v>42215</v>
      </c>
      <c r="D483" s="7">
        <v>0.45599537037037036</v>
      </c>
      <c r="E483" s="7">
        <v>0.9199652777777777</v>
      </c>
      <c r="F483" s="43">
        <f t="shared" si="542"/>
        <v>0.46396990740740734</v>
      </c>
      <c r="G483" s="39">
        <v>11</v>
      </c>
      <c r="H483" s="42">
        <f t="shared" si="540"/>
        <v>1.5</v>
      </c>
      <c r="I483" s="5">
        <f t="shared" si="541"/>
        <v>9.5</v>
      </c>
      <c r="J483" s="28">
        <f t="shared" si="566"/>
        <v>1.5</v>
      </c>
      <c r="K483" s="42">
        <f t="shared" si="567"/>
        <v>1.5</v>
      </c>
      <c r="L483" s="130">
        <f t="shared" si="568"/>
        <v>0</v>
      </c>
      <c r="M483" s="42">
        <v>230</v>
      </c>
      <c r="N483" s="42"/>
      <c r="O483" s="42"/>
      <c r="P483" s="42"/>
      <c r="Q483" s="42"/>
      <c r="R483" s="42"/>
      <c r="S483" s="46"/>
      <c r="T483" s="46"/>
      <c r="U483" s="46"/>
      <c r="V483" s="130"/>
      <c r="W483" s="119"/>
    </row>
    <row r="484" spans="1:23" x14ac:dyDescent="0.3">
      <c r="B484" s="131">
        <v>422</v>
      </c>
      <c r="C484" s="21">
        <v>42216</v>
      </c>
      <c r="D484" s="7">
        <v>0.45281250000000001</v>
      </c>
      <c r="E484" s="7">
        <v>0.94103009259259263</v>
      </c>
      <c r="F484" s="43">
        <f t="shared" si="542"/>
        <v>0.48821759259259262</v>
      </c>
      <c r="G484" s="39">
        <v>11.5</v>
      </c>
      <c r="H484" s="42">
        <f t="shared" si="540"/>
        <v>1.5</v>
      </c>
      <c r="I484" s="5">
        <f t="shared" si="541"/>
        <v>10</v>
      </c>
      <c r="J484" s="28">
        <f t="shared" si="566"/>
        <v>2</v>
      </c>
      <c r="K484" s="42">
        <f t="shared" si="567"/>
        <v>2</v>
      </c>
      <c r="L484" s="130">
        <f t="shared" si="568"/>
        <v>0</v>
      </c>
      <c r="M484" s="42">
        <v>307</v>
      </c>
      <c r="N484" s="42">
        <v>1</v>
      </c>
      <c r="O484" s="42">
        <v>0</v>
      </c>
      <c r="P484" s="42">
        <f>ROUND(N484*1/3*114+O484*2/3*114,0)</f>
        <v>38</v>
      </c>
      <c r="Q484" s="42"/>
      <c r="R484" s="42"/>
      <c r="S484" s="46"/>
      <c r="T484" s="46"/>
      <c r="U484" s="46"/>
      <c r="V484" s="130"/>
      <c r="W484" s="119"/>
    </row>
    <row r="485" spans="1:23" x14ac:dyDescent="0.3">
      <c r="A485" s="10" t="s">
        <v>45</v>
      </c>
      <c r="B485" s="131">
        <v>423</v>
      </c>
      <c r="C485" s="21">
        <v>42217</v>
      </c>
      <c r="D485" s="7">
        <v>0.43864583333333335</v>
      </c>
      <c r="E485" s="7">
        <v>0.89396990740740734</v>
      </c>
      <c r="F485" s="43">
        <f t="shared" si="542"/>
        <v>0.45532407407407399</v>
      </c>
      <c r="G485" s="35">
        <v>11</v>
      </c>
      <c r="H485" s="42">
        <f t="shared" si="540"/>
        <v>1.5</v>
      </c>
      <c r="I485" s="5">
        <f t="shared" si="541"/>
        <v>9.5</v>
      </c>
      <c r="J485" s="28">
        <f t="shared" si="566"/>
        <v>1.5</v>
      </c>
      <c r="K485" s="42">
        <f t="shared" si="567"/>
        <v>1.5</v>
      </c>
      <c r="L485" s="130">
        <f>J485-K485</f>
        <v>0</v>
      </c>
      <c r="M485" s="42">
        <v>228</v>
      </c>
      <c r="N485" s="42">
        <v>2</v>
      </c>
      <c r="O485" s="42">
        <v>6</v>
      </c>
      <c r="P485" s="42">
        <f t="shared" ref="P485:P491" si="569">ROUND(N485*1/3*114+O485*2/3*114,0)</f>
        <v>532</v>
      </c>
      <c r="Q485" s="42"/>
      <c r="R485" s="42"/>
      <c r="S485" s="46"/>
      <c r="T485" s="46"/>
      <c r="U485" s="46"/>
      <c r="V485" s="130"/>
      <c r="W485" s="119"/>
    </row>
    <row r="486" spans="1:23" x14ac:dyDescent="0.3">
      <c r="A486" s="1" t="s">
        <v>78</v>
      </c>
      <c r="B486" s="131">
        <v>424</v>
      </c>
      <c r="C486" s="21">
        <v>42218</v>
      </c>
      <c r="D486" s="7">
        <v>0.43530092592592595</v>
      </c>
      <c r="E486" s="7">
        <v>0.79699074074074072</v>
      </c>
      <c r="F486" s="43">
        <f t="shared" si="542"/>
        <v>0.36168981481481477</v>
      </c>
      <c r="G486" s="35">
        <v>8.5</v>
      </c>
      <c r="H486" s="42">
        <f t="shared" si="540"/>
        <v>0.5</v>
      </c>
      <c r="I486" s="5">
        <f t="shared" si="541"/>
        <v>8</v>
      </c>
      <c r="J486" s="28">
        <f t="shared" si="566"/>
        <v>0</v>
      </c>
      <c r="K486" s="42">
        <f t="shared" si="567"/>
        <v>0</v>
      </c>
      <c r="L486" s="130">
        <f t="shared" ref="L486:L519" si="570">J486-K486</f>
        <v>0</v>
      </c>
      <c r="M486" s="42">
        <v>0</v>
      </c>
      <c r="N486" s="42">
        <v>2</v>
      </c>
      <c r="O486" s="42">
        <v>6</v>
      </c>
      <c r="P486" s="42">
        <f t="shared" si="569"/>
        <v>532</v>
      </c>
      <c r="Q486" s="42"/>
      <c r="R486" s="42"/>
      <c r="S486" s="46"/>
      <c r="T486" s="46"/>
      <c r="U486" s="46"/>
      <c r="V486" s="130"/>
      <c r="W486" s="119"/>
    </row>
    <row r="487" spans="1:23" x14ac:dyDescent="0.3">
      <c r="A487" s="193"/>
      <c r="B487" s="131">
        <v>425</v>
      </c>
      <c r="C487" s="21">
        <v>42219</v>
      </c>
      <c r="D487" s="7">
        <v>0.45552083333333332</v>
      </c>
      <c r="E487" s="7">
        <v>0.92020833333333341</v>
      </c>
      <c r="F487" s="43">
        <f t="shared" si="542"/>
        <v>0.46468750000000009</v>
      </c>
      <c r="G487" s="35">
        <v>11</v>
      </c>
      <c r="H487" s="42">
        <f t="shared" si="540"/>
        <v>1.5</v>
      </c>
      <c r="I487" s="5">
        <f t="shared" si="541"/>
        <v>9.5</v>
      </c>
      <c r="J487" s="28">
        <f t="shared" si="566"/>
        <v>1.5</v>
      </c>
      <c r="K487" s="42">
        <f t="shared" si="567"/>
        <v>1.5</v>
      </c>
      <c r="L487" s="130">
        <f t="shared" si="570"/>
        <v>0</v>
      </c>
      <c r="M487" s="42">
        <v>228</v>
      </c>
      <c r="N487" s="42">
        <v>2</v>
      </c>
      <c r="O487" s="42">
        <v>6</v>
      </c>
      <c r="P487" s="42">
        <f t="shared" si="569"/>
        <v>532</v>
      </c>
      <c r="Q487" s="42"/>
      <c r="R487" s="42"/>
      <c r="S487" s="46"/>
      <c r="T487" s="46"/>
      <c r="U487" s="46"/>
      <c r="V487" s="130"/>
      <c r="W487" s="119"/>
    </row>
    <row r="488" spans="1:23" x14ac:dyDescent="0.3">
      <c r="A488" s="193"/>
      <c r="B488" s="131">
        <v>426</v>
      </c>
      <c r="C488" s="21">
        <v>42220</v>
      </c>
      <c r="D488" s="7">
        <v>0.45572916666666669</v>
      </c>
      <c r="E488" s="7">
        <v>0.82420138888888894</v>
      </c>
      <c r="F488" s="43">
        <f t="shared" si="542"/>
        <v>0.36847222222222226</v>
      </c>
      <c r="G488" s="35">
        <v>9</v>
      </c>
      <c r="H488" s="42">
        <f t="shared" si="540"/>
        <v>1.5</v>
      </c>
      <c r="I488" s="5">
        <f t="shared" si="541"/>
        <v>7.5</v>
      </c>
      <c r="J488" s="28">
        <f t="shared" si="566"/>
        <v>0</v>
      </c>
      <c r="K488" s="42">
        <f t="shared" si="567"/>
        <v>0</v>
      </c>
      <c r="L488" s="130">
        <f t="shared" si="570"/>
        <v>0</v>
      </c>
      <c r="M488" s="42">
        <v>0</v>
      </c>
      <c r="N488" s="42">
        <v>2</v>
      </c>
      <c r="O488" s="42">
        <v>5.5</v>
      </c>
      <c r="P488" s="42">
        <f t="shared" si="569"/>
        <v>494</v>
      </c>
      <c r="Q488" s="42"/>
      <c r="R488" s="42"/>
      <c r="S488" s="46"/>
      <c r="T488" s="46"/>
      <c r="U488" s="46"/>
      <c r="V488" s="130"/>
      <c r="W488" s="119"/>
    </row>
    <row r="489" spans="1:23" x14ac:dyDescent="0.3">
      <c r="A489" s="193"/>
      <c r="B489" s="131">
        <v>427</v>
      </c>
      <c r="C489" s="21">
        <v>42221</v>
      </c>
      <c r="D489" s="191" t="s">
        <v>175</v>
      </c>
      <c r="E489" s="192"/>
      <c r="F489" s="43"/>
      <c r="G489" s="35"/>
      <c r="H489" s="42"/>
      <c r="I489" s="5"/>
      <c r="J489" s="28"/>
      <c r="K489" s="42"/>
      <c r="L489" s="130"/>
      <c r="M489" s="42"/>
      <c r="N489" s="42"/>
      <c r="O489" s="42"/>
      <c r="P489" s="42">
        <f t="shared" si="569"/>
        <v>0</v>
      </c>
      <c r="Q489" s="42"/>
      <c r="R489" s="42"/>
      <c r="S489" s="46"/>
      <c r="T489" s="46"/>
      <c r="U489" s="46"/>
      <c r="V489" s="130"/>
      <c r="W489" s="119"/>
    </row>
    <row r="490" spans="1:23" x14ac:dyDescent="0.3">
      <c r="A490" s="193"/>
      <c r="B490" s="131"/>
      <c r="C490" s="58" t="s">
        <v>310</v>
      </c>
      <c r="D490" s="105"/>
      <c r="E490" s="105"/>
      <c r="F490" s="105"/>
      <c r="G490" s="59">
        <f>SUM(G476:G489)</f>
        <v>133</v>
      </c>
      <c r="H490" s="59">
        <f t="shared" ref="H490" si="571">SUM(H476:H489)</f>
        <v>16.5</v>
      </c>
      <c r="I490" s="59">
        <f t="shared" ref="I490" si="572">SUM(I476:I489)</f>
        <v>116.5</v>
      </c>
      <c r="J490" s="59">
        <f t="shared" ref="J490" si="573">SUM(J476:J489)</f>
        <v>15</v>
      </c>
      <c r="K490" s="59">
        <f t="shared" ref="K490" si="574">SUM(K476:K489)</f>
        <v>14.5</v>
      </c>
      <c r="L490" s="59">
        <f t="shared" ref="L490" si="575">SUM(L476:L489)</f>
        <v>0.5</v>
      </c>
      <c r="M490" s="59">
        <v>2317</v>
      </c>
      <c r="N490" s="126">
        <f>SUM(N476:N489)</f>
        <v>9</v>
      </c>
      <c r="O490" s="126">
        <f>SUM(O476:O489)</f>
        <v>23.5</v>
      </c>
      <c r="P490" s="126">
        <f t="shared" si="569"/>
        <v>2128</v>
      </c>
      <c r="Q490" s="59">
        <f t="shared" ref="Q490" si="576">SUM(Q476:Q489)</f>
        <v>0</v>
      </c>
      <c r="R490" s="59">
        <f t="shared" ref="R490" si="577">SUM(R476:R489)</f>
        <v>0</v>
      </c>
      <c r="S490" s="59">
        <f t="shared" ref="S490" si="578">SUM(S476:S489)</f>
        <v>0</v>
      </c>
      <c r="T490" s="59">
        <f t="shared" ref="T490" si="579">SUM(T476:T489)</f>
        <v>0</v>
      </c>
      <c r="U490" s="59">
        <f t="shared" ref="U490" si="580">SUM(U476:U489)</f>
        <v>0</v>
      </c>
      <c r="V490" s="155">
        <f t="shared" ref="V490" si="581">SUM(V476:V489)</f>
        <v>0</v>
      </c>
      <c r="W490" s="47" t="s">
        <v>330</v>
      </c>
    </row>
    <row r="491" spans="1:23" x14ac:dyDescent="0.3">
      <c r="A491" s="193"/>
      <c r="B491" s="118"/>
      <c r="C491" s="110" t="s">
        <v>341</v>
      </c>
      <c r="D491" s="108"/>
      <c r="E491" s="109"/>
      <c r="F491" s="32"/>
      <c r="G491" s="59">
        <f>G490</f>
        <v>133</v>
      </c>
      <c r="H491" s="59">
        <f t="shared" ref="H491" si="582">H490</f>
        <v>16.5</v>
      </c>
      <c r="I491" s="59">
        <f t="shared" ref="I491" si="583">I490</f>
        <v>116.5</v>
      </c>
      <c r="J491" s="59">
        <f t="shared" ref="J491" si="584">J490</f>
        <v>15</v>
      </c>
      <c r="K491" s="59">
        <f t="shared" ref="K491" si="585">K490</f>
        <v>14.5</v>
      </c>
      <c r="L491" s="59">
        <f t="shared" ref="L491" si="586">L490</f>
        <v>0.5</v>
      </c>
      <c r="M491" s="59">
        <v>2317</v>
      </c>
      <c r="N491" s="126">
        <f>N490</f>
        <v>9</v>
      </c>
      <c r="O491" s="126">
        <f t="shared" ref="O491" si="587">O490</f>
        <v>23.5</v>
      </c>
      <c r="P491" s="126">
        <f t="shared" si="569"/>
        <v>2128</v>
      </c>
      <c r="Q491" s="59">
        <f t="shared" ref="Q491" si="588">Q490</f>
        <v>0</v>
      </c>
      <c r="R491" s="59">
        <f t="shared" ref="R491" si="589">R490</f>
        <v>0</v>
      </c>
      <c r="S491" s="59">
        <f t="shared" ref="S491" si="590">S490</f>
        <v>0</v>
      </c>
      <c r="T491" s="59">
        <f t="shared" ref="T491" si="591">T490</f>
        <v>0</v>
      </c>
      <c r="U491" s="59">
        <f t="shared" ref="U491" si="592">U490</f>
        <v>0</v>
      </c>
      <c r="V491" s="155">
        <f t="shared" ref="V491" si="593">V490</f>
        <v>0</v>
      </c>
      <c r="W491" s="47"/>
    </row>
    <row r="492" spans="1:23" x14ac:dyDescent="0.3">
      <c r="A492" s="193"/>
      <c r="B492" s="131">
        <v>428</v>
      </c>
      <c r="C492" s="21">
        <v>42222</v>
      </c>
      <c r="D492" s="7">
        <v>0.45575231481481482</v>
      </c>
      <c r="E492" s="7">
        <v>0.92299768518518521</v>
      </c>
      <c r="F492" s="43">
        <f t="shared" si="542"/>
        <v>0.46724537037037039</v>
      </c>
      <c r="G492" s="35">
        <v>11</v>
      </c>
      <c r="H492" s="42">
        <f t="shared" si="540"/>
        <v>1.5</v>
      </c>
      <c r="I492" s="5">
        <f t="shared" si="541"/>
        <v>9.5</v>
      </c>
      <c r="J492" s="28">
        <f t="shared" si="566"/>
        <v>1.5</v>
      </c>
      <c r="K492" s="42">
        <f t="shared" si="567"/>
        <v>1.5</v>
      </c>
      <c r="L492" s="130">
        <f t="shared" si="570"/>
        <v>0</v>
      </c>
      <c r="M492" s="42">
        <v>228</v>
      </c>
      <c r="N492" s="42"/>
      <c r="O492" s="42"/>
      <c r="P492" s="42"/>
      <c r="Q492" s="42"/>
      <c r="R492" s="42"/>
      <c r="S492" s="46"/>
      <c r="T492" s="46"/>
      <c r="U492" s="46"/>
      <c r="V492" s="130"/>
      <c r="W492" s="119"/>
    </row>
    <row r="493" spans="1:23" x14ac:dyDescent="0.3">
      <c r="A493" s="1" t="s">
        <v>99</v>
      </c>
      <c r="B493" s="131">
        <v>429</v>
      </c>
      <c r="C493" s="21">
        <v>42223</v>
      </c>
      <c r="D493" s="7">
        <v>0.45968750000000003</v>
      </c>
      <c r="E493" s="7">
        <v>0.94071759259259258</v>
      </c>
      <c r="F493" s="43">
        <f t="shared" si="542"/>
        <v>0.48103009259259255</v>
      </c>
      <c r="G493" s="35">
        <v>11.5</v>
      </c>
      <c r="H493" s="42">
        <f t="shared" si="540"/>
        <v>1.5</v>
      </c>
      <c r="I493" s="5">
        <f t="shared" si="541"/>
        <v>10</v>
      </c>
      <c r="J493" s="28">
        <f t="shared" si="566"/>
        <v>2</v>
      </c>
      <c r="K493" s="42">
        <f t="shared" si="567"/>
        <v>2</v>
      </c>
      <c r="L493" s="130">
        <f t="shared" si="570"/>
        <v>0</v>
      </c>
      <c r="M493" s="42">
        <v>304</v>
      </c>
      <c r="N493" s="42"/>
      <c r="O493" s="42"/>
      <c r="P493" s="42"/>
      <c r="Q493" s="42"/>
      <c r="R493" s="42"/>
      <c r="S493" s="46"/>
      <c r="T493" s="46"/>
      <c r="U493" s="46"/>
      <c r="V493" s="130"/>
      <c r="W493" s="119"/>
    </row>
    <row r="494" spans="1:23" x14ac:dyDescent="0.3">
      <c r="B494" s="131">
        <v>430</v>
      </c>
      <c r="C494" s="21">
        <v>42224</v>
      </c>
      <c r="D494" s="7">
        <v>0.54260416666666667</v>
      </c>
      <c r="E494" s="7">
        <v>0.58368055555555554</v>
      </c>
      <c r="F494" s="43">
        <f t="shared" si="542"/>
        <v>4.1076388888888871E-2</v>
      </c>
      <c r="G494" s="39">
        <v>1</v>
      </c>
      <c r="H494" s="42">
        <v>0</v>
      </c>
      <c r="I494" s="5">
        <f t="shared" si="541"/>
        <v>1</v>
      </c>
      <c r="J494" s="28">
        <f t="shared" si="566"/>
        <v>0</v>
      </c>
      <c r="K494" s="42">
        <f t="shared" si="567"/>
        <v>0</v>
      </c>
      <c r="L494" s="130">
        <f t="shared" si="570"/>
        <v>0</v>
      </c>
      <c r="M494" s="42">
        <v>0</v>
      </c>
      <c r="N494" s="42"/>
      <c r="O494" s="42"/>
      <c r="P494" s="42"/>
      <c r="Q494" s="42" t="s">
        <v>265</v>
      </c>
      <c r="R494" s="42">
        <v>38</v>
      </c>
      <c r="S494" s="46"/>
      <c r="T494" s="46"/>
      <c r="U494" s="46"/>
      <c r="V494" s="130"/>
      <c r="W494" s="119"/>
    </row>
    <row r="495" spans="1:23" x14ac:dyDescent="0.3">
      <c r="B495" s="131">
        <v>431</v>
      </c>
      <c r="C495" s="21">
        <v>42225</v>
      </c>
      <c r="D495" s="7">
        <v>0.43452546296296296</v>
      </c>
      <c r="E495" s="7">
        <v>0.79372685185185177</v>
      </c>
      <c r="F495" s="43">
        <f t="shared" si="542"/>
        <v>0.35920138888888881</v>
      </c>
      <c r="G495" s="39">
        <v>8.5</v>
      </c>
      <c r="H495" s="42">
        <f t="shared" si="540"/>
        <v>0.5</v>
      </c>
      <c r="I495" s="5">
        <f t="shared" si="541"/>
        <v>8</v>
      </c>
      <c r="J495" s="28">
        <f t="shared" si="566"/>
        <v>0</v>
      </c>
      <c r="K495" s="42">
        <f t="shared" si="567"/>
        <v>0</v>
      </c>
      <c r="L495" s="130">
        <f t="shared" si="570"/>
        <v>0</v>
      </c>
      <c r="M495" s="42">
        <v>0</v>
      </c>
      <c r="N495" s="42"/>
      <c r="O495" s="42"/>
      <c r="P495" s="42"/>
      <c r="Q495" s="42"/>
      <c r="R495" s="42"/>
      <c r="S495" s="46"/>
      <c r="T495" s="46"/>
      <c r="U495" s="46"/>
      <c r="V495" s="130"/>
      <c r="W495" s="119"/>
    </row>
    <row r="496" spans="1:23" x14ac:dyDescent="0.3">
      <c r="B496" s="131">
        <v>432</v>
      </c>
      <c r="C496" s="21">
        <v>42226</v>
      </c>
      <c r="D496" s="7" t="s">
        <v>56</v>
      </c>
      <c r="E496" s="7" t="s">
        <v>56</v>
      </c>
      <c r="F496" s="43"/>
      <c r="G496" s="39">
        <v>4</v>
      </c>
      <c r="H496" s="42"/>
      <c r="I496" s="5">
        <f t="shared" si="541"/>
        <v>4</v>
      </c>
      <c r="J496" s="28">
        <f t="shared" si="566"/>
        <v>0</v>
      </c>
      <c r="K496" s="42">
        <f t="shared" si="567"/>
        <v>0</v>
      </c>
      <c r="L496" s="130">
        <f t="shared" si="570"/>
        <v>0</v>
      </c>
      <c r="M496" s="42">
        <v>0</v>
      </c>
      <c r="N496" s="42"/>
      <c r="O496" s="42"/>
      <c r="P496" s="42"/>
      <c r="Q496" s="42"/>
      <c r="R496" s="42"/>
      <c r="S496" s="46"/>
      <c r="T496" s="46"/>
      <c r="U496" s="46"/>
      <c r="V496" s="130"/>
      <c r="W496" s="119"/>
    </row>
    <row r="497" spans="2:23" x14ac:dyDescent="0.3">
      <c r="B497" s="131">
        <v>433</v>
      </c>
      <c r="C497" s="21">
        <v>42227</v>
      </c>
      <c r="D497" s="7">
        <v>0.4563888888888889</v>
      </c>
      <c r="E497" s="7">
        <v>0.91991898148148143</v>
      </c>
      <c r="F497" s="43">
        <f t="shared" si="542"/>
        <v>0.46353009259259254</v>
      </c>
      <c r="G497" s="39">
        <v>11</v>
      </c>
      <c r="H497" s="42">
        <f t="shared" si="540"/>
        <v>1.5</v>
      </c>
      <c r="I497" s="5">
        <f t="shared" si="541"/>
        <v>9.5</v>
      </c>
      <c r="J497" s="28">
        <f t="shared" si="566"/>
        <v>1.5</v>
      </c>
      <c r="K497" s="42">
        <f t="shared" si="567"/>
        <v>1.5</v>
      </c>
      <c r="L497" s="130">
        <f t="shared" si="570"/>
        <v>0</v>
      </c>
      <c r="M497" s="42">
        <v>228</v>
      </c>
      <c r="N497" s="42"/>
      <c r="O497" s="42"/>
      <c r="P497" s="42"/>
      <c r="Q497" s="42"/>
      <c r="R497" s="42"/>
      <c r="S497" s="46"/>
      <c r="T497" s="46"/>
      <c r="U497" s="46"/>
      <c r="V497" s="130"/>
      <c r="W497" s="119"/>
    </row>
    <row r="498" spans="2:23" x14ac:dyDescent="0.3">
      <c r="B498" s="131">
        <v>434</v>
      </c>
      <c r="C498" s="21">
        <v>42228</v>
      </c>
      <c r="D498" s="7">
        <v>0.4594212962962963</v>
      </c>
      <c r="E498" s="7">
        <v>0.760625</v>
      </c>
      <c r="F498" s="43">
        <f t="shared" si="542"/>
        <v>0.3012037037037037</v>
      </c>
      <c r="G498" s="39">
        <v>7</v>
      </c>
      <c r="H498" s="42">
        <f t="shared" si="540"/>
        <v>0.5</v>
      </c>
      <c r="I498" s="5">
        <f t="shared" si="541"/>
        <v>6.5</v>
      </c>
      <c r="J498" s="28">
        <f t="shared" si="566"/>
        <v>0</v>
      </c>
      <c r="K498" s="42">
        <f t="shared" si="567"/>
        <v>0</v>
      </c>
      <c r="L498" s="130">
        <f t="shared" si="570"/>
        <v>0</v>
      </c>
      <c r="M498" s="42">
        <v>0</v>
      </c>
      <c r="N498" s="42"/>
      <c r="O498" s="42"/>
      <c r="P498" s="42"/>
      <c r="Q498" s="42"/>
      <c r="R498" s="42"/>
      <c r="S498" s="46"/>
      <c r="T498" s="68"/>
      <c r="U498" s="46"/>
      <c r="V498" s="130"/>
      <c r="W498" s="119"/>
    </row>
    <row r="499" spans="2:23" x14ac:dyDescent="0.3">
      <c r="B499" s="131">
        <v>435</v>
      </c>
      <c r="C499" s="21">
        <v>42229</v>
      </c>
      <c r="D499" s="191" t="s">
        <v>175</v>
      </c>
      <c r="E499" s="192"/>
      <c r="F499" s="43"/>
      <c r="G499" s="39"/>
      <c r="H499" s="42"/>
      <c r="I499" s="5"/>
      <c r="J499" s="28"/>
      <c r="K499" s="42"/>
      <c r="L499" s="130"/>
      <c r="M499" s="42"/>
      <c r="N499" s="42"/>
      <c r="O499" s="42"/>
      <c r="P499" s="42"/>
      <c r="Q499" s="42"/>
      <c r="R499" s="42"/>
      <c r="S499" s="46"/>
      <c r="T499" s="46"/>
      <c r="U499" s="46"/>
      <c r="V499" s="130"/>
      <c r="W499" s="119"/>
    </row>
    <row r="500" spans="2:23" x14ac:dyDescent="0.3">
      <c r="B500" s="131">
        <v>436</v>
      </c>
      <c r="C500" s="21">
        <v>42230</v>
      </c>
      <c r="D500" s="7">
        <v>0.48828703703703707</v>
      </c>
      <c r="E500" s="7">
        <v>0.87952546296296286</v>
      </c>
      <c r="F500" s="43">
        <f t="shared" si="542"/>
        <v>0.39123842592592578</v>
      </c>
      <c r="G500" s="39">
        <v>9.5</v>
      </c>
      <c r="H500" s="42">
        <f t="shared" si="540"/>
        <v>1.5</v>
      </c>
      <c r="I500" s="5">
        <f t="shared" si="541"/>
        <v>8</v>
      </c>
      <c r="J500" s="28">
        <f t="shared" si="566"/>
        <v>0</v>
      </c>
      <c r="K500" s="42">
        <f t="shared" si="567"/>
        <v>0</v>
      </c>
      <c r="L500" s="130">
        <f t="shared" si="570"/>
        <v>0</v>
      </c>
      <c r="M500" s="42">
        <v>0</v>
      </c>
      <c r="N500" s="42"/>
      <c r="O500" s="42"/>
      <c r="P500" s="42"/>
      <c r="Q500" s="42"/>
      <c r="R500" s="42"/>
      <c r="S500" s="46"/>
      <c r="T500" s="46"/>
      <c r="U500" s="46"/>
      <c r="V500" s="130"/>
      <c r="W500" s="119"/>
    </row>
    <row r="501" spans="2:23" x14ac:dyDescent="0.3">
      <c r="B501" s="131">
        <v>437</v>
      </c>
      <c r="C501" s="21">
        <v>42231</v>
      </c>
      <c r="D501" s="7">
        <v>0.51127314814814817</v>
      </c>
      <c r="E501" s="7">
        <v>0.93775462962962963</v>
      </c>
      <c r="F501" s="43">
        <f t="shared" si="542"/>
        <v>0.42648148148148146</v>
      </c>
      <c r="G501" s="39">
        <v>10</v>
      </c>
      <c r="H501" s="42">
        <f t="shared" si="540"/>
        <v>1.5</v>
      </c>
      <c r="I501" s="5">
        <f t="shared" si="541"/>
        <v>8.5</v>
      </c>
      <c r="J501" s="28">
        <f t="shared" si="566"/>
        <v>0.5</v>
      </c>
      <c r="K501" s="42">
        <f t="shared" si="567"/>
        <v>0.5</v>
      </c>
      <c r="L501" s="130">
        <f t="shared" si="570"/>
        <v>0</v>
      </c>
      <c r="M501" s="42">
        <v>76</v>
      </c>
      <c r="N501" s="42"/>
      <c r="O501" s="42"/>
      <c r="P501" s="42"/>
      <c r="Q501" s="42"/>
      <c r="R501" s="42"/>
      <c r="S501" s="46"/>
      <c r="T501" s="46"/>
      <c r="U501" s="46"/>
      <c r="V501" s="130"/>
      <c r="W501" s="119"/>
    </row>
    <row r="502" spans="2:23" x14ac:dyDescent="0.3">
      <c r="B502" s="131">
        <v>438</v>
      </c>
      <c r="C502" s="21">
        <v>42232</v>
      </c>
      <c r="D502" s="7">
        <v>0.5176736111111111</v>
      </c>
      <c r="E502" s="7">
        <v>0.93961805555555555</v>
      </c>
      <c r="F502" s="43">
        <f t="shared" si="542"/>
        <v>0.42194444444444446</v>
      </c>
      <c r="G502" s="39">
        <v>10</v>
      </c>
      <c r="H502" s="42">
        <f t="shared" si="540"/>
        <v>1.5</v>
      </c>
      <c r="I502" s="5">
        <f t="shared" si="541"/>
        <v>8.5</v>
      </c>
      <c r="J502" s="28">
        <f t="shared" si="566"/>
        <v>0.5</v>
      </c>
      <c r="K502" s="42">
        <f t="shared" si="567"/>
        <v>0.5</v>
      </c>
      <c r="L502" s="130">
        <f t="shared" si="570"/>
        <v>0</v>
      </c>
      <c r="M502" s="42">
        <v>76</v>
      </c>
      <c r="N502" s="42"/>
      <c r="O502" s="42"/>
      <c r="P502" s="42"/>
      <c r="Q502" s="42"/>
      <c r="R502" s="42"/>
      <c r="S502" s="46"/>
      <c r="T502" s="46"/>
      <c r="U502" s="46"/>
      <c r="V502" s="130"/>
      <c r="W502" s="119"/>
    </row>
    <row r="503" spans="2:23" x14ac:dyDescent="0.3">
      <c r="B503" s="131">
        <v>439</v>
      </c>
      <c r="C503" s="21">
        <v>42233</v>
      </c>
      <c r="D503" s="7">
        <v>0.45497685185185183</v>
      </c>
      <c r="E503" s="7" t="s">
        <v>56</v>
      </c>
      <c r="F503" s="43"/>
      <c r="G503" s="39">
        <v>11.5</v>
      </c>
      <c r="H503" s="42">
        <f t="shared" si="540"/>
        <v>1.5</v>
      </c>
      <c r="I503" s="5">
        <f t="shared" si="541"/>
        <v>10</v>
      </c>
      <c r="J503" s="28">
        <f t="shared" si="566"/>
        <v>2</v>
      </c>
      <c r="K503" s="42">
        <f t="shared" si="567"/>
        <v>2</v>
      </c>
      <c r="L503" s="130">
        <f t="shared" si="570"/>
        <v>0</v>
      </c>
      <c r="M503" s="42">
        <v>304</v>
      </c>
      <c r="N503" s="42"/>
      <c r="O503" s="42"/>
      <c r="P503" s="42"/>
      <c r="Q503" s="42"/>
      <c r="R503" s="42"/>
      <c r="S503" s="46"/>
      <c r="T503" s="46"/>
      <c r="U503" s="46"/>
      <c r="V503" s="130"/>
      <c r="W503" s="119"/>
    </row>
    <row r="504" spans="2:23" x14ac:dyDescent="0.3">
      <c r="B504" s="131">
        <v>440</v>
      </c>
      <c r="C504" s="21">
        <v>42234</v>
      </c>
      <c r="D504" s="7" t="s">
        <v>56</v>
      </c>
      <c r="E504" s="7">
        <v>0.73747685185185186</v>
      </c>
      <c r="F504" s="43"/>
      <c r="G504" s="39">
        <v>7</v>
      </c>
      <c r="H504" s="42">
        <f t="shared" si="540"/>
        <v>0.5</v>
      </c>
      <c r="I504" s="5">
        <f t="shared" si="541"/>
        <v>6.5</v>
      </c>
      <c r="J504" s="28">
        <f t="shared" si="566"/>
        <v>0</v>
      </c>
      <c r="K504" s="42">
        <f t="shared" si="567"/>
        <v>0</v>
      </c>
      <c r="L504" s="130">
        <f t="shared" si="570"/>
        <v>0</v>
      </c>
      <c r="M504" s="42">
        <v>0</v>
      </c>
      <c r="N504" s="42">
        <v>2</v>
      </c>
      <c r="O504" s="42">
        <v>3.5</v>
      </c>
      <c r="P504" s="42">
        <f>ROUND(N504*1/3*114+O504*2/3*114,0)</f>
        <v>342</v>
      </c>
      <c r="Q504" s="42"/>
      <c r="R504" s="42"/>
      <c r="S504" s="46"/>
      <c r="T504" s="46"/>
      <c r="U504" s="46"/>
      <c r="V504" s="130"/>
      <c r="W504" s="119"/>
    </row>
    <row r="505" spans="2:23" x14ac:dyDescent="0.3">
      <c r="B505" s="131">
        <v>441</v>
      </c>
      <c r="C505" s="21">
        <v>42235</v>
      </c>
      <c r="D505" s="191" t="s">
        <v>175</v>
      </c>
      <c r="E505" s="192"/>
      <c r="F505" s="43"/>
      <c r="G505" s="39"/>
      <c r="H505" s="42"/>
      <c r="I505" s="5"/>
      <c r="J505" s="28"/>
      <c r="K505" s="42"/>
      <c r="L505" s="130"/>
      <c r="M505" s="42"/>
      <c r="N505" s="42"/>
      <c r="O505" s="42"/>
      <c r="P505" s="42"/>
      <c r="Q505" s="42"/>
      <c r="R505" s="42"/>
      <c r="S505" s="46"/>
      <c r="T505" s="46"/>
      <c r="U505" s="46"/>
      <c r="V505" s="130"/>
      <c r="W505" s="119"/>
    </row>
    <row r="506" spans="2:23" x14ac:dyDescent="0.3">
      <c r="B506" s="131"/>
      <c r="C506" s="58" t="s">
        <v>310</v>
      </c>
      <c r="D506" s="105"/>
      <c r="E506" s="105"/>
      <c r="F506" s="105"/>
      <c r="G506" s="59">
        <f>SUM(G492:G505)</f>
        <v>102</v>
      </c>
      <c r="H506" s="59">
        <f t="shared" ref="H506" si="594">SUM(H492:H505)</f>
        <v>12</v>
      </c>
      <c r="I506" s="59">
        <f t="shared" ref="I506" si="595">SUM(I492:I505)</f>
        <v>90</v>
      </c>
      <c r="J506" s="59">
        <f t="shared" ref="J506" si="596">SUM(J492:J505)</f>
        <v>8</v>
      </c>
      <c r="K506" s="59">
        <f t="shared" ref="K506" si="597">SUM(K492:K505)</f>
        <v>8</v>
      </c>
      <c r="L506" s="59">
        <f t="shared" ref="L506" si="598">SUM(L492:L505)</f>
        <v>0</v>
      </c>
      <c r="M506" s="59">
        <v>1216</v>
      </c>
      <c r="N506" s="126">
        <f>SUM(N492:N505)</f>
        <v>2</v>
      </c>
      <c r="O506" s="126">
        <f>SUM(O492:O505)</f>
        <v>3.5</v>
      </c>
      <c r="P506" s="127">
        <f>SUM(P492:P505)</f>
        <v>342</v>
      </c>
      <c r="Q506" s="59">
        <v>1</v>
      </c>
      <c r="R506" s="59">
        <f t="shared" ref="R506" si="599">SUM(R492:R505)</f>
        <v>38</v>
      </c>
      <c r="S506" s="59">
        <v>0</v>
      </c>
      <c r="T506" s="59">
        <f t="shared" ref="T506" si="600">SUM(T492:T505)</f>
        <v>0</v>
      </c>
      <c r="U506" s="59">
        <f t="shared" ref="U506" si="601">SUM(U492:U505)</f>
        <v>0</v>
      </c>
      <c r="V506" s="155">
        <f t="shared" ref="V506" si="602">SUM(V492:V505)</f>
        <v>0</v>
      </c>
      <c r="W506" s="47" t="s">
        <v>323</v>
      </c>
    </row>
    <row r="507" spans="2:23" x14ac:dyDescent="0.3">
      <c r="B507" s="118"/>
      <c r="C507" s="110" t="s">
        <v>341</v>
      </c>
      <c r="D507" s="108"/>
      <c r="E507" s="109"/>
      <c r="F507" s="32"/>
      <c r="G507" s="59">
        <f>G506</f>
        <v>102</v>
      </c>
      <c r="H507" s="59">
        <f t="shared" ref="H507:L507" si="603">H506</f>
        <v>12</v>
      </c>
      <c r="I507" s="59">
        <f t="shared" si="603"/>
        <v>90</v>
      </c>
      <c r="J507" s="59">
        <f t="shared" si="603"/>
        <v>8</v>
      </c>
      <c r="K507" s="59">
        <f t="shared" si="603"/>
        <v>8</v>
      </c>
      <c r="L507" s="59">
        <f t="shared" si="603"/>
        <v>0</v>
      </c>
      <c r="M507" s="59">
        <v>1216</v>
      </c>
      <c r="N507" s="126">
        <f>N506</f>
        <v>2</v>
      </c>
      <c r="O507" s="126">
        <f t="shared" ref="O507:P507" si="604">O506</f>
        <v>3.5</v>
      </c>
      <c r="P507" s="127">
        <f t="shared" si="604"/>
        <v>342</v>
      </c>
      <c r="Q507" s="59">
        <f t="shared" ref="Q507" si="605">Q506</f>
        <v>1</v>
      </c>
      <c r="R507" s="59">
        <f t="shared" ref="R507" si="606">R506</f>
        <v>38</v>
      </c>
      <c r="S507" s="59">
        <f t="shared" ref="S507" si="607">S506</f>
        <v>0</v>
      </c>
      <c r="T507" s="59">
        <f t="shared" ref="T507" si="608">T506</f>
        <v>0</v>
      </c>
      <c r="U507" s="59">
        <f t="shared" ref="U507" si="609">U506</f>
        <v>0</v>
      </c>
      <c r="V507" s="155">
        <f t="shared" ref="V507" si="610">V506</f>
        <v>0</v>
      </c>
      <c r="W507" s="47"/>
    </row>
    <row r="508" spans="2:23" x14ac:dyDescent="0.3">
      <c r="B508" s="131">
        <v>442</v>
      </c>
      <c r="C508" s="21">
        <v>42236</v>
      </c>
      <c r="D508" s="7">
        <v>0.4956712962962963</v>
      </c>
      <c r="E508" s="7">
        <v>0.87903935185185178</v>
      </c>
      <c r="F508" s="43">
        <f t="shared" si="542"/>
        <v>0.38336805555555548</v>
      </c>
      <c r="G508" s="39">
        <v>9</v>
      </c>
      <c r="H508" s="42">
        <f t="shared" si="540"/>
        <v>1.5</v>
      </c>
      <c r="I508" s="5">
        <f t="shared" si="541"/>
        <v>7.5</v>
      </c>
      <c r="J508" s="28">
        <f t="shared" si="566"/>
        <v>0</v>
      </c>
      <c r="K508" s="42">
        <f t="shared" si="567"/>
        <v>0</v>
      </c>
      <c r="L508" s="130">
        <f t="shared" si="570"/>
        <v>0</v>
      </c>
      <c r="M508" s="42">
        <v>0</v>
      </c>
      <c r="N508" s="42"/>
      <c r="O508" s="42"/>
      <c r="P508" s="42"/>
      <c r="Q508" s="42"/>
      <c r="R508" s="42"/>
      <c r="S508" s="46"/>
      <c r="T508" s="46"/>
      <c r="U508" s="46"/>
      <c r="V508" s="130"/>
      <c r="W508" s="119"/>
    </row>
    <row r="509" spans="2:23" x14ac:dyDescent="0.3">
      <c r="B509" s="131">
        <v>443</v>
      </c>
      <c r="C509" s="21">
        <v>42237</v>
      </c>
      <c r="D509" s="7">
        <v>0.48738425925925927</v>
      </c>
      <c r="E509" s="7">
        <v>0.91898148148148151</v>
      </c>
      <c r="F509" s="43">
        <f t="shared" si="542"/>
        <v>0.43159722222222224</v>
      </c>
      <c r="G509" s="39">
        <v>10.5</v>
      </c>
      <c r="H509" s="42">
        <f t="shared" si="540"/>
        <v>1.5</v>
      </c>
      <c r="I509" s="5">
        <f t="shared" si="541"/>
        <v>9</v>
      </c>
      <c r="J509" s="28">
        <f t="shared" si="566"/>
        <v>1</v>
      </c>
      <c r="K509" s="42">
        <f t="shared" si="567"/>
        <v>1</v>
      </c>
      <c r="L509" s="130">
        <f t="shared" si="570"/>
        <v>0</v>
      </c>
      <c r="M509" s="42">
        <v>152</v>
      </c>
      <c r="N509" s="42"/>
      <c r="O509" s="42"/>
      <c r="P509" s="42"/>
      <c r="Q509" s="42"/>
      <c r="R509" s="42"/>
      <c r="S509" s="46"/>
      <c r="T509" s="46"/>
      <c r="U509" s="46"/>
      <c r="V509" s="130"/>
      <c r="W509" s="119"/>
    </row>
    <row r="510" spans="2:23" x14ac:dyDescent="0.3">
      <c r="B510" s="131">
        <v>444</v>
      </c>
      <c r="C510" s="21">
        <v>42238</v>
      </c>
      <c r="D510" s="7">
        <v>0.48266203703703708</v>
      </c>
      <c r="E510" s="7">
        <v>0.88418981481481485</v>
      </c>
      <c r="F510" s="43">
        <f t="shared" si="542"/>
        <v>0.40152777777777776</v>
      </c>
      <c r="G510" s="39">
        <v>9.5</v>
      </c>
      <c r="H510" s="42">
        <f t="shared" si="540"/>
        <v>1.5</v>
      </c>
      <c r="I510" s="5">
        <f t="shared" si="541"/>
        <v>8</v>
      </c>
      <c r="J510" s="28">
        <f t="shared" si="566"/>
        <v>0</v>
      </c>
      <c r="K510" s="42">
        <f t="shared" si="567"/>
        <v>0</v>
      </c>
      <c r="L510" s="130">
        <f t="shared" si="570"/>
        <v>0</v>
      </c>
      <c r="M510" s="42">
        <v>0</v>
      </c>
      <c r="N510" s="42"/>
      <c r="O510" s="42"/>
      <c r="P510" s="42"/>
      <c r="Q510" s="42"/>
      <c r="R510" s="42"/>
      <c r="S510" s="46"/>
      <c r="T510" s="46"/>
      <c r="U510" s="46"/>
      <c r="V510" s="130"/>
      <c r="W510" s="119"/>
    </row>
    <row r="511" spans="2:23" x14ac:dyDescent="0.3">
      <c r="B511" s="131">
        <v>445</v>
      </c>
      <c r="C511" s="21">
        <v>42239</v>
      </c>
      <c r="D511" s="7">
        <v>0.40681712962962963</v>
      </c>
      <c r="E511" s="7">
        <v>0.58461805555555557</v>
      </c>
      <c r="F511" s="43">
        <f t="shared" si="542"/>
        <v>0.17780092592592595</v>
      </c>
      <c r="G511" s="39">
        <v>4.5</v>
      </c>
      <c r="H511" s="42">
        <f t="shared" si="540"/>
        <v>0.5</v>
      </c>
      <c r="I511" s="5">
        <f t="shared" si="541"/>
        <v>4</v>
      </c>
      <c r="J511" s="28">
        <f t="shared" si="566"/>
        <v>0</v>
      </c>
      <c r="K511" s="42">
        <f t="shared" si="567"/>
        <v>0</v>
      </c>
      <c r="L511" s="130">
        <f t="shared" si="570"/>
        <v>0</v>
      </c>
      <c r="M511" s="42">
        <v>0</v>
      </c>
      <c r="N511" s="42"/>
      <c r="O511" s="42"/>
      <c r="P511" s="42"/>
      <c r="Q511" s="42"/>
      <c r="R511" s="42"/>
      <c r="S511" s="46"/>
      <c r="T511" s="46"/>
      <c r="U511" s="46"/>
      <c r="V511" s="130"/>
      <c r="W511" s="119"/>
    </row>
    <row r="512" spans="2:23" x14ac:dyDescent="0.3">
      <c r="B512" s="131">
        <v>446</v>
      </c>
      <c r="C512" s="21">
        <v>42240</v>
      </c>
      <c r="D512" s="7">
        <v>0.45648148148148149</v>
      </c>
      <c r="E512" s="7">
        <v>0.91999999999999993</v>
      </c>
      <c r="F512" s="43">
        <f t="shared" si="542"/>
        <v>0.46351851851851844</v>
      </c>
      <c r="G512" s="39">
        <v>11</v>
      </c>
      <c r="H512" s="42">
        <f t="shared" si="540"/>
        <v>1.5</v>
      </c>
      <c r="I512" s="5">
        <f t="shared" si="541"/>
        <v>9.5</v>
      </c>
      <c r="J512" s="28">
        <f t="shared" si="566"/>
        <v>1.5</v>
      </c>
      <c r="K512" s="42">
        <f t="shared" si="567"/>
        <v>1.5</v>
      </c>
      <c r="L512" s="130">
        <f t="shared" si="570"/>
        <v>0</v>
      </c>
      <c r="M512" s="42">
        <v>228</v>
      </c>
      <c r="N512" s="42"/>
      <c r="O512" s="42"/>
      <c r="P512" s="42"/>
      <c r="Q512" s="42"/>
      <c r="R512" s="42"/>
      <c r="S512" s="46"/>
      <c r="T512" s="46"/>
      <c r="U512" s="46"/>
      <c r="V512" s="130"/>
      <c r="W512" s="119"/>
    </row>
    <row r="513" spans="1:23" x14ac:dyDescent="0.3">
      <c r="B513" s="131">
        <v>447</v>
      </c>
      <c r="C513" s="21">
        <v>42241</v>
      </c>
      <c r="D513" s="191" t="s">
        <v>175</v>
      </c>
      <c r="E513" s="192"/>
      <c r="F513" s="43"/>
      <c r="G513" s="39"/>
      <c r="H513" s="42"/>
      <c r="I513" s="5"/>
      <c r="J513" s="28"/>
      <c r="K513" s="42"/>
      <c r="L513" s="130"/>
      <c r="M513" s="42"/>
      <c r="N513" s="42"/>
      <c r="O513" s="42"/>
      <c r="P513" s="42"/>
      <c r="Q513" s="42"/>
      <c r="R513" s="42"/>
      <c r="S513" s="46"/>
      <c r="T513" s="46"/>
      <c r="U513" s="46"/>
      <c r="V513" s="130"/>
      <c r="W513" s="119"/>
    </row>
    <row r="514" spans="1:23" x14ac:dyDescent="0.3">
      <c r="B514" s="131">
        <v>448</v>
      </c>
      <c r="C514" s="21">
        <v>42242</v>
      </c>
      <c r="D514" s="7">
        <v>0.45550925925925928</v>
      </c>
      <c r="E514" s="7">
        <v>0.92047453703703708</v>
      </c>
      <c r="F514" s="43">
        <f t="shared" si="542"/>
        <v>0.4649652777777778</v>
      </c>
      <c r="G514" s="39">
        <v>11</v>
      </c>
      <c r="H514" s="42">
        <f t="shared" si="540"/>
        <v>1.5</v>
      </c>
      <c r="I514" s="5">
        <f t="shared" si="541"/>
        <v>9.5</v>
      </c>
      <c r="J514" s="28">
        <f t="shared" si="566"/>
        <v>1.5</v>
      </c>
      <c r="K514" s="42">
        <f t="shared" si="567"/>
        <v>1.5</v>
      </c>
      <c r="L514" s="130">
        <f t="shared" si="570"/>
        <v>0</v>
      </c>
      <c r="M514" s="42">
        <v>228</v>
      </c>
      <c r="N514" s="42"/>
      <c r="O514" s="42"/>
      <c r="P514" s="42"/>
      <c r="Q514" s="42"/>
      <c r="R514" s="42"/>
      <c r="S514" s="46"/>
      <c r="T514" s="46"/>
      <c r="U514" s="46"/>
      <c r="V514" s="130"/>
      <c r="W514" s="119"/>
    </row>
    <row r="515" spans="1:23" x14ac:dyDescent="0.3">
      <c r="B515" s="131">
        <v>449</v>
      </c>
      <c r="C515" s="21">
        <v>42243</v>
      </c>
      <c r="D515" s="7">
        <v>0.44866898148148149</v>
      </c>
      <c r="E515" s="7">
        <v>0.844212962962963</v>
      </c>
      <c r="F515" s="43">
        <f t="shared" si="542"/>
        <v>0.39554398148148151</v>
      </c>
      <c r="G515" s="39">
        <v>9.5</v>
      </c>
      <c r="H515" s="42">
        <f t="shared" si="540"/>
        <v>1.5</v>
      </c>
      <c r="I515" s="5">
        <f t="shared" si="541"/>
        <v>8</v>
      </c>
      <c r="J515" s="28">
        <f t="shared" si="566"/>
        <v>0</v>
      </c>
      <c r="K515" s="42">
        <f t="shared" si="567"/>
        <v>0</v>
      </c>
      <c r="L515" s="130">
        <f t="shared" si="570"/>
        <v>0</v>
      </c>
      <c r="M515" s="42">
        <v>0</v>
      </c>
      <c r="N515" s="42"/>
      <c r="O515" s="42"/>
      <c r="P515" s="42"/>
      <c r="Q515" s="42"/>
      <c r="R515" s="42"/>
      <c r="S515" s="46"/>
      <c r="T515" s="46"/>
      <c r="U515" s="46"/>
      <c r="V515" s="130"/>
      <c r="W515" s="119"/>
    </row>
    <row r="516" spans="1:23" x14ac:dyDescent="0.3">
      <c r="B516" s="131">
        <v>450</v>
      </c>
      <c r="C516" s="21">
        <v>42244</v>
      </c>
      <c r="D516" s="7" t="s">
        <v>56</v>
      </c>
      <c r="E516" s="7" t="s">
        <v>56</v>
      </c>
      <c r="F516" s="43"/>
      <c r="G516" s="39">
        <v>9</v>
      </c>
      <c r="H516" s="42">
        <f t="shared" si="540"/>
        <v>1.5</v>
      </c>
      <c r="I516" s="5">
        <f t="shared" si="541"/>
        <v>7.5</v>
      </c>
      <c r="J516" s="28">
        <f t="shared" si="566"/>
        <v>0</v>
      </c>
      <c r="K516" s="42">
        <f t="shared" si="567"/>
        <v>0</v>
      </c>
      <c r="L516" s="130">
        <f t="shared" si="570"/>
        <v>0</v>
      </c>
      <c r="M516" s="42">
        <v>0</v>
      </c>
      <c r="N516" s="42"/>
      <c r="O516" s="42"/>
      <c r="P516" s="42"/>
      <c r="Q516" s="42"/>
      <c r="R516" s="42"/>
      <c r="S516" s="46"/>
      <c r="T516" s="46"/>
      <c r="U516" s="46"/>
      <c r="V516" s="130"/>
      <c r="W516" s="119"/>
    </row>
    <row r="517" spans="1:23" x14ac:dyDescent="0.3">
      <c r="B517" s="131">
        <v>451</v>
      </c>
      <c r="C517" s="21">
        <v>42245</v>
      </c>
      <c r="D517" s="7">
        <v>0.4571412037037037</v>
      </c>
      <c r="E517" s="7">
        <v>0.85194444444444439</v>
      </c>
      <c r="F517" s="43">
        <f t="shared" si="542"/>
        <v>0.39480324074074069</v>
      </c>
      <c r="G517" s="39">
        <v>9.5</v>
      </c>
      <c r="H517" s="42">
        <f t="shared" si="540"/>
        <v>1.5</v>
      </c>
      <c r="I517" s="5">
        <f t="shared" si="541"/>
        <v>8</v>
      </c>
      <c r="J517" s="28">
        <f t="shared" si="566"/>
        <v>0</v>
      </c>
      <c r="K517" s="42">
        <f t="shared" si="567"/>
        <v>0</v>
      </c>
      <c r="L517" s="130">
        <f t="shared" si="570"/>
        <v>0</v>
      </c>
      <c r="M517" s="42">
        <v>0</v>
      </c>
      <c r="N517" s="42"/>
      <c r="O517" s="42"/>
      <c r="P517" s="42"/>
      <c r="Q517" s="42"/>
      <c r="R517" s="42"/>
      <c r="S517" s="46"/>
      <c r="T517" s="46"/>
      <c r="U517" s="46"/>
      <c r="V517" s="130"/>
      <c r="W517" s="119"/>
    </row>
    <row r="518" spans="1:23" x14ac:dyDescent="0.3">
      <c r="B518" s="131">
        <v>452</v>
      </c>
      <c r="C518" s="21">
        <v>42246</v>
      </c>
      <c r="D518" s="7">
        <v>0.45211805555555556</v>
      </c>
      <c r="E518" s="7">
        <v>0.93690972222222213</v>
      </c>
      <c r="F518" s="43">
        <f t="shared" si="542"/>
        <v>0.48479166666666657</v>
      </c>
      <c r="G518" s="39">
        <v>11.5</v>
      </c>
      <c r="H518" s="42">
        <f t="shared" si="540"/>
        <v>1.5</v>
      </c>
      <c r="I518" s="5">
        <f t="shared" si="541"/>
        <v>10</v>
      </c>
      <c r="J518" s="28">
        <f t="shared" si="566"/>
        <v>2</v>
      </c>
      <c r="K518" s="42">
        <f t="shared" si="567"/>
        <v>2</v>
      </c>
      <c r="L518" s="130">
        <f t="shared" si="570"/>
        <v>0</v>
      </c>
      <c r="M518" s="42">
        <v>304</v>
      </c>
      <c r="N518" s="42"/>
      <c r="O518" s="42"/>
      <c r="P518" s="42"/>
      <c r="Q518" s="42"/>
      <c r="R518" s="42"/>
      <c r="S518" s="46"/>
      <c r="T518" s="46"/>
      <c r="U518" s="46"/>
      <c r="V518" s="130"/>
      <c r="W518" s="119"/>
    </row>
    <row r="519" spans="1:23" x14ac:dyDescent="0.3">
      <c r="B519" s="131">
        <v>453</v>
      </c>
      <c r="C519" s="21">
        <v>42247</v>
      </c>
      <c r="D519" s="7">
        <v>0.42526620370370366</v>
      </c>
      <c r="E519" s="7">
        <v>0.84232638888888889</v>
      </c>
      <c r="F519" s="43">
        <f t="shared" si="542"/>
        <v>0.41706018518518523</v>
      </c>
      <c r="G519" s="39">
        <v>10</v>
      </c>
      <c r="H519" s="42">
        <f t="shared" si="540"/>
        <v>1.5</v>
      </c>
      <c r="I519" s="5">
        <f t="shared" si="541"/>
        <v>8.5</v>
      </c>
      <c r="J519" s="28">
        <f t="shared" si="566"/>
        <v>0.5</v>
      </c>
      <c r="K519" s="42">
        <f t="shared" si="567"/>
        <v>0.5</v>
      </c>
      <c r="L519" s="130">
        <f t="shared" si="570"/>
        <v>0</v>
      </c>
      <c r="M519" s="42">
        <v>76</v>
      </c>
      <c r="N519" s="42">
        <v>2</v>
      </c>
      <c r="O519" s="42">
        <v>3.5</v>
      </c>
      <c r="P519" s="42">
        <f>ROUND(N519*1/3*114+O519*2/3*114,0)</f>
        <v>342</v>
      </c>
      <c r="Q519" s="42"/>
      <c r="R519" s="42"/>
      <c r="S519" s="46"/>
      <c r="T519" s="46"/>
      <c r="U519" s="46"/>
      <c r="V519" s="130"/>
      <c r="W519" s="119"/>
    </row>
    <row r="520" spans="1:23" x14ac:dyDescent="0.3">
      <c r="A520" s="10" t="s">
        <v>44</v>
      </c>
      <c r="B520" s="131">
        <v>454</v>
      </c>
      <c r="C520" s="21">
        <v>42248</v>
      </c>
      <c r="D520" s="7" t="s">
        <v>56</v>
      </c>
      <c r="E520" s="7">
        <v>0.78115740740740736</v>
      </c>
      <c r="F520" s="43"/>
      <c r="G520" s="35">
        <v>8</v>
      </c>
      <c r="H520" s="42">
        <f t="shared" si="540"/>
        <v>0.5</v>
      </c>
      <c r="I520" s="5">
        <f t="shared" si="541"/>
        <v>7.5</v>
      </c>
      <c r="J520" s="28">
        <f t="shared" si="566"/>
        <v>0</v>
      </c>
      <c r="K520" s="42">
        <f t="shared" si="567"/>
        <v>0</v>
      </c>
      <c r="L520" s="130">
        <f>J520-K520</f>
        <v>0</v>
      </c>
      <c r="M520" s="42">
        <v>0</v>
      </c>
      <c r="N520" s="42">
        <v>2</v>
      </c>
      <c r="O520" s="42">
        <v>5.5</v>
      </c>
      <c r="P520" s="42">
        <f>ROUND(N520*4/3*114+O520*5/3*114,0)</f>
        <v>1349</v>
      </c>
      <c r="Q520" s="42"/>
      <c r="R520" s="42"/>
      <c r="S520" s="46"/>
      <c r="T520" s="46"/>
      <c r="U520" s="46"/>
      <c r="V520" s="130"/>
      <c r="W520" s="119"/>
    </row>
    <row r="521" spans="1:23" x14ac:dyDescent="0.3">
      <c r="A521" s="1" t="s">
        <v>79</v>
      </c>
      <c r="B521" s="131">
        <v>455</v>
      </c>
      <c r="C521" s="21">
        <v>42249</v>
      </c>
      <c r="D521" s="7">
        <v>0.45653935185185185</v>
      </c>
      <c r="E521" s="7">
        <v>0.6885648148148148</v>
      </c>
      <c r="F521" s="43">
        <f t="shared" si="542"/>
        <v>0.23202546296296295</v>
      </c>
      <c r="G521" s="35">
        <v>5.5</v>
      </c>
      <c r="H521" s="42">
        <f t="shared" si="540"/>
        <v>0.5</v>
      </c>
      <c r="I521" s="5">
        <f t="shared" si="541"/>
        <v>5</v>
      </c>
      <c r="J521" s="28">
        <f t="shared" si="566"/>
        <v>0</v>
      </c>
      <c r="K521" s="42">
        <f t="shared" si="567"/>
        <v>0</v>
      </c>
      <c r="L521" s="130">
        <f t="shared" ref="L521:L553" si="611">J521-K521</f>
        <v>0</v>
      </c>
      <c r="M521" s="42">
        <v>0</v>
      </c>
      <c r="N521" s="42">
        <v>2</v>
      </c>
      <c r="O521" s="42">
        <v>3</v>
      </c>
      <c r="P521" s="42">
        <f t="shared" ref="P521:P525" si="612">ROUND(N521*4/3*114+O521*5/3*114,0)</f>
        <v>874</v>
      </c>
      <c r="Q521" s="42"/>
      <c r="R521" s="42"/>
      <c r="S521" s="46"/>
      <c r="T521" s="46"/>
      <c r="U521" s="46"/>
      <c r="V521" s="130"/>
      <c r="W521" s="119"/>
    </row>
    <row r="522" spans="1:23" x14ac:dyDescent="0.3">
      <c r="B522" s="131"/>
      <c r="C522" s="58" t="s">
        <v>310</v>
      </c>
      <c r="D522" s="105"/>
      <c r="E522" s="105"/>
      <c r="F522" s="105"/>
      <c r="G522" s="59">
        <f>SUM(G508:G521)</f>
        <v>118.5</v>
      </c>
      <c r="H522" s="59">
        <f t="shared" ref="H522" si="613">SUM(H508:H521)</f>
        <v>16.5</v>
      </c>
      <c r="I522" s="59">
        <f t="shared" ref="I522" si="614">SUM(I508:I521)</f>
        <v>102</v>
      </c>
      <c r="J522" s="59">
        <f t="shared" ref="J522" si="615">SUM(J508:J521)</f>
        <v>6.5</v>
      </c>
      <c r="K522" s="59">
        <f t="shared" ref="K522" si="616">SUM(K508:K521)</f>
        <v>6.5</v>
      </c>
      <c r="L522" s="59">
        <f t="shared" ref="L522" si="617">SUM(L508:L521)</f>
        <v>0</v>
      </c>
      <c r="M522" s="59">
        <v>988</v>
      </c>
      <c r="N522" s="126">
        <f>SUM(N508:N521)</f>
        <v>6</v>
      </c>
      <c r="O522" s="126">
        <f>SUM(O508:O521)</f>
        <v>12</v>
      </c>
      <c r="P522" s="187">
        <f t="shared" si="612"/>
        <v>3192</v>
      </c>
      <c r="Q522" s="59">
        <f t="shared" ref="Q522" si="618">SUM(Q508:Q521)</f>
        <v>0</v>
      </c>
      <c r="R522" s="59">
        <f t="shared" ref="R522" si="619">SUM(R508:R521)</f>
        <v>0</v>
      </c>
      <c r="S522" s="59">
        <f t="shared" ref="S522" si="620">SUM(S508:S521)</f>
        <v>0</v>
      </c>
      <c r="T522" s="59">
        <f t="shared" ref="T522" si="621">SUM(T508:T521)</f>
        <v>0</v>
      </c>
      <c r="U522" s="59">
        <f t="shared" ref="U522" si="622">SUM(U508:U521)</f>
        <v>0</v>
      </c>
      <c r="V522" s="155">
        <f t="shared" ref="V522" si="623">SUM(V508:V521)</f>
        <v>0</v>
      </c>
      <c r="W522" s="47" t="s">
        <v>331</v>
      </c>
    </row>
    <row r="523" spans="1:23" x14ac:dyDescent="0.3">
      <c r="B523" s="118"/>
      <c r="C523" s="110" t="s">
        <v>341</v>
      </c>
      <c r="D523" s="108"/>
      <c r="E523" s="109"/>
      <c r="F523" s="32"/>
      <c r="G523" s="59">
        <f>G522</f>
        <v>118.5</v>
      </c>
      <c r="H523" s="59">
        <f t="shared" ref="H523:V523" si="624">H522</f>
        <v>16.5</v>
      </c>
      <c r="I523" s="59">
        <f t="shared" si="624"/>
        <v>102</v>
      </c>
      <c r="J523" s="59">
        <f t="shared" si="624"/>
        <v>6.5</v>
      </c>
      <c r="K523" s="59">
        <f t="shared" si="624"/>
        <v>6.5</v>
      </c>
      <c r="L523" s="59">
        <f t="shared" si="624"/>
        <v>0</v>
      </c>
      <c r="M523" s="59">
        <v>988</v>
      </c>
      <c r="N523" s="126">
        <f>N522</f>
        <v>6</v>
      </c>
      <c r="O523" s="126">
        <f t="shared" ref="O523" si="625">O522</f>
        <v>12</v>
      </c>
      <c r="P523" s="187">
        <f t="shared" si="612"/>
        <v>3192</v>
      </c>
      <c r="Q523" s="59">
        <f t="shared" si="624"/>
        <v>0</v>
      </c>
      <c r="R523" s="59">
        <f t="shared" si="624"/>
        <v>0</v>
      </c>
      <c r="S523" s="59">
        <f t="shared" si="624"/>
        <v>0</v>
      </c>
      <c r="T523" s="59">
        <f t="shared" si="624"/>
        <v>0</v>
      </c>
      <c r="U523" s="59">
        <f t="shared" si="624"/>
        <v>0</v>
      </c>
      <c r="V523" s="155">
        <f t="shared" si="624"/>
        <v>0</v>
      </c>
      <c r="W523" s="47"/>
    </row>
    <row r="524" spans="1:23" x14ac:dyDescent="0.3">
      <c r="A524" s="193"/>
      <c r="B524" s="131">
        <v>456</v>
      </c>
      <c r="C524" s="21">
        <v>42250</v>
      </c>
      <c r="D524" s="7">
        <v>0.4371990740740741</v>
      </c>
      <c r="E524" s="7">
        <v>0.85605324074074074</v>
      </c>
      <c r="F524" s="43">
        <f t="shared" si="542"/>
        <v>0.41885416666666664</v>
      </c>
      <c r="G524" s="35">
        <v>10</v>
      </c>
      <c r="H524" s="42">
        <f t="shared" si="540"/>
        <v>1.5</v>
      </c>
      <c r="I524" s="5">
        <f t="shared" si="541"/>
        <v>8.5</v>
      </c>
      <c r="J524" s="28">
        <f t="shared" si="566"/>
        <v>0.5</v>
      </c>
      <c r="K524" s="42">
        <f t="shared" si="567"/>
        <v>0.5</v>
      </c>
      <c r="L524" s="130">
        <f t="shared" si="611"/>
        <v>0</v>
      </c>
      <c r="M524" s="42">
        <v>76</v>
      </c>
      <c r="N524" s="42"/>
      <c r="O524" s="42"/>
      <c r="P524" s="42">
        <f t="shared" si="612"/>
        <v>0</v>
      </c>
      <c r="Q524" s="42" t="s">
        <v>264</v>
      </c>
      <c r="R524" s="42">
        <v>532</v>
      </c>
      <c r="S524" s="46"/>
      <c r="T524" s="46"/>
      <c r="U524" s="46"/>
      <c r="V524" s="130"/>
      <c r="W524" s="119"/>
    </row>
    <row r="525" spans="1:23" x14ac:dyDescent="0.3">
      <c r="A525" s="193"/>
      <c r="B525" s="131">
        <v>457</v>
      </c>
      <c r="C525" s="21">
        <v>42251</v>
      </c>
      <c r="D525" s="7" t="s">
        <v>56</v>
      </c>
      <c r="E525" s="7">
        <v>0.91765046296296304</v>
      </c>
      <c r="F525" s="43"/>
      <c r="G525" s="35">
        <v>10</v>
      </c>
      <c r="H525" s="42">
        <f t="shared" si="540"/>
        <v>1.5</v>
      </c>
      <c r="I525" s="5">
        <f t="shared" si="541"/>
        <v>8.5</v>
      </c>
      <c r="J525" s="28">
        <f t="shared" si="566"/>
        <v>0.5</v>
      </c>
      <c r="K525" s="42">
        <f t="shared" si="567"/>
        <v>0.5</v>
      </c>
      <c r="L525" s="130">
        <f t="shared" si="611"/>
        <v>0</v>
      </c>
      <c r="M525" s="42">
        <v>76</v>
      </c>
      <c r="N525" s="42"/>
      <c r="O525" s="42"/>
      <c r="P525" s="42">
        <f t="shared" si="612"/>
        <v>0</v>
      </c>
      <c r="Q525" s="42"/>
      <c r="R525" s="42"/>
      <c r="S525" s="46"/>
      <c r="T525" s="46"/>
      <c r="U525" s="46"/>
      <c r="V525" s="130"/>
      <c r="W525" s="119"/>
    </row>
    <row r="526" spans="1:23" x14ac:dyDescent="0.3">
      <c r="A526" s="193"/>
      <c r="B526" s="131">
        <v>458</v>
      </c>
      <c r="C526" s="21">
        <v>42252</v>
      </c>
      <c r="D526" s="7">
        <v>0.48625000000000002</v>
      </c>
      <c r="E526" s="7">
        <v>0.93774305555555559</v>
      </c>
      <c r="F526" s="43">
        <f t="shared" si="542"/>
        <v>0.45149305555555558</v>
      </c>
      <c r="G526" s="35">
        <v>11</v>
      </c>
      <c r="H526" s="42">
        <f t="shared" si="540"/>
        <v>1.5</v>
      </c>
      <c r="I526" s="5">
        <f t="shared" si="541"/>
        <v>9.5</v>
      </c>
      <c r="J526" s="28">
        <f t="shared" si="566"/>
        <v>1.5</v>
      </c>
      <c r="K526" s="42">
        <f t="shared" si="567"/>
        <v>1.5</v>
      </c>
      <c r="L526" s="130">
        <f t="shared" si="611"/>
        <v>0</v>
      </c>
      <c r="M526" s="42">
        <v>228</v>
      </c>
      <c r="N526" s="42"/>
      <c r="O526" s="42"/>
      <c r="P526" s="42"/>
      <c r="Q526" s="42"/>
      <c r="R526" s="42"/>
      <c r="S526" s="46"/>
      <c r="T526" s="46"/>
      <c r="U526" s="46"/>
      <c r="V526" s="130"/>
      <c r="W526" s="119"/>
    </row>
    <row r="527" spans="1:23" x14ac:dyDescent="0.3">
      <c r="A527" s="193"/>
      <c r="B527" s="131">
        <v>459</v>
      </c>
      <c r="C527" s="21">
        <v>42253</v>
      </c>
      <c r="D527" s="7">
        <v>0.50384259259259256</v>
      </c>
      <c r="E527" s="7">
        <v>0.93813657407407414</v>
      </c>
      <c r="F527" s="43">
        <f t="shared" si="542"/>
        <v>0.43429398148148157</v>
      </c>
      <c r="G527" s="35">
        <v>10.5</v>
      </c>
      <c r="H527" s="42">
        <f t="shared" si="540"/>
        <v>1.5</v>
      </c>
      <c r="I527" s="5">
        <f t="shared" si="541"/>
        <v>9</v>
      </c>
      <c r="J527" s="28">
        <f t="shared" si="566"/>
        <v>1</v>
      </c>
      <c r="K527" s="42">
        <f t="shared" si="567"/>
        <v>1</v>
      </c>
      <c r="L527" s="130">
        <f t="shared" si="611"/>
        <v>0</v>
      </c>
      <c r="M527" s="42">
        <v>152</v>
      </c>
      <c r="N527" s="42"/>
      <c r="O527" s="42"/>
      <c r="P527" s="42"/>
      <c r="Q527" s="42"/>
      <c r="R527" s="42"/>
      <c r="S527" s="46"/>
      <c r="T527" s="46"/>
      <c r="U527" s="46"/>
      <c r="V527" s="130"/>
      <c r="W527" s="119"/>
    </row>
    <row r="528" spans="1:23" x14ac:dyDescent="0.3">
      <c r="A528" s="1" t="s">
        <v>99</v>
      </c>
      <c r="B528" s="131">
        <v>460</v>
      </c>
      <c r="C528" s="21">
        <v>42254</v>
      </c>
      <c r="D528" s="7">
        <v>0.42611111111111111</v>
      </c>
      <c r="E528" s="7" t="s">
        <v>56</v>
      </c>
      <c r="F528" s="43"/>
      <c r="G528" s="35">
        <v>10</v>
      </c>
      <c r="H528" s="42">
        <f t="shared" si="540"/>
        <v>1.5</v>
      </c>
      <c r="I528" s="5">
        <f t="shared" si="541"/>
        <v>8.5</v>
      </c>
      <c r="J528" s="28">
        <f t="shared" si="566"/>
        <v>0.5</v>
      </c>
      <c r="K528" s="42">
        <f t="shared" si="567"/>
        <v>0.5</v>
      </c>
      <c r="L528" s="130">
        <f t="shared" si="611"/>
        <v>0</v>
      </c>
      <c r="M528" s="42">
        <v>76</v>
      </c>
      <c r="N528" s="42"/>
      <c r="O528" s="42"/>
      <c r="P528" s="42"/>
      <c r="Q528" s="42"/>
      <c r="R528" s="42"/>
      <c r="S528" s="46" t="s">
        <v>265</v>
      </c>
      <c r="T528" s="68">
        <v>988</v>
      </c>
      <c r="U528" s="46"/>
      <c r="V528" s="130"/>
      <c r="W528" s="119"/>
    </row>
    <row r="529" spans="1:23" x14ac:dyDescent="0.3">
      <c r="A529" s="1" t="s">
        <v>98</v>
      </c>
      <c r="B529" s="131">
        <v>461</v>
      </c>
      <c r="C529" s="21">
        <v>42255</v>
      </c>
      <c r="D529" s="7">
        <v>0.60038194444444448</v>
      </c>
      <c r="E529" s="7">
        <v>0.91703703703703709</v>
      </c>
      <c r="F529" s="43">
        <f t="shared" si="542"/>
        <v>0.31665509259259261</v>
      </c>
      <c r="G529" s="35">
        <v>7.5</v>
      </c>
      <c r="H529" s="42">
        <f t="shared" si="540"/>
        <v>0.5</v>
      </c>
      <c r="I529" s="5">
        <f t="shared" si="541"/>
        <v>7</v>
      </c>
      <c r="J529" s="28">
        <f t="shared" si="566"/>
        <v>0</v>
      </c>
      <c r="K529" s="42">
        <f t="shared" si="567"/>
        <v>0</v>
      </c>
      <c r="L529" s="130">
        <f t="shared" si="611"/>
        <v>0</v>
      </c>
      <c r="M529" s="42">
        <v>0</v>
      </c>
      <c r="N529" s="42"/>
      <c r="O529" s="42"/>
      <c r="P529" s="42"/>
      <c r="Q529" s="42"/>
      <c r="R529" s="42"/>
      <c r="S529" s="46"/>
      <c r="T529" s="46"/>
      <c r="U529" s="46"/>
      <c r="V529" s="130"/>
      <c r="W529" s="119"/>
    </row>
    <row r="530" spans="1:23" x14ac:dyDescent="0.3">
      <c r="B530" s="131">
        <v>462</v>
      </c>
      <c r="C530" s="21">
        <v>42256</v>
      </c>
      <c r="D530" s="7">
        <v>0.44422453703703701</v>
      </c>
      <c r="E530" s="7">
        <v>0.86395833333333327</v>
      </c>
      <c r="F530" s="43">
        <f t="shared" si="542"/>
        <v>0.41973379629629626</v>
      </c>
      <c r="G530" s="35">
        <v>10</v>
      </c>
      <c r="H530" s="42">
        <f t="shared" si="540"/>
        <v>1.5</v>
      </c>
      <c r="I530" s="5">
        <f t="shared" si="541"/>
        <v>8.5</v>
      </c>
      <c r="J530" s="28">
        <f t="shared" si="566"/>
        <v>0.5</v>
      </c>
      <c r="K530" s="42">
        <f t="shared" si="567"/>
        <v>0.5</v>
      </c>
      <c r="L530" s="130">
        <f t="shared" si="611"/>
        <v>0</v>
      </c>
      <c r="M530" s="42">
        <v>76</v>
      </c>
      <c r="N530" s="42"/>
      <c r="O530" s="42"/>
      <c r="P530" s="42"/>
      <c r="Q530" s="42"/>
      <c r="R530" s="42"/>
      <c r="S530" s="46"/>
      <c r="T530" s="46"/>
      <c r="U530" s="46"/>
      <c r="V530" s="130"/>
      <c r="W530" s="119"/>
    </row>
    <row r="531" spans="1:23" x14ac:dyDescent="0.3">
      <c r="B531" s="131">
        <v>463</v>
      </c>
      <c r="C531" s="21">
        <v>42257</v>
      </c>
      <c r="D531" s="7">
        <v>0.44085648148148149</v>
      </c>
      <c r="E531" s="7">
        <v>0.87306712962962962</v>
      </c>
      <c r="F531" s="43">
        <f t="shared" si="542"/>
        <v>0.43221064814814814</v>
      </c>
      <c r="G531" s="35">
        <v>10.5</v>
      </c>
      <c r="H531" s="42">
        <f t="shared" si="540"/>
        <v>1.5</v>
      </c>
      <c r="I531" s="5">
        <f t="shared" si="541"/>
        <v>9</v>
      </c>
      <c r="J531" s="28">
        <f t="shared" si="566"/>
        <v>1</v>
      </c>
      <c r="K531" s="42">
        <f t="shared" si="567"/>
        <v>1</v>
      </c>
      <c r="L531" s="130">
        <f t="shared" si="611"/>
        <v>0</v>
      </c>
      <c r="M531" s="42">
        <v>152</v>
      </c>
      <c r="N531" s="42"/>
      <c r="O531" s="42"/>
      <c r="P531" s="42"/>
      <c r="Q531" s="42"/>
      <c r="R531" s="42"/>
      <c r="S531" s="46"/>
      <c r="T531" s="46"/>
      <c r="U531" s="46"/>
      <c r="V531" s="130"/>
      <c r="W531" s="119"/>
    </row>
    <row r="532" spans="1:23" x14ac:dyDescent="0.3">
      <c r="B532" s="131">
        <v>464</v>
      </c>
      <c r="C532" s="21">
        <v>42258</v>
      </c>
      <c r="D532" s="7">
        <v>0.43672453703703701</v>
      </c>
      <c r="E532" s="7">
        <v>0.89512731481481478</v>
      </c>
      <c r="F532" s="43">
        <f t="shared" si="542"/>
        <v>0.45840277777777777</v>
      </c>
      <c r="G532" s="35">
        <v>11</v>
      </c>
      <c r="H532" s="42">
        <f t="shared" si="540"/>
        <v>1.5</v>
      </c>
      <c r="I532" s="5">
        <f t="shared" si="541"/>
        <v>9.5</v>
      </c>
      <c r="J532" s="28">
        <f t="shared" si="566"/>
        <v>1.5</v>
      </c>
      <c r="K532" s="42">
        <f t="shared" si="567"/>
        <v>1.5</v>
      </c>
      <c r="L532" s="130">
        <f t="shared" si="611"/>
        <v>0</v>
      </c>
      <c r="M532" s="42">
        <v>228</v>
      </c>
      <c r="N532" s="42"/>
      <c r="O532" s="42"/>
      <c r="P532" s="42"/>
      <c r="Q532" s="42"/>
      <c r="R532" s="42"/>
      <c r="S532" s="46"/>
      <c r="T532" s="46"/>
      <c r="U532" s="46"/>
      <c r="V532" s="130"/>
      <c r="W532" s="119"/>
    </row>
    <row r="533" spans="1:23" x14ac:dyDescent="0.3">
      <c r="B533" s="131">
        <v>465</v>
      </c>
      <c r="C533" s="21">
        <v>42259</v>
      </c>
      <c r="D533" s="7">
        <v>0.41712962962962963</v>
      </c>
      <c r="E533" s="7">
        <v>0.84783564814814805</v>
      </c>
      <c r="F533" s="43">
        <f t="shared" si="542"/>
        <v>0.43070601851851842</v>
      </c>
      <c r="G533" s="35">
        <v>10.5</v>
      </c>
      <c r="H533" s="42">
        <f t="shared" si="540"/>
        <v>1.5</v>
      </c>
      <c r="I533" s="5">
        <f t="shared" si="541"/>
        <v>9</v>
      </c>
      <c r="J533" s="28">
        <f t="shared" si="566"/>
        <v>1</v>
      </c>
      <c r="K533" s="42">
        <f t="shared" si="567"/>
        <v>1</v>
      </c>
      <c r="L533" s="130">
        <f t="shared" si="611"/>
        <v>0</v>
      </c>
      <c r="M533" s="42">
        <v>152</v>
      </c>
      <c r="N533" s="42"/>
      <c r="O533" s="42"/>
      <c r="P533" s="42"/>
      <c r="Q533" s="42"/>
      <c r="R533" s="42"/>
      <c r="S533" s="46"/>
      <c r="T533" s="46"/>
      <c r="U533" s="46"/>
      <c r="V533" s="130"/>
      <c r="W533" s="119"/>
    </row>
    <row r="534" spans="1:23" x14ac:dyDescent="0.3">
      <c r="B534" s="131">
        <v>466</v>
      </c>
      <c r="C534" s="21">
        <v>42260</v>
      </c>
      <c r="D534" s="7">
        <v>0.41663194444444446</v>
      </c>
      <c r="E534" s="7">
        <v>0.86311342592592588</v>
      </c>
      <c r="F534" s="43">
        <f t="shared" ref="F534:F607" si="626">IF(OR(E534="無打卡資料",D534="無打卡資料"),"?",(E534-D534))</f>
        <v>0.44648148148148142</v>
      </c>
      <c r="G534" s="35">
        <v>10.5</v>
      </c>
      <c r="H534" s="42">
        <f t="shared" ref="H534:H607" si="627">IF(G534&gt;=9,1.5,0.5)</f>
        <v>1.5</v>
      </c>
      <c r="I534" s="5">
        <f t="shared" ref="I534:I607" si="628">IF((G534="？"),"?",(G534-H534))</f>
        <v>9</v>
      </c>
      <c r="J534" s="28">
        <f t="shared" si="566"/>
        <v>1</v>
      </c>
      <c r="K534" s="42">
        <f t="shared" si="567"/>
        <v>1</v>
      </c>
      <c r="L534" s="130">
        <f t="shared" si="611"/>
        <v>0</v>
      </c>
      <c r="M534" s="42">
        <v>152</v>
      </c>
      <c r="N534" s="42"/>
      <c r="O534" s="42"/>
      <c r="P534" s="42"/>
      <c r="Q534" s="42"/>
      <c r="R534" s="42"/>
      <c r="S534" s="46"/>
      <c r="T534" s="46"/>
      <c r="U534" s="46"/>
      <c r="V534" s="130"/>
      <c r="W534" s="119"/>
    </row>
    <row r="535" spans="1:23" x14ac:dyDescent="0.3">
      <c r="B535" s="131">
        <v>467</v>
      </c>
      <c r="C535" s="21">
        <v>42261</v>
      </c>
      <c r="D535" s="7">
        <v>0.45614583333333331</v>
      </c>
      <c r="E535" s="7">
        <v>0.91995370370370377</v>
      </c>
      <c r="F535" s="43">
        <f t="shared" si="626"/>
        <v>0.46380787037037047</v>
      </c>
      <c r="G535" s="35">
        <v>11</v>
      </c>
      <c r="H535" s="42">
        <f t="shared" si="627"/>
        <v>1.5</v>
      </c>
      <c r="I535" s="5">
        <f t="shared" si="628"/>
        <v>9.5</v>
      </c>
      <c r="J535" s="28">
        <f t="shared" si="566"/>
        <v>1.5</v>
      </c>
      <c r="K535" s="42">
        <f t="shared" si="567"/>
        <v>1.5</v>
      </c>
      <c r="L535" s="130">
        <f t="shared" si="611"/>
        <v>0</v>
      </c>
      <c r="M535" s="42">
        <v>228</v>
      </c>
      <c r="N535" s="42">
        <v>2</v>
      </c>
      <c r="O535" s="42">
        <v>1.5</v>
      </c>
      <c r="P535" s="42">
        <f>ROUND(N535*1/3*114+O535*2/3*114,0)</f>
        <v>190</v>
      </c>
      <c r="Q535" s="42"/>
      <c r="R535" s="42"/>
      <c r="S535" s="46" t="s">
        <v>268</v>
      </c>
      <c r="T535" s="68">
        <v>1140</v>
      </c>
      <c r="U535" s="46"/>
      <c r="V535" s="130"/>
      <c r="W535" s="119"/>
    </row>
    <row r="536" spans="1:23" x14ac:dyDescent="0.3">
      <c r="B536" s="131">
        <v>468</v>
      </c>
      <c r="C536" s="21">
        <v>42262</v>
      </c>
      <c r="D536" s="7" t="s">
        <v>177</v>
      </c>
      <c r="E536" s="7" t="s">
        <v>177</v>
      </c>
      <c r="F536" s="43"/>
      <c r="G536" s="39"/>
      <c r="H536" s="42"/>
      <c r="I536" s="5"/>
      <c r="J536" s="28"/>
      <c r="K536" s="42"/>
      <c r="L536" s="130"/>
      <c r="M536" s="42">
        <v>0</v>
      </c>
      <c r="N536" s="42"/>
      <c r="O536" s="42"/>
      <c r="P536" s="42"/>
      <c r="Q536" s="42"/>
      <c r="R536" s="42"/>
      <c r="S536" s="46"/>
      <c r="T536" s="46"/>
      <c r="U536" s="46"/>
      <c r="V536" s="130"/>
      <c r="W536" s="119"/>
    </row>
    <row r="537" spans="1:23" x14ac:dyDescent="0.3">
      <c r="B537" s="131">
        <v>469</v>
      </c>
      <c r="C537" s="21">
        <v>42263</v>
      </c>
      <c r="D537" s="191" t="s">
        <v>24</v>
      </c>
      <c r="E537" s="192"/>
      <c r="F537" s="43"/>
      <c r="G537" s="35"/>
      <c r="H537" s="42"/>
      <c r="I537" s="5"/>
      <c r="J537" s="28"/>
      <c r="K537" s="42"/>
      <c r="L537" s="130"/>
      <c r="M537" s="42"/>
      <c r="N537" s="42"/>
      <c r="O537" s="42"/>
      <c r="P537" s="42"/>
      <c r="Q537" s="42"/>
      <c r="R537" s="42"/>
      <c r="S537" s="46"/>
      <c r="T537" s="46"/>
      <c r="U537" s="46"/>
      <c r="V537" s="130"/>
      <c r="W537" s="119"/>
    </row>
    <row r="538" spans="1:23" x14ac:dyDescent="0.3">
      <c r="B538" s="131"/>
      <c r="C538" s="58" t="s">
        <v>310</v>
      </c>
      <c r="D538" s="105"/>
      <c r="E538" s="105"/>
      <c r="F538" s="105"/>
      <c r="G538" s="59">
        <f>SUM(G524:G537)</f>
        <v>122.5</v>
      </c>
      <c r="H538" s="59">
        <f t="shared" ref="H538" si="629">SUM(H524:H537)</f>
        <v>17</v>
      </c>
      <c r="I538" s="59">
        <f t="shared" ref="I538" si="630">SUM(I524:I537)</f>
        <v>105.5</v>
      </c>
      <c r="J538" s="59">
        <f t="shared" ref="J538" si="631">SUM(J524:J537)</f>
        <v>10.5</v>
      </c>
      <c r="K538" s="59">
        <f t="shared" ref="K538" si="632">SUM(K524:K537)</f>
        <v>10.5</v>
      </c>
      <c r="L538" s="59">
        <f t="shared" ref="L538" si="633">SUM(L524:L537)</f>
        <v>0</v>
      </c>
      <c r="M538" s="59">
        <v>1596</v>
      </c>
      <c r="N538" s="126">
        <f>SUM(N524:N537)</f>
        <v>2</v>
      </c>
      <c r="O538" s="126">
        <f>SUM(O524:O537)</f>
        <v>1.5</v>
      </c>
      <c r="P538" s="127">
        <f>SUM(P524:P537)</f>
        <v>190</v>
      </c>
      <c r="Q538" s="59">
        <v>1</v>
      </c>
      <c r="R538" s="59">
        <f t="shared" ref="R538" si="634">SUM(R524:R537)</f>
        <v>532</v>
      </c>
      <c r="S538" s="59">
        <v>2</v>
      </c>
      <c r="T538" s="59">
        <f t="shared" ref="T538" si="635">SUM(T524:T537)</f>
        <v>2128</v>
      </c>
      <c r="U538" s="59">
        <f t="shared" ref="U538" si="636">SUM(U524:U537)</f>
        <v>0</v>
      </c>
      <c r="V538" s="155">
        <f t="shared" ref="V538" si="637">SUM(V524:V537)</f>
        <v>0</v>
      </c>
      <c r="W538" s="47" t="s">
        <v>101</v>
      </c>
    </row>
    <row r="539" spans="1:23" x14ac:dyDescent="0.3">
      <c r="B539" s="118"/>
      <c r="C539" s="110" t="s">
        <v>341</v>
      </c>
      <c r="D539" s="108"/>
      <c r="E539" s="109"/>
      <c r="F539" s="32"/>
      <c r="G539" s="59">
        <f>G538-G528-G535</f>
        <v>101.5</v>
      </c>
      <c r="H539" s="59">
        <f t="shared" ref="H539:L539" si="638">H538-H528-H535</f>
        <v>14</v>
      </c>
      <c r="I539" s="59">
        <f t="shared" si="638"/>
        <v>87.5</v>
      </c>
      <c r="J539" s="59">
        <f t="shared" si="638"/>
        <v>8.5</v>
      </c>
      <c r="K539" s="59">
        <f t="shared" si="638"/>
        <v>8.5</v>
      </c>
      <c r="L539" s="59">
        <f t="shared" si="638"/>
        <v>0</v>
      </c>
      <c r="M539" s="59">
        <v>1292</v>
      </c>
      <c r="N539" s="126">
        <f>N538</f>
        <v>2</v>
      </c>
      <c r="O539" s="126">
        <f t="shared" ref="O539:P539" si="639">O538</f>
        <v>1.5</v>
      </c>
      <c r="P539" s="127">
        <f t="shared" si="639"/>
        <v>190</v>
      </c>
      <c r="Q539" s="59">
        <f t="shared" ref="Q539" si="640">Q538</f>
        <v>1</v>
      </c>
      <c r="R539" s="59">
        <f t="shared" ref="R539" si="641">R538</f>
        <v>532</v>
      </c>
      <c r="S539" s="59">
        <f t="shared" ref="S539" si="642">S538</f>
        <v>2</v>
      </c>
      <c r="T539" s="59">
        <f t="shared" ref="T539" si="643">T538</f>
        <v>2128</v>
      </c>
      <c r="U539" s="59">
        <f t="shared" ref="U539" si="644">U538</f>
        <v>0</v>
      </c>
      <c r="V539" s="155">
        <f t="shared" ref="V539" si="645">V538</f>
        <v>0</v>
      </c>
      <c r="W539" s="47"/>
    </row>
    <row r="540" spans="1:23" x14ac:dyDescent="0.3">
      <c r="B540" s="131">
        <v>470</v>
      </c>
      <c r="C540" s="21">
        <v>42264</v>
      </c>
      <c r="D540" s="7">
        <v>0.45545138888888892</v>
      </c>
      <c r="E540" s="7">
        <v>0.9199652777777777</v>
      </c>
      <c r="F540" s="43">
        <f t="shared" si="626"/>
        <v>0.46451388888888878</v>
      </c>
      <c r="G540" s="35">
        <v>11</v>
      </c>
      <c r="H540" s="42">
        <f t="shared" si="627"/>
        <v>1.5</v>
      </c>
      <c r="I540" s="5">
        <f t="shared" si="628"/>
        <v>9.5</v>
      </c>
      <c r="J540" s="28">
        <f t="shared" si="566"/>
        <v>1.5</v>
      </c>
      <c r="K540" s="42">
        <f t="shared" si="567"/>
        <v>1.5</v>
      </c>
      <c r="L540" s="130">
        <f t="shared" si="611"/>
        <v>0</v>
      </c>
      <c r="M540" s="42">
        <v>228</v>
      </c>
      <c r="N540" s="42"/>
      <c r="O540" s="42"/>
      <c r="P540" s="42"/>
      <c r="Q540" s="42"/>
      <c r="R540" s="42"/>
      <c r="S540" s="46"/>
      <c r="T540" s="46"/>
      <c r="U540" s="46"/>
      <c r="V540" s="130"/>
      <c r="W540" s="119"/>
    </row>
    <row r="541" spans="1:23" x14ac:dyDescent="0.3">
      <c r="B541" s="131">
        <v>471</v>
      </c>
      <c r="C541" s="21">
        <v>42265</v>
      </c>
      <c r="D541" s="189" t="s">
        <v>175</v>
      </c>
      <c r="E541" s="190"/>
      <c r="F541" s="43"/>
      <c r="G541" s="35"/>
      <c r="H541" s="42"/>
      <c r="I541" s="5"/>
      <c r="J541" s="28"/>
      <c r="K541" s="42"/>
      <c r="L541" s="130"/>
      <c r="M541" s="42"/>
      <c r="N541" s="42"/>
      <c r="O541" s="42"/>
      <c r="P541" s="42"/>
      <c r="Q541" s="42"/>
      <c r="R541" s="42"/>
      <c r="S541" s="46"/>
      <c r="T541" s="46"/>
      <c r="U541" s="46"/>
      <c r="V541" s="130"/>
      <c r="W541" s="119"/>
    </row>
    <row r="542" spans="1:23" x14ac:dyDescent="0.3">
      <c r="B542" s="131">
        <v>472</v>
      </c>
      <c r="C542" s="21">
        <v>42266</v>
      </c>
      <c r="D542" s="7">
        <v>0.43432870370370374</v>
      </c>
      <c r="E542" s="7">
        <v>0.79482638888888879</v>
      </c>
      <c r="F542" s="43">
        <f t="shared" si="626"/>
        <v>0.36049768518518505</v>
      </c>
      <c r="G542" s="35">
        <v>8.5</v>
      </c>
      <c r="H542" s="42">
        <f t="shared" si="627"/>
        <v>0.5</v>
      </c>
      <c r="I542" s="5">
        <f t="shared" si="628"/>
        <v>8</v>
      </c>
      <c r="J542" s="28">
        <f t="shared" si="566"/>
        <v>0</v>
      </c>
      <c r="K542" s="42">
        <f t="shared" si="567"/>
        <v>0</v>
      </c>
      <c r="L542" s="130">
        <f t="shared" si="611"/>
        <v>0</v>
      </c>
      <c r="M542" s="42">
        <v>0</v>
      </c>
      <c r="N542" s="42"/>
      <c r="O542" s="42"/>
      <c r="P542" s="42"/>
      <c r="Q542" s="42"/>
      <c r="R542" s="42"/>
      <c r="S542" s="46"/>
      <c r="T542" s="46"/>
      <c r="U542" s="46"/>
      <c r="V542" s="130"/>
      <c r="W542" s="119"/>
    </row>
    <row r="543" spans="1:23" x14ac:dyDescent="0.3">
      <c r="B543" s="131">
        <v>473</v>
      </c>
      <c r="C543" s="21">
        <v>42267</v>
      </c>
      <c r="D543" s="7">
        <v>0.4357638888888889</v>
      </c>
      <c r="E543" s="7">
        <v>0.87460648148148146</v>
      </c>
      <c r="F543" s="43">
        <f t="shared" si="626"/>
        <v>0.43884259259259256</v>
      </c>
      <c r="G543" s="35">
        <v>10.5</v>
      </c>
      <c r="H543" s="42">
        <f t="shared" si="627"/>
        <v>1.5</v>
      </c>
      <c r="I543" s="5">
        <f t="shared" si="628"/>
        <v>9</v>
      </c>
      <c r="J543" s="28">
        <f t="shared" si="566"/>
        <v>1</v>
      </c>
      <c r="K543" s="42">
        <f t="shared" si="567"/>
        <v>1</v>
      </c>
      <c r="L543" s="130">
        <f t="shared" si="611"/>
        <v>0</v>
      </c>
      <c r="M543" s="42">
        <v>152</v>
      </c>
      <c r="N543" s="42"/>
      <c r="O543" s="42"/>
      <c r="P543" s="42"/>
      <c r="Q543" s="42"/>
      <c r="R543" s="42"/>
      <c r="S543" s="46"/>
      <c r="T543" s="46"/>
      <c r="U543" s="46"/>
      <c r="V543" s="130"/>
      <c r="W543" s="119"/>
    </row>
    <row r="544" spans="1:23" x14ac:dyDescent="0.3">
      <c r="B544" s="131">
        <v>474</v>
      </c>
      <c r="C544" s="21">
        <v>42268</v>
      </c>
      <c r="D544" s="7">
        <v>0.46241898148148147</v>
      </c>
      <c r="E544" s="7">
        <v>0.81339120370370377</v>
      </c>
      <c r="F544" s="43">
        <f t="shared" si="626"/>
        <v>0.3509722222222223</v>
      </c>
      <c r="G544" s="35">
        <v>8.5</v>
      </c>
      <c r="H544" s="42">
        <f t="shared" si="627"/>
        <v>0.5</v>
      </c>
      <c r="I544" s="5">
        <f t="shared" si="628"/>
        <v>8</v>
      </c>
      <c r="J544" s="28">
        <f t="shared" si="566"/>
        <v>0</v>
      </c>
      <c r="K544" s="42">
        <f t="shared" si="567"/>
        <v>0</v>
      </c>
      <c r="L544" s="130">
        <f t="shared" si="611"/>
        <v>0</v>
      </c>
      <c r="M544" s="42">
        <v>0</v>
      </c>
      <c r="N544" s="42"/>
      <c r="O544" s="42"/>
      <c r="P544" s="42"/>
      <c r="Q544" s="42"/>
      <c r="R544" s="42"/>
      <c r="S544" s="46"/>
      <c r="T544" s="46"/>
      <c r="U544" s="46"/>
      <c r="V544" s="130"/>
      <c r="W544" s="119"/>
    </row>
    <row r="545" spans="1:23" x14ac:dyDescent="0.3">
      <c r="B545" s="131">
        <v>475</v>
      </c>
      <c r="C545" s="21">
        <v>42269</v>
      </c>
      <c r="D545" s="189" t="s">
        <v>175</v>
      </c>
      <c r="E545" s="190"/>
      <c r="F545" s="43"/>
      <c r="G545" s="35"/>
      <c r="H545" s="42"/>
      <c r="I545" s="5"/>
      <c r="J545" s="28"/>
      <c r="K545" s="42"/>
      <c r="L545" s="130"/>
      <c r="M545" s="42"/>
      <c r="N545" s="42"/>
      <c r="O545" s="42"/>
      <c r="P545" s="42"/>
      <c r="Q545" s="42"/>
      <c r="R545" s="42"/>
      <c r="S545" s="46"/>
      <c r="T545" s="46"/>
      <c r="U545" s="46"/>
      <c r="V545" s="130"/>
      <c r="W545" s="119"/>
    </row>
    <row r="546" spans="1:23" x14ac:dyDescent="0.3">
      <c r="B546" s="131">
        <v>476</v>
      </c>
      <c r="C546" s="21">
        <v>42270</v>
      </c>
      <c r="D546" s="7">
        <v>0.45931712962962962</v>
      </c>
      <c r="E546" s="7">
        <v>0.91989583333333336</v>
      </c>
      <c r="F546" s="43">
        <f t="shared" si="626"/>
        <v>0.46057870370370374</v>
      </c>
      <c r="G546" s="35">
        <v>11</v>
      </c>
      <c r="H546" s="42">
        <f t="shared" si="627"/>
        <v>1.5</v>
      </c>
      <c r="I546" s="5">
        <f t="shared" si="628"/>
        <v>9.5</v>
      </c>
      <c r="J546" s="28">
        <f t="shared" ref="J546:J615" si="646">IF(I546-8&lt;0,0,(I546-8))</f>
        <v>1.5</v>
      </c>
      <c r="K546" s="42">
        <f t="shared" ref="K546:K615" si="647">IF(2&lt;J546,2,J546)</f>
        <v>1.5</v>
      </c>
      <c r="L546" s="130">
        <f t="shared" si="611"/>
        <v>0</v>
      </c>
      <c r="M546" s="42">
        <v>228</v>
      </c>
      <c r="N546" s="42"/>
      <c r="O546" s="42"/>
      <c r="P546" s="42"/>
      <c r="Q546" s="42"/>
      <c r="R546" s="42"/>
      <c r="S546" s="46"/>
      <c r="T546" s="46"/>
      <c r="U546" s="46"/>
      <c r="V546" s="130"/>
      <c r="W546" s="119"/>
    </row>
    <row r="547" spans="1:23" x14ac:dyDescent="0.3">
      <c r="B547" s="131">
        <v>477</v>
      </c>
      <c r="C547" s="21">
        <v>42271</v>
      </c>
      <c r="D547" s="7">
        <v>0.45310185185185187</v>
      </c>
      <c r="E547" s="7">
        <v>0.91988425925925921</v>
      </c>
      <c r="F547" s="43">
        <f t="shared" si="626"/>
        <v>0.46678240740740734</v>
      </c>
      <c r="G547" s="35">
        <v>11</v>
      </c>
      <c r="H547" s="42">
        <f t="shared" si="627"/>
        <v>1.5</v>
      </c>
      <c r="I547" s="5">
        <f t="shared" si="628"/>
        <v>9.5</v>
      </c>
      <c r="J547" s="28">
        <f t="shared" si="646"/>
        <v>1.5</v>
      </c>
      <c r="K547" s="42">
        <f t="shared" si="647"/>
        <v>1.5</v>
      </c>
      <c r="L547" s="130">
        <f t="shared" si="611"/>
        <v>0</v>
      </c>
      <c r="M547" s="42">
        <v>228</v>
      </c>
      <c r="N547" s="42"/>
      <c r="O547" s="42"/>
      <c r="P547" s="42"/>
      <c r="Q547" s="42"/>
      <c r="R547" s="42"/>
      <c r="S547" s="46"/>
      <c r="T547" s="46"/>
      <c r="U547" s="46"/>
      <c r="V547" s="130"/>
      <c r="W547" s="119"/>
    </row>
    <row r="548" spans="1:23" x14ac:dyDescent="0.3">
      <c r="B548" s="131">
        <v>478</v>
      </c>
      <c r="C548" s="21">
        <v>42272</v>
      </c>
      <c r="D548" s="7">
        <v>0.45375000000000004</v>
      </c>
      <c r="E548" s="7">
        <v>0.94067129629629631</v>
      </c>
      <c r="F548" s="43">
        <f t="shared" si="626"/>
        <v>0.48692129629629627</v>
      </c>
      <c r="G548" s="35">
        <v>11.5</v>
      </c>
      <c r="H548" s="42">
        <f t="shared" si="627"/>
        <v>1.5</v>
      </c>
      <c r="I548" s="5">
        <f t="shared" si="628"/>
        <v>10</v>
      </c>
      <c r="J548" s="28">
        <f t="shared" si="646"/>
        <v>2</v>
      </c>
      <c r="K548" s="42">
        <f t="shared" si="647"/>
        <v>2</v>
      </c>
      <c r="L548" s="130">
        <f t="shared" si="611"/>
        <v>0</v>
      </c>
      <c r="M548" s="42">
        <v>304</v>
      </c>
      <c r="N548" s="42"/>
      <c r="O548" s="42"/>
      <c r="P548" s="42"/>
      <c r="Q548" s="42"/>
      <c r="R548" s="42"/>
      <c r="S548" s="46"/>
      <c r="T548" s="46"/>
      <c r="U548" s="46"/>
      <c r="V548" s="130"/>
      <c r="W548" s="119"/>
    </row>
    <row r="549" spans="1:23" x14ac:dyDescent="0.3">
      <c r="B549" s="131">
        <v>479</v>
      </c>
      <c r="C549" s="21">
        <v>42273</v>
      </c>
      <c r="D549" s="7">
        <v>0.43518518518518517</v>
      </c>
      <c r="E549" s="7">
        <v>0.94077546296296299</v>
      </c>
      <c r="F549" s="43">
        <f t="shared" si="626"/>
        <v>0.50559027777777787</v>
      </c>
      <c r="G549" s="35">
        <v>12</v>
      </c>
      <c r="H549" s="42">
        <f t="shared" si="627"/>
        <v>1.5</v>
      </c>
      <c r="I549" s="5">
        <f t="shared" si="628"/>
        <v>10.5</v>
      </c>
      <c r="J549" s="28">
        <f t="shared" si="646"/>
        <v>2.5</v>
      </c>
      <c r="K549" s="42">
        <f t="shared" si="647"/>
        <v>2</v>
      </c>
      <c r="L549" s="130">
        <f t="shared" si="611"/>
        <v>0.5</v>
      </c>
      <c r="M549" s="42">
        <v>399</v>
      </c>
      <c r="N549" s="42"/>
      <c r="O549" s="42"/>
      <c r="P549" s="42"/>
      <c r="Q549" s="42"/>
      <c r="R549" s="42"/>
      <c r="S549" s="46"/>
      <c r="T549" s="46"/>
      <c r="U549" s="46"/>
      <c r="V549" s="130"/>
      <c r="W549" s="119"/>
    </row>
    <row r="550" spans="1:23" x14ac:dyDescent="0.3">
      <c r="B550" s="131">
        <v>480</v>
      </c>
      <c r="C550" s="29">
        <v>42274</v>
      </c>
      <c r="D550" s="7">
        <v>0.45726851851851852</v>
      </c>
      <c r="E550" s="7">
        <v>0.87725694444444446</v>
      </c>
      <c r="F550" s="43">
        <f t="shared" si="626"/>
        <v>0.41998842592592595</v>
      </c>
      <c r="G550" s="35">
        <v>10</v>
      </c>
      <c r="H550" s="42">
        <f t="shared" si="627"/>
        <v>1.5</v>
      </c>
      <c r="I550" s="5">
        <f t="shared" si="628"/>
        <v>8.5</v>
      </c>
      <c r="J550" s="28">
        <f t="shared" si="646"/>
        <v>0.5</v>
      </c>
      <c r="K550" s="42">
        <f t="shared" si="647"/>
        <v>0.5</v>
      </c>
      <c r="L550" s="130">
        <f t="shared" si="611"/>
        <v>0</v>
      </c>
      <c r="M550" s="42">
        <v>76</v>
      </c>
      <c r="N550" s="42"/>
      <c r="O550" s="42"/>
      <c r="P550" s="42"/>
      <c r="Q550" s="42"/>
      <c r="R550" s="42"/>
      <c r="S550" s="46"/>
      <c r="T550" s="46"/>
      <c r="U550" s="46" t="s">
        <v>268</v>
      </c>
      <c r="V550" s="69">
        <v>988</v>
      </c>
      <c r="W550" s="119" t="s">
        <v>35</v>
      </c>
    </row>
    <row r="551" spans="1:23" ht="32.4" x14ac:dyDescent="0.3">
      <c r="B551" s="131">
        <v>481</v>
      </c>
      <c r="C551" s="29">
        <v>42275</v>
      </c>
      <c r="D551" s="189" t="s">
        <v>175</v>
      </c>
      <c r="E551" s="190"/>
      <c r="F551" s="43"/>
      <c r="G551" s="35"/>
      <c r="H551" s="42"/>
      <c r="I551" s="5"/>
      <c r="J551" s="28"/>
      <c r="K551" s="42"/>
      <c r="L551" s="130"/>
      <c r="M551" s="42"/>
      <c r="N551" s="42"/>
      <c r="O551" s="42"/>
      <c r="P551" s="42"/>
      <c r="Q551" s="42"/>
      <c r="R551" s="42"/>
      <c r="S551" s="46"/>
      <c r="T551" s="46"/>
      <c r="U551" s="46"/>
      <c r="V551" s="130"/>
      <c r="W551" s="119" t="s">
        <v>184</v>
      </c>
    </row>
    <row r="552" spans="1:23" x14ac:dyDescent="0.3">
      <c r="B552" s="131">
        <v>482</v>
      </c>
      <c r="C552" s="21">
        <v>42276</v>
      </c>
      <c r="D552" s="189" t="s">
        <v>175</v>
      </c>
      <c r="E552" s="190"/>
      <c r="F552" s="43"/>
      <c r="G552" s="35"/>
      <c r="H552" s="42"/>
      <c r="I552" s="5"/>
      <c r="J552" s="28"/>
      <c r="K552" s="42"/>
      <c r="L552" s="130"/>
      <c r="M552" s="42"/>
      <c r="N552" s="42"/>
      <c r="O552" s="42"/>
      <c r="P552" s="42"/>
      <c r="Q552" s="42"/>
      <c r="R552" s="42"/>
      <c r="S552" s="46"/>
      <c r="T552" s="46"/>
      <c r="U552" s="46"/>
      <c r="V552" s="130"/>
      <c r="W552" s="119"/>
    </row>
    <row r="553" spans="1:23" x14ac:dyDescent="0.3">
      <c r="B553" s="131">
        <v>483</v>
      </c>
      <c r="C553" s="21">
        <v>42277</v>
      </c>
      <c r="D553" s="7">
        <v>0.45667824074074076</v>
      </c>
      <c r="E553" s="7">
        <v>0.7166435185185186</v>
      </c>
      <c r="F553" s="43">
        <f t="shared" si="626"/>
        <v>0.25996527777777784</v>
      </c>
      <c r="G553" s="35">
        <v>6</v>
      </c>
      <c r="H553" s="42">
        <f t="shared" si="627"/>
        <v>0.5</v>
      </c>
      <c r="I553" s="5">
        <f t="shared" si="628"/>
        <v>5.5</v>
      </c>
      <c r="J553" s="28">
        <f t="shared" si="646"/>
        <v>0</v>
      </c>
      <c r="K553" s="42">
        <f t="shared" si="647"/>
        <v>0</v>
      </c>
      <c r="L553" s="130">
        <f t="shared" si="611"/>
        <v>0</v>
      </c>
      <c r="M553" s="42">
        <v>0</v>
      </c>
      <c r="N553" s="42">
        <v>2</v>
      </c>
      <c r="O553" s="42">
        <v>1.5</v>
      </c>
      <c r="P553" s="42">
        <f>ROUND(N553*1/3*114+O553*2/3*114,0)</f>
        <v>190</v>
      </c>
      <c r="Q553" s="42"/>
      <c r="R553" s="42"/>
      <c r="S553" s="46"/>
      <c r="T553" s="46"/>
      <c r="U553" s="46"/>
      <c r="V553" s="130"/>
      <c r="W553" s="119"/>
    </row>
    <row r="554" spans="1:23" x14ac:dyDescent="0.3">
      <c r="B554" s="131"/>
      <c r="C554" s="58" t="s">
        <v>310</v>
      </c>
      <c r="D554" s="105"/>
      <c r="E554" s="105"/>
      <c r="F554" s="105"/>
      <c r="G554" s="59">
        <f>SUM(G540:G553)</f>
        <v>100</v>
      </c>
      <c r="H554" s="59">
        <f t="shared" ref="H554" si="648">SUM(H540:H553)</f>
        <v>12</v>
      </c>
      <c r="I554" s="59">
        <f t="shared" ref="I554" si="649">SUM(I540:I553)</f>
        <v>88</v>
      </c>
      <c r="J554" s="59">
        <f t="shared" ref="J554" si="650">SUM(J540:J553)</f>
        <v>10.5</v>
      </c>
      <c r="K554" s="59">
        <f t="shared" ref="K554" si="651">SUM(K540:K553)</f>
        <v>10</v>
      </c>
      <c r="L554" s="59">
        <f t="shared" ref="L554" si="652">SUM(L540:L553)</f>
        <v>0.5</v>
      </c>
      <c r="M554" s="59">
        <v>1615</v>
      </c>
      <c r="N554" s="126">
        <f>SUM(N540:N553)</f>
        <v>2</v>
      </c>
      <c r="O554" s="126">
        <f>SUM(O540:O553)</f>
        <v>1.5</v>
      </c>
      <c r="P554" s="127">
        <f>SUM(P540:P553)</f>
        <v>190</v>
      </c>
      <c r="Q554" s="59">
        <f t="shared" ref="Q554" si="653">SUM(Q540:Q553)</f>
        <v>0</v>
      </c>
      <c r="R554" s="59">
        <f t="shared" ref="R554" si="654">SUM(R540:R553)</f>
        <v>0</v>
      </c>
      <c r="S554" s="59">
        <f t="shared" ref="S554" si="655">SUM(S540:S553)</f>
        <v>0</v>
      </c>
      <c r="T554" s="59">
        <f t="shared" ref="T554" si="656">SUM(T540:T553)</f>
        <v>0</v>
      </c>
      <c r="U554" s="59">
        <v>1</v>
      </c>
      <c r="V554" s="155">
        <f t="shared" ref="V554" si="657">SUM(V540:V553)</f>
        <v>988</v>
      </c>
      <c r="W554" s="47" t="s">
        <v>333</v>
      </c>
    </row>
    <row r="555" spans="1:23" x14ac:dyDescent="0.3">
      <c r="B555" s="118"/>
      <c r="C555" s="110" t="s">
        <v>341</v>
      </c>
      <c r="D555" s="108"/>
      <c r="E555" s="109"/>
      <c r="F555" s="32"/>
      <c r="G555" s="59">
        <f>G554</f>
        <v>100</v>
      </c>
      <c r="H555" s="59">
        <f t="shared" ref="H555" si="658">H554</f>
        <v>12</v>
      </c>
      <c r="I555" s="59">
        <f>I554-J550</f>
        <v>87.5</v>
      </c>
      <c r="J555" s="59">
        <f>J554-J550</f>
        <v>10</v>
      </c>
      <c r="K555" s="59">
        <f t="shared" ref="K555:L555" si="659">K554-K550</f>
        <v>9.5</v>
      </c>
      <c r="L555" s="59">
        <f t="shared" si="659"/>
        <v>0.5</v>
      </c>
      <c r="M555" s="59">
        <v>1539</v>
      </c>
      <c r="N555" s="126">
        <f>N554</f>
        <v>2</v>
      </c>
      <c r="O555" s="126">
        <f t="shared" ref="O555:P555" si="660">O554</f>
        <v>1.5</v>
      </c>
      <c r="P555" s="127">
        <f t="shared" si="660"/>
        <v>190</v>
      </c>
      <c r="Q555" s="59">
        <f t="shared" ref="Q555" si="661">Q554</f>
        <v>0</v>
      </c>
      <c r="R555" s="59">
        <f t="shared" ref="R555" si="662">R554</f>
        <v>0</v>
      </c>
      <c r="S555" s="59">
        <f t="shared" ref="S555" si="663">S554</f>
        <v>0</v>
      </c>
      <c r="T555" s="59">
        <f t="shared" ref="T555" si="664">T554</f>
        <v>0</v>
      </c>
      <c r="U555" s="59">
        <f t="shared" ref="U555" si="665">U554</f>
        <v>1</v>
      </c>
      <c r="V555" s="155">
        <f t="shared" ref="V555" si="666">V554</f>
        <v>988</v>
      </c>
      <c r="W555" s="47"/>
    </row>
    <row r="556" spans="1:23" x14ac:dyDescent="0.3">
      <c r="A556" s="10" t="s">
        <v>43</v>
      </c>
      <c r="B556" s="131">
        <v>484</v>
      </c>
      <c r="C556" s="21">
        <v>42278</v>
      </c>
      <c r="D556" s="7">
        <v>0.45620370370370367</v>
      </c>
      <c r="E556" s="7">
        <v>0.91987268518518517</v>
      </c>
      <c r="F556" s="43">
        <f t="shared" si="626"/>
        <v>0.4636689814814815</v>
      </c>
      <c r="G556" s="35">
        <v>11</v>
      </c>
      <c r="H556" s="42">
        <f t="shared" si="627"/>
        <v>1.5</v>
      </c>
      <c r="I556" s="5">
        <f t="shared" si="628"/>
        <v>9.5</v>
      </c>
      <c r="J556" s="28">
        <f t="shared" si="646"/>
        <v>1.5</v>
      </c>
      <c r="K556" s="42">
        <f t="shared" si="647"/>
        <v>1.5</v>
      </c>
      <c r="L556" s="130">
        <f>J556-K556</f>
        <v>0</v>
      </c>
      <c r="M556" s="42">
        <v>230</v>
      </c>
      <c r="N556" s="42"/>
      <c r="O556" s="42"/>
      <c r="P556" s="42"/>
      <c r="Q556" s="42"/>
      <c r="R556" s="42"/>
      <c r="S556" s="46"/>
      <c r="T556" s="46"/>
      <c r="U556" s="46"/>
      <c r="V556" s="130"/>
      <c r="W556" s="119"/>
    </row>
    <row r="557" spans="1:23" x14ac:dyDescent="0.3">
      <c r="A557" s="1" t="s">
        <v>106</v>
      </c>
      <c r="B557" s="131">
        <v>485</v>
      </c>
      <c r="C557" s="21">
        <v>42279</v>
      </c>
      <c r="D557" s="7">
        <v>0.45585648148148145</v>
      </c>
      <c r="E557" s="7">
        <v>0.73099537037037043</v>
      </c>
      <c r="F557" s="43">
        <f t="shared" si="626"/>
        <v>0.27513888888888899</v>
      </c>
      <c r="G557" s="35">
        <v>6.5</v>
      </c>
      <c r="H557" s="42">
        <f t="shared" si="627"/>
        <v>0.5</v>
      </c>
      <c r="I557" s="5">
        <f t="shared" si="628"/>
        <v>6</v>
      </c>
      <c r="J557" s="28">
        <f t="shared" si="646"/>
        <v>0</v>
      </c>
      <c r="K557" s="42">
        <f t="shared" si="647"/>
        <v>0</v>
      </c>
      <c r="L557" s="130">
        <f t="shared" ref="L557:L590" si="667">J557-K557</f>
        <v>0</v>
      </c>
      <c r="M557" s="42">
        <v>0</v>
      </c>
      <c r="N557" s="42"/>
      <c r="O557" s="42"/>
      <c r="P557" s="42"/>
      <c r="Q557" s="42"/>
      <c r="R557" s="42"/>
      <c r="S557" s="46"/>
      <c r="T557" s="46"/>
      <c r="U557" s="46"/>
      <c r="V557" s="130"/>
      <c r="W557" s="119"/>
    </row>
    <row r="558" spans="1:23" x14ac:dyDescent="0.3">
      <c r="A558" s="193"/>
      <c r="B558" s="131">
        <v>486</v>
      </c>
      <c r="C558" s="21">
        <v>42280</v>
      </c>
      <c r="D558" s="7">
        <v>0.43525462962962963</v>
      </c>
      <c r="E558" s="7">
        <v>0.84098379629629638</v>
      </c>
      <c r="F558" s="43">
        <f t="shared" si="626"/>
        <v>0.40572916666666675</v>
      </c>
      <c r="G558" s="35">
        <v>9.5</v>
      </c>
      <c r="H558" s="42">
        <f t="shared" si="627"/>
        <v>1.5</v>
      </c>
      <c r="I558" s="5">
        <f t="shared" si="628"/>
        <v>8</v>
      </c>
      <c r="J558" s="28">
        <f t="shared" si="646"/>
        <v>0</v>
      </c>
      <c r="K558" s="42">
        <f t="shared" si="647"/>
        <v>0</v>
      </c>
      <c r="L558" s="130">
        <f t="shared" si="667"/>
        <v>0</v>
      </c>
      <c r="M558" s="42">
        <v>0</v>
      </c>
      <c r="N558" s="42"/>
      <c r="O558" s="42"/>
      <c r="P558" s="42"/>
      <c r="Q558" s="42"/>
      <c r="R558" s="42"/>
      <c r="S558" s="46" t="s">
        <v>268</v>
      </c>
      <c r="T558" s="68">
        <v>921</v>
      </c>
      <c r="U558" s="46"/>
      <c r="V558" s="130"/>
      <c r="W558" s="119"/>
    </row>
    <row r="559" spans="1:23" x14ac:dyDescent="0.3">
      <c r="A559" s="193"/>
      <c r="B559" s="131">
        <v>487</v>
      </c>
      <c r="C559" s="21">
        <v>42281</v>
      </c>
      <c r="D559" s="7">
        <v>0.43890046296296298</v>
      </c>
      <c r="E559" s="7">
        <v>0.76143518518518516</v>
      </c>
      <c r="F559" s="43">
        <f t="shared" si="626"/>
        <v>0.32253472222222218</v>
      </c>
      <c r="G559" s="35">
        <v>7.5</v>
      </c>
      <c r="H559" s="42">
        <f t="shared" si="627"/>
        <v>0.5</v>
      </c>
      <c r="I559" s="5">
        <f t="shared" si="628"/>
        <v>7</v>
      </c>
      <c r="J559" s="28">
        <f t="shared" si="646"/>
        <v>0</v>
      </c>
      <c r="K559" s="42">
        <f t="shared" si="647"/>
        <v>0</v>
      </c>
      <c r="L559" s="130">
        <f t="shared" si="667"/>
        <v>0</v>
      </c>
      <c r="M559" s="42">
        <v>0</v>
      </c>
      <c r="N559" s="42"/>
      <c r="O559" s="42"/>
      <c r="P559" s="42"/>
      <c r="Q559" s="42"/>
      <c r="R559" s="42"/>
      <c r="S559" s="46"/>
      <c r="T559" s="46"/>
      <c r="U559" s="46"/>
      <c r="V559" s="130"/>
      <c r="W559" s="119"/>
    </row>
    <row r="560" spans="1:23" x14ac:dyDescent="0.3">
      <c r="A560" s="193"/>
      <c r="B560" s="131">
        <v>488</v>
      </c>
      <c r="C560" s="21">
        <v>42282</v>
      </c>
      <c r="D560" s="7">
        <v>0.45673611111111106</v>
      </c>
      <c r="E560" s="7">
        <v>0.72990740740740734</v>
      </c>
      <c r="F560" s="43">
        <f t="shared" si="626"/>
        <v>0.27317129629629627</v>
      </c>
      <c r="G560" s="35">
        <v>6.5</v>
      </c>
      <c r="H560" s="42">
        <f t="shared" si="627"/>
        <v>0.5</v>
      </c>
      <c r="I560" s="5">
        <f t="shared" si="628"/>
        <v>6</v>
      </c>
      <c r="J560" s="28">
        <f t="shared" si="646"/>
        <v>0</v>
      </c>
      <c r="K560" s="42">
        <f t="shared" si="647"/>
        <v>0</v>
      </c>
      <c r="L560" s="130">
        <f t="shared" si="667"/>
        <v>0</v>
      </c>
      <c r="M560" s="42">
        <v>0</v>
      </c>
      <c r="N560" s="42"/>
      <c r="O560" s="42"/>
      <c r="P560" s="42"/>
      <c r="Q560" s="42"/>
      <c r="R560" s="42"/>
      <c r="S560" s="46"/>
      <c r="T560" s="46"/>
      <c r="U560" s="46"/>
      <c r="V560" s="130"/>
      <c r="W560" s="119"/>
    </row>
    <row r="561" spans="1:23" x14ac:dyDescent="0.3">
      <c r="A561" s="193"/>
      <c r="B561" s="131">
        <v>489</v>
      </c>
      <c r="C561" s="21">
        <v>42283</v>
      </c>
      <c r="D561" s="189" t="s">
        <v>175</v>
      </c>
      <c r="E561" s="190"/>
      <c r="F561" s="43"/>
      <c r="G561" s="35"/>
      <c r="H561" s="42"/>
      <c r="I561" s="5"/>
      <c r="J561" s="28">
        <f t="shared" si="646"/>
        <v>0</v>
      </c>
      <c r="K561" s="42">
        <f t="shared" si="647"/>
        <v>0</v>
      </c>
      <c r="L561" s="130">
        <f t="shared" si="667"/>
        <v>0</v>
      </c>
      <c r="M561" s="42">
        <v>0</v>
      </c>
      <c r="N561" s="42"/>
      <c r="O561" s="42"/>
      <c r="P561" s="42"/>
      <c r="Q561" s="42"/>
      <c r="R561" s="42"/>
      <c r="S561" s="46"/>
      <c r="T561" s="46"/>
      <c r="U561" s="46"/>
      <c r="V561" s="130"/>
      <c r="W561" s="119"/>
    </row>
    <row r="562" spans="1:23" x14ac:dyDescent="0.3">
      <c r="A562" s="1" t="s">
        <v>104</v>
      </c>
      <c r="B562" s="131">
        <v>490</v>
      </c>
      <c r="C562" s="21">
        <v>42284</v>
      </c>
      <c r="D562" s="7">
        <v>0.45694444444444443</v>
      </c>
      <c r="E562" s="7">
        <v>0.93104166666666666</v>
      </c>
      <c r="F562" s="43">
        <f t="shared" si="626"/>
        <v>0.47409722222222223</v>
      </c>
      <c r="G562" s="35">
        <v>11.5</v>
      </c>
      <c r="H562" s="42">
        <f t="shared" si="627"/>
        <v>1.5</v>
      </c>
      <c r="I562" s="5">
        <f t="shared" si="628"/>
        <v>10</v>
      </c>
      <c r="J562" s="28">
        <f t="shared" si="646"/>
        <v>2</v>
      </c>
      <c r="K562" s="42">
        <f t="shared" si="647"/>
        <v>2</v>
      </c>
      <c r="L562" s="130">
        <f t="shared" si="667"/>
        <v>0</v>
      </c>
      <c r="M562" s="42">
        <v>307</v>
      </c>
      <c r="N562" s="42"/>
      <c r="O562" s="42"/>
      <c r="P562" s="42"/>
      <c r="Q562" s="42"/>
      <c r="R562" s="42"/>
      <c r="S562" s="46"/>
      <c r="T562" s="46"/>
      <c r="U562" s="46"/>
      <c r="V562" s="130"/>
      <c r="W562" s="119"/>
    </row>
    <row r="563" spans="1:23" x14ac:dyDescent="0.3">
      <c r="B563" s="131">
        <v>491</v>
      </c>
      <c r="C563" s="21">
        <v>42285</v>
      </c>
      <c r="D563" s="7">
        <v>0.46062500000000001</v>
      </c>
      <c r="E563" s="7">
        <v>0.94072916666666673</v>
      </c>
      <c r="F563" s="43">
        <f t="shared" si="626"/>
        <v>0.48010416666666672</v>
      </c>
      <c r="G563" s="35">
        <v>11.5</v>
      </c>
      <c r="H563" s="42">
        <f t="shared" si="627"/>
        <v>1.5</v>
      </c>
      <c r="I563" s="5">
        <f t="shared" si="628"/>
        <v>10</v>
      </c>
      <c r="J563" s="28">
        <f t="shared" si="646"/>
        <v>2</v>
      </c>
      <c r="K563" s="42">
        <f t="shared" si="647"/>
        <v>2</v>
      </c>
      <c r="L563" s="130">
        <f t="shared" si="667"/>
        <v>0</v>
      </c>
      <c r="M563" s="42">
        <v>307</v>
      </c>
      <c r="N563" s="42"/>
      <c r="O563" s="42"/>
      <c r="P563" s="42"/>
      <c r="Q563" s="42"/>
      <c r="R563" s="42"/>
      <c r="S563" s="46"/>
      <c r="T563" s="46"/>
      <c r="U563" s="46"/>
      <c r="V563" s="130"/>
      <c r="W563" s="119"/>
    </row>
    <row r="564" spans="1:23" x14ac:dyDescent="0.3">
      <c r="B564" s="131">
        <v>492</v>
      </c>
      <c r="C564" s="21">
        <v>42286</v>
      </c>
      <c r="D564" s="7">
        <v>0.43342592592592594</v>
      </c>
      <c r="E564" s="7">
        <v>0.70915509259259257</v>
      </c>
      <c r="F564" s="43">
        <f t="shared" si="626"/>
        <v>0.27572916666666664</v>
      </c>
      <c r="G564" s="35">
        <v>6.5</v>
      </c>
      <c r="H564" s="42">
        <f t="shared" si="627"/>
        <v>0.5</v>
      </c>
      <c r="I564" s="5">
        <f t="shared" si="628"/>
        <v>6</v>
      </c>
      <c r="J564" s="28">
        <f t="shared" si="646"/>
        <v>0</v>
      </c>
      <c r="K564" s="42">
        <f t="shared" si="647"/>
        <v>0</v>
      </c>
      <c r="L564" s="130">
        <f t="shared" si="667"/>
        <v>0</v>
      </c>
      <c r="M564" s="42">
        <v>0</v>
      </c>
      <c r="N564" s="42"/>
      <c r="O564" s="42"/>
      <c r="P564" s="42"/>
      <c r="Q564" s="42"/>
      <c r="R564" s="42"/>
      <c r="S564" s="46"/>
      <c r="T564" s="46"/>
      <c r="U564" s="46"/>
      <c r="V564" s="130"/>
      <c r="W564" s="119"/>
    </row>
    <row r="565" spans="1:23" x14ac:dyDescent="0.3">
      <c r="B565" s="131">
        <v>493</v>
      </c>
      <c r="C565" s="29">
        <v>42287</v>
      </c>
      <c r="D565" s="7">
        <v>0.43329861111111106</v>
      </c>
      <c r="E565" s="7">
        <v>0.75344907407407413</v>
      </c>
      <c r="F565" s="43">
        <f t="shared" si="626"/>
        <v>0.32015046296296307</v>
      </c>
      <c r="G565" s="35">
        <v>7.5</v>
      </c>
      <c r="H565" s="42">
        <f t="shared" si="627"/>
        <v>0.5</v>
      </c>
      <c r="I565" s="5">
        <f t="shared" si="628"/>
        <v>7</v>
      </c>
      <c r="J565" s="28">
        <f t="shared" si="646"/>
        <v>0</v>
      </c>
      <c r="K565" s="42">
        <f t="shared" si="647"/>
        <v>0</v>
      </c>
      <c r="L565" s="130">
        <f t="shared" si="667"/>
        <v>0</v>
      </c>
      <c r="M565" s="42">
        <v>0</v>
      </c>
      <c r="N565" s="42"/>
      <c r="O565" s="42"/>
      <c r="P565" s="42"/>
      <c r="Q565" s="42"/>
      <c r="R565" s="42"/>
      <c r="S565" s="46"/>
      <c r="T565" s="46"/>
      <c r="U565" s="46" t="s">
        <v>265</v>
      </c>
      <c r="V565" s="69">
        <v>921</v>
      </c>
      <c r="W565" s="119" t="s">
        <v>15</v>
      </c>
    </row>
    <row r="566" spans="1:23" x14ac:dyDescent="0.3">
      <c r="B566" s="131">
        <v>494</v>
      </c>
      <c r="C566" s="21">
        <v>42288</v>
      </c>
      <c r="D566" s="7">
        <v>0.44263888888888886</v>
      </c>
      <c r="E566" s="7">
        <v>0.92021990740740733</v>
      </c>
      <c r="F566" s="43">
        <f t="shared" si="626"/>
        <v>0.47758101851851847</v>
      </c>
      <c r="G566" s="35">
        <v>11.5</v>
      </c>
      <c r="H566" s="42">
        <f t="shared" si="627"/>
        <v>1.5</v>
      </c>
      <c r="I566" s="5">
        <f t="shared" si="628"/>
        <v>10</v>
      </c>
      <c r="J566" s="28">
        <f t="shared" si="646"/>
        <v>2</v>
      </c>
      <c r="K566" s="42">
        <f t="shared" si="647"/>
        <v>2</v>
      </c>
      <c r="L566" s="130">
        <f t="shared" si="667"/>
        <v>0</v>
      </c>
      <c r="M566" s="42">
        <v>307</v>
      </c>
      <c r="N566" s="42"/>
      <c r="O566" s="42"/>
      <c r="P566" s="42"/>
      <c r="Q566" s="42"/>
      <c r="R566" s="42"/>
      <c r="S566" s="46"/>
      <c r="T566" s="46"/>
      <c r="U566" s="46"/>
      <c r="V566" s="130"/>
      <c r="W566" s="119"/>
    </row>
    <row r="567" spans="1:23" x14ac:dyDescent="0.3">
      <c r="B567" s="131">
        <v>495</v>
      </c>
      <c r="C567" s="21">
        <v>42289</v>
      </c>
      <c r="D567" s="7">
        <v>0.46047453703703706</v>
      </c>
      <c r="E567" s="7">
        <v>0.91988425925925921</v>
      </c>
      <c r="F567" s="43">
        <f t="shared" si="626"/>
        <v>0.45940972222222215</v>
      </c>
      <c r="G567" s="35">
        <v>11</v>
      </c>
      <c r="H567" s="42">
        <f t="shared" si="627"/>
        <v>1.5</v>
      </c>
      <c r="I567" s="5">
        <f t="shared" si="628"/>
        <v>9.5</v>
      </c>
      <c r="J567" s="28">
        <f t="shared" si="646"/>
        <v>1.5</v>
      </c>
      <c r="K567" s="42">
        <f t="shared" si="647"/>
        <v>1.5</v>
      </c>
      <c r="L567" s="130">
        <f t="shared" si="667"/>
        <v>0</v>
      </c>
      <c r="M567" s="42">
        <v>230</v>
      </c>
      <c r="N567" s="42"/>
      <c r="O567" s="42"/>
      <c r="P567" s="42"/>
      <c r="Q567" s="42"/>
      <c r="R567" s="42"/>
      <c r="S567" s="46"/>
      <c r="T567" s="46"/>
      <c r="U567" s="46"/>
      <c r="V567" s="130"/>
      <c r="W567" s="119"/>
    </row>
    <row r="568" spans="1:23" x14ac:dyDescent="0.3">
      <c r="B568" s="131">
        <v>496</v>
      </c>
      <c r="C568" s="21">
        <v>42290</v>
      </c>
      <c r="D568" s="189" t="s">
        <v>175</v>
      </c>
      <c r="E568" s="190"/>
      <c r="F568" s="43"/>
      <c r="G568" s="35"/>
      <c r="H568" s="42"/>
      <c r="I568" s="5"/>
      <c r="J568" s="28">
        <f t="shared" si="646"/>
        <v>0</v>
      </c>
      <c r="K568" s="42">
        <f t="shared" si="647"/>
        <v>0</v>
      </c>
      <c r="L568" s="130">
        <f t="shared" si="667"/>
        <v>0</v>
      </c>
      <c r="M568" s="42">
        <v>0</v>
      </c>
      <c r="N568" s="42"/>
      <c r="O568" s="42"/>
      <c r="P568" s="42"/>
      <c r="Q568" s="42"/>
      <c r="R568" s="42"/>
      <c r="S568" s="46"/>
      <c r="T568" s="46"/>
      <c r="U568" s="46"/>
      <c r="V568" s="130"/>
      <c r="W568" s="119"/>
    </row>
    <row r="569" spans="1:23" x14ac:dyDescent="0.3">
      <c r="B569" s="131">
        <v>497</v>
      </c>
      <c r="C569" s="21">
        <v>42291</v>
      </c>
      <c r="D569" s="189" t="s">
        <v>175</v>
      </c>
      <c r="E569" s="190"/>
      <c r="F569" s="43"/>
      <c r="G569" s="35"/>
      <c r="H569" s="42"/>
      <c r="I569" s="5"/>
      <c r="J569" s="28">
        <f t="shared" si="646"/>
        <v>0</v>
      </c>
      <c r="K569" s="42">
        <f t="shared" si="647"/>
        <v>0</v>
      </c>
      <c r="L569" s="130">
        <f t="shared" si="667"/>
        <v>0</v>
      </c>
      <c r="M569" s="42">
        <v>0</v>
      </c>
      <c r="N569" s="42"/>
      <c r="O569" s="42"/>
      <c r="P569" s="42"/>
      <c r="Q569" s="42"/>
      <c r="R569" s="42"/>
      <c r="S569" s="46"/>
      <c r="T569" s="46"/>
      <c r="U569" s="46"/>
      <c r="V569" s="130"/>
      <c r="W569" s="119"/>
    </row>
    <row r="570" spans="1:23" x14ac:dyDescent="0.3">
      <c r="B570" s="131"/>
      <c r="C570" s="58" t="s">
        <v>310</v>
      </c>
      <c r="D570" s="105"/>
      <c r="E570" s="105"/>
      <c r="F570" s="105"/>
      <c r="G570" s="59">
        <f>SUM(G556:G569)</f>
        <v>100.5</v>
      </c>
      <c r="H570" s="59">
        <f t="shared" ref="H570" si="668">SUM(H556:H569)</f>
        <v>11.5</v>
      </c>
      <c r="I570" s="59">
        <f t="shared" ref="I570" si="669">SUM(I556:I569)</f>
        <v>89</v>
      </c>
      <c r="J570" s="59">
        <f t="shared" ref="J570" si="670">SUM(J556:J569)</f>
        <v>9</v>
      </c>
      <c r="K570" s="59">
        <f t="shared" ref="K570" si="671">SUM(K556:K569)</f>
        <v>9</v>
      </c>
      <c r="L570" s="59">
        <f t="shared" ref="L570" si="672">SUM(L556:L569)</f>
        <v>0</v>
      </c>
      <c r="M570" s="59">
        <v>1381</v>
      </c>
      <c r="N570" s="59"/>
      <c r="O570" s="59"/>
      <c r="P570" s="59"/>
      <c r="Q570" s="59">
        <f t="shared" ref="Q570" si="673">SUM(Q556:Q569)</f>
        <v>0</v>
      </c>
      <c r="R570" s="59">
        <f t="shared" ref="R570" si="674">SUM(R556:R569)</f>
        <v>0</v>
      </c>
      <c r="S570" s="59">
        <v>1</v>
      </c>
      <c r="T570" s="59">
        <f t="shared" ref="T570" si="675">SUM(T556:T569)</f>
        <v>921</v>
      </c>
      <c r="U570" s="59">
        <v>1</v>
      </c>
      <c r="V570" s="155">
        <f t="shared" ref="V570" si="676">SUM(V556:V569)</f>
        <v>921</v>
      </c>
      <c r="W570" s="47" t="s">
        <v>328</v>
      </c>
    </row>
    <row r="571" spans="1:23" x14ac:dyDescent="0.3">
      <c r="B571" s="131"/>
      <c r="C571" s="110" t="s">
        <v>341</v>
      </c>
      <c r="D571" s="108"/>
      <c r="E571" s="109"/>
      <c r="F571" s="32"/>
      <c r="G571" s="59">
        <f>G570-G558</f>
        <v>91</v>
      </c>
      <c r="H571" s="59">
        <f t="shared" ref="H571" si="677">H570-H558</f>
        <v>10</v>
      </c>
      <c r="I571" s="59">
        <f>I570-I558-J565</f>
        <v>81</v>
      </c>
      <c r="J571" s="59">
        <f>J570-J558-J565</f>
        <v>9</v>
      </c>
      <c r="K571" s="59">
        <f t="shared" ref="K571:L571" si="678">K570-K558-K565</f>
        <v>9</v>
      </c>
      <c r="L571" s="59">
        <f t="shared" si="678"/>
        <v>0</v>
      </c>
      <c r="M571" s="59">
        <v>1381</v>
      </c>
      <c r="N571" s="59"/>
      <c r="O571" s="59"/>
      <c r="P571" s="59"/>
      <c r="Q571" s="59">
        <f t="shared" ref="Q571" si="679">Q570</f>
        <v>0</v>
      </c>
      <c r="R571" s="59">
        <f t="shared" ref="R571" si="680">R570</f>
        <v>0</v>
      </c>
      <c r="S571" s="59">
        <f t="shared" ref="S571" si="681">S570</f>
        <v>1</v>
      </c>
      <c r="T571" s="59">
        <f t="shared" ref="T571" si="682">T570</f>
        <v>921</v>
      </c>
      <c r="U571" s="59">
        <f t="shared" ref="U571" si="683">U570</f>
        <v>1</v>
      </c>
      <c r="V571" s="155">
        <f t="shared" ref="V571" si="684">V570</f>
        <v>921</v>
      </c>
      <c r="W571" s="47"/>
    </row>
    <row r="572" spans="1:23" x14ac:dyDescent="0.3">
      <c r="B572" s="131">
        <v>498</v>
      </c>
      <c r="C572" s="21">
        <v>42292</v>
      </c>
      <c r="D572" s="189" t="s">
        <v>175</v>
      </c>
      <c r="E572" s="190"/>
      <c r="F572" s="43"/>
      <c r="G572" s="35"/>
      <c r="H572" s="42"/>
      <c r="I572" s="5"/>
      <c r="J572" s="28">
        <f t="shared" si="646"/>
        <v>0</v>
      </c>
      <c r="K572" s="42">
        <f t="shared" si="647"/>
        <v>0</v>
      </c>
      <c r="L572" s="130">
        <f t="shared" si="667"/>
        <v>0</v>
      </c>
      <c r="M572" s="42">
        <v>0</v>
      </c>
      <c r="N572" s="42"/>
      <c r="O572" s="42"/>
      <c r="P572" s="42"/>
      <c r="Q572" s="42"/>
      <c r="R572" s="42"/>
      <c r="S572" s="46"/>
      <c r="T572" s="46"/>
      <c r="U572" s="46"/>
      <c r="V572" s="130"/>
      <c r="W572" s="119"/>
    </row>
    <row r="573" spans="1:23" x14ac:dyDescent="0.3">
      <c r="B573" s="131">
        <v>499</v>
      </c>
      <c r="C573" s="21">
        <v>42293</v>
      </c>
      <c r="D573" s="7">
        <v>0.62391203703703701</v>
      </c>
      <c r="E573" s="7">
        <v>0.9406944444444445</v>
      </c>
      <c r="F573" s="43">
        <f t="shared" si="626"/>
        <v>0.31678240740740748</v>
      </c>
      <c r="G573" s="35">
        <v>7.5</v>
      </c>
      <c r="H573" s="42">
        <f t="shared" si="627"/>
        <v>0.5</v>
      </c>
      <c r="I573" s="5">
        <f t="shared" si="628"/>
        <v>7</v>
      </c>
      <c r="J573" s="28">
        <f t="shared" si="646"/>
        <v>0</v>
      </c>
      <c r="K573" s="42">
        <f t="shared" si="647"/>
        <v>0</v>
      </c>
      <c r="L573" s="130">
        <f t="shared" si="667"/>
        <v>0</v>
      </c>
      <c r="M573" s="42">
        <v>0</v>
      </c>
      <c r="N573" s="42"/>
      <c r="O573" s="42"/>
      <c r="P573" s="42"/>
      <c r="Q573" s="42"/>
      <c r="R573" s="42"/>
      <c r="S573" s="46"/>
      <c r="T573" s="46"/>
      <c r="U573" s="46"/>
      <c r="V573" s="130"/>
      <c r="W573" s="119"/>
    </row>
    <row r="574" spans="1:23" x14ac:dyDescent="0.3">
      <c r="B574" s="131">
        <v>500</v>
      </c>
      <c r="C574" s="21">
        <v>42294</v>
      </c>
      <c r="D574" s="7">
        <v>0.43567129629629631</v>
      </c>
      <c r="E574" s="7">
        <v>0.79707175925925933</v>
      </c>
      <c r="F574" s="43">
        <f t="shared" si="626"/>
        <v>0.36140046296296302</v>
      </c>
      <c r="G574" s="35">
        <v>8.5</v>
      </c>
      <c r="H574" s="42">
        <f t="shared" si="627"/>
        <v>0.5</v>
      </c>
      <c r="I574" s="5">
        <f t="shared" si="628"/>
        <v>8</v>
      </c>
      <c r="J574" s="28">
        <f t="shared" si="646"/>
        <v>0</v>
      </c>
      <c r="K574" s="42">
        <f t="shared" si="647"/>
        <v>0</v>
      </c>
      <c r="L574" s="130">
        <f t="shared" si="667"/>
        <v>0</v>
      </c>
      <c r="M574" s="42">
        <v>0</v>
      </c>
      <c r="N574" s="42"/>
      <c r="O574" s="42"/>
      <c r="P574" s="42"/>
      <c r="Q574" s="42"/>
      <c r="R574" s="42"/>
      <c r="S574" s="46"/>
      <c r="T574" s="46"/>
      <c r="U574" s="46"/>
      <c r="V574" s="130"/>
      <c r="W574" s="119"/>
    </row>
    <row r="575" spans="1:23" x14ac:dyDescent="0.3">
      <c r="B575" s="131">
        <v>501</v>
      </c>
      <c r="C575" s="21">
        <v>42295</v>
      </c>
      <c r="D575" s="189" t="s">
        <v>175</v>
      </c>
      <c r="E575" s="190"/>
      <c r="F575" s="43"/>
      <c r="G575" s="35"/>
      <c r="H575" s="42"/>
      <c r="I575" s="5"/>
      <c r="J575" s="28">
        <f t="shared" si="646"/>
        <v>0</v>
      </c>
      <c r="K575" s="42">
        <f t="shared" si="647"/>
        <v>0</v>
      </c>
      <c r="L575" s="130">
        <f t="shared" si="667"/>
        <v>0</v>
      </c>
      <c r="M575" s="42">
        <v>0</v>
      </c>
      <c r="N575" s="42"/>
      <c r="O575" s="42"/>
      <c r="P575" s="42"/>
      <c r="Q575" s="42"/>
      <c r="R575" s="42"/>
      <c r="S575" s="46"/>
      <c r="T575" s="46"/>
      <c r="U575" s="46"/>
      <c r="V575" s="130"/>
      <c r="W575" s="119"/>
    </row>
    <row r="576" spans="1:23" x14ac:dyDescent="0.3">
      <c r="B576" s="131">
        <v>502</v>
      </c>
      <c r="C576" s="21">
        <v>42296</v>
      </c>
      <c r="D576" s="7">
        <v>0.45641203703703703</v>
      </c>
      <c r="E576" s="7">
        <v>0.9210532407407408</v>
      </c>
      <c r="F576" s="43">
        <f t="shared" si="626"/>
        <v>0.46464120370370376</v>
      </c>
      <c r="G576" s="35">
        <v>11</v>
      </c>
      <c r="H576" s="42">
        <f t="shared" si="627"/>
        <v>1.5</v>
      </c>
      <c r="I576" s="5">
        <f t="shared" si="628"/>
        <v>9.5</v>
      </c>
      <c r="J576" s="28">
        <f t="shared" si="646"/>
        <v>1.5</v>
      </c>
      <c r="K576" s="42">
        <f t="shared" si="647"/>
        <v>1.5</v>
      </c>
      <c r="L576" s="130">
        <f t="shared" si="667"/>
        <v>0</v>
      </c>
      <c r="M576" s="42">
        <v>230</v>
      </c>
      <c r="N576" s="42"/>
      <c r="O576" s="42"/>
      <c r="P576" s="42"/>
      <c r="Q576" s="42"/>
      <c r="R576" s="42"/>
      <c r="S576" s="46"/>
      <c r="T576" s="46"/>
      <c r="U576" s="46"/>
      <c r="V576" s="130"/>
      <c r="W576" s="119"/>
    </row>
    <row r="577" spans="1:23" x14ac:dyDescent="0.3">
      <c r="B577" s="131">
        <v>503</v>
      </c>
      <c r="C577" s="21">
        <v>42297</v>
      </c>
      <c r="D577" s="7">
        <v>0.45989583333333334</v>
      </c>
      <c r="E577" s="7">
        <v>0.73019675925925931</v>
      </c>
      <c r="F577" s="43">
        <f t="shared" si="626"/>
        <v>0.27030092592592597</v>
      </c>
      <c r="G577" s="35">
        <v>6.5</v>
      </c>
      <c r="H577" s="42">
        <f t="shared" si="627"/>
        <v>0.5</v>
      </c>
      <c r="I577" s="5">
        <f t="shared" si="628"/>
        <v>6</v>
      </c>
      <c r="J577" s="28">
        <f t="shared" si="646"/>
        <v>0</v>
      </c>
      <c r="K577" s="42">
        <f t="shared" si="647"/>
        <v>0</v>
      </c>
      <c r="L577" s="130">
        <f t="shared" si="667"/>
        <v>0</v>
      </c>
      <c r="M577" s="42">
        <v>0</v>
      </c>
      <c r="N577" s="42"/>
      <c r="O577" s="42"/>
      <c r="P577" s="42"/>
      <c r="Q577" s="42"/>
      <c r="R577" s="42"/>
      <c r="S577" s="46"/>
      <c r="T577" s="46"/>
      <c r="U577" s="46"/>
      <c r="V577" s="130"/>
      <c r="W577" s="119"/>
    </row>
    <row r="578" spans="1:23" x14ac:dyDescent="0.3">
      <c r="B578" s="131">
        <v>504</v>
      </c>
      <c r="C578" s="21">
        <v>42298</v>
      </c>
      <c r="D578" s="7">
        <v>0.45958333333333329</v>
      </c>
      <c r="E578" s="7">
        <v>0.82366898148148149</v>
      </c>
      <c r="F578" s="43">
        <f t="shared" si="626"/>
        <v>0.3640856481481482</v>
      </c>
      <c r="G578" s="35">
        <v>8.5</v>
      </c>
      <c r="H578" s="42">
        <f t="shared" si="627"/>
        <v>0.5</v>
      </c>
      <c r="I578" s="5">
        <f t="shared" si="628"/>
        <v>8</v>
      </c>
      <c r="J578" s="28">
        <f t="shared" si="646"/>
        <v>0</v>
      </c>
      <c r="K578" s="42">
        <f t="shared" si="647"/>
        <v>0</v>
      </c>
      <c r="L578" s="130">
        <f t="shared" si="667"/>
        <v>0</v>
      </c>
      <c r="M578" s="42">
        <v>0</v>
      </c>
      <c r="N578" s="42"/>
      <c r="O578" s="42"/>
      <c r="P578" s="42"/>
      <c r="Q578" s="42"/>
      <c r="R578" s="42"/>
      <c r="S578" s="46"/>
      <c r="T578" s="68"/>
      <c r="U578" s="46"/>
      <c r="V578" s="130"/>
      <c r="W578" s="119"/>
    </row>
    <row r="579" spans="1:23" x14ac:dyDescent="0.3">
      <c r="B579" s="131">
        <v>505</v>
      </c>
      <c r="C579" s="21">
        <v>42299</v>
      </c>
      <c r="D579" s="7" t="s">
        <v>56</v>
      </c>
      <c r="E579" s="7">
        <v>0.97356481481481483</v>
      </c>
      <c r="F579" s="43"/>
      <c r="G579" s="35">
        <v>11</v>
      </c>
      <c r="H579" s="42">
        <f t="shared" si="627"/>
        <v>1.5</v>
      </c>
      <c r="I579" s="5">
        <f t="shared" si="628"/>
        <v>9.5</v>
      </c>
      <c r="J579" s="28">
        <f t="shared" si="646"/>
        <v>1.5</v>
      </c>
      <c r="K579" s="42">
        <f t="shared" si="647"/>
        <v>1.5</v>
      </c>
      <c r="L579" s="130">
        <f t="shared" si="667"/>
        <v>0</v>
      </c>
      <c r="M579" s="42">
        <v>230</v>
      </c>
      <c r="N579" s="42"/>
      <c r="O579" s="42"/>
      <c r="P579" s="42"/>
      <c r="Q579" s="42"/>
      <c r="R579" s="42"/>
      <c r="S579" s="46"/>
      <c r="T579" s="46"/>
      <c r="U579" s="46"/>
      <c r="V579" s="130"/>
      <c r="W579" s="119"/>
    </row>
    <row r="580" spans="1:23" x14ac:dyDescent="0.3">
      <c r="B580" s="131">
        <v>506</v>
      </c>
      <c r="C580" s="21">
        <v>42300</v>
      </c>
      <c r="D580" s="7">
        <v>0.46238425925925924</v>
      </c>
      <c r="E580" s="7">
        <v>0.95452546296296292</v>
      </c>
      <c r="F580" s="43">
        <f t="shared" si="626"/>
        <v>0.49214120370370368</v>
      </c>
      <c r="G580" s="35">
        <v>12</v>
      </c>
      <c r="H580" s="42">
        <f t="shared" si="627"/>
        <v>1.5</v>
      </c>
      <c r="I580" s="5">
        <f t="shared" si="628"/>
        <v>10.5</v>
      </c>
      <c r="J580" s="28">
        <f t="shared" si="646"/>
        <v>2.5</v>
      </c>
      <c r="K580" s="42">
        <f t="shared" si="647"/>
        <v>2</v>
      </c>
      <c r="L580" s="130">
        <f t="shared" si="667"/>
        <v>0.5</v>
      </c>
      <c r="M580" s="42">
        <v>403</v>
      </c>
      <c r="N580" s="42"/>
      <c r="O580" s="42"/>
      <c r="P580" s="42"/>
      <c r="Q580" s="42"/>
      <c r="R580" s="42"/>
      <c r="S580" s="46"/>
      <c r="T580" s="46"/>
      <c r="U580" s="46"/>
      <c r="V580" s="130"/>
      <c r="W580" s="119"/>
    </row>
    <row r="581" spans="1:23" x14ac:dyDescent="0.3">
      <c r="B581" s="131">
        <v>507</v>
      </c>
      <c r="C581" s="21">
        <v>42301</v>
      </c>
      <c r="D581" s="7">
        <v>0.43513888888888891</v>
      </c>
      <c r="E581" s="7">
        <v>0.94406249999999992</v>
      </c>
      <c r="F581" s="43">
        <f t="shared" si="626"/>
        <v>0.50892361111111106</v>
      </c>
      <c r="G581" s="35">
        <v>12</v>
      </c>
      <c r="H581" s="42">
        <f t="shared" si="627"/>
        <v>1.5</v>
      </c>
      <c r="I581" s="5">
        <f t="shared" si="628"/>
        <v>10.5</v>
      </c>
      <c r="J581" s="28">
        <f t="shared" si="646"/>
        <v>2.5</v>
      </c>
      <c r="K581" s="42">
        <f t="shared" si="647"/>
        <v>2</v>
      </c>
      <c r="L581" s="130">
        <f t="shared" si="667"/>
        <v>0.5</v>
      </c>
      <c r="M581" s="42">
        <v>403</v>
      </c>
      <c r="N581" s="42"/>
      <c r="O581" s="42"/>
      <c r="P581" s="42"/>
      <c r="Q581" s="42"/>
      <c r="R581" s="42"/>
      <c r="S581" s="46"/>
      <c r="T581" s="46"/>
      <c r="U581" s="46"/>
      <c r="V581" s="130"/>
      <c r="W581" s="119"/>
    </row>
    <row r="582" spans="1:23" x14ac:dyDescent="0.3">
      <c r="B582" s="131">
        <v>508</v>
      </c>
      <c r="C582" s="29">
        <v>42302</v>
      </c>
      <c r="D582" s="7">
        <v>0.44107638888888889</v>
      </c>
      <c r="E582" s="7">
        <v>0.92548611111111112</v>
      </c>
      <c r="F582" s="43">
        <f t="shared" si="626"/>
        <v>0.48440972222222223</v>
      </c>
      <c r="G582" s="35">
        <v>11.5</v>
      </c>
      <c r="H582" s="42">
        <f t="shared" si="627"/>
        <v>1.5</v>
      </c>
      <c r="I582" s="5">
        <f t="shared" si="628"/>
        <v>10</v>
      </c>
      <c r="J582" s="28">
        <f t="shared" si="646"/>
        <v>2</v>
      </c>
      <c r="K582" s="42">
        <f t="shared" si="647"/>
        <v>2</v>
      </c>
      <c r="L582" s="130">
        <f t="shared" si="667"/>
        <v>0</v>
      </c>
      <c r="M582" s="42">
        <v>307</v>
      </c>
      <c r="N582" s="42"/>
      <c r="O582" s="42"/>
      <c r="P582" s="42"/>
      <c r="Q582" s="42"/>
      <c r="R582" s="42"/>
      <c r="S582" s="46"/>
      <c r="T582" s="46"/>
      <c r="U582" s="46" t="s">
        <v>268</v>
      </c>
      <c r="V582" s="69">
        <v>1228</v>
      </c>
      <c r="W582" s="119" t="s">
        <v>36</v>
      </c>
    </row>
    <row r="583" spans="1:23" x14ac:dyDescent="0.3">
      <c r="B583" s="131">
        <v>509</v>
      </c>
      <c r="C583" s="21">
        <v>42303</v>
      </c>
      <c r="D583" s="7">
        <v>0.45930555555555558</v>
      </c>
      <c r="E583" s="7">
        <v>0.93172453703703706</v>
      </c>
      <c r="F583" s="43">
        <f t="shared" si="626"/>
        <v>0.47241898148148148</v>
      </c>
      <c r="G583" s="35">
        <v>11.5</v>
      </c>
      <c r="H583" s="42">
        <f t="shared" si="627"/>
        <v>1.5</v>
      </c>
      <c r="I583" s="5">
        <f t="shared" si="628"/>
        <v>10</v>
      </c>
      <c r="J583" s="28">
        <f t="shared" si="646"/>
        <v>2</v>
      </c>
      <c r="K583" s="42">
        <f t="shared" si="647"/>
        <v>2</v>
      </c>
      <c r="L583" s="130">
        <f t="shared" si="667"/>
        <v>0</v>
      </c>
      <c r="M583" s="42">
        <v>307</v>
      </c>
      <c r="N583" s="42">
        <v>2</v>
      </c>
      <c r="O583" s="42">
        <v>5</v>
      </c>
      <c r="P583" s="42">
        <f>ROUND(N583*1/3*115+O583*2/3*115,0)</f>
        <v>460</v>
      </c>
      <c r="Q583" s="42"/>
      <c r="R583" s="42"/>
      <c r="S583" s="46"/>
      <c r="T583" s="46"/>
      <c r="U583" s="46"/>
      <c r="V583" s="130"/>
      <c r="W583" s="119"/>
    </row>
    <row r="584" spans="1:23" x14ac:dyDescent="0.3">
      <c r="B584" s="131">
        <v>510</v>
      </c>
      <c r="C584" s="21">
        <v>42304</v>
      </c>
      <c r="D584" s="7">
        <v>0.46069444444444446</v>
      </c>
      <c r="E584" s="7">
        <v>0.93431712962962965</v>
      </c>
      <c r="F584" s="43">
        <f t="shared" si="626"/>
        <v>0.47362268518518519</v>
      </c>
      <c r="G584" s="35">
        <v>11.5</v>
      </c>
      <c r="H584" s="42">
        <f t="shared" si="627"/>
        <v>1.5</v>
      </c>
      <c r="I584" s="5">
        <f t="shared" si="628"/>
        <v>10</v>
      </c>
      <c r="J584" s="28">
        <f t="shared" si="646"/>
        <v>2</v>
      </c>
      <c r="K584" s="42">
        <f t="shared" si="647"/>
        <v>2</v>
      </c>
      <c r="L584" s="130">
        <f t="shared" si="667"/>
        <v>0</v>
      </c>
      <c r="M584" s="42">
        <v>307</v>
      </c>
      <c r="N584" s="42">
        <v>2</v>
      </c>
      <c r="O584" s="42">
        <v>6</v>
      </c>
      <c r="P584" s="42">
        <f t="shared" ref="P584:P587" si="685">ROUND(N584*1/3*115+O584*2/3*115,0)</f>
        <v>537</v>
      </c>
      <c r="Q584" s="42"/>
      <c r="R584" s="42"/>
      <c r="S584" s="46"/>
      <c r="T584" s="46"/>
      <c r="U584" s="46"/>
      <c r="V584" s="130"/>
      <c r="W584" s="119"/>
    </row>
    <row r="585" spans="1:23" x14ac:dyDescent="0.3">
      <c r="B585" s="131">
        <v>511</v>
      </c>
      <c r="C585" s="21">
        <v>42305</v>
      </c>
      <c r="D585" s="7">
        <v>0.46406249999999999</v>
      </c>
      <c r="E585" s="7">
        <v>0.94878472222222221</v>
      </c>
      <c r="F585" s="43">
        <f t="shared" si="626"/>
        <v>0.48472222222222222</v>
      </c>
      <c r="G585" s="35">
        <v>11.5</v>
      </c>
      <c r="H585" s="42">
        <f t="shared" si="627"/>
        <v>1.5</v>
      </c>
      <c r="I585" s="5">
        <f t="shared" si="628"/>
        <v>10</v>
      </c>
      <c r="J585" s="28">
        <f t="shared" si="646"/>
        <v>2</v>
      </c>
      <c r="K585" s="42">
        <f t="shared" si="647"/>
        <v>2</v>
      </c>
      <c r="L585" s="130">
        <f t="shared" si="667"/>
        <v>0</v>
      </c>
      <c r="M585" s="42">
        <v>307</v>
      </c>
      <c r="N585" s="42">
        <v>2</v>
      </c>
      <c r="O585" s="42">
        <v>6</v>
      </c>
      <c r="P585" s="42">
        <f t="shared" si="685"/>
        <v>537</v>
      </c>
      <c r="Q585" s="42"/>
      <c r="R585" s="42"/>
      <c r="S585" s="46"/>
      <c r="T585" s="46"/>
      <c r="U585" s="46"/>
      <c r="V585" s="130"/>
      <c r="W585" s="119"/>
    </row>
    <row r="586" spans="1:23" x14ac:dyDescent="0.3">
      <c r="B586" s="131"/>
      <c r="C586" s="58" t="s">
        <v>310</v>
      </c>
      <c r="D586" s="105"/>
      <c r="E586" s="105"/>
      <c r="F586" s="105"/>
      <c r="G586" s="59">
        <f>SUM(G572:G585)</f>
        <v>123</v>
      </c>
      <c r="H586" s="59">
        <f t="shared" ref="H586" si="686">SUM(H572:H585)</f>
        <v>14</v>
      </c>
      <c r="I586" s="59">
        <f t="shared" ref="I586" si="687">SUM(I572:I585)</f>
        <v>109</v>
      </c>
      <c r="J586" s="59">
        <f t="shared" ref="J586" si="688">SUM(J572:J585)</f>
        <v>16</v>
      </c>
      <c r="K586" s="59">
        <f t="shared" ref="K586" si="689">SUM(K572:K585)</f>
        <v>15</v>
      </c>
      <c r="L586" s="59">
        <f t="shared" ref="L586" si="690">SUM(L572:L585)</f>
        <v>1</v>
      </c>
      <c r="M586" s="59">
        <v>2494</v>
      </c>
      <c r="N586" s="126">
        <f>SUM(N572:N585)</f>
        <v>6</v>
      </c>
      <c r="O586" s="126">
        <f>SUM(O572:O585)</f>
        <v>17</v>
      </c>
      <c r="P586" s="126">
        <f t="shared" si="685"/>
        <v>1533</v>
      </c>
      <c r="Q586" s="59">
        <f t="shared" ref="Q586" si="691">SUM(Q572:Q585)</f>
        <v>0</v>
      </c>
      <c r="R586" s="59">
        <f t="shared" ref="R586" si="692">SUM(R572:R585)</f>
        <v>0</v>
      </c>
      <c r="S586" s="59">
        <v>0</v>
      </c>
      <c r="T586" s="59">
        <f t="shared" ref="T586" si="693">SUM(T572:T585)</f>
        <v>0</v>
      </c>
      <c r="U586" s="59">
        <v>1</v>
      </c>
      <c r="V586" s="155">
        <f t="shared" ref="V586" si="694">SUM(V572:V585)</f>
        <v>1228</v>
      </c>
      <c r="W586" s="47" t="s">
        <v>332</v>
      </c>
    </row>
    <row r="587" spans="1:23" x14ac:dyDescent="0.3">
      <c r="B587" s="118"/>
      <c r="C587" s="110" t="s">
        <v>341</v>
      </c>
      <c r="D587" s="108"/>
      <c r="E587" s="109"/>
      <c r="F587" s="32"/>
      <c r="G587" s="59">
        <f>G586</f>
        <v>123</v>
      </c>
      <c r="H587" s="59">
        <f>H586</f>
        <v>14</v>
      </c>
      <c r="I587" s="59">
        <f>I586-J582</f>
        <v>107</v>
      </c>
      <c r="J587" s="59">
        <f>J586-J582</f>
        <v>14</v>
      </c>
      <c r="K587" s="59">
        <f t="shared" ref="K587:L587" si="695">K586-K582</f>
        <v>13</v>
      </c>
      <c r="L587" s="59">
        <f t="shared" si="695"/>
        <v>1</v>
      </c>
      <c r="M587" s="59">
        <v>2187</v>
      </c>
      <c r="N587" s="126">
        <f>N586</f>
        <v>6</v>
      </c>
      <c r="O587" s="126">
        <f t="shared" ref="O587" si="696">O586</f>
        <v>17</v>
      </c>
      <c r="P587" s="126">
        <f t="shared" si="685"/>
        <v>1533</v>
      </c>
      <c r="Q587" s="59">
        <f t="shared" ref="Q587" si="697">Q586</f>
        <v>0</v>
      </c>
      <c r="R587" s="59">
        <f t="shared" ref="R587" si="698">R586</f>
        <v>0</v>
      </c>
      <c r="S587" s="59">
        <f t="shared" ref="S587" si="699">S586</f>
        <v>0</v>
      </c>
      <c r="T587" s="59">
        <f t="shared" ref="T587" si="700">T586</f>
        <v>0</v>
      </c>
      <c r="U587" s="59">
        <f t="shared" ref="U587" si="701">U586</f>
        <v>1</v>
      </c>
      <c r="V587" s="155">
        <f t="shared" ref="V587" si="702">V586</f>
        <v>1228</v>
      </c>
      <c r="W587" s="47"/>
    </row>
    <row r="588" spans="1:23" x14ac:dyDescent="0.3">
      <c r="B588" s="131">
        <v>512</v>
      </c>
      <c r="C588" s="21">
        <v>42306</v>
      </c>
      <c r="D588" s="7">
        <v>0.43307870370370366</v>
      </c>
      <c r="E588" s="7">
        <v>0.96702546296296299</v>
      </c>
      <c r="F588" s="43">
        <f t="shared" si="626"/>
        <v>0.53394675925925927</v>
      </c>
      <c r="G588" s="35">
        <v>13</v>
      </c>
      <c r="H588" s="42">
        <f t="shared" si="627"/>
        <v>1.5</v>
      </c>
      <c r="I588" s="5">
        <f t="shared" si="628"/>
        <v>11.5</v>
      </c>
      <c r="J588" s="28">
        <f t="shared" si="646"/>
        <v>3.5</v>
      </c>
      <c r="K588" s="42">
        <f t="shared" si="647"/>
        <v>2</v>
      </c>
      <c r="L588" s="130">
        <f t="shared" si="667"/>
        <v>1.5</v>
      </c>
      <c r="M588" s="42">
        <v>594</v>
      </c>
      <c r="N588" s="42"/>
      <c r="O588" s="42"/>
      <c r="P588" s="42"/>
      <c r="Q588" s="42"/>
      <c r="R588" s="42"/>
      <c r="S588" s="46"/>
      <c r="T588" s="46"/>
      <c r="U588" s="46"/>
      <c r="V588" s="130"/>
      <c r="W588" s="119"/>
    </row>
    <row r="589" spans="1:23" x14ac:dyDescent="0.3">
      <c r="B589" s="131">
        <v>513</v>
      </c>
      <c r="C589" s="21">
        <v>42307</v>
      </c>
      <c r="D589" s="7">
        <v>0.4380324074074074</v>
      </c>
      <c r="E589" s="7">
        <v>0.96325231481481488</v>
      </c>
      <c r="F589" s="43">
        <f t="shared" si="626"/>
        <v>0.52521990740740754</v>
      </c>
      <c r="G589" s="35">
        <v>12.5</v>
      </c>
      <c r="H589" s="42">
        <f t="shared" si="627"/>
        <v>1.5</v>
      </c>
      <c r="I589" s="5">
        <f t="shared" si="628"/>
        <v>11</v>
      </c>
      <c r="J589" s="28">
        <f t="shared" si="646"/>
        <v>3</v>
      </c>
      <c r="K589" s="42">
        <f t="shared" si="647"/>
        <v>2</v>
      </c>
      <c r="L589" s="130">
        <f t="shared" si="667"/>
        <v>1</v>
      </c>
      <c r="M589" s="42">
        <v>498</v>
      </c>
      <c r="N589" s="42"/>
      <c r="O589" s="42"/>
      <c r="P589" s="42"/>
      <c r="Q589" s="42"/>
      <c r="R589" s="42"/>
      <c r="S589" s="46"/>
      <c r="T589" s="46"/>
      <c r="U589" s="46"/>
      <c r="V589" s="130"/>
      <c r="W589" s="119"/>
    </row>
    <row r="590" spans="1:23" x14ac:dyDescent="0.3">
      <c r="B590" s="131">
        <v>514</v>
      </c>
      <c r="C590" s="29">
        <v>42308</v>
      </c>
      <c r="D590" s="7" t="s">
        <v>56</v>
      </c>
      <c r="E590" s="7">
        <v>0.9759606481481482</v>
      </c>
      <c r="F590" s="43"/>
      <c r="G590" s="35">
        <v>12</v>
      </c>
      <c r="H590" s="42">
        <f t="shared" si="627"/>
        <v>1.5</v>
      </c>
      <c r="I590" s="5">
        <f t="shared" si="628"/>
        <v>10.5</v>
      </c>
      <c r="J590" s="28">
        <f t="shared" si="646"/>
        <v>2.5</v>
      </c>
      <c r="K590" s="42">
        <f t="shared" si="647"/>
        <v>2</v>
      </c>
      <c r="L590" s="130">
        <f t="shared" si="667"/>
        <v>0.5</v>
      </c>
      <c r="M590" s="42">
        <v>403</v>
      </c>
      <c r="N590" s="42"/>
      <c r="O590" s="42"/>
      <c r="P590" s="42"/>
      <c r="Q590" s="42"/>
      <c r="R590" s="42"/>
      <c r="S590" s="46"/>
      <c r="T590" s="46"/>
      <c r="U590" s="46" t="s">
        <v>265</v>
      </c>
      <c r="V590" s="69">
        <v>1324</v>
      </c>
      <c r="W590" s="119" t="s">
        <v>37</v>
      </c>
    </row>
    <row r="591" spans="1:23" x14ac:dyDescent="0.3">
      <c r="A591" s="10" t="s">
        <v>42</v>
      </c>
      <c r="B591" s="131">
        <v>515</v>
      </c>
      <c r="C591" s="21">
        <v>42309</v>
      </c>
      <c r="D591" s="7" t="s">
        <v>56</v>
      </c>
      <c r="E591" s="7">
        <v>0.96833333333333327</v>
      </c>
      <c r="F591" s="43"/>
      <c r="G591" s="35">
        <v>12</v>
      </c>
      <c r="H591" s="42">
        <f t="shared" si="627"/>
        <v>1.5</v>
      </c>
      <c r="I591" s="5">
        <f t="shared" si="628"/>
        <v>10.5</v>
      </c>
      <c r="J591" s="28">
        <f t="shared" si="646"/>
        <v>2.5</v>
      </c>
      <c r="K591" s="42">
        <f t="shared" si="647"/>
        <v>2</v>
      </c>
      <c r="L591" s="130">
        <f>J591-K591</f>
        <v>0.5</v>
      </c>
      <c r="M591" s="42">
        <v>406</v>
      </c>
      <c r="N591" s="42"/>
      <c r="O591" s="42"/>
      <c r="P591" s="42"/>
      <c r="Q591" s="42"/>
      <c r="R591" s="42"/>
      <c r="S591" s="46"/>
      <c r="T591" s="46"/>
      <c r="U591" s="46"/>
      <c r="V591" s="130"/>
      <c r="W591" s="119"/>
    </row>
    <row r="592" spans="1:23" x14ac:dyDescent="0.3">
      <c r="A592" s="1" t="s">
        <v>80</v>
      </c>
      <c r="B592" s="131">
        <v>516</v>
      </c>
      <c r="C592" s="21">
        <v>42310</v>
      </c>
      <c r="D592" s="7">
        <v>0.46055555555555555</v>
      </c>
      <c r="E592" s="7" t="s">
        <v>56</v>
      </c>
      <c r="F592" s="43"/>
      <c r="G592" s="35">
        <v>11</v>
      </c>
      <c r="H592" s="42">
        <f t="shared" si="627"/>
        <v>1.5</v>
      </c>
      <c r="I592" s="5">
        <f t="shared" si="628"/>
        <v>9.5</v>
      </c>
      <c r="J592" s="28">
        <f t="shared" si="646"/>
        <v>1.5</v>
      </c>
      <c r="K592" s="42">
        <f t="shared" si="647"/>
        <v>1.5</v>
      </c>
      <c r="L592" s="130">
        <f>J592-K592</f>
        <v>0</v>
      </c>
      <c r="M592" s="42">
        <v>232</v>
      </c>
      <c r="N592" s="42"/>
      <c r="O592" s="42"/>
      <c r="P592" s="42"/>
      <c r="Q592" s="42"/>
      <c r="R592" s="42"/>
      <c r="S592" s="46"/>
      <c r="T592" s="46"/>
      <c r="U592" s="46"/>
      <c r="V592" s="130"/>
      <c r="W592" s="119"/>
    </row>
    <row r="593" spans="1:23" x14ac:dyDescent="0.3">
      <c r="A593" s="193"/>
      <c r="B593" s="131">
        <v>517</v>
      </c>
      <c r="C593" s="21">
        <v>42311</v>
      </c>
      <c r="D593" s="7" t="s">
        <v>56</v>
      </c>
      <c r="E593" s="7">
        <v>0.94209490740740742</v>
      </c>
      <c r="F593" s="43"/>
      <c r="G593" s="35">
        <v>11</v>
      </c>
      <c r="H593" s="42">
        <f t="shared" si="627"/>
        <v>1.5</v>
      </c>
      <c r="I593" s="5">
        <f t="shared" si="628"/>
        <v>9.5</v>
      </c>
      <c r="J593" s="28">
        <f t="shared" si="646"/>
        <v>1.5</v>
      </c>
      <c r="K593" s="42">
        <f t="shared" si="647"/>
        <v>1.5</v>
      </c>
      <c r="L593" s="130">
        <f>J593-K593</f>
        <v>0</v>
      </c>
      <c r="M593" s="42">
        <v>232</v>
      </c>
      <c r="N593" s="42"/>
      <c r="O593" s="42"/>
      <c r="P593" s="42"/>
      <c r="Q593" s="42"/>
      <c r="R593" s="42"/>
      <c r="S593" s="46"/>
      <c r="T593" s="46"/>
      <c r="U593" s="46"/>
      <c r="V593" s="130"/>
      <c r="W593" s="119"/>
    </row>
    <row r="594" spans="1:23" x14ac:dyDescent="0.3">
      <c r="A594" s="193"/>
      <c r="B594" s="131">
        <v>518</v>
      </c>
      <c r="C594" s="21">
        <v>42312</v>
      </c>
      <c r="D594" s="7" t="s">
        <v>56</v>
      </c>
      <c r="E594" s="7">
        <v>0.97709490740740745</v>
      </c>
      <c r="F594" s="43"/>
      <c r="G594" s="35">
        <v>11</v>
      </c>
      <c r="H594" s="42">
        <f t="shared" si="627"/>
        <v>1.5</v>
      </c>
      <c r="I594" s="5">
        <f t="shared" si="628"/>
        <v>9.5</v>
      </c>
      <c r="J594" s="28">
        <f t="shared" si="646"/>
        <v>1.5</v>
      </c>
      <c r="K594" s="42">
        <f t="shared" si="647"/>
        <v>1.5</v>
      </c>
      <c r="L594" s="130">
        <f>J594-K594</f>
        <v>0</v>
      </c>
      <c r="M594" s="42">
        <v>232</v>
      </c>
      <c r="N594" s="42"/>
      <c r="O594" s="42"/>
      <c r="P594" s="42"/>
      <c r="Q594" s="42"/>
      <c r="R594" s="42"/>
      <c r="S594" s="46"/>
      <c r="T594" s="46"/>
      <c r="U594" s="46"/>
      <c r="V594" s="130"/>
      <c r="W594" s="119"/>
    </row>
    <row r="595" spans="1:23" x14ac:dyDescent="0.3">
      <c r="A595" s="193"/>
      <c r="B595" s="131">
        <v>519</v>
      </c>
      <c r="C595" s="21">
        <v>42313</v>
      </c>
      <c r="D595" s="189" t="s">
        <v>175</v>
      </c>
      <c r="E595" s="190"/>
      <c r="F595" s="43"/>
      <c r="G595" s="35"/>
      <c r="H595" s="42"/>
      <c r="I595" s="5"/>
      <c r="J595" s="28"/>
      <c r="K595" s="42"/>
      <c r="L595" s="130"/>
      <c r="M595" s="42"/>
      <c r="N595" s="42"/>
      <c r="O595" s="42"/>
      <c r="P595" s="42"/>
      <c r="Q595" s="42"/>
      <c r="R595" s="42"/>
      <c r="S595" s="46"/>
      <c r="T595" s="46"/>
      <c r="U595" s="46"/>
      <c r="V595" s="130"/>
      <c r="W595" s="119"/>
    </row>
    <row r="596" spans="1:23" x14ac:dyDescent="0.3">
      <c r="A596" s="193"/>
      <c r="B596" s="131">
        <v>520</v>
      </c>
      <c r="C596" s="21">
        <v>42314</v>
      </c>
      <c r="D596" s="7">
        <v>0.45648148148148149</v>
      </c>
      <c r="E596" s="7">
        <v>0.95128472222222227</v>
      </c>
      <c r="F596" s="43">
        <f t="shared" si="626"/>
        <v>0.49480324074074078</v>
      </c>
      <c r="G596" s="35">
        <v>12</v>
      </c>
      <c r="H596" s="42">
        <f t="shared" si="627"/>
        <v>1.5</v>
      </c>
      <c r="I596" s="5">
        <f t="shared" si="628"/>
        <v>10.5</v>
      </c>
      <c r="J596" s="28">
        <f t="shared" si="646"/>
        <v>2.5</v>
      </c>
      <c r="K596" s="42">
        <f t="shared" si="647"/>
        <v>2</v>
      </c>
      <c r="L596" s="130">
        <f>J596-K596</f>
        <v>0.5</v>
      </c>
      <c r="M596" s="42">
        <v>406</v>
      </c>
      <c r="N596" s="42"/>
      <c r="O596" s="42"/>
      <c r="P596" s="42"/>
      <c r="Q596" s="42"/>
      <c r="R596" s="42"/>
      <c r="S596" s="46"/>
      <c r="T596" s="46"/>
      <c r="U596" s="46"/>
      <c r="V596" s="130"/>
      <c r="W596" s="119"/>
    </row>
    <row r="597" spans="1:23" x14ac:dyDescent="0.3">
      <c r="A597" s="1" t="s">
        <v>99</v>
      </c>
      <c r="B597" s="131">
        <v>521</v>
      </c>
      <c r="C597" s="21">
        <v>42315</v>
      </c>
      <c r="D597" s="7">
        <v>0.43896990740740738</v>
      </c>
      <c r="E597" s="7">
        <v>0.92090277777777774</v>
      </c>
      <c r="F597" s="43">
        <f t="shared" si="626"/>
        <v>0.48193287037037036</v>
      </c>
      <c r="G597" s="35">
        <v>11.5</v>
      </c>
      <c r="H597" s="42">
        <f t="shared" si="627"/>
        <v>1.5</v>
      </c>
      <c r="I597" s="5">
        <f t="shared" si="628"/>
        <v>10</v>
      </c>
      <c r="J597" s="28">
        <f t="shared" si="646"/>
        <v>2</v>
      </c>
      <c r="K597" s="42">
        <f t="shared" si="647"/>
        <v>2</v>
      </c>
      <c r="L597" s="130">
        <f>J597-K597</f>
        <v>0</v>
      </c>
      <c r="M597" s="42">
        <v>309</v>
      </c>
      <c r="N597" s="42">
        <v>2</v>
      </c>
      <c r="O597" s="42">
        <v>5.5</v>
      </c>
      <c r="P597" s="42">
        <f>ROUND(N597*1/3*116+O597*2/3*116,0)</f>
        <v>503</v>
      </c>
      <c r="Q597" s="42"/>
      <c r="R597" s="42"/>
      <c r="S597" s="46"/>
      <c r="T597" s="46"/>
      <c r="U597" s="46"/>
      <c r="V597" s="130"/>
      <c r="W597" s="119"/>
    </row>
    <row r="598" spans="1:23" x14ac:dyDescent="0.3">
      <c r="B598" s="131">
        <v>522</v>
      </c>
      <c r="C598" s="21">
        <v>42316</v>
      </c>
      <c r="D598" s="7">
        <v>0.43939814814814815</v>
      </c>
      <c r="E598" s="7">
        <v>0.90718750000000004</v>
      </c>
      <c r="F598" s="43">
        <f t="shared" si="626"/>
        <v>0.46778935185185189</v>
      </c>
      <c r="G598" s="35">
        <v>11</v>
      </c>
      <c r="H598" s="42">
        <f t="shared" si="627"/>
        <v>1.5</v>
      </c>
      <c r="I598" s="5">
        <f t="shared" si="628"/>
        <v>9.5</v>
      </c>
      <c r="J598" s="28">
        <f t="shared" si="646"/>
        <v>1.5</v>
      </c>
      <c r="K598" s="42">
        <f t="shared" si="647"/>
        <v>1.5</v>
      </c>
      <c r="L598" s="130">
        <f>J598-K598</f>
        <v>0</v>
      </c>
      <c r="M598" s="42">
        <v>232</v>
      </c>
      <c r="N598" s="42">
        <v>2</v>
      </c>
      <c r="O598" s="42">
        <v>6</v>
      </c>
      <c r="P598" s="42">
        <f t="shared" ref="P598:P603" si="703">ROUND(N598*1/3*116+O598*2/3*116,0)</f>
        <v>541</v>
      </c>
      <c r="Q598" s="42"/>
      <c r="R598" s="42"/>
      <c r="S598" s="46"/>
      <c r="T598" s="46"/>
      <c r="U598" s="46"/>
      <c r="V598" s="130"/>
      <c r="W598" s="119"/>
    </row>
    <row r="599" spans="1:23" x14ac:dyDescent="0.3">
      <c r="B599" s="131">
        <v>523</v>
      </c>
      <c r="C599" s="21">
        <v>42317</v>
      </c>
      <c r="D599" s="7">
        <v>0.46034722222222224</v>
      </c>
      <c r="E599" s="7">
        <v>0.7718518518518519</v>
      </c>
      <c r="F599" s="43">
        <f t="shared" si="626"/>
        <v>0.31150462962962966</v>
      </c>
      <c r="G599" s="35">
        <v>7.5</v>
      </c>
      <c r="H599" s="42">
        <f t="shared" si="627"/>
        <v>0.5</v>
      </c>
      <c r="I599" s="5">
        <f t="shared" si="628"/>
        <v>7</v>
      </c>
      <c r="J599" s="28">
        <f t="shared" si="646"/>
        <v>0</v>
      </c>
      <c r="K599" s="42">
        <f t="shared" si="647"/>
        <v>0</v>
      </c>
      <c r="L599" s="130">
        <f>J599-K599</f>
        <v>0</v>
      </c>
      <c r="M599" s="42">
        <v>0</v>
      </c>
      <c r="N599" s="42">
        <v>2</v>
      </c>
      <c r="O599" s="42">
        <v>5</v>
      </c>
      <c r="P599" s="42">
        <f t="shared" si="703"/>
        <v>464</v>
      </c>
      <c r="Q599" s="42"/>
      <c r="R599" s="42"/>
      <c r="S599" s="46"/>
      <c r="T599" s="46"/>
      <c r="U599" s="46"/>
      <c r="V599" s="130"/>
      <c r="W599" s="119"/>
    </row>
    <row r="600" spans="1:23" x14ac:dyDescent="0.3">
      <c r="B600" s="131">
        <v>524</v>
      </c>
      <c r="C600" s="21">
        <v>42318</v>
      </c>
      <c r="D600" s="189" t="s">
        <v>175</v>
      </c>
      <c r="E600" s="190"/>
      <c r="F600" s="43"/>
      <c r="G600" s="35"/>
      <c r="H600" s="42"/>
      <c r="I600" s="5"/>
      <c r="J600" s="28"/>
      <c r="K600" s="42"/>
      <c r="L600" s="130"/>
      <c r="M600" s="42"/>
      <c r="N600" s="42"/>
      <c r="O600" s="42"/>
      <c r="P600" s="42">
        <f t="shared" si="703"/>
        <v>0</v>
      </c>
      <c r="Q600" s="42"/>
      <c r="R600" s="42"/>
      <c r="S600" s="46"/>
      <c r="T600" s="46"/>
      <c r="U600" s="46"/>
      <c r="V600" s="130"/>
      <c r="W600" s="119"/>
    </row>
    <row r="601" spans="1:23" x14ac:dyDescent="0.3">
      <c r="B601" s="131">
        <v>525</v>
      </c>
      <c r="C601" s="21">
        <v>42319</v>
      </c>
      <c r="D601" s="7">
        <v>0.46019675925925929</v>
      </c>
      <c r="E601" s="7">
        <v>0.77978009259259251</v>
      </c>
      <c r="F601" s="43">
        <f t="shared" si="626"/>
        <v>0.31958333333333322</v>
      </c>
      <c r="G601" s="35">
        <v>7.5</v>
      </c>
      <c r="H601" s="42">
        <f t="shared" si="627"/>
        <v>0.5</v>
      </c>
      <c r="I601" s="5">
        <f t="shared" si="628"/>
        <v>7</v>
      </c>
      <c r="J601" s="28">
        <f t="shared" si="646"/>
        <v>0</v>
      </c>
      <c r="K601" s="42">
        <f t="shared" si="647"/>
        <v>0</v>
      </c>
      <c r="L601" s="130">
        <f t="shared" ref="L601:L609" si="704">J601-K601</f>
        <v>0</v>
      </c>
      <c r="M601" s="42">
        <v>0</v>
      </c>
      <c r="N601" s="42">
        <v>2</v>
      </c>
      <c r="O601" s="42">
        <v>5</v>
      </c>
      <c r="P601" s="42">
        <f t="shared" si="703"/>
        <v>464</v>
      </c>
      <c r="Q601" s="42"/>
      <c r="R601" s="42"/>
      <c r="S601" s="46"/>
      <c r="T601" s="46"/>
      <c r="U601" s="46"/>
      <c r="V601" s="130"/>
      <c r="W601" s="119"/>
    </row>
    <row r="602" spans="1:23" x14ac:dyDescent="0.3">
      <c r="B602" s="131"/>
      <c r="C602" s="58" t="s">
        <v>310</v>
      </c>
      <c r="D602" s="105"/>
      <c r="E602" s="105"/>
      <c r="F602" s="105"/>
      <c r="G602" s="59">
        <f>SUM(G588:G601)</f>
        <v>132</v>
      </c>
      <c r="H602" s="59">
        <f t="shared" ref="H602" si="705">SUM(H588:H601)</f>
        <v>16</v>
      </c>
      <c r="I602" s="59">
        <f t="shared" ref="I602" si="706">SUM(I588:I601)</f>
        <v>116</v>
      </c>
      <c r="J602" s="59">
        <f t="shared" ref="J602" si="707">SUM(J588:J601)</f>
        <v>22</v>
      </c>
      <c r="K602" s="59">
        <f t="shared" ref="K602" si="708">SUM(K588:K601)</f>
        <v>18</v>
      </c>
      <c r="L602" s="59">
        <f t="shared" ref="L602" si="709">SUM(L588:L601)</f>
        <v>4</v>
      </c>
      <c r="M602" s="59">
        <v>3544</v>
      </c>
      <c r="N602" s="126">
        <f>SUM(N588:N601)</f>
        <v>8</v>
      </c>
      <c r="O602" s="126">
        <f>SUM(O588:O601)</f>
        <v>21.5</v>
      </c>
      <c r="P602" s="126">
        <f t="shared" si="703"/>
        <v>1972</v>
      </c>
      <c r="Q602" s="59">
        <f t="shared" ref="Q602" si="710">SUM(Q588:Q601)</f>
        <v>0</v>
      </c>
      <c r="R602" s="59">
        <f t="shared" ref="R602" si="711">SUM(R588:R601)</f>
        <v>0</v>
      </c>
      <c r="S602" s="59">
        <f t="shared" ref="S602" si="712">SUM(S588:S601)</f>
        <v>0</v>
      </c>
      <c r="T602" s="59">
        <f t="shared" ref="T602" si="713">SUM(T588:T601)</f>
        <v>0</v>
      </c>
      <c r="U602" s="59">
        <v>1</v>
      </c>
      <c r="V602" s="155">
        <f t="shared" ref="V602" si="714">SUM(V588:V601)</f>
        <v>1324</v>
      </c>
      <c r="W602" s="47" t="s">
        <v>323</v>
      </c>
    </row>
    <row r="603" spans="1:23" x14ac:dyDescent="0.3">
      <c r="B603" s="118"/>
      <c r="C603" s="110" t="s">
        <v>341</v>
      </c>
      <c r="D603" s="108"/>
      <c r="E603" s="109"/>
      <c r="F603" s="32"/>
      <c r="G603" s="59">
        <f>G602</f>
        <v>132</v>
      </c>
      <c r="H603" s="59">
        <f t="shared" ref="H603" si="715">H602</f>
        <v>16</v>
      </c>
      <c r="I603" s="59">
        <f>I602-J590</f>
        <v>113.5</v>
      </c>
      <c r="J603" s="59">
        <f>J602-J590</f>
        <v>19.5</v>
      </c>
      <c r="K603" s="59">
        <f t="shared" ref="K603:L603" si="716">K602-K590</f>
        <v>16</v>
      </c>
      <c r="L603" s="59">
        <f t="shared" si="716"/>
        <v>3.5</v>
      </c>
      <c r="M603" s="59">
        <v>3141</v>
      </c>
      <c r="N603" s="126">
        <f>N602</f>
        <v>8</v>
      </c>
      <c r="O603" s="126">
        <f t="shared" ref="O603" si="717">O602</f>
        <v>21.5</v>
      </c>
      <c r="P603" s="126">
        <f t="shared" si="703"/>
        <v>1972</v>
      </c>
      <c r="Q603" s="59">
        <f t="shared" ref="Q603" si="718">Q602</f>
        <v>0</v>
      </c>
      <c r="R603" s="59">
        <f t="shared" ref="R603" si="719">R602</f>
        <v>0</v>
      </c>
      <c r="S603" s="59">
        <f t="shared" ref="S603" si="720">S602</f>
        <v>0</v>
      </c>
      <c r="T603" s="59">
        <f t="shared" ref="T603" si="721">T602</f>
        <v>0</v>
      </c>
      <c r="U603" s="59">
        <f t="shared" ref="U603" si="722">U602</f>
        <v>1</v>
      </c>
      <c r="V603" s="155">
        <f t="shared" ref="V603" si="723">V602</f>
        <v>1324</v>
      </c>
      <c r="W603" s="47"/>
    </row>
    <row r="604" spans="1:23" x14ac:dyDescent="0.3">
      <c r="B604" s="131">
        <v>526</v>
      </c>
      <c r="C604" s="29">
        <v>42320</v>
      </c>
      <c r="D604" s="7">
        <v>0.45715277777777774</v>
      </c>
      <c r="E604" s="7">
        <v>0.92313657407407401</v>
      </c>
      <c r="F604" s="43">
        <f t="shared" si="626"/>
        <v>0.46598379629629627</v>
      </c>
      <c r="G604" s="35">
        <v>11</v>
      </c>
      <c r="H604" s="42">
        <f t="shared" si="627"/>
        <v>1.5</v>
      </c>
      <c r="I604" s="5">
        <f t="shared" si="628"/>
        <v>9.5</v>
      </c>
      <c r="J604" s="28">
        <f t="shared" si="646"/>
        <v>1.5</v>
      </c>
      <c r="K604" s="42">
        <f t="shared" si="647"/>
        <v>1.5</v>
      </c>
      <c r="L604" s="130">
        <f t="shared" si="704"/>
        <v>0</v>
      </c>
      <c r="M604" s="42">
        <v>232</v>
      </c>
      <c r="N604" s="42"/>
      <c r="O604" s="42"/>
      <c r="P604" s="42"/>
      <c r="Q604" s="42"/>
      <c r="R604" s="42"/>
      <c r="S604" s="46"/>
      <c r="T604" s="46"/>
      <c r="U604" s="46" t="s">
        <v>264</v>
      </c>
      <c r="V604" s="69">
        <v>1158</v>
      </c>
      <c r="W604" s="119" t="s">
        <v>38</v>
      </c>
    </row>
    <row r="605" spans="1:23" x14ac:dyDescent="0.3">
      <c r="B605" s="131">
        <v>527</v>
      </c>
      <c r="C605" s="21">
        <v>42321</v>
      </c>
      <c r="D605" s="7">
        <v>0.4496412037037037</v>
      </c>
      <c r="E605" s="7">
        <v>0.92375000000000007</v>
      </c>
      <c r="F605" s="43">
        <f t="shared" si="626"/>
        <v>0.47410879629629638</v>
      </c>
      <c r="G605" s="35">
        <v>11.5</v>
      </c>
      <c r="H605" s="42">
        <f t="shared" si="627"/>
        <v>1.5</v>
      </c>
      <c r="I605" s="5">
        <f t="shared" si="628"/>
        <v>10</v>
      </c>
      <c r="J605" s="28">
        <f t="shared" si="646"/>
        <v>2</v>
      </c>
      <c r="K605" s="42">
        <f t="shared" si="647"/>
        <v>2</v>
      </c>
      <c r="L605" s="130">
        <f t="shared" si="704"/>
        <v>0</v>
      </c>
      <c r="M605" s="42">
        <v>309</v>
      </c>
      <c r="N605" s="42"/>
      <c r="O605" s="42"/>
      <c r="P605" s="42"/>
      <c r="Q605" s="42"/>
      <c r="R605" s="42"/>
      <c r="S605" s="46"/>
      <c r="T605" s="46"/>
      <c r="U605" s="46"/>
      <c r="V605" s="130"/>
      <c r="W605" s="119"/>
    </row>
    <row r="606" spans="1:23" x14ac:dyDescent="0.3">
      <c r="B606" s="131">
        <v>528</v>
      </c>
      <c r="C606" s="21">
        <v>42322</v>
      </c>
      <c r="D606" s="7">
        <v>0.4412152777777778</v>
      </c>
      <c r="E606" s="7" t="s">
        <v>56</v>
      </c>
      <c r="F606" s="43"/>
      <c r="G606" s="35">
        <v>12</v>
      </c>
      <c r="H606" s="42">
        <f t="shared" si="627"/>
        <v>1.5</v>
      </c>
      <c r="I606" s="5">
        <f t="shared" si="628"/>
        <v>10.5</v>
      </c>
      <c r="J606" s="28">
        <f t="shared" si="646"/>
        <v>2.5</v>
      </c>
      <c r="K606" s="42">
        <f t="shared" si="647"/>
        <v>2</v>
      </c>
      <c r="L606" s="130">
        <f t="shared" si="704"/>
        <v>0.5</v>
      </c>
      <c r="M606" s="42">
        <v>406</v>
      </c>
      <c r="N606" s="42"/>
      <c r="O606" s="42"/>
      <c r="P606" s="42"/>
      <c r="Q606" s="42"/>
      <c r="R606" s="42"/>
      <c r="S606" s="46"/>
      <c r="T606" s="46"/>
      <c r="U606" s="46"/>
      <c r="V606" s="130"/>
      <c r="W606" s="119"/>
    </row>
    <row r="607" spans="1:23" x14ac:dyDescent="0.3">
      <c r="B607" s="131">
        <v>529</v>
      </c>
      <c r="C607" s="21">
        <v>42323</v>
      </c>
      <c r="D607" s="7">
        <v>0.45699074074074075</v>
      </c>
      <c r="E607" s="7">
        <v>0.91689814814814818</v>
      </c>
      <c r="F607" s="43">
        <f t="shared" si="626"/>
        <v>0.45990740740740743</v>
      </c>
      <c r="G607" s="35">
        <v>11</v>
      </c>
      <c r="H607" s="42">
        <f t="shared" si="627"/>
        <v>1.5</v>
      </c>
      <c r="I607" s="5">
        <f t="shared" si="628"/>
        <v>9.5</v>
      </c>
      <c r="J607" s="28">
        <f t="shared" si="646"/>
        <v>1.5</v>
      </c>
      <c r="K607" s="42">
        <f t="shared" si="647"/>
        <v>1.5</v>
      </c>
      <c r="L607" s="130">
        <f t="shared" si="704"/>
        <v>0</v>
      </c>
      <c r="M607" s="42">
        <v>232</v>
      </c>
      <c r="N607" s="42"/>
      <c r="O607" s="42"/>
      <c r="P607" s="42"/>
      <c r="Q607" s="42"/>
      <c r="R607" s="42"/>
      <c r="S607" s="46"/>
      <c r="T607" s="46"/>
      <c r="U607" s="46"/>
      <c r="V607" s="130"/>
      <c r="W607" s="119"/>
    </row>
    <row r="608" spans="1:23" x14ac:dyDescent="0.3">
      <c r="B608" s="131">
        <v>530</v>
      </c>
      <c r="C608" s="21">
        <v>42324</v>
      </c>
      <c r="D608" s="7">
        <v>0.46028935185185182</v>
      </c>
      <c r="E608" s="7" t="s">
        <v>56</v>
      </c>
      <c r="F608" s="43"/>
      <c r="G608" s="35">
        <v>8</v>
      </c>
      <c r="H608" s="42">
        <f t="shared" ref="H608:H659" si="724">IF(G608&gt;=9,1.5,0.5)</f>
        <v>0.5</v>
      </c>
      <c r="I608" s="5">
        <f t="shared" ref="I608:I659" si="725">IF((G608="？"),"?",(G608-H608))</f>
        <v>7.5</v>
      </c>
      <c r="J608" s="28">
        <f t="shared" si="646"/>
        <v>0</v>
      </c>
      <c r="K608" s="42">
        <f t="shared" si="647"/>
        <v>0</v>
      </c>
      <c r="L608" s="130">
        <f t="shared" si="704"/>
        <v>0</v>
      </c>
      <c r="M608" s="42">
        <v>0</v>
      </c>
      <c r="N608" s="42"/>
      <c r="O608" s="42"/>
      <c r="P608" s="42"/>
      <c r="Q608" s="42"/>
      <c r="R608" s="42"/>
      <c r="S608" s="46"/>
      <c r="T608" s="46"/>
      <c r="U608" s="46"/>
      <c r="V608" s="130"/>
      <c r="W608" s="119"/>
    </row>
    <row r="609" spans="2:23" x14ac:dyDescent="0.3">
      <c r="B609" s="131">
        <v>531</v>
      </c>
      <c r="C609" s="21">
        <v>42325</v>
      </c>
      <c r="D609" s="7">
        <v>0.44802083333333331</v>
      </c>
      <c r="E609" s="7">
        <v>0.88028935185185186</v>
      </c>
      <c r="F609" s="43">
        <f t="shared" ref="F609:F659" si="726">IF(OR(E609="無打卡資料",D609="無打卡資料"),"?",(E609-D609))</f>
        <v>0.43226851851851855</v>
      </c>
      <c r="G609" s="35">
        <v>10.5</v>
      </c>
      <c r="H609" s="42">
        <f t="shared" si="724"/>
        <v>1.5</v>
      </c>
      <c r="I609" s="5">
        <f t="shared" si="725"/>
        <v>9</v>
      </c>
      <c r="J609" s="28">
        <f t="shared" si="646"/>
        <v>1</v>
      </c>
      <c r="K609" s="42">
        <f t="shared" si="647"/>
        <v>1</v>
      </c>
      <c r="L609" s="130">
        <f t="shared" si="704"/>
        <v>0</v>
      </c>
      <c r="M609" s="42">
        <v>155</v>
      </c>
      <c r="N609" s="42"/>
      <c r="O609" s="42"/>
      <c r="P609" s="42"/>
      <c r="Q609" s="42"/>
      <c r="R609" s="42"/>
      <c r="S609" s="46" t="s">
        <v>265</v>
      </c>
      <c r="T609" s="68">
        <v>1081</v>
      </c>
      <c r="U609" s="46"/>
      <c r="V609" s="130"/>
      <c r="W609" s="119"/>
    </row>
    <row r="610" spans="2:23" x14ac:dyDescent="0.3">
      <c r="B610" s="131">
        <v>532</v>
      </c>
      <c r="C610" s="21">
        <v>42326</v>
      </c>
      <c r="D610" s="191" t="s">
        <v>175</v>
      </c>
      <c r="E610" s="192"/>
      <c r="F610" s="43"/>
      <c r="G610" s="35"/>
      <c r="H610" s="42"/>
      <c r="I610" s="5"/>
      <c r="J610" s="28"/>
      <c r="K610" s="42"/>
      <c r="L610" s="130"/>
      <c r="M610" s="42"/>
      <c r="N610" s="42"/>
      <c r="O610" s="42"/>
      <c r="P610" s="42"/>
      <c r="Q610" s="42"/>
      <c r="R610" s="42"/>
      <c r="S610" s="46"/>
      <c r="T610" s="46"/>
      <c r="U610" s="46"/>
      <c r="V610" s="130"/>
      <c r="W610" s="119"/>
    </row>
    <row r="611" spans="2:23" x14ac:dyDescent="0.3">
      <c r="B611" s="131">
        <v>533</v>
      </c>
      <c r="C611" s="21">
        <v>42327</v>
      </c>
      <c r="D611" s="7" t="s">
        <v>56</v>
      </c>
      <c r="E611" s="7" t="s">
        <v>56</v>
      </c>
      <c r="F611" s="43"/>
      <c r="G611" s="39">
        <v>8</v>
      </c>
      <c r="H611" s="42">
        <f t="shared" si="724"/>
        <v>0.5</v>
      </c>
      <c r="I611" s="5">
        <f t="shared" si="725"/>
        <v>7.5</v>
      </c>
      <c r="J611" s="28">
        <f t="shared" si="646"/>
        <v>0</v>
      </c>
      <c r="K611" s="42">
        <f t="shared" si="647"/>
        <v>0</v>
      </c>
      <c r="L611" s="130">
        <f t="shared" ref="L611:L617" si="727">J611-K611</f>
        <v>0</v>
      </c>
      <c r="M611" s="42">
        <v>0</v>
      </c>
      <c r="N611" s="42"/>
      <c r="O611" s="42"/>
      <c r="P611" s="42"/>
      <c r="Q611" s="42"/>
      <c r="R611" s="42"/>
      <c r="S611" s="46"/>
      <c r="T611" s="46"/>
      <c r="U611" s="46"/>
      <c r="V611" s="130"/>
      <c r="W611" s="119"/>
    </row>
    <row r="612" spans="2:23" x14ac:dyDescent="0.3">
      <c r="B612" s="131">
        <v>534</v>
      </c>
      <c r="C612" s="21">
        <v>42328</v>
      </c>
      <c r="D612" s="7" t="s">
        <v>56</v>
      </c>
      <c r="E612" s="7" t="s">
        <v>56</v>
      </c>
      <c r="F612" s="43"/>
      <c r="G612" s="39">
        <v>12</v>
      </c>
      <c r="H612" s="42">
        <f t="shared" si="724"/>
        <v>1.5</v>
      </c>
      <c r="I612" s="5">
        <f t="shared" si="725"/>
        <v>10.5</v>
      </c>
      <c r="J612" s="28">
        <f t="shared" si="646"/>
        <v>2.5</v>
      </c>
      <c r="K612" s="42">
        <f t="shared" si="647"/>
        <v>2</v>
      </c>
      <c r="L612" s="130">
        <f t="shared" si="727"/>
        <v>0.5</v>
      </c>
      <c r="M612" s="42">
        <v>406</v>
      </c>
      <c r="N612" s="42"/>
      <c r="O612" s="42"/>
      <c r="P612" s="42"/>
      <c r="Q612" s="42"/>
      <c r="R612" s="42"/>
      <c r="S612" s="46"/>
      <c r="T612" s="46"/>
      <c r="U612" s="46"/>
      <c r="V612" s="130"/>
      <c r="W612" s="119"/>
    </row>
    <row r="613" spans="2:23" x14ac:dyDescent="0.3">
      <c r="B613" s="131">
        <v>535</v>
      </c>
      <c r="C613" s="21">
        <v>42329</v>
      </c>
      <c r="D613" s="7" t="s">
        <v>56</v>
      </c>
      <c r="E613" s="7" t="s">
        <v>56</v>
      </c>
      <c r="F613" s="43"/>
      <c r="G613" s="39">
        <v>11.5</v>
      </c>
      <c r="H613" s="42">
        <f t="shared" si="724"/>
        <v>1.5</v>
      </c>
      <c r="I613" s="5">
        <f t="shared" si="725"/>
        <v>10</v>
      </c>
      <c r="J613" s="28">
        <f t="shared" si="646"/>
        <v>2</v>
      </c>
      <c r="K613" s="42">
        <f t="shared" si="647"/>
        <v>2</v>
      </c>
      <c r="L613" s="130">
        <f t="shared" si="727"/>
        <v>0</v>
      </c>
      <c r="M613" s="42">
        <v>309</v>
      </c>
      <c r="N613" s="42"/>
      <c r="O613" s="42"/>
      <c r="P613" s="42"/>
      <c r="Q613" s="42" t="s">
        <v>265</v>
      </c>
      <c r="R613" s="42">
        <v>541</v>
      </c>
      <c r="S613" s="46"/>
      <c r="T613" s="46"/>
      <c r="U613" s="46"/>
      <c r="V613" s="130"/>
      <c r="W613" s="119"/>
    </row>
    <row r="614" spans="2:23" x14ac:dyDescent="0.3">
      <c r="B614" s="131">
        <v>536</v>
      </c>
      <c r="C614" s="21">
        <v>42330</v>
      </c>
      <c r="D614" s="7" t="s">
        <v>56</v>
      </c>
      <c r="E614" s="7" t="s">
        <v>56</v>
      </c>
      <c r="F614" s="43"/>
      <c r="G614" s="39">
        <v>12</v>
      </c>
      <c r="H614" s="42">
        <f t="shared" si="724"/>
        <v>1.5</v>
      </c>
      <c r="I614" s="5">
        <f t="shared" si="725"/>
        <v>10.5</v>
      </c>
      <c r="J614" s="28">
        <f t="shared" si="646"/>
        <v>2.5</v>
      </c>
      <c r="K614" s="42">
        <f t="shared" si="647"/>
        <v>2</v>
      </c>
      <c r="L614" s="130">
        <f t="shared" si="727"/>
        <v>0.5</v>
      </c>
      <c r="M614" s="42">
        <v>406</v>
      </c>
      <c r="N614" s="42">
        <v>1.5</v>
      </c>
      <c r="O614" s="42"/>
      <c r="P614" s="42">
        <f>ROUND(N614*1/3*116+O614*2/3*116,0)</f>
        <v>58</v>
      </c>
      <c r="Q614" s="42"/>
      <c r="R614" s="42"/>
      <c r="S614" s="46"/>
      <c r="T614" s="46"/>
      <c r="U614" s="46"/>
      <c r="V614" s="130"/>
      <c r="W614" s="119"/>
    </row>
    <row r="615" spans="2:23" x14ac:dyDescent="0.3">
      <c r="B615" s="131">
        <v>537</v>
      </c>
      <c r="C615" s="21">
        <v>42331</v>
      </c>
      <c r="D615" s="7">
        <v>0.45678240740740739</v>
      </c>
      <c r="E615" s="7">
        <v>0.92265046296296294</v>
      </c>
      <c r="F615" s="43">
        <f t="shared" si="726"/>
        <v>0.46586805555555555</v>
      </c>
      <c r="G615" s="35">
        <v>11</v>
      </c>
      <c r="H615" s="42">
        <f t="shared" si="724"/>
        <v>1.5</v>
      </c>
      <c r="I615" s="5">
        <f t="shared" si="725"/>
        <v>9.5</v>
      </c>
      <c r="J615" s="28">
        <f t="shared" si="646"/>
        <v>1.5</v>
      </c>
      <c r="K615" s="42">
        <f t="shared" si="647"/>
        <v>1.5</v>
      </c>
      <c r="L615" s="130">
        <f t="shared" si="727"/>
        <v>0</v>
      </c>
      <c r="M615" s="42">
        <v>232</v>
      </c>
      <c r="N615" s="42">
        <v>2</v>
      </c>
      <c r="O615" s="42">
        <v>6</v>
      </c>
      <c r="P615" s="42">
        <f t="shared" ref="P615:P620" si="728">ROUND(N615*1/3*116+O615*2/3*116,0)</f>
        <v>541</v>
      </c>
      <c r="Q615" s="42"/>
      <c r="R615" s="42"/>
      <c r="S615" s="46"/>
      <c r="T615" s="46"/>
      <c r="U615" s="46"/>
      <c r="V615" s="130"/>
      <c r="W615" s="119"/>
    </row>
    <row r="616" spans="2:23" x14ac:dyDescent="0.3">
      <c r="B616" s="131">
        <v>538</v>
      </c>
      <c r="C616" s="21">
        <v>42332</v>
      </c>
      <c r="D616" s="7">
        <v>0.46114583333333337</v>
      </c>
      <c r="E616" s="7">
        <v>0.8147106481481482</v>
      </c>
      <c r="F616" s="43">
        <f t="shared" si="726"/>
        <v>0.35356481481481483</v>
      </c>
      <c r="G616" s="35">
        <v>8.5</v>
      </c>
      <c r="H616" s="42">
        <f t="shared" si="724"/>
        <v>0.5</v>
      </c>
      <c r="I616" s="5">
        <f t="shared" si="725"/>
        <v>8</v>
      </c>
      <c r="J616" s="28">
        <f>IF(I616-8&lt;0,0,(I616-8))</f>
        <v>0</v>
      </c>
      <c r="K616" s="42">
        <f>IF(2&lt;J616,2,J616)</f>
        <v>0</v>
      </c>
      <c r="L616" s="130">
        <f t="shared" si="727"/>
        <v>0</v>
      </c>
      <c r="M616" s="42">
        <v>0</v>
      </c>
      <c r="N616" s="42">
        <v>2</v>
      </c>
      <c r="O616" s="42">
        <v>6</v>
      </c>
      <c r="P616" s="42">
        <f t="shared" si="728"/>
        <v>541</v>
      </c>
      <c r="Q616" s="42"/>
      <c r="R616" s="42"/>
      <c r="S616" s="46"/>
      <c r="T616" s="46"/>
      <c r="U616" s="46"/>
      <c r="V616" s="130"/>
      <c r="W616" s="119"/>
    </row>
    <row r="617" spans="2:23" x14ac:dyDescent="0.3">
      <c r="B617" s="131">
        <v>539</v>
      </c>
      <c r="C617" s="21">
        <v>42333</v>
      </c>
      <c r="D617" s="7" t="s">
        <v>56</v>
      </c>
      <c r="E617" s="7">
        <v>0.92883101851851846</v>
      </c>
      <c r="F617" s="43"/>
      <c r="G617" s="35">
        <v>9</v>
      </c>
      <c r="H617" s="42">
        <f t="shared" si="724"/>
        <v>1.5</v>
      </c>
      <c r="I617" s="5">
        <f t="shared" si="725"/>
        <v>7.5</v>
      </c>
      <c r="J617" s="28">
        <f>IF(I617-8&lt;0,0,(I617-8))</f>
        <v>0</v>
      </c>
      <c r="K617" s="42">
        <f>IF(2&lt;J617,2,J617)</f>
        <v>0</v>
      </c>
      <c r="L617" s="130">
        <f t="shared" si="727"/>
        <v>0</v>
      </c>
      <c r="M617" s="42">
        <v>0</v>
      </c>
      <c r="N617" s="42">
        <v>2</v>
      </c>
      <c r="O617" s="42">
        <v>5.5</v>
      </c>
      <c r="P617" s="42">
        <f t="shared" si="728"/>
        <v>503</v>
      </c>
      <c r="Q617" s="42"/>
      <c r="R617" s="42"/>
      <c r="S617" s="46"/>
      <c r="T617" s="46"/>
      <c r="U617" s="46"/>
      <c r="V617" s="130"/>
      <c r="W617" s="119"/>
    </row>
    <row r="618" spans="2:23" x14ac:dyDescent="0.3">
      <c r="B618" s="131"/>
      <c r="C618" s="58" t="s">
        <v>310</v>
      </c>
      <c r="D618" s="105"/>
      <c r="E618" s="105"/>
      <c r="F618" s="105"/>
      <c r="G618" s="59">
        <f>SUM(G604:G617)</f>
        <v>136</v>
      </c>
      <c r="H618" s="59">
        <f t="shared" ref="H618" si="729">SUM(H604:H617)</f>
        <v>16.5</v>
      </c>
      <c r="I618" s="59">
        <f t="shared" ref="I618" si="730">SUM(I604:I617)</f>
        <v>119.5</v>
      </c>
      <c r="J618" s="59">
        <f t="shared" ref="J618" si="731">SUM(J604:J617)</f>
        <v>17</v>
      </c>
      <c r="K618" s="59">
        <f t="shared" ref="K618" si="732">SUM(K604:K617)</f>
        <v>15.5</v>
      </c>
      <c r="L618" s="59">
        <f t="shared" ref="L618" si="733">SUM(L604:L617)</f>
        <v>1.5</v>
      </c>
      <c r="M618" s="59">
        <v>2687</v>
      </c>
      <c r="N618" s="126">
        <f>SUM(N604:N617)</f>
        <v>7.5</v>
      </c>
      <c r="O618" s="126">
        <f>SUM(O604:O617)</f>
        <v>17.5</v>
      </c>
      <c r="P618" s="126">
        <f t="shared" si="728"/>
        <v>1643</v>
      </c>
      <c r="Q618" s="59">
        <v>1</v>
      </c>
      <c r="R618" s="59">
        <f t="shared" ref="R618" si="734">SUM(R604:R617)</f>
        <v>541</v>
      </c>
      <c r="S618" s="59">
        <v>1</v>
      </c>
      <c r="T618" s="59">
        <f t="shared" ref="T618" si="735">SUM(T604:T617)</f>
        <v>1081</v>
      </c>
      <c r="U618" s="59">
        <v>1</v>
      </c>
      <c r="V618" s="155">
        <v>1158</v>
      </c>
      <c r="W618" s="47" t="s">
        <v>319</v>
      </c>
    </row>
    <row r="619" spans="2:23" x14ac:dyDescent="0.3">
      <c r="B619" s="118"/>
      <c r="C619" s="110" t="s">
        <v>341</v>
      </c>
      <c r="D619" s="108"/>
      <c r="E619" s="109"/>
      <c r="F619" s="32"/>
      <c r="G619" s="59">
        <f>G618-G609</f>
        <v>125.5</v>
      </c>
      <c r="H619" s="59">
        <f t="shared" ref="H619" si="736">H618-H609</f>
        <v>15</v>
      </c>
      <c r="I619" s="59">
        <f>I618-I609-J604</f>
        <v>109</v>
      </c>
      <c r="J619" s="59">
        <f>J618-J609-J604</f>
        <v>14.5</v>
      </c>
      <c r="K619" s="59">
        <f t="shared" ref="K619:L619" si="737">K618-K609-K604</f>
        <v>13</v>
      </c>
      <c r="L619" s="59">
        <f t="shared" si="737"/>
        <v>1.5</v>
      </c>
      <c r="M619" s="59">
        <v>2300</v>
      </c>
      <c r="N619" s="126">
        <f>N618</f>
        <v>7.5</v>
      </c>
      <c r="O619" s="126">
        <f t="shared" ref="O619" si="738">O618</f>
        <v>17.5</v>
      </c>
      <c r="P619" s="126">
        <f t="shared" si="728"/>
        <v>1643</v>
      </c>
      <c r="Q619" s="59">
        <f t="shared" ref="Q619" si="739">Q618</f>
        <v>1</v>
      </c>
      <c r="R619" s="59">
        <f t="shared" ref="R619" si="740">R618</f>
        <v>541</v>
      </c>
      <c r="S619" s="59">
        <f t="shared" ref="S619" si="741">S618</f>
        <v>1</v>
      </c>
      <c r="T619" s="59">
        <f t="shared" ref="T619" si="742">T618</f>
        <v>1081</v>
      </c>
      <c r="U619" s="59">
        <f t="shared" ref="U619" si="743">U618</f>
        <v>1</v>
      </c>
      <c r="V619" s="155">
        <f t="shared" ref="V619" si="744">V618</f>
        <v>1158</v>
      </c>
      <c r="W619" s="47"/>
    </row>
    <row r="620" spans="2:23" x14ac:dyDescent="0.3">
      <c r="B620" s="131">
        <v>540</v>
      </c>
      <c r="C620" s="21">
        <v>42334</v>
      </c>
      <c r="D620" s="191" t="s">
        <v>175</v>
      </c>
      <c r="E620" s="192"/>
      <c r="F620" s="43"/>
      <c r="G620" s="35"/>
      <c r="H620" s="42"/>
      <c r="I620" s="5"/>
      <c r="J620" s="28"/>
      <c r="K620" s="42"/>
      <c r="L620" s="130"/>
      <c r="M620" s="42"/>
      <c r="N620" s="42"/>
      <c r="O620" s="42"/>
      <c r="P620" s="42">
        <f t="shared" si="728"/>
        <v>0</v>
      </c>
      <c r="Q620" s="42"/>
      <c r="R620" s="42"/>
      <c r="S620" s="46"/>
      <c r="T620" s="46"/>
      <c r="U620" s="46"/>
      <c r="V620" s="130"/>
      <c r="W620" s="119"/>
    </row>
    <row r="621" spans="2:23" x14ac:dyDescent="0.3">
      <c r="B621" s="131">
        <v>541</v>
      </c>
      <c r="C621" s="21">
        <v>42335</v>
      </c>
      <c r="D621" s="7">
        <v>0.45249999999999996</v>
      </c>
      <c r="E621" s="7">
        <v>0.94201388888888893</v>
      </c>
      <c r="F621" s="43">
        <f t="shared" si="726"/>
        <v>0.48951388888888897</v>
      </c>
      <c r="G621" s="35">
        <v>11.5</v>
      </c>
      <c r="H621" s="42">
        <f t="shared" si="724"/>
        <v>1.5</v>
      </c>
      <c r="I621" s="5">
        <f t="shared" si="725"/>
        <v>10</v>
      </c>
      <c r="J621" s="28">
        <f>IF(I621-8&lt;0,0,(I621-8))</f>
        <v>2</v>
      </c>
      <c r="K621" s="42">
        <f>IF(2&lt;J621,2,J621)</f>
        <v>2</v>
      </c>
      <c r="L621" s="130">
        <f>J621-K621</f>
        <v>0</v>
      </c>
      <c r="M621" s="42">
        <v>309</v>
      </c>
      <c r="N621" s="42"/>
      <c r="O621" s="42"/>
      <c r="P621" s="42"/>
      <c r="Q621" s="42"/>
      <c r="R621" s="42"/>
      <c r="S621" s="46"/>
      <c r="T621" s="46"/>
      <c r="U621" s="46"/>
      <c r="V621" s="130"/>
      <c r="W621" s="119"/>
    </row>
    <row r="622" spans="2:23" x14ac:dyDescent="0.3">
      <c r="B622" s="131">
        <v>542</v>
      </c>
      <c r="C622" s="21">
        <v>42336</v>
      </c>
      <c r="D622" s="7">
        <v>0.43634259259259256</v>
      </c>
      <c r="E622" s="7">
        <v>0.94149305555555562</v>
      </c>
      <c r="F622" s="43">
        <f t="shared" si="726"/>
        <v>0.50515046296296306</v>
      </c>
      <c r="G622" s="35">
        <v>12</v>
      </c>
      <c r="H622" s="42">
        <f t="shared" si="724"/>
        <v>1.5</v>
      </c>
      <c r="I622" s="5">
        <f t="shared" si="725"/>
        <v>10.5</v>
      </c>
      <c r="J622" s="28">
        <f>IF(I622-8&lt;0,0,(I622-8))</f>
        <v>2.5</v>
      </c>
      <c r="K622" s="42">
        <f>IF(2&lt;J622,2,J622)</f>
        <v>2</v>
      </c>
      <c r="L622" s="130">
        <f>J622-K622</f>
        <v>0.5</v>
      </c>
      <c r="M622" s="42">
        <v>406</v>
      </c>
      <c r="N622" s="42"/>
      <c r="O622" s="42"/>
      <c r="P622" s="42"/>
      <c r="Q622" s="42"/>
      <c r="R622" s="42"/>
      <c r="S622" s="46"/>
      <c r="T622" s="46"/>
      <c r="U622" s="46"/>
      <c r="V622" s="130"/>
      <c r="W622" s="119"/>
    </row>
    <row r="623" spans="2:23" x14ac:dyDescent="0.3">
      <c r="B623" s="131">
        <v>543</v>
      </c>
      <c r="C623" s="21">
        <v>42337</v>
      </c>
      <c r="D623" s="7">
        <v>0.43893518518518521</v>
      </c>
      <c r="E623" s="7">
        <v>0.92214120370370367</v>
      </c>
      <c r="F623" s="43">
        <f t="shared" si="726"/>
        <v>0.48320601851851847</v>
      </c>
      <c r="G623" s="35">
        <v>11.5</v>
      </c>
      <c r="H623" s="42">
        <f t="shared" si="724"/>
        <v>1.5</v>
      </c>
      <c r="I623" s="5">
        <f t="shared" si="725"/>
        <v>10</v>
      </c>
      <c r="J623" s="28">
        <f>IF(I623-8&lt;0,0,(I623-8))</f>
        <v>2</v>
      </c>
      <c r="K623" s="42">
        <f>IF(2&lt;J623,2,J623)</f>
        <v>2</v>
      </c>
      <c r="L623" s="130">
        <f>J623-K623</f>
        <v>0</v>
      </c>
      <c r="M623" s="42">
        <v>309</v>
      </c>
      <c r="N623" s="42"/>
      <c r="O623" s="42"/>
      <c r="P623" s="42"/>
      <c r="Q623" s="42"/>
      <c r="R623" s="42"/>
      <c r="S623" s="46"/>
      <c r="T623" s="46"/>
      <c r="U623" s="46"/>
      <c r="V623" s="130"/>
      <c r="W623" s="119"/>
    </row>
    <row r="624" spans="2:23" x14ac:dyDescent="0.3">
      <c r="B624" s="131">
        <v>544</v>
      </c>
      <c r="C624" s="21">
        <v>42338</v>
      </c>
      <c r="D624" s="7">
        <v>0.46009259259259255</v>
      </c>
      <c r="E624" s="7">
        <v>0.82928240740740744</v>
      </c>
      <c r="F624" s="43">
        <f t="shared" si="726"/>
        <v>0.36918981481481489</v>
      </c>
      <c r="G624" s="35">
        <v>9</v>
      </c>
      <c r="H624" s="42">
        <f t="shared" si="724"/>
        <v>1.5</v>
      </c>
      <c r="I624" s="5">
        <f t="shared" si="725"/>
        <v>7.5</v>
      </c>
      <c r="J624" s="28">
        <f>IF(I624-8&lt;0,0,(I624-8))</f>
        <v>0</v>
      </c>
      <c r="K624" s="42">
        <f>IF(2&lt;J624,2,J624)</f>
        <v>0</v>
      </c>
      <c r="L624" s="130">
        <f>J624-K624</f>
        <v>0</v>
      </c>
      <c r="M624" s="42">
        <v>0</v>
      </c>
      <c r="N624" s="42"/>
      <c r="O624" s="42"/>
      <c r="P624" s="42"/>
      <c r="Q624" s="42"/>
      <c r="R624" s="42"/>
      <c r="S624" s="46"/>
      <c r="T624" s="46"/>
      <c r="U624" s="46"/>
      <c r="V624" s="130"/>
      <c r="W624" s="119"/>
    </row>
    <row r="625" spans="1:23" x14ac:dyDescent="0.3">
      <c r="A625" s="10" t="s">
        <v>52</v>
      </c>
      <c r="B625" s="131">
        <v>545</v>
      </c>
      <c r="C625" s="21">
        <v>42339</v>
      </c>
      <c r="D625" s="7">
        <v>0.45995370370370375</v>
      </c>
      <c r="E625" s="7">
        <v>0.83476851851851841</v>
      </c>
      <c r="F625" s="43">
        <f t="shared" si="726"/>
        <v>0.37481481481481466</v>
      </c>
      <c r="G625" s="35">
        <v>9</v>
      </c>
      <c r="H625" s="42">
        <f t="shared" si="724"/>
        <v>1.5</v>
      </c>
      <c r="I625" s="5">
        <f t="shared" si="725"/>
        <v>7.5</v>
      </c>
      <c r="J625" s="28">
        <f>IF(I625-8&lt;0,0,(I625-8))</f>
        <v>0</v>
      </c>
      <c r="K625" s="42">
        <f>IF(2&lt;J625,2,J625)</f>
        <v>0</v>
      </c>
      <c r="L625" s="130">
        <f>J625-K625</f>
        <v>0</v>
      </c>
      <c r="M625" s="42">
        <v>0</v>
      </c>
      <c r="N625" s="42"/>
      <c r="O625" s="42"/>
      <c r="P625" s="42"/>
      <c r="Q625" s="42"/>
      <c r="R625" s="42"/>
      <c r="S625" s="46"/>
      <c r="T625" s="46"/>
      <c r="U625" s="46"/>
      <c r="V625" s="130"/>
      <c r="W625" s="119"/>
    </row>
    <row r="626" spans="1:23" x14ac:dyDescent="0.3">
      <c r="A626" s="1" t="s">
        <v>81</v>
      </c>
      <c r="B626" s="131">
        <v>546</v>
      </c>
      <c r="C626" s="21">
        <v>42340</v>
      </c>
      <c r="D626" s="191" t="s">
        <v>175</v>
      </c>
      <c r="E626" s="192"/>
      <c r="F626" s="43"/>
      <c r="G626" s="35"/>
      <c r="H626" s="42"/>
      <c r="I626" s="5"/>
      <c r="J626" s="28"/>
      <c r="K626" s="42"/>
      <c r="L626" s="130"/>
      <c r="M626" s="42"/>
      <c r="N626" s="42"/>
      <c r="O626" s="42"/>
      <c r="P626" s="42"/>
      <c r="Q626" s="42"/>
      <c r="R626" s="42"/>
      <c r="S626" s="46"/>
      <c r="T626" s="46"/>
      <c r="U626" s="46"/>
      <c r="V626" s="130"/>
      <c r="W626" s="119"/>
    </row>
    <row r="627" spans="1:23" x14ac:dyDescent="0.3">
      <c r="A627" s="193"/>
      <c r="B627" s="131">
        <v>547</v>
      </c>
      <c r="C627" s="21">
        <v>42341</v>
      </c>
      <c r="D627" s="7">
        <v>0.45699074074074075</v>
      </c>
      <c r="E627" s="7">
        <v>0.92061342592592599</v>
      </c>
      <c r="F627" s="43">
        <f t="shared" si="726"/>
        <v>0.46362268518518523</v>
      </c>
      <c r="G627" s="35">
        <v>11</v>
      </c>
      <c r="H627" s="42">
        <f t="shared" si="724"/>
        <v>1.5</v>
      </c>
      <c r="I627" s="5">
        <f t="shared" si="725"/>
        <v>9.5</v>
      </c>
      <c r="J627" s="28">
        <f>IF(I627-8&lt;0,0,(I627-8))</f>
        <v>1.5</v>
      </c>
      <c r="K627" s="42">
        <f>IF(2&lt;J627,2,J627)</f>
        <v>1.5</v>
      </c>
      <c r="L627" s="130">
        <f>J627-K627</f>
        <v>0</v>
      </c>
      <c r="M627" s="42">
        <v>226</v>
      </c>
      <c r="N627" s="42"/>
      <c r="O627" s="42"/>
      <c r="P627" s="42"/>
      <c r="Q627" s="42"/>
      <c r="R627" s="42"/>
      <c r="S627" s="46"/>
      <c r="T627" s="46"/>
      <c r="U627" s="46"/>
      <c r="V627" s="130"/>
      <c r="W627" s="119"/>
    </row>
    <row r="628" spans="1:23" x14ac:dyDescent="0.3">
      <c r="A628" s="193"/>
      <c r="B628" s="131">
        <v>548</v>
      </c>
      <c r="C628" s="21">
        <v>42342</v>
      </c>
      <c r="D628" s="7">
        <v>0.45709490740740738</v>
      </c>
      <c r="E628" s="7">
        <v>0.73474537037037047</v>
      </c>
      <c r="F628" s="43">
        <f t="shared" si="726"/>
        <v>0.27765046296296308</v>
      </c>
      <c r="G628" s="35">
        <v>6.5</v>
      </c>
      <c r="H628" s="42">
        <f t="shared" si="724"/>
        <v>0.5</v>
      </c>
      <c r="I628" s="5">
        <f t="shared" si="725"/>
        <v>6</v>
      </c>
      <c r="J628" s="28">
        <f>IF(I628-8&lt;0,0,(I628-8))</f>
        <v>0</v>
      </c>
      <c r="K628" s="42">
        <f>IF(2&lt;J628,2,J628)</f>
        <v>0</v>
      </c>
      <c r="L628" s="130">
        <f>J628-K628</f>
        <v>0</v>
      </c>
      <c r="M628" s="42">
        <v>0</v>
      </c>
      <c r="N628" s="42"/>
      <c r="O628" s="42"/>
      <c r="P628" s="42"/>
      <c r="Q628" s="42"/>
      <c r="R628" s="42"/>
      <c r="S628" s="46"/>
      <c r="T628" s="46"/>
      <c r="U628" s="46"/>
      <c r="V628" s="130"/>
      <c r="W628" s="119"/>
    </row>
    <row r="629" spans="1:23" x14ac:dyDescent="0.3">
      <c r="A629" s="193"/>
      <c r="B629" s="131">
        <v>549</v>
      </c>
      <c r="C629" s="21">
        <v>42343</v>
      </c>
      <c r="D629" s="7">
        <v>0.43577546296296293</v>
      </c>
      <c r="E629" s="7">
        <v>0.87821759259259258</v>
      </c>
      <c r="F629" s="43">
        <f t="shared" si="726"/>
        <v>0.44244212962962964</v>
      </c>
      <c r="G629" s="35">
        <v>10.5</v>
      </c>
      <c r="H629" s="42">
        <f t="shared" si="724"/>
        <v>1.5</v>
      </c>
      <c r="I629" s="5">
        <f t="shared" si="725"/>
        <v>9</v>
      </c>
      <c r="J629" s="28">
        <f>IF(I629-8&lt;0,0,(I629-8))</f>
        <v>1</v>
      </c>
      <c r="K629" s="42">
        <f>IF(2&lt;J629,2,J629)</f>
        <v>1</v>
      </c>
      <c r="L629" s="130">
        <f>J629-K629</f>
        <v>0</v>
      </c>
      <c r="M629" s="42">
        <v>151</v>
      </c>
      <c r="N629" s="42"/>
      <c r="O629" s="42"/>
      <c r="P629" s="42"/>
      <c r="Q629" s="42"/>
      <c r="R629" s="42"/>
      <c r="S629" s="46"/>
      <c r="T629" s="46"/>
      <c r="U629" s="46"/>
      <c r="V629" s="130"/>
      <c r="W629" s="119"/>
    </row>
    <row r="630" spans="1:23" x14ac:dyDescent="0.3">
      <c r="A630" s="193"/>
      <c r="B630" s="131">
        <v>550</v>
      </c>
      <c r="C630" s="21">
        <v>42344</v>
      </c>
      <c r="D630" s="7">
        <v>0.45854166666666668</v>
      </c>
      <c r="E630" s="7">
        <v>0.91480324074074071</v>
      </c>
      <c r="F630" s="43">
        <f t="shared" si="726"/>
        <v>0.45626157407407403</v>
      </c>
      <c r="G630" s="35">
        <v>11</v>
      </c>
      <c r="H630" s="42">
        <f t="shared" si="724"/>
        <v>1.5</v>
      </c>
      <c r="I630" s="5">
        <f t="shared" si="725"/>
        <v>9.5</v>
      </c>
      <c r="J630" s="28">
        <f>IF(I630-8&lt;0,0,(I630-8))</f>
        <v>1.5</v>
      </c>
      <c r="K630" s="42">
        <f>IF(2&lt;J630,2,J630)</f>
        <v>1.5</v>
      </c>
      <c r="L630" s="130">
        <f>J630-K630</f>
        <v>0</v>
      </c>
      <c r="M630" s="42">
        <v>226</v>
      </c>
      <c r="N630" s="42"/>
      <c r="O630" s="42"/>
      <c r="P630" s="42"/>
      <c r="Q630" s="42"/>
      <c r="R630" s="42"/>
      <c r="S630" s="46"/>
      <c r="T630" s="46"/>
      <c r="U630" s="46"/>
      <c r="V630" s="130"/>
      <c r="W630" s="119"/>
    </row>
    <row r="631" spans="1:23" x14ac:dyDescent="0.3">
      <c r="A631" s="1" t="s">
        <v>107</v>
      </c>
      <c r="B631" s="131">
        <v>551</v>
      </c>
      <c r="C631" s="21">
        <v>42345</v>
      </c>
      <c r="D631" s="7">
        <v>0.46033564814814815</v>
      </c>
      <c r="E631" s="7">
        <v>0.92048611111111101</v>
      </c>
      <c r="F631" s="43">
        <f t="shared" si="726"/>
        <v>0.46015046296296286</v>
      </c>
      <c r="G631" s="35">
        <v>11</v>
      </c>
      <c r="H631" s="42">
        <f t="shared" si="724"/>
        <v>1.5</v>
      </c>
      <c r="I631" s="5">
        <f t="shared" si="725"/>
        <v>9.5</v>
      </c>
      <c r="J631" s="28">
        <f>IF(I631-8&lt;0,0,(I631-8))</f>
        <v>1.5</v>
      </c>
      <c r="K631" s="42">
        <f>IF(2&lt;J631,2,J631)</f>
        <v>1.5</v>
      </c>
      <c r="L631" s="130">
        <f>J631-K631</f>
        <v>0</v>
      </c>
      <c r="M631" s="42">
        <v>226</v>
      </c>
      <c r="N631" s="42">
        <v>2</v>
      </c>
      <c r="O631" s="42">
        <v>3</v>
      </c>
      <c r="P631" s="42">
        <f>ROUND(N631*1/3*113+O631*2/3*113,0)</f>
        <v>301</v>
      </c>
      <c r="Q631" s="42"/>
      <c r="R631" s="42"/>
      <c r="S631" s="46"/>
      <c r="T631" s="46"/>
      <c r="U631" s="46"/>
      <c r="V631" s="130"/>
      <c r="W631" s="119"/>
    </row>
    <row r="632" spans="1:23" x14ac:dyDescent="0.3">
      <c r="B632" s="131">
        <v>552</v>
      </c>
      <c r="C632" s="21">
        <v>42346</v>
      </c>
      <c r="D632" s="191" t="s">
        <v>175</v>
      </c>
      <c r="E632" s="192"/>
      <c r="F632" s="43"/>
      <c r="G632" s="35"/>
      <c r="H632" s="42"/>
      <c r="I632" s="5"/>
      <c r="J632" s="28"/>
      <c r="K632" s="42"/>
      <c r="L632" s="130"/>
      <c r="M632" s="42"/>
      <c r="N632" s="42"/>
      <c r="O632" s="42"/>
      <c r="P632" s="42">
        <f t="shared" ref="P632:P634" si="745">ROUND(N632*1/3*113+O632*2/3*113,0)</f>
        <v>0</v>
      </c>
      <c r="Q632" s="42"/>
      <c r="R632" s="42"/>
      <c r="S632" s="46"/>
      <c r="T632" s="46"/>
      <c r="U632" s="46"/>
      <c r="V632" s="130"/>
      <c r="W632" s="119"/>
    </row>
    <row r="633" spans="1:23" x14ac:dyDescent="0.3">
      <c r="B633" s="131">
        <v>553</v>
      </c>
      <c r="C633" s="21">
        <v>42347</v>
      </c>
      <c r="D633" s="7">
        <v>0.45721064814814816</v>
      </c>
      <c r="E633" s="7">
        <v>0.77656249999999993</v>
      </c>
      <c r="F633" s="43">
        <f t="shared" si="726"/>
        <v>0.31935185185185178</v>
      </c>
      <c r="G633" s="35">
        <v>7.5</v>
      </c>
      <c r="H633" s="42">
        <f t="shared" si="724"/>
        <v>0.5</v>
      </c>
      <c r="I633" s="5">
        <f t="shared" si="725"/>
        <v>7</v>
      </c>
      <c r="J633" s="28">
        <f>IF(I633-8&lt;0,0,(I633-8))</f>
        <v>0</v>
      </c>
      <c r="K633" s="42">
        <f>IF(2&lt;J633,2,J633)</f>
        <v>0</v>
      </c>
      <c r="L633" s="130">
        <f>J633-K633</f>
        <v>0</v>
      </c>
      <c r="M633" s="42">
        <v>0</v>
      </c>
      <c r="N633" s="42">
        <v>2</v>
      </c>
      <c r="O633" s="42">
        <v>5</v>
      </c>
      <c r="P633" s="42">
        <f t="shared" si="745"/>
        <v>452</v>
      </c>
      <c r="Q633" s="42"/>
      <c r="R633" s="42"/>
      <c r="S633" s="46"/>
      <c r="T633" s="46"/>
      <c r="U633" s="46"/>
      <c r="V633" s="130"/>
      <c r="W633" s="119"/>
    </row>
    <row r="634" spans="1:23" x14ac:dyDescent="0.3">
      <c r="B634" s="131"/>
      <c r="C634" s="58" t="s">
        <v>310</v>
      </c>
      <c r="D634" s="105"/>
      <c r="E634" s="105"/>
      <c r="F634" s="105"/>
      <c r="G634" s="59">
        <f>SUM(G620:G633)</f>
        <v>110.5</v>
      </c>
      <c r="H634" s="59">
        <f t="shared" ref="H634" si="746">SUM(H620:H633)</f>
        <v>14.5</v>
      </c>
      <c r="I634" s="59">
        <f t="shared" ref="I634" si="747">SUM(I620:I633)</f>
        <v>96</v>
      </c>
      <c r="J634" s="59">
        <f t="shared" ref="J634" si="748">SUM(J620:J633)</f>
        <v>12</v>
      </c>
      <c r="K634" s="59">
        <f t="shared" ref="K634" si="749">SUM(K620:K633)</f>
        <v>11.5</v>
      </c>
      <c r="L634" s="59">
        <f t="shared" ref="L634" si="750">SUM(L620:L633)</f>
        <v>0.5</v>
      </c>
      <c r="M634" s="59">
        <v>1853</v>
      </c>
      <c r="N634" s="126">
        <f>SUM(N620:N633)</f>
        <v>4</v>
      </c>
      <c r="O634" s="126">
        <f>SUM(O620:O633)</f>
        <v>8</v>
      </c>
      <c r="P634" s="126">
        <f t="shared" si="745"/>
        <v>753</v>
      </c>
      <c r="Q634" s="59">
        <f t="shared" ref="Q634" si="751">SUM(Q620:Q633)</f>
        <v>0</v>
      </c>
      <c r="R634" s="59">
        <f t="shared" ref="R634" si="752">SUM(R620:R633)</f>
        <v>0</v>
      </c>
      <c r="S634" s="59">
        <f t="shared" ref="S634" si="753">SUM(S620:S633)</f>
        <v>0</v>
      </c>
      <c r="T634" s="59">
        <f t="shared" ref="T634" si="754">SUM(T620:T633)</f>
        <v>0</v>
      </c>
      <c r="U634" s="59">
        <f t="shared" ref="U634" si="755">SUM(U620:U633)</f>
        <v>0</v>
      </c>
      <c r="V634" s="155">
        <f t="shared" ref="V634" si="756">SUM(V620:V633)</f>
        <v>0</v>
      </c>
      <c r="W634" s="47" t="s">
        <v>320</v>
      </c>
    </row>
    <row r="635" spans="1:23" x14ac:dyDescent="0.3">
      <c r="B635" s="118"/>
      <c r="C635" s="110" t="s">
        <v>341</v>
      </c>
      <c r="D635" s="108"/>
      <c r="E635" s="109"/>
      <c r="F635" s="32"/>
      <c r="G635" s="59">
        <f>G634</f>
        <v>110.5</v>
      </c>
      <c r="H635" s="59">
        <f t="shared" ref="H635" si="757">H634</f>
        <v>14.5</v>
      </c>
      <c r="I635" s="59">
        <f t="shared" ref="I635" si="758">I634</f>
        <v>96</v>
      </c>
      <c r="J635" s="59">
        <f t="shared" ref="J635" si="759">J634</f>
        <v>12</v>
      </c>
      <c r="K635" s="59">
        <f t="shared" ref="K635" si="760">K634</f>
        <v>11.5</v>
      </c>
      <c r="L635" s="59">
        <f t="shared" ref="L635" si="761">L634</f>
        <v>0.5</v>
      </c>
      <c r="M635" s="59">
        <v>1853</v>
      </c>
      <c r="N635" s="126">
        <f>N634</f>
        <v>4</v>
      </c>
      <c r="O635" s="126">
        <f t="shared" ref="O635" si="762">O634</f>
        <v>8</v>
      </c>
      <c r="P635" s="126">
        <f>ROUND(N635*1/3*113+O635*2/3*113,0)</f>
        <v>753</v>
      </c>
      <c r="Q635" s="59">
        <f t="shared" ref="Q635" si="763">Q634</f>
        <v>0</v>
      </c>
      <c r="R635" s="59">
        <f t="shared" ref="R635" si="764">R634</f>
        <v>0</v>
      </c>
      <c r="S635" s="59">
        <f t="shared" ref="S635" si="765">S634</f>
        <v>0</v>
      </c>
      <c r="T635" s="59">
        <f t="shared" ref="T635" si="766">T634</f>
        <v>0</v>
      </c>
      <c r="U635" s="59">
        <f t="shared" ref="U635" si="767">U634</f>
        <v>0</v>
      </c>
      <c r="V635" s="155">
        <f t="shared" ref="V635" si="768">V634</f>
        <v>0</v>
      </c>
      <c r="W635" s="47"/>
    </row>
    <row r="636" spans="1:23" x14ac:dyDescent="0.3">
      <c r="B636" s="131">
        <v>554</v>
      </c>
      <c r="C636" s="21">
        <v>42348</v>
      </c>
      <c r="D636" s="7">
        <v>0.45701388888888889</v>
      </c>
      <c r="E636" s="7">
        <v>0.92131944444444447</v>
      </c>
      <c r="F636" s="43">
        <f t="shared" si="726"/>
        <v>0.46430555555555558</v>
      </c>
      <c r="G636" s="35">
        <v>11</v>
      </c>
      <c r="H636" s="42">
        <f t="shared" si="724"/>
        <v>1.5</v>
      </c>
      <c r="I636" s="5">
        <f t="shared" si="725"/>
        <v>9.5</v>
      </c>
      <c r="J636" s="28">
        <f>IF(I636-8&lt;0,0,(I636-8))</f>
        <v>1.5</v>
      </c>
      <c r="K636" s="42">
        <f>IF(2&lt;J636,2,J636)</f>
        <v>1.5</v>
      </c>
      <c r="L636" s="130">
        <f>J636-K636</f>
        <v>0</v>
      </c>
      <c r="M636" s="42">
        <v>226</v>
      </c>
      <c r="N636" s="42"/>
      <c r="O636" s="42"/>
      <c r="P636" s="42"/>
      <c r="Q636" s="42"/>
      <c r="R636" s="42"/>
      <c r="S636" s="46"/>
      <c r="T636" s="46"/>
      <c r="U636" s="46"/>
      <c r="V636" s="130"/>
      <c r="W636" s="119"/>
    </row>
    <row r="637" spans="1:23" x14ac:dyDescent="0.3">
      <c r="B637" s="131">
        <v>555</v>
      </c>
      <c r="C637" s="21">
        <v>42349</v>
      </c>
      <c r="D637" s="7">
        <v>0.53090277777777783</v>
      </c>
      <c r="E637" s="7">
        <v>0.91842592592592587</v>
      </c>
      <c r="F637" s="43">
        <f t="shared" si="726"/>
        <v>0.38752314814814803</v>
      </c>
      <c r="G637" s="35">
        <v>9.5</v>
      </c>
      <c r="H637" s="42">
        <f t="shared" si="724"/>
        <v>1.5</v>
      </c>
      <c r="I637" s="5">
        <f t="shared" si="725"/>
        <v>8</v>
      </c>
      <c r="J637" s="28">
        <f>IF(I637-8&lt;0,0,(I637-8))</f>
        <v>0</v>
      </c>
      <c r="K637" s="42">
        <f>IF(2&lt;J637,2,J637)</f>
        <v>0</v>
      </c>
      <c r="L637" s="130">
        <f>J637-K637</f>
        <v>0</v>
      </c>
      <c r="M637" s="42">
        <v>0</v>
      </c>
      <c r="N637" s="42"/>
      <c r="O637" s="42"/>
      <c r="P637" s="42"/>
      <c r="Q637" s="42"/>
      <c r="R637" s="42"/>
      <c r="S637" s="46"/>
      <c r="T637" s="46"/>
      <c r="U637" s="46"/>
      <c r="V637" s="130"/>
      <c r="W637" s="119"/>
    </row>
    <row r="638" spans="1:23" x14ac:dyDescent="0.3">
      <c r="B638" s="131">
        <v>556</v>
      </c>
      <c r="C638" s="21">
        <v>42350</v>
      </c>
      <c r="D638" s="7">
        <v>0.43623842592592593</v>
      </c>
      <c r="E638" s="7">
        <v>0.79679398148148151</v>
      </c>
      <c r="F638" s="43">
        <f t="shared" si="726"/>
        <v>0.36055555555555557</v>
      </c>
      <c r="G638" s="35">
        <v>8.5</v>
      </c>
      <c r="H638" s="42">
        <f t="shared" si="724"/>
        <v>0.5</v>
      </c>
      <c r="I638" s="5">
        <f t="shared" si="725"/>
        <v>8</v>
      </c>
      <c r="J638" s="28">
        <f>IF(I638-8&lt;0,0,(I638-8))</f>
        <v>0</v>
      </c>
      <c r="K638" s="42">
        <f>IF(2&lt;J638,2,J638)</f>
        <v>0</v>
      </c>
      <c r="L638" s="130">
        <f>J638-K638</f>
        <v>0</v>
      </c>
      <c r="M638" s="42">
        <v>0</v>
      </c>
      <c r="N638" s="42"/>
      <c r="O638" s="42"/>
      <c r="P638" s="42"/>
      <c r="Q638" s="42"/>
      <c r="R638" s="42"/>
      <c r="S638" s="46"/>
      <c r="T638" s="46"/>
      <c r="U638" s="46"/>
      <c r="V638" s="130"/>
      <c r="W638" s="119"/>
    </row>
    <row r="639" spans="1:23" x14ac:dyDescent="0.3">
      <c r="B639" s="131">
        <v>557</v>
      </c>
      <c r="C639" s="21">
        <v>42351</v>
      </c>
      <c r="D639" s="7" t="s">
        <v>56</v>
      </c>
      <c r="E639" s="7">
        <v>0.8941203703703704</v>
      </c>
      <c r="F639" s="43"/>
      <c r="G639" s="35">
        <v>10</v>
      </c>
      <c r="H639" s="42">
        <f t="shared" si="724"/>
        <v>1.5</v>
      </c>
      <c r="I639" s="5">
        <f t="shared" si="725"/>
        <v>8.5</v>
      </c>
      <c r="J639" s="28">
        <f>IF(I639-8&lt;0,0,(I639-8))</f>
        <v>0.5</v>
      </c>
      <c r="K639" s="42">
        <f>IF(2&lt;J639,2,J639)</f>
        <v>0.5</v>
      </c>
      <c r="L639" s="130">
        <f>J639-K639</f>
        <v>0</v>
      </c>
      <c r="M639" s="42">
        <v>75</v>
      </c>
      <c r="N639" s="42"/>
      <c r="O639" s="42"/>
      <c r="P639" s="42"/>
      <c r="Q639" s="42"/>
      <c r="R639" s="42"/>
      <c r="S639" s="46"/>
      <c r="T639" s="46"/>
      <c r="U639" s="46"/>
      <c r="V639" s="130"/>
      <c r="W639" s="119"/>
    </row>
    <row r="640" spans="1:23" x14ac:dyDescent="0.3">
      <c r="B640" s="131">
        <v>558</v>
      </c>
      <c r="C640" s="21">
        <v>42352</v>
      </c>
      <c r="D640" s="189" t="s">
        <v>175</v>
      </c>
      <c r="E640" s="190"/>
      <c r="F640" s="43"/>
      <c r="G640" s="35"/>
      <c r="H640" s="42"/>
      <c r="I640" s="5"/>
      <c r="J640" s="28"/>
      <c r="K640" s="42"/>
      <c r="L640" s="130"/>
      <c r="M640" s="42"/>
      <c r="N640" s="42"/>
      <c r="O640" s="42"/>
      <c r="P640" s="42"/>
      <c r="Q640" s="42"/>
      <c r="R640" s="42"/>
      <c r="S640" s="46"/>
      <c r="T640" s="46"/>
      <c r="U640" s="46"/>
      <c r="V640" s="130"/>
      <c r="W640" s="119"/>
    </row>
    <row r="641" spans="2:23" x14ac:dyDescent="0.3">
      <c r="B641" s="131">
        <v>559</v>
      </c>
      <c r="C641" s="21">
        <v>42353</v>
      </c>
      <c r="D641" s="7">
        <v>0.46008101851851851</v>
      </c>
      <c r="E641" s="7">
        <v>0.92043981481481485</v>
      </c>
      <c r="F641" s="43">
        <f t="shared" si="726"/>
        <v>0.46035879629629634</v>
      </c>
      <c r="G641" s="35">
        <v>11</v>
      </c>
      <c r="H641" s="42">
        <f t="shared" si="724"/>
        <v>1.5</v>
      </c>
      <c r="I641" s="5">
        <f t="shared" si="725"/>
        <v>9.5</v>
      </c>
      <c r="J641" s="28">
        <f t="shared" ref="J641:J646" si="769">IF(I641-8&lt;0,0,(I641-8))</f>
        <v>1.5</v>
      </c>
      <c r="K641" s="42">
        <f t="shared" ref="K641:K646" si="770">IF(2&lt;J641,2,J641)</f>
        <v>1.5</v>
      </c>
      <c r="L641" s="130">
        <f t="shared" ref="L641:L646" si="771">J641-K641</f>
        <v>0</v>
      </c>
      <c r="M641" s="42">
        <v>226</v>
      </c>
      <c r="N641" s="42"/>
      <c r="O641" s="42"/>
      <c r="P641" s="42"/>
      <c r="Q641" s="42"/>
      <c r="R641" s="42"/>
      <c r="S641" s="46"/>
      <c r="T641" s="46"/>
      <c r="U641" s="46"/>
      <c r="V641" s="130"/>
      <c r="W641" s="119"/>
    </row>
    <row r="642" spans="2:23" x14ac:dyDescent="0.3">
      <c r="B642" s="131">
        <v>560</v>
      </c>
      <c r="C642" s="21">
        <v>42354</v>
      </c>
      <c r="D642" s="7">
        <v>0.45995370370370375</v>
      </c>
      <c r="E642" s="7" t="s">
        <v>56</v>
      </c>
      <c r="F642" s="43"/>
      <c r="G642" s="35">
        <v>7</v>
      </c>
      <c r="H642" s="42">
        <f t="shared" si="724"/>
        <v>0.5</v>
      </c>
      <c r="I642" s="5">
        <f t="shared" si="725"/>
        <v>6.5</v>
      </c>
      <c r="J642" s="28">
        <f t="shared" si="769"/>
        <v>0</v>
      </c>
      <c r="K642" s="42">
        <f t="shared" si="770"/>
        <v>0</v>
      </c>
      <c r="L642" s="130">
        <f t="shared" si="771"/>
        <v>0</v>
      </c>
      <c r="M642" s="42">
        <v>0</v>
      </c>
      <c r="N642" s="42"/>
      <c r="O642" s="42"/>
      <c r="P642" s="42"/>
      <c r="Q642" s="42"/>
      <c r="R642" s="42"/>
      <c r="S642" s="46"/>
      <c r="T642" s="46"/>
      <c r="U642" s="46"/>
      <c r="V642" s="130"/>
      <c r="W642" s="119"/>
    </row>
    <row r="643" spans="2:23" x14ac:dyDescent="0.3">
      <c r="B643" s="131">
        <v>561</v>
      </c>
      <c r="C643" s="21">
        <v>42355</v>
      </c>
      <c r="D643" s="7">
        <v>0.45673611111111106</v>
      </c>
      <c r="E643" s="7">
        <v>0.73908564814814814</v>
      </c>
      <c r="F643" s="43">
        <f t="shared" si="726"/>
        <v>0.28234953703703708</v>
      </c>
      <c r="G643" s="35">
        <v>7</v>
      </c>
      <c r="H643" s="42">
        <f t="shared" si="724"/>
        <v>0.5</v>
      </c>
      <c r="I643" s="5">
        <f t="shared" si="725"/>
        <v>6.5</v>
      </c>
      <c r="J643" s="28">
        <f t="shared" si="769"/>
        <v>0</v>
      </c>
      <c r="K643" s="42">
        <f t="shared" si="770"/>
        <v>0</v>
      </c>
      <c r="L643" s="130">
        <f t="shared" si="771"/>
        <v>0</v>
      </c>
      <c r="M643" s="42">
        <v>0</v>
      </c>
      <c r="N643" s="42"/>
      <c r="O643" s="42"/>
      <c r="P643" s="42"/>
      <c r="Q643" s="42"/>
      <c r="R643" s="42"/>
      <c r="S643" s="46"/>
      <c r="T643" s="46"/>
      <c r="U643" s="46"/>
      <c r="V643" s="130"/>
      <c r="W643" s="119"/>
    </row>
    <row r="644" spans="2:23" x14ac:dyDescent="0.3">
      <c r="B644" s="131">
        <v>562</v>
      </c>
      <c r="C644" s="21">
        <v>42356</v>
      </c>
      <c r="D644" s="7">
        <v>0.45238425925925929</v>
      </c>
      <c r="E644" s="7">
        <v>0.73393518518518519</v>
      </c>
      <c r="F644" s="43">
        <f t="shared" si="726"/>
        <v>0.2815509259259259</v>
      </c>
      <c r="G644" s="35">
        <v>7</v>
      </c>
      <c r="H644" s="42">
        <f t="shared" si="724"/>
        <v>0.5</v>
      </c>
      <c r="I644" s="5">
        <f t="shared" si="725"/>
        <v>6.5</v>
      </c>
      <c r="J644" s="28">
        <f t="shared" si="769"/>
        <v>0</v>
      </c>
      <c r="K644" s="42">
        <f t="shared" si="770"/>
        <v>0</v>
      </c>
      <c r="L644" s="130">
        <f t="shared" si="771"/>
        <v>0</v>
      </c>
      <c r="M644" s="42">
        <v>0</v>
      </c>
      <c r="N644" s="42"/>
      <c r="O644" s="42"/>
      <c r="P644" s="42"/>
      <c r="Q644" s="42"/>
      <c r="R644" s="42"/>
      <c r="S644" s="46"/>
      <c r="T644" s="46"/>
      <c r="U644" s="46"/>
      <c r="V644" s="130"/>
      <c r="W644" s="119"/>
    </row>
    <row r="645" spans="2:23" x14ac:dyDescent="0.3">
      <c r="B645" s="131">
        <v>563</v>
      </c>
      <c r="C645" s="21">
        <v>42357</v>
      </c>
      <c r="D645" s="7">
        <v>0.43572916666666667</v>
      </c>
      <c r="E645" s="7">
        <v>0.79207175925925932</v>
      </c>
      <c r="F645" s="43">
        <f t="shared" si="726"/>
        <v>0.35634259259259266</v>
      </c>
      <c r="G645" s="35">
        <v>8.5</v>
      </c>
      <c r="H645" s="42">
        <f t="shared" si="724"/>
        <v>0.5</v>
      </c>
      <c r="I645" s="5">
        <f t="shared" si="725"/>
        <v>8</v>
      </c>
      <c r="J645" s="28">
        <f t="shared" si="769"/>
        <v>0</v>
      </c>
      <c r="K645" s="42">
        <f t="shared" si="770"/>
        <v>0</v>
      </c>
      <c r="L645" s="130">
        <f t="shared" si="771"/>
        <v>0</v>
      </c>
      <c r="M645" s="42">
        <v>0</v>
      </c>
      <c r="N645" s="42"/>
      <c r="O645" s="42"/>
      <c r="P645" s="42"/>
      <c r="Q645" s="42"/>
      <c r="R645" s="42"/>
      <c r="S645" s="46"/>
      <c r="T645" s="46"/>
      <c r="U645" s="46"/>
      <c r="V645" s="130"/>
      <c r="W645" s="119"/>
    </row>
    <row r="646" spans="2:23" x14ac:dyDescent="0.3">
      <c r="B646" s="131">
        <v>564</v>
      </c>
      <c r="C646" s="21">
        <v>42358</v>
      </c>
      <c r="D646" s="7">
        <v>0.43961805555555555</v>
      </c>
      <c r="E646" s="7">
        <v>0.80281249999999993</v>
      </c>
      <c r="F646" s="43">
        <f t="shared" si="726"/>
        <v>0.36319444444444438</v>
      </c>
      <c r="G646" s="35">
        <v>8.5</v>
      </c>
      <c r="H646" s="42">
        <f t="shared" si="724"/>
        <v>0.5</v>
      </c>
      <c r="I646" s="5">
        <f t="shared" si="725"/>
        <v>8</v>
      </c>
      <c r="J646" s="28">
        <f t="shared" si="769"/>
        <v>0</v>
      </c>
      <c r="K646" s="42">
        <f t="shared" si="770"/>
        <v>0</v>
      </c>
      <c r="L646" s="130">
        <f t="shared" si="771"/>
        <v>0</v>
      </c>
      <c r="M646" s="42">
        <v>0</v>
      </c>
      <c r="N646" s="42"/>
      <c r="O646" s="42"/>
      <c r="P646" s="42"/>
      <c r="Q646" s="42"/>
      <c r="R646" s="42"/>
      <c r="S646" s="46"/>
      <c r="T646" s="46"/>
      <c r="U646" s="46"/>
      <c r="V646" s="130"/>
      <c r="W646" s="119"/>
    </row>
    <row r="647" spans="2:23" x14ac:dyDescent="0.3">
      <c r="B647" s="131">
        <v>565</v>
      </c>
      <c r="C647" s="21">
        <v>42359</v>
      </c>
      <c r="D647" s="189" t="s">
        <v>175</v>
      </c>
      <c r="E647" s="190"/>
      <c r="F647" s="43"/>
      <c r="G647" s="35"/>
      <c r="H647" s="42"/>
      <c r="I647" s="5"/>
      <c r="J647" s="28"/>
      <c r="K647" s="42"/>
      <c r="L647" s="130"/>
      <c r="M647" s="42"/>
      <c r="N647" s="42"/>
      <c r="O647" s="42"/>
      <c r="P647" s="42"/>
      <c r="Q647" s="42"/>
      <c r="R647" s="42"/>
      <c r="S647" s="46"/>
      <c r="T647" s="46"/>
      <c r="U647" s="46"/>
      <c r="V647" s="130"/>
      <c r="W647" s="119"/>
    </row>
    <row r="648" spans="2:23" x14ac:dyDescent="0.3">
      <c r="B648" s="131">
        <v>566</v>
      </c>
      <c r="C648" s="21">
        <v>42360</v>
      </c>
      <c r="D648" s="7">
        <v>0.45997685185185189</v>
      </c>
      <c r="E648" s="7">
        <v>0.9353125000000001</v>
      </c>
      <c r="F648" s="43">
        <f t="shared" si="726"/>
        <v>0.47533564814814822</v>
      </c>
      <c r="G648" s="35">
        <v>11.5</v>
      </c>
      <c r="H648" s="42">
        <f t="shared" si="724"/>
        <v>1.5</v>
      </c>
      <c r="I648" s="5">
        <f t="shared" si="725"/>
        <v>10</v>
      </c>
      <c r="J648" s="28">
        <f>IF(I648-8&lt;0,0,(I648-8))</f>
        <v>2</v>
      </c>
      <c r="K648" s="42">
        <f>IF(2&lt;J648,2,J648)</f>
        <v>2</v>
      </c>
      <c r="L648" s="130">
        <f>J648-K648</f>
        <v>0</v>
      </c>
      <c r="M648" s="42">
        <v>301</v>
      </c>
      <c r="N648" s="42">
        <v>2</v>
      </c>
      <c r="O648" s="42">
        <v>3</v>
      </c>
      <c r="P648" s="42">
        <f>ROUND(N648*1/3*113+O648*2/3*113,0)</f>
        <v>301</v>
      </c>
      <c r="Q648" s="42"/>
      <c r="R648" s="42"/>
      <c r="S648" s="46"/>
      <c r="T648" s="46"/>
      <c r="U648" s="46"/>
      <c r="V648" s="130"/>
      <c r="W648" s="119"/>
    </row>
    <row r="649" spans="2:23" x14ac:dyDescent="0.3">
      <c r="B649" s="131">
        <v>567</v>
      </c>
      <c r="C649" s="21">
        <v>42361</v>
      </c>
      <c r="D649" s="7">
        <v>0.45979166666666665</v>
      </c>
      <c r="E649" s="7">
        <v>0.73210648148148139</v>
      </c>
      <c r="F649" s="43">
        <f t="shared" si="726"/>
        <v>0.27231481481481473</v>
      </c>
      <c r="G649" s="35">
        <v>6.5</v>
      </c>
      <c r="H649" s="42">
        <f t="shared" si="724"/>
        <v>0.5</v>
      </c>
      <c r="I649" s="5">
        <f t="shared" si="725"/>
        <v>6</v>
      </c>
      <c r="J649" s="28">
        <f>IF(I649-8&lt;0,0,(I649-8))</f>
        <v>0</v>
      </c>
      <c r="K649" s="42">
        <f>IF(2&lt;J649,2,J649)</f>
        <v>0</v>
      </c>
      <c r="L649" s="130">
        <f>J649-K649</f>
        <v>0</v>
      </c>
      <c r="M649" s="42">
        <v>0</v>
      </c>
      <c r="N649" s="42">
        <v>2</v>
      </c>
      <c r="O649" s="42">
        <v>4</v>
      </c>
      <c r="P649" s="42">
        <f t="shared" ref="P649:P651" si="772">ROUND(N649*1/3*113+O649*2/3*113,0)</f>
        <v>377</v>
      </c>
      <c r="Q649" s="42"/>
      <c r="R649" s="42"/>
      <c r="S649" s="46"/>
      <c r="T649" s="46"/>
      <c r="U649" s="46"/>
      <c r="V649" s="130"/>
      <c r="W649" s="119"/>
    </row>
    <row r="650" spans="2:23" x14ac:dyDescent="0.3">
      <c r="B650" s="131"/>
      <c r="C650" s="58" t="s">
        <v>310</v>
      </c>
      <c r="D650" s="105"/>
      <c r="E650" s="105"/>
      <c r="F650" s="105"/>
      <c r="G650" s="59">
        <f>SUM(G636:G649)</f>
        <v>106</v>
      </c>
      <c r="H650" s="59">
        <f t="shared" ref="H650" si="773">SUM(H636:H649)</f>
        <v>11</v>
      </c>
      <c r="I650" s="59">
        <f t="shared" ref="I650" si="774">SUM(I636:I649)</f>
        <v>95</v>
      </c>
      <c r="J650" s="59">
        <f t="shared" ref="J650" si="775">SUM(J636:J649)</f>
        <v>5.5</v>
      </c>
      <c r="K650" s="59">
        <f t="shared" ref="K650" si="776">SUM(K636:K649)</f>
        <v>5.5</v>
      </c>
      <c r="L650" s="59">
        <f t="shared" ref="L650" si="777">SUM(L636:L649)</f>
        <v>0</v>
      </c>
      <c r="M650" s="59">
        <v>828</v>
      </c>
      <c r="N650" s="126">
        <f>SUM(N636:N649)</f>
        <v>4</v>
      </c>
      <c r="O650" s="126">
        <f>SUM(O636:O649)</f>
        <v>7</v>
      </c>
      <c r="P650" s="126">
        <f t="shared" si="772"/>
        <v>678</v>
      </c>
      <c r="Q650" s="59">
        <f t="shared" ref="Q650" si="778">SUM(Q636:Q649)</f>
        <v>0</v>
      </c>
      <c r="R650" s="59">
        <f t="shared" ref="R650" si="779">SUM(R636:R649)</f>
        <v>0</v>
      </c>
      <c r="S650" s="59">
        <f t="shared" ref="S650" si="780">SUM(S636:S649)</f>
        <v>0</v>
      </c>
      <c r="T650" s="59">
        <f t="shared" ref="T650" si="781">SUM(T636:T649)</f>
        <v>0</v>
      </c>
      <c r="U650" s="59">
        <f t="shared" ref="U650" si="782">SUM(U636:U649)</f>
        <v>0</v>
      </c>
      <c r="V650" s="155">
        <f t="shared" ref="V650" si="783">SUM(V636:V649)</f>
        <v>0</v>
      </c>
      <c r="W650" s="47" t="s">
        <v>323</v>
      </c>
    </row>
    <row r="651" spans="2:23" x14ac:dyDescent="0.3">
      <c r="B651" s="118"/>
      <c r="C651" s="110" t="s">
        <v>341</v>
      </c>
      <c r="D651" s="108"/>
      <c r="E651" s="109"/>
      <c r="F651" s="32"/>
      <c r="G651" s="59">
        <f>G650</f>
        <v>106</v>
      </c>
      <c r="H651" s="59">
        <f t="shared" ref="H651" si="784">H650</f>
        <v>11</v>
      </c>
      <c r="I651" s="59">
        <f t="shared" ref="I651" si="785">I650</f>
        <v>95</v>
      </c>
      <c r="J651" s="59">
        <f t="shared" ref="J651" si="786">J650</f>
        <v>5.5</v>
      </c>
      <c r="K651" s="59">
        <f t="shared" ref="K651" si="787">K650</f>
        <v>5.5</v>
      </c>
      <c r="L651" s="59">
        <f t="shared" ref="L651" si="788">L650</f>
        <v>0</v>
      </c>
      <c r="M651" s="59">
        <v>828</v>
      </c>
      <c r="N651" s="126">
        <f>N650</f>
        <v>4</v>
      </c>
      <c r="O651" s="126">
        <f t="shared" ref="O651" si="789">O650</f>
        <v>7</v>
      </c>
      <c r="P651" s="126">
        <f t="shared" si="772"/>
        <v>678</v>
      </c>
      <c r="Q651" s="59">
        <f t="shared" ref="Q651" si="790">Q650</f>
        <v>0</v>
      </c>
      <c r="R651" s="59">
        <f t="shared" ref="R651" si="791">R650</f>
        <v>0</v>
      </c>
      <c r="S651" s="59">
        <f t="shared" ref="S651" si="792">S650</f>
        <v>0</v>
      </c>
      <c r="T651" s="59">
        <f t="shared" ref="T651" si="793">T650</f>
        <v>0</v>
      </c>
      <c r="U651" s="59">
        <f t="shared" ref="U651" si="794">U650</f>
        <v>0</v>
      </c>
      <c r="V651" s="155">
        <f t="shared" ref="V651" si="795">V650</f>
        <v>0</v>
      </c>
      <c r="W651" s="47"/>
    </row>
    <row r="652" spans="2:23" x14ac:dyDescent="0.3">
      <c r="B652" s="131">
        <v>568</v>
      </c>
      <c r="C652" s="21">
        <v>42362</v>
      </c>
      <c r="D652" s="7" t="s">
        <v>56</v>
      </c>
      <c r="E652" s="7" t="s">
        <v>56</v>
      </c>
      <c r="F652" s="43"/>
      <c r="G652" s="35">
        <v>7</v>
      </c>
      <c r="H652" s="42">
        <f t="shared" si="724"/>
        <v>0.5</v>
      </c>
      <c r="I652" s="5">
        <f t="shared" si="725"/>
        <v>6.5</v>
      </c>
      <c r="J652" s="28">
        <f>IF(I652-8&lt;0,0,(I652-8))</f>
        <v>0</v>
      </c>
      <c r="K652" s="42">
        <f>IF(2&lt;J652,2,J652)</f>
        <v>0</v>
      </c>
      <c r="L652" s="130">
        <f>J652-K652</f>
        <v>0</v>
      </c>
      <c r="M652" s="42">
        <v>0</v>
      </c>
      <c r="N652" s="42"/>
      <c r="O652" s="42"/>
      <c r="P652" s="42"/>
      <c r="Q652" s="42"/>
      <c r="R652" s="42"/>
      <c r="S652" s="46"/>
      <c r="T652" s="46"/>
      <c r="U652" s="46"/>
      <c r="V652" s="130"/>
      <c r="W652" s="119"/>
    </row>
    <row r="653" spans="2:23" ht="32.4" x14ac:dyDescent="0.3">
      <c r="B653" s="131">
        <v>569</v>
      </c>
      <c r="C653" s="29">
        <v>42363</v>
      </c>
      <c r="D653" s="189" t="s">
        <v>175</v>
      </c>
      <c r="E653" s="190"/>
      <c r="F653" s="43"/>
      <c r="G653" s="35"/>
      <c r="H653" s="42"/>
      <c r="I653" s="5"/>
      <c r="J653" s="28"/>
      <c r="K653" s="42"/>
      <c r="L653" s="130"/>
      <c r="M653" s="42"/>
      <c r="N653" s="42"/>
      <c r="O653" s="42"/>
      <c r="P653" s="42"/>
      <c r="Q653" s="42"/>
      <c r="R653" s="42"/>
      <c r="S653" s="46"/>
      <c r="T653" s="46"/>
      <c r="U653" s="46"/>
      <c r="V653" s="130"/>
      <c r="W653" s="119" t="s">
        <v>259</v>
      </c>
    </row>
    <row r="654" spans="2:23" x14ac:dyDescent="0.3">
      <c r="B654" s="131">
        <v>570</v>
      </c>
      <c r="C654" s="21">
        <v>42364</v>
      </c>
      <c r="D654" s="189" t="s">
        <v>175</v>
      </c>
      <c r="E654" s="190"/>
      <c r="F654" s="43"/>
      <c r="G654" s="35"/>
      <c r="H654" s="42"/>
      <c r="I654" s="5"/>
      <c r="J654" s="28"/>
      <c r="K654" s="42"/>
      <c r="L654" s="130"/>
      <c r="M654" s="42"/>
      <c r="N654" s="42"/>
      <c r="O654" s="42"/>
      <c r="P654" s="42"/>
      <c r="Q654" s="42"/>
      <c r="R654" s="42"/>
      <c r="S654" s="46"/>
      <c r="T654" s="46"/>
      <c r="U654" s="46"/>
      <c r="V654" s="130"/>
      <c r="W654" s="119"/>
    </row>
    <row r="655" spans="2:23" x14ac:dyDescent="0.3">
      <c r="B655" s="131">
        <v>571</v>
      </c>
      <c r="C655" s="21">
        <v>42365</v>
      </c>
      <c r="D655" s="189" t="s">
        <v>175</v>
      </c>
      <c r="E655" s="190"/>
      <c r="F655" s="43"/>
      <c r="G655" s="35"/>
      <c r="H655" s="42"/>
      <c r="I655" s="5"/>
      <c r="J655" s="28"/>
      <c r="K655" s="42"/>
      <c r="L655" s="130"/>
      <c r="M655" s="42"/>
      <c r="N655" s="42"/>
      <c r="O655" s="42"/>
      <c r="P655" s="42"/>
      <c r="Q655" s="42"/>
      <c r="R655" s="42"/>
      <c r="S655" s="46"/>
      <c r="T655" s="46"/>
      <c r="U655" s="46"/>
      <c r="V655" s="130"/>
      <c r="W655" s="119"/>
    </row>
    <row r="656" spans="2:23" x14ac:dyDescent="0.3">
      <c r="B656" s="131">
        <v>572</v>
      </c>
      <c r="C656" s="21">
        <v>42366</v>
      </c>
      <c r="D656" s="189" t="s">
        <v>175</v>
      </c>
      <c r="E656" s="190"/>
      <c r="F656" s="43"/>
      <c r="G656" s="35"/>
      <c r="H656" s="42"/>
      <c r="I656" s="5"/>
      <c r="J656" s="28"/>
      <c r="K656" s="42"/>
      <c r="L656" s="130"/>
      <c r="M656" s="42"/>
      <c r="N656" s="42"/>
      <c r="O656" s="42"/>
      <c r="P656" s="42"/>
      <c r="Q656" s="42"/>
      <c r="R656" s="42"/>
      <c r="S656" s="46"/>
      <c r="T656" s="46"/>
      <c r="U656" s="46"/>
      <c r="V656" s="130"/>
      <c r="W656" s="119"/>
    </row>
    <row r="657" spans="2:24" x14ac:dyDescent="0.3">
      <c r="B657" s="131">
        <v>573</v>
      </c>
      <c r="C657" s="21">
        <v>42367</v>
      </c>
      <c r="D657" s="7">
        <v>0.45993055555555556</v>
      </c>
      <c r="E657" s="7">
        <v>0.72981481481481481</v>
      </c>
      <c r="F657" s="43">
        <f t="shared" si="726"/>
        <v>0.26988425925925924</v>
      </c>
      <c r="G657" s="35">
        <v>6.5</v>
      </c>
      <c r="H657" s="42">
        <f t="shared" si="724"/>
        <v>0.5</v>
      </c>
      <c r="I657" s="5">
        <f t="shared" si="725"/>
        <v>6</v>
      </c>
      <c r="J657" s="28">
        <f>IF(I657-8&lt;0,0,(I657-8))</f>
        <v>0</v>
      </c>
      <c r="K657" s="42">
        <f>IF(2&lt;J657,2,J657)</f>
        <v>0</v>
      </c>
      <c r="L657" s="130">
        <f>J657-K657</f>
        <v>0</v>
      </c>
      <c r="M657" s="42">
        <v>0</v>
      </c>
      <c r="N657" s="42"/>
      <c r="O657" s="42"/>
      <c r="P657" s="42"/>
      <c r="Q657" s="42"/>
      <c r="R657" s="42"/>
      <c r="S657" s="46"/>
      <c r="T657" s="46"/>
      <c r="U657" s="46"/>
      <c r="V657" s="130"/>
      <c r="W657" s="119"/>
    </row>
    <row r="658" spans="2:24" x14ac:dyDescent="0.3">
      <c r="B658" s="131">
        <v>574</v>
      </c>
      <c r="C658" s="21">
        <v>42368</v>
      </c>
      <c r="D658" s="7">
        <v>0.45240740740740742</v>
      </c>
      <c r="E658" s="7">
        <v>0.92201388888888891</v>
      </c>
      <c r="F658" s="43">
        <f t="shared" si="726"/>
        <v>0.46960648148148149</v>
      </c>
      <c r="G658" s="35">
        <v>11.5</v>
      </c>
      <c r="H658" s="42">
        <f t="shared" si="724"/>
        <v>1.5</v>
      </c>
      <c r="I658" s="5">
        <f t="shared" si="725"/>
        <v>10</v>
      </c>
      <c r="J658" s="28">
        <f>IF(I658-8&lt;0,0,(I658-8))</f>
        <v>2</v>
      </c>
      <c r="K658" s="42">
        <f>IF(2&lt;J658,2,J658)</f>
        <v>2</v>
      </c>
      <c r="L658" s="130">
        <f>J658-K658</f>
        <v>0</v>
      </c>
      <c r="M658" s="42">
        <v>301</v>
      </c>
      <c r="N658" s="42"/>
      <c r="O658" s="42"/>
      <c r="P658" s="42"/>
      <c r="Q658" s="42"/>
      <c r="R658" s="42"/>
      <c r="S658" s="46"/>
      <c r="T658" s="46"/>
      <c r="U658" s="46"/>
      <c r="V658" s="130"/>
      <c r="W658" s="119"/>
    </row>
    <row r="659" spans="2:24" ht="16.8" thickBot="1" x14ac:dyDescent="0.35">
      <c r="B659" s="152">
        <v>575</v>
      </c>
      <c r="C659" s="120">
        <v>42369</v>
      </c>
      <c r="D659" s="121">
        <v>0.45995370370370375</v>
      </c>
      <c r="E659" s="121">
        <v>0.87890046296296298</v>
      </c>
      <c r="F659" s="122">
        <f t="shared" si="726"/>
        <v>0.41894675925925923</v>
      </c>
      <c r="G659" s="123">
        <v>10</v>
      </c>
      <c r="H659" s="123">
        <f t="shared" si="724"/>
        <v>1.5</v>
      </c>
      <c r="I659" s="50">
        <f t="shared" si="725"/>
        <v>8.5</v>
      </c>
      <c r="J659" s="50">
        <f>IF(I659-8&lt;0,0,(I659-8))</f>
        <v>0.5</v>
      </c>
      <c r="K659" s="98">
        <f>IF(2&lt;J659,2,J659)</f>
        <v>0.5</v>
      </c>
      <c r="L659" s="128">
        <f>J659-K659</f>
        <v>0</v>
      </c>
      <c r="M659" s="98">
        <v>75</v>
      </c>
      <c r="N659" s="98"/>
      <c r="O659" s="98"/>
      <c r="P659" s="98"/>
      <c r="Q659" s="98"/>
      <c r="R659" s="98"/>
      <c r="S659" s="124"/>
      <c r="T659" s="124"/>
      <c r="U659" s="124"/>
      <c r="V659" s="130"/>
      <c r="W659" s="119"/>
    </row>
    <row r="660" spans="2:24" ht="16.8" thickBot="1" x14ac:dyDescent="0.35">
      <c r="B660" s="17"/>
      <c r="C660" s="151" t="s">
        <v>342</v>
      </c>
      <c r="D660" s="146"/>
      <c r="E660" s="146"/>
      <c r="F660" s="146"/>
      <c r="G660" s="132">
        <f>G651+G635+G619+G603+G587+G571+G555+G539+G523+G507+G491+G475+G459+G443+G427+G411+G395+G379+G363+G347+G331+G315+G299+G283+G267+G251+G235+G219+G203+G187+G171+G155+G139+G123+G107+G91+G75+G59+G43+G27+G11</f>
        <v>4249.5</v>
      </c>
      <c r="H660" s="132">
        <f t="shared" ref="H660:U660" si="796">H651+H635+H619+H603+H587+H571+H555+H539+H523+H507+H491+H475+H459+H443+H427+H411+H395+H379+H363+H347+H331+H315+H299+H283+H267+H251+H235+H219+H203+H187+H171+H155+H139+H123+H107+H91+H75+H59+H43+H27+H11</f>
        <v>538</v>
      </c>
      <c r="I660" s="132">
        <f t="shared" si="796"/>
        <v>3694</v>
      </c>
      <c r="J660" s="132">
        <f t="shared" si="796"/>
        <v>442.5</v>
      </c>
      <c r="K660" s="132">
        <f t="shared" si="796"/>
        <v>398</v>
      </c>
      <c r="L660" s="132">
        <f t="shared" si="796"/>
        <v>44.5</v>
      </c>
      <c r="M660" s="132">
        <v>67022</v>
      </c>
      <c r="N660" s="132">
        <f t="shared" si="796"/>
        <v>161.5</v>
      </c>
      <c r="O660" s="132">
        <f t="shared" si="796"/>
        <v>360.5</v>
      </c>
      <c r="P660" s="132">
        <f t="shared" si="796"/>
        <v>34848</v>
      </c>
      <c r="Q660" s="132">
        <f t="shared" si="796"/>
        <v>11</v>
      </c>
      <c r="R660" s="132">
        <f t="shared" si="796"/>
        <v>5191</v>
      </c>
      <c r="S660" s="132">
        <f t="shared" si="796"/>
        <v>13</v>
      </c>
      <c r="T660" s="132">
        <v>13666</v>
      </c>
      <c r="U660" s="132">
        <f t="shared" si="796"/>
        <v>17</v>
      </c>
      <c r="V660" s="117">
        <v>18562</v>
      </c>
      <c r="W660" s="117">
        <v>139289</v>
      </c>
    </row>
    <row r="661" spans="2:24" ht="16.8" thickBot="1" x14ac:dyDescent="0.35">
      <c r="B661" s="17" t="s">
        <v>354</v>
      </c>
      <c r="C661" s="147"/>
      <c r="D661" s="147"/>
      <c r="E661" s="147"/>
      <c r="F661" s="147"/>
      <c r="G661" s="148"/>
      <c r="H661" s="147"/>
      <c r="I661" s="147"/>
      <c r="J661" s="147"/>
      <c r="K661" s="147"/>
      <c r="L661" s="149"/>
      <c r="M661" s="188">
        <v>67022</v>
      </c>
      <c r="N661" s="149"/>
      <c r="O661" s="149"/>
      <c r="P661" s="17">
        <v>34848</v>
      </c>
      <c r="Q661" s="149"/>
      <c r="R661" s="17">
        <v>5191</v>
      </c>
      <c r="S661" s="150"/>
      <c r="T661" s="41">
        <v>13666</v>
      </c>
      <c r="U661" s="150"/>
      <c r="V661" s="153">
        <v>18562</v>
      </c>
      <c r="W661" s="154">
        <f>SUM(M661+P661+R661+T661+V661)</f>
        <v>139289</v>
      </c>
      <c r="X661" s="34"/>
    </row>
    <row r="662" spans="2:24" x14ac:dyDescent="0.3">
      <c r="M662" s="1">
        <f>SUM(M11,M27,M43,M59,M75,M91,M107,M155,M171,M187,M203,M219,M235,M251,M267,M283,M299,M315,M331,M347,M363,M379,M395,M411,M427,M443,M459,M475,M491,M507,M523,M539,M555,M571,M587,M603,M619,M635,M651)</f>
        <v>67022</v>
      </c>
    </row>
  </sheetData>
  <autoFilter ref="A1:X662"/>
  <mergeCells count="95">
    <mergeCell ref="D269:E269"/>
    <mergeCell ref="D272:E272"/>
    <mergeCell ref="D274:E274"/>
    <mergeCell ref="D257:E257"/>
    <mergeCell ref="D260:E260"/>
    <mergeCell ref="D263:E263"/>
    <mergeCell ref="D268:E268"/>
    <mergeCell ref="A141:A144"/>
    <mergeCell ref="D146:E146"/>
    <mergeCell ref="D153:E153"/>
    <mergeCell ref="D156:E156"/>
    <mergeCell ref="A245:A248"/>
    <mergeCell ref="D236:E236"/>
    <mergeCell ref="D204:E204"/>
    <mergeCell ref="A212:A215"/>
    <mergeCell ref="D225:E225"/>
    <mergeCell ref="D226:E226"/>
    <mergeCell ref="D227:E227"/>
    <mergeCell ref="D158:E158"/>
    <mergeCell ref="D160:E160"/>
    <mergeCell ref="D161:E161"/>
    <mergeCell ref="A176:A179"/>
    <mergeCell ref="D180:E180"/>
    <mergeCell ref="D332:E332"/>
    <mergeCell ref="D336:E336"/>
    <mergeCell ref="D344:E344"/>
    <mergeCell ref="A280:A285"/>
    <mergeCell ref="D302:E302"/>
    <mergeCell ref="D303:E303"/>
    <mergeCell ref="D307:E307"/>
    <mergeCell ref="A312:A317"/>
    <mergeCell ref="D316:E316"/>
    <mergeCell ref="D317:E317"/>
    <mergeCell ref="D318:E318"/>
    <mergeCell ref="D319:E319"/>
    <mergeCell ref="D320:E320"/>
    <mergeCell ref="D321:E321"/>
    <mergeCell ref="D328:E328"/>
    <mergeCell ref="D296:E296"/>
    <mergeCell ref="A349:A352"/>
    <mergeCell ref="D355:E355"/>
    <mergeCell ref="D360:E360"/>
    <mergeCell ref="D440:E440"/>
    <mergeCell ref="A383:A386"/>
    <mergeCell ref="D396:E396"/>
    <mergeCell ref="D397:E397"/>
    <mergeCell ref="D399:E399"/>
    <mergeCell ref="D404:E404"/>
    <mergeCell ref="D409:E409"/>
    <mergeCell ref="D416:E416"/>
    <mergeCell ref="A418:A421"/>
    <mergeCell ref="D424:E424"/>
    <mergeCell ref="D434:E434"/>
    <mergeCell ref="D439:E439"/>
    <mergeCell ref="D370:E370"/>
    <mergeCell ref="D499:E499"/>
    <mergeCell ref="D441:E441"/>
    <mergeCell ref="D451:E451"/>
    <mergeCell ref="A452:A455"/>
    <mergeCell ref="D456:E456"/>
    <mergeCell ref="D457:E457"/>
    <mergeCell ref="D460:E460"/>
    <mergeCell ref="D461:E461"/>
    <mergeCell ref="D467:E467"/>
    <mergeCell ref="D473:E473"/>
    <mergeCell ref="A487:A492"/>
    <mergeCell ref="D489:E489"/>
    <mergeCell ref="D569:E569"/>
    <mergeCell ref="D505:E505"/>
    <mergeCell ref="D513:E513"/>
    <mergeCell ref="A524:A527"/>
    <mergeCell ref="D537:E537"/>
    <mergeCell ref="D541:E541"/>
    <mergeCell ref="D545:E545"/>
    <mergeCell ref="D551:E551"/>
    <mergeCell ref="D552:E552"/>
    <mergeCell ref="A558:A561"/>
    <mergeCell ref="D561:E561"/>
    <mergeCell ref="D568:E568"/>
    <mergeCell ref="A627:A630"/>
    <mergeCell ref="D632:E632"/>
    <mergeCell ref="D640:E640"/>
    <mergeCell ref="D647:E647"/>
    <mergeCell ref="D572:E572"/>
    <mergeCell ref="D575:E575"/>
    <mergeCell ref="A593:A596"/>
    <mergeCell ref="D595:E595"/>
    <mergeCell ref="D600:E600"/>
    <mergeCell ref="D610:E610"/>
    <mergeCell ref="D653:E653"/>
    <mergeCell ref="D654:E654"/>
    <mergeCell ref="D655:E655"/>
    <mergeCell ref="D656:E656"/>
    <mergeCell ref="D620:E620"/>
    <mergeCell ref="D626:E626"/>
  </mergeCells>
  <phoneticPr fontId="1" type="noConversion"/>
  <pageMargins left="0.25" right="0.25" top="0.75" bottom="0.75" header="0.3" footer="0.3"/>
  <pageSetup paperSize="9" scale="54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42"/>
  <sheetViews>
    <sheetView tabSelected="1" zoomScale="85" zoomScaleNormal="85" workbookViewId="0">
      <pane ySplit="1" topLeftCell="A2" activePane="bottomLeft" state="frozen"/>
      <selection pane="bottomLeft" activeCell="M1338" sqref="M1338"/>
    </sheetView>
  </sheetViews>
  <sheetFormatPr defaultRowHeight="16.2" x14ac:dyDescent="0.3"/>
  <cols>
    <col min="1" max="1" width="11.6640625" style="175" customWidth="1"/>
    <col min="2" max="2" width="11.33203125" style="139" customWidth="1"/>
    <col min="3" max="3" width="25.44140625" style="139" customWidth="1"/>
    <col min="4" max="5" width="12.21875" style="139" customWidth="1"/>
    <col min="6" max="6" width="11.109375" style="139" customWidth="1"/>
    <col min="7" max="7" width="13" style="139" customWidth="1"/>
    <col min="8" max="8" width="9.109375" style="139" customWidth="1"/>
    <col min="9" max="9" width="10.33203125" style="139" customWidth="1"/>
    <col min="10" max="11" width="9.109375" style="139" customWidth="1"/>
    <col min="12" max="12" width="9.109375" style="141" customWidth="1"/>
    <col min="13" max="17" width="8.88671875" style="139"/>
    <col min="18" max="18" width="10.77734375" style="139" bestFit="1" customWidth="1"/>
    <col min="19" max="19" width="8.109375" style="139" customWidth="1"/>
    <col min="20" max="20" width="9.33203125" style="139" customWidth="1"/>
    <col min="21" max="21" width="9.88671875" style="141" customWidth="1"/>
    <col min="22" max="22" width="10.6640625" style="139" customWidth="1"/>
    <col min="23" max="23" width="13" style="133" customWidth="1"/>
    <col min="24" max="16384" width="8.88671875" style="139"/>
  </cols>
  <sheetData>
    <row r="1" spans="1:24" ht="114" thickBot="1" x14ac:dyDescent="0.35">
      <c r="A1" s="142" t="s">
        <v>357</v>
      </c>
      <c r="B1" s="95" t="s">
        <v>252</v>
      </c>
      <c r="C1" s="31" t="s">
        <v>1</v>
      </c>
      <c r="D1" s="11" t="s">
        <v>2</v>
      </c>
      <c r="E1" s="11" t="s">
        <v>3</v>
      </c>
      <c r="F1" s="30" t="s">
        <v>18</v>
      </c>
      <c r="G1" s="44" t="s">
        <v>84</v>
      </c>
      <c r="H1" s="44" t="s">
        <v>348</v>
      </c>
      <c r="I1" s="23" t="s">
        <v>190</v>
      </c>
      <c r="J1" s="23" t="s">
        <v>173</v>
      </c>
      <c r="K1" s="23" t="s">
        <v>86</v>
      </c>
      <c r="L1" s="54" t="s">
        <v>87</v>
      </c>
      <c r="M1" s="24" t="s">
        <v>19</v>
      </c>
      <c r="N1" s="23" t="s">
        <v>344</v>
      </c>
      <c r="O1" s="23" t="s">
        <v>345</v>
      </c>
      <c r="P1" s="125" t="s">
        <v>346</v>
      </c>
      <c r="Q1" s="23" t="s">
        <v>255</v>
      </c>
      <c r="R1" s="23" t="s">
        <v>256</v>
      </c>
      <c r="S1" s="23" t="s">
        <v>20</v>
      </c>
      <c r="T1" s="23" t="s">
        <v>90</v>
      </c>
      <c r="U1" s="54" t="s">
        <v>41</v>
      </c>
      <c r="V1" s="23" t="s">
        <v>254</v>
      </c>
      <c r="W1" s="158" t="s">
        <v>17</v>
      </c>
    </row>
    <row r="2" spans="1:24" ht="16.95" customHeight="1" x14ac:dyDescent="0.3">
      <c r="A2" s="171" t="s">
        <v>22</v>
      </c>
      <c r="B2" s="172">
        <v>1</v>
      </c>
      <c r="C2" s="176">
        <v>42370</v>
      </c>
      <c r="D2" s="72" t="s">
        <v>57</v>
      </c>
      <c r="E2" s="71">
        <v>0.94126157407407407</v>
      </c>
      <c r="F2" s="9"/>
      <c r="G2" s="28">
        <v>12.5</v>
      </c>
      <c r="H2" s="42">
        <f>IF(G2&gt;=9,1.5,0.5)</f>
        <v>1.5</v>
      </c>
      <c r="I2" s="28">
        <f t="shared" ref="I2:I67" si="0">IF((G2="？"),"?",(G2-H2))</f>
        <v>11</v>
      </c>
      <c r="J2" s="28">
        <f t="shared" ref="J2:J17" si="1">IF(I2-8&lt;0,0,(I2-8))</f>
        <v>3</v>
      </c>
      <c r="K2" s="42">
        <f t="shared" ref="K2:K67" si="2">IF(2&lt;J2,2,J2)</f>
        <v>2</v>
      </c>
      <c r="L2" s="129">
        <f t="shared" ref="L2:L67" si="3">J2-K2</f>
        <v>1</v>
      </c>
      <c r="M2" s="42">
        <f>IF(K2="?",0,ROUND(115*4/3*K2+115*5/3*L2,0))</f>
        <v>498</v>
      </c>
      <c r="N2" s="42"/>
      <c r="O2" s="42"/>
      <c r="P2" s="42"/>
      <c r="Q2" s="42"/>
      <c r="R2" s="42"/>
      <c r="S2" s="28"/>
      <c r="T2" s="28"/>
      <c r="U2" s="129"/>
      <c r="V2" s="64"/>
      <c r="W2" s="49" t="s">
        <v>260</v>
      </c>
      <c r="X2" s="1"/>
    </row>
    <row r="3" spans="1:24" ht="16.95" customHeight="1" x14ac:dyDescent="0.3">
      <c r="A3" s="174" t="s">
        <v>239</v>
      </c>
      <c r="B3" s="18">
        <v>2</v>
      </c>
      <c r="C3" s="176">
        <v>42371</v>
      </c>
      <c r="D3" s="51">
        <v>0.46202546296296299</v>
      </c>
      <c r="E3" s="71">
        <v>0.82787037037037037</v>
      </c>
      <c r="F3" s="9">
        <f t="shared" ref="F3:F67" si="4">E3-D3</f>
        <v>0.36584490740740738</v>
      </c>
      <c r="G3" s="5">
        <v>9</v>
      </c>
      <c r="H3" s="42">
        <f t="shared" ref="H3:H67" si="5">IF(G3&gt;=9,1.5,0.5)</f>
        <v>1.5</v>
      </c>
      <c r="I3" s="5">
        <f t="shared" si="0"/>
        <v>7.5</v>
      </c>
      <c r="J3" s="28">
        <f t="shared" si="1"/>
        <v>0</v>
      </c>
      <c r="K3" s="42">
        <f t="shared" si="2"/>
        <v>0</v>
      </c>
      <c r="L3" s="130">
        <f t="shared" si="3"/>
        <v>0</v>
      </c>
      <c r="M3" s="42">
        <f t="shared" ref="M3:M36" si="6">IF(K3="?",0,ROUND(115*4/3*K3+115*5/3*L3,0))</f>
        <v>0</v>
      </c>
      <c r="N3" s="42"/>
      <c r="O3" s="42"/>
      <c r="P3" s="42"/>
      <c r="Q3" s="42"/>
      <c r="R3" s="42"/>
      <c r="S3" s="5"/>
      <c r="T3" s="5"/>
      <c r="U3" s="130"/>
      <c r="V3" s="56"/>
      <c r="W3" s="119"/>
    </row>
    <row r="4" spans="1:24" ht="16.95" customHeight="1" x14ac:dyDescent="0.3">
      <c r="A4" s="34" t="s">
        <v>187</v>
      </c>
      <c r="B4" s="18">
        <v>3</v>
      </c>
      <c r="C4" s="14">
        <v>42372</v>
      </c>
      <c r="D4" s="51">
        <v>0.44118055555555552</v>
      </c>
      <c r="E4" s="71">
        <v>0.81795138888888896</v>
      </c>
      <c r="F4" s="9">
        <f t="shared" si="4"/>
        <v>0.37677083333333344</v>
      </c>
      <c r="G4" s="5">
        <v>9</v>
      </c>
      <c r="H4" s="42">
        <f t="shared" si="5"/>
        <v>1.5</v>
      </c>
      <c r="I4" s="5">
        <f t="shared" si="0"/>
        <v>7.5</v>
      </c>
      <c r="J4" s="28">
        <f t="shared" si="1"/>
        <v>0</v>
      </c>
      <c r="K4" s="42">
        <f t="shared" si="2"/>
        <v>0</v>
      </c>
      <c r="L4" s="130">
        <f t="shared" si="3"/>
        <v>0</v>
      </c>
      <c r="M4" s="42">
        <f t="shared" si="6"/>
        <v>0</v>
      </c>
      <c r="N4" s="42"/>
      <c r="O4" s="42"/>
      <c r="P4" s="42"/>
      <c r="Q4" s="42"/>
      <c r="R4" s="42"/>
      <c r="S4" s="5"/>
      <c r="T4" s="5"/>
      <c r="U4" s="130"/>
      <c r="V4" s="5"/>
      <c r="W4" s="48"/>
    </row>
    <row r="5" spans="1:24" ht="16.95" customHeight="1" x14ac:dyDescent="0.3">
      <c r="A5" s="34" t="s">
        <v>176</v>
      </c>
      <c r="B5" s="18">
        <v>4</v>
      </c>
      <c r="C5" s="14">
        <v>42373</v>
      </c>
      <c r="D5" s="51">
        <v>0.46800925925925929</v>
      </c>
      <c r="E5" s="71">
        <v>0.92078703703703713</v>
      </c>
      <c r="F5" s="9">
        <f t="shared" si="4"/>
        <v>0.45277777777777783</v>
      </c>
      <c r="G5" s="5">
        <v>11</v>
      </c>
      <c r="H5" s="42">
        <f t="shared" si="5"/>
        <v>1.5</v>
      </c>
      <c r="I5" s="5">
        <f t="shared" si="0"/>
        <v>9.5</v>
      </c>
      <c r="J5" s="28">
        <f>IF(I5-8&lt;0,0,(I5-8))</f>
        <v>1.5</v>
      </c>
      <c r="K5" s="42">
        <f t="shared" si="2"/>
        <v>1.5</v>
      </c>
      <c r="L5" s="35">
        <f t="shared" si="3"/>
        <v>0</v>
      </c>
      <c r="M5" s="42">
        <f t="shared" si="6"/>
        <v>230</v>
      </c>
      <c r="N5" s="42"/>
      <c r="O5" s="42"/>
      <c r="P5" s="42"/>
      <c r="Q5" s="42"/>
      <c r="R5" s="42"/>
      <c r="S5" s="5"/>
      <c r="T5" s="5"/>
      <c r="U5" s="35" t="s">
        <v>258</v>
      </c>
      <c r="V5" s="56">
        <v>1148</v>
      </c>
      <c r="W5" s="48"/>
    </row>
    <row r="6" spans="1:24" ht="16.95" customHeight="1" x14ac:dyDescent="0.3">
      <c r="B6" s="18">
        <v>5</v>
      </c>
      <c r="C6" s="14">
        <v>42374</v>
      </c>
      <c r="D6" s="202" t="s">
        <v>21</v>
      </c>
      <c r="E6" s="203"/>
      <c r="F6" s="9"/>
      <c r="G6" s="5"/>
      <c r="H6" s="42"/>
      <c r="I6" s="5"/>
      <c r="J6" s="28"/>
      <c r="K6" s="42"/>
      <c r="L6" s="130"/>
      <c r="M6" s="42"/>
      <c r="N6" s="42"/>
      <c r="O6" s="42"/>
      <c r="P6" s="42"/>
      <c r="Q6" s="42"/>
      <c r="R6" s="42"/>
      <c r="S6" s="5"/>
      <c r="T6" s="5"/>
      <c r="U6" s="130"/>
      <c r="V6" s="5"/>
      <c r="W6" s="48"/>
    </row>
    <row r="7" spans="1:24" ht="16.95" customHeight="1" x14ac:dyDescent="0.3">
      <c r="A7" s="34"/>
      <c r="B7" s="18">
        <v>6</v>
      </c>
      <c r="C7" s="14">
        <v>42375</v>
      </c>
      <c r="D7" s="51" t="s">
        <v>57</v>
      </c>
      <c r="E7" s="51" t="s">
        <v>57</v>
      </c>
      <c r="F7" s="9"/>
      <c r="G7" s="33">
        <v>11.5</v>
      </c>
      <c r="H7" s="42">
        <f t="shared" si="5"/>
        <v>1.5</v>
      </c>
      <c r="I7" s="5">
        <f t="shared" si="0"/>
        <v>10</v>
      </c>
      <c r="J7" s="28">
        <f t="shared" si="1"/>
        <v>2</v>
      </c>
      <c r="K7" s="42">
        <f t="shared" si="2"/>
        <v>2</v>
      </c>
      <c r="L7" s="130">
        <f t="shared" si="3"/>
        <v>0</v>
      </c>
      <c r="M7" s="42">
        <f t="shared" si="6"/>
        <v>307</v>
      </c>
      <c r="N7" s="42">
        <v>2</v>
      </c>
      <c r="O7" s="42">
        <v>2</v>
      </c>
      <c r="P7" s="42">
        <f>IF(O7&gt;6,ROUND(N7*4/3*115+6*5/3*115+(O7-6)*8/3*115,0),ROUND(N7*4/3*115+O7*5/3*115,0))</f>
        <v>690</v>
      </c>
      <c r="Q7" s="42"/>
      <c r="R7" s="42"/>
      <c r="S7" s="5"/>
      <c r="T7" s="5"/>
      <c r="U7" s="130"/>
      <c r="V7" s="5"/>
      <c r="W7" s="48"/>
    </row>
    <row r="8" spans="1:24" ht="16.95" customHeight="1" x14ac:dyDescent="0.3">
      <c r="A8" s="34"/>
      <c r="B8" s="18">
        <v>7</v>
      </c>
      <c r="C8" s="14">
        <v>42376</v>
      </c>
      <c r="D8" s="51">
        <v>0.46046296296296302</v>
      </c>
      <c r="E8" s="71">
        <v>0.75101851851851853</v>
      </c>
      <c r="F8" s="9">
        <f t="shared" si="4"/>
        <v>0.29055555555555551</v>
      </c>
      <c r="G8" s="33">
        <v>7</v>
      </c>
      <c r="H8" s="42">
        <f t="shared" si="5"/>
        <v>0.5</v>
      </c>
      <c r="I8" s="5">
        <f t="shared" si="0"/>
        <v>6.5</v>
      </c>
      <c r="J8" s="28">
        <f t="shared" si="1"/>
        <v>0</v>
      </c>
      <c r="K8" s="42">
        <f t="shared" si="2"/>
        <v>0</v>
      </c>
      <c r="L8" s="130">
        <f t="shared" si="3"/>
        <v>0</v>
      </c>
      <c r="M8" s="42">
        <f t="shared" si="6"/>
        <v>0</v>
      </c>
      <c r="N8" s="42">
        <v>2</v>
      </c>
      <c r="O8" s="42">
        <v>4.5</v>
      </c>
      <c r="P8" s="42">
        <f>IF(O8&gt;6,ROUND(N8*4/3*113+6*5/3*113+(O8-6)*8/3*113,0),ROUND(N8*4/3*113+O8*5/3*113,0))</f>
        <v>1149</v>
      </c>
      <c r="Q8" s="42"/>
      <c r="R8" s="42"/>
      <c r="S8" s="5"/>
      <c r="T8" s="5"/>
      <c r="U8" s="130"/>
      <c r="V8" s="5"/>
      <c r="W8" s="48"/>
    </row>
    <row r="9" spans="1:24" x14ac:dyDescent="0.3">
      <c r="A9" s="34"/>
      <c r="B9" s="18"/>
      <c r="C9" s="177" t="s">
        <v>25</v>
      </c>
      <c r="D9" s="84"/>
      <c r="E9" s="85"/>
      <c r="F9" s="32"/>
      <c r="G9" s="27">
        <f>SUM(G2:G8)</f>
        <v>60</v>
      </c>
      <c r="H9" s="27">
        <f t="shared" ref="H9:T9" si="7">SUM(H2:H8)</f>
        <v>8</v>
      </c>
      <c r="I9" s="27">
        <f t="shared" si="7"/>
        <v>52</v>
      </c>
      <c r="J9" s="27">
        <f t="shared" si="7"/>
        <v>6.5</v>
      </c>
      <c r="K9" s="27">
        <f t="shared" si="7"/>
        <v>5.5</v>
      </c>
      <c r="L9" s="36">
        <f t="shared" si="7"/>
        <v>1</v>
      </c>
      <c r="M9" s="27">
        <f t="shared" si="7"/>
        <v>1035</v>
      </c>
      <c r="N9" s="27">
        <f t="shared" si="7"/>
        <v>4</v>
      </c>
      <c r="O9" s="27">
        <f t="shared" si="7"/>
        <v>6.5</v>
      </c>
      <c r="P9" s="27">
        <f t="shared" si="7"/>
        <v>1839</v>
      </c>
      <c r="Q9" s="27">
        <f t="shared" si="7"/>
        <v>0</v>
      </c>
      <c r="R9" s="27">
        <f t="shared" si="7"/>
        <v>0</v>
      </c>
      <c r="S9" s="27">
        <f t="shared" si="7"/>
        <v>0</v>
      </c>
      <c r="T9" s="27">
        <f t="shared" si="7"/>
        <v>0</v>
      </c>
      <c r="U9" s="36">
        <v>1</v>
      </c>
      <c r="V9" s="27">
        <v>1148</v>
      </c>
      <c r="W9" s="27" t="s">
        <v>276</v>
      </c>
    </row>
    <row r="10" spans="1:24" x14ac:dyDescent="0.3">
      <c r="A10" s="34"/>
      <c r="B10" s="118"/>
      <c r="C10" s="177" t="s">
        <v>335</v>
      </c>
      <c r="D10" s="84"/>
      <c r="E10" s="85"/>
      <c r="F10" s="32"/>
      <c r="G10" s="27">
        <f>G9</f>
        <v>60</v>
      </c>
      <c r="H10" s="27">
        <f t="shared" ref="H10:V10" si="8">H9</f>
        <v>8</v>
      </c>
      <c r="I10" s="27">
        <f>I9-J5</f>
        <v>50.5</v>
      </c>
      <c r="J10" s="27">
        <f>J9-J5</f>
        <v>5</v>
      </c>
      <c r="K10" s="27">
        <f t="shared" ref="K10:M10" si="9">K9-K5</f>
        <v>4</v>
      </c>
      <c r="L10" s="36">
        <f t="shared" si="9"/>
        <v>1</v>
      </c>
      <c r="M10" s="27">
        <f t="shared" si="9"/>
        <v>805</v>
      </c>
      <c r="N10" s="27">
        <f>N9</f>
        <v>4</v>
      </c>
      <c r="O10" s="27">
        <f t="shared" ref="O10" si="10">O9</f>
        <v>6.5</v>
      </c>
      <c r="P10" s="27">
        <f t="shared" ref="P10" si="11">P9</f>
        <v>1839</v>
      </c>
      <c r="Q10" s="27">
        <f t="shared" si="8"/>
        <v>0</v>
      </c>
      <c r="R10" s="27">
        <f t="shared" si="8"/>
        <v>0</v>
      </c>
      <c r="S10" s="27">
        <f t="shared" si="8"/>
        <v>0</v>
      </c>
      <c r="T10" s="27">
        <f t="shared" si="8"/>
        <v>0</v>
      </c>
      <c r="U10" s="36">
        <f t="shared" si="8"/>
        <v>1</v>
      </c>
      <c r="V10" s="27">
        <f t="shared" si="8"/>
        <v>1148</v>
      </c>
      <c r="W10" s="27"/>
    </row>
    <row r="11" spans="1:24" ht="16.95" customHeight="1" x14ac:dyDescent="0.3">
      <c r="A11" s="142"/>
      <c r="B11" s="18">
        <v>8</v>
      </c>
      <c r="C11" s="14">
        <v>42377</v>
      </c>
      <c r="D11" s="202" t="s">
        <v>21</v>
      </c>
      <c r="E11" s="203"/>
      <c r="F11" s="9"/>
      <c r="G11" s="33"/>
      <c r="H11" s="42"/>
      <c r="I11" s="5"/>
      <c r="J11" s="28"/>
      <c r="K11" s="42"/>
      <c r="L11" s="130"/>
      <c r="M11" s="42"/>
      <c r="N11" s="42"/>
      <c r="O11" s="42"/>
      <c r="P11" s="42"/>
      <c r="Q11" s="42"/>
      <c r="R11" s="42"/>
      <c r="S11" s="5"/>
      <c r="T11" s="5"/>
      <c r="U11" s="130"/>
      <c r="V11" s="5"/>
      <c r="W11" s="48"/>
    </row>
    <row r="12" spans="1:24" ht="16.95" customHeight="1" x14ac:dyDescent="0.3">
      <c r="A12" s="142"/>
      <c r="B12" s="18">
        <v>9</v>
      </c>
      <c r="C12" s="14">
        <v>42378</v>
      </c>
      <c r="D12" s="51">
        <v>0.43932870370370369</v>
      </c>
      <c r="E12" s="71">
        <v>0.82637731481481491</v>
      </c>
      <c r="F12" s="9">
        <f t="shared" si="4"/>
        <v>0.38704861111111122</v>
      </c>
      <c r="G12" s="33">
        <v>9.5</v>
      </c>
      <c r="H12" s="42">
        <f t="shared" si="5"/>
        <v>1.5</v>
      </c>
      <c r="I12" s="5">
        <f t="shared" si="0"/>
        <v>8</v>
      </c>
      <c r="J12" s="28">
        <f t="shared" si="1"/>
        <v>0</v>
      </c>
      <c r="K12" s="42">
        <f t="shared" si="2"/>
        <v>0</v>
      </c>
      <c r="L12" s="130">
        <f t="shared" si="3"/>
        <v>0</v>
      </c>
      <c r="M12" s="42">
        <f t="shared" si="6"/>
        <v>0</v>
      </c>
      <c r="N12" s="42"/>
      <c r="O12" s="42"/>
      <c r="P12" s="42"/>
      <c r="Q12" s="42"/>
      <c r="R12" s="42"/>
      <c r="S12" s="5"/>
      <c r="T12" s="5"/>
      <c r="U12" s="130"/>
      <c r="V12" s="5"/>
      <c r="W12" s="48"/>
    </row>
    <row r="13" spans="1:24" ht="16.95" customHeight="1" x14ac:dyDescent="0.3">
      <c r="A13" s="142"/>
      <c r="B13" s="18">
        <v>10</v>
      </c>
      <c r="C13" s="14">
        <v>42379</v>
      </c>
      <c r="D13" s="51">
        <v>0.4463078703703704</v>
      </c>
      <c r="E13" s="71">
        <v>0.81887731481481474</v>
      </c>
      <c r="F13" s="9">
        <f t="shared" si="4"/>
        <v>0.37256944444444434</v>
      </c>
      <c r="G13" s="33">
        <v>9</v>
      </c>
      <c r="H13" s="42">
        <f t="shared" si="5"/>
        <v>1.5</v>
      </c>
      <c r="I13" s="5">
        <f t="shared" si="0"/>
        <v>7.5</v>
      </c>
      <c r="J13" s="28">
        <f t="shared" si="1"/>
        <v>0</v>
      </c>
      <c r="K13" s="42">
        <f t="shared" si="2"/>
        <v>0</v>
      </c>
      <c r="L13" s="130">
        <f t="shared" si="3"/>
        <v>0</v>
      </c>
      <c r="M13" s="42">
        <f t="shared" si="6"/>
        <v>0</v>
      </c>
      <c r="N13" s="42"/>
      <c r="O13" s="42"/>
      <c r="P13" s="42"/>
      <c r="Q13" s="42"/>
      <c r="R13" s="42"/>
      <c r="S13" s="5"/>
      <c r="T13" s="5"/>
      <c r="U13" s="130"/>
      <c r="V13" s="5"/>
      <c r="W13" s="48"/>
    </row>
    <row r="14" spans="1:24" ht="16.95" customHeight="1" x14ac:dyDescent="0.3">
      <c r="A14" s="34"/>
      <c r="B14" s="18">
        <v>11</v>
      </c>
      <c r="C14" s="14">
        <v>42380</v>
      </c>
      <c r="D14" s="51">
        <v>0.46012731481481484</v>
      </c>
      <c r="E14" s="51" t="s">
        <v>57</v>
      </c>
      <c r="F14" s="9"/>
      <c r="G14" s="33">
        <v>11.5</v>
      </c>
      <c r="H14" s="42">
        <f t="shared" si="5"/>
        <v>1.5</v>
      </c>
      <c r="I14" s="5">
        <f t="shared" si="0"/>
        <v>10</v>
      </c>
      <c r="J14" s="28">
        <f t="shared" si="1"/>
        <v>2</v>
      </c>
      <c r="K14" s="42">
        <f t="shared" si="2"/>
        <v>2</v>
      </c>
      <c r="L14" s="130">
        <f t="shared" si="3"/>
        <v>0</v>
      </c>
      <c r="M14" s="42">
        <f t="shared" si="6"/>
        <v>307</v>
      </c>
      <c r="N14" s="42"/>
      <c r="O14" s="42"/>
      <c r="P14" s="42"/>
      <c r="Q14" s="42"/>
      <c r="R14" s="42"/>
      <c r="S14" s="5"/>
      <c r="T14" s="5"/>
      <c r="U14" s="130"/>
      <c r="V14" s="5"/>
      <c r="W14" s="48"/>
    </row>
    <row r="15" spans="1:24" ht="16.95" customHeight="1" x14ac:dyDescent="0.3">
      <c r="A15" s="34"/>
      <c r="B15" s="18">
        <v>12</v>
      </c>
      <c r="C15" s="14">
        <v>42381</v>
      </c>
      <c r="D15" s="202" t="s">
        <v>21</v>
      </c>
      <c r="E15" s="203"/>
      <c r="F15" s="9"/>
      <c r="G15" s="33"/>
      <c r="H15" s="42"/>
      <c r="I15" s="5"/>
      <c r="J15" s="28"/>
      <c r="K15" s="42"/>
      <c r="L15" s="130"/>
      <c r="M15" s="42"/>
      <c r="N15" s="42"/>
      <c r="O15" s="42"/>
      <c r="P15" s="42"/>
      <c r="Q15" s="42"/>
      <c r="R15" s="42"/>
      <c r="S15" s="5"/>
      <c r="T15" s="5"/>
      <c r="U15" s="130"/>
      <c r="V15" s="5"/>
      <c r="W15" s="48"/>
    </row>
    <row r="16" spans="1:24" ht="16.95" customHeight="1" x14ac:dyDescent="0.3">
      <c r="A16" s="34"/>
      <c r="B16" s="18">
        <v>13</v>
      </c>
      <c r="C16" s="14">
        <v>42382</v>
      </c>
      <c r="D16" s="202" t="s">
        <v>21</v>
      </c>
      <c r="E16" s="203"/>
      <c r="F16" s="9"/>
      <c r="G16" s="33"/>
      <c r="H16" s="42"/>
      <c r="I16" s="5"/>
      <c r="J16" s="28"/>
      <c r="K16" s="42"/>
      <c r="L16" s="130"/>
      <c r="M16" s="42"/>
      <c r="N16" s="42"/>
      <c r="O16" s="42"/>
      <c r="P16" s="42"/>
      <c r="Q16" s="42"/>
      <c r="R16" s="42"/>
      <c r="S16" s="5"/>
      <c r="T16" s="5"/>
      <c r="U16" s="130"/>
      <c r="V16" s="5"/>
      <c r="W16" s="48"/>
    </row>
    <row r="17" spans="1:23" ht="16.95" customHeight="1" x14ac:dyDescent="0.3">
      <c r="A17" s="34"/>
      <c r="B17" s="18">
        <v>14</v>
      </c>
      <c r="C17" s="14">
        <v>42383</v>
      </c>
      <c r="D17" s="51">
        <v>0.45997685185185189</v>
      </c>
      <c r="E17" s="71">
        <v>0.7790625000000001</v>
      </c>
      <c r="F17" s="9">
        <f t="shared" si="4"/>
        <v>0.31908564814814822</v>
      </c>
      <c r="G17" s="33">
        <v>7.5</v>
      </c>
      <c r="H17" s="42">
        <f t="shared" si="5"/>
        <v>0.5</v>
      </c>
      <c r="I17" s="5">
        <f t="shared" si="0"/>
        <v>7</v>
      </c>
      <c r="J17" s="28">
        <f t="shared" si="1"/>
        <v>0</v>
      </c>
      <c r="K17" s="42">
        <f t="shared" si="2"/>
        <v>0</v>
      </c>
      <c r="L17" s="130">
        <f t="shared" si="3"/>
        <v>0</v>
      </c>
      <c r="M17" s="42">
        <f t="shared" si="6"/>
        <v>0</v>
      </c>
      <c r="N17" s="42"/>
      <c r="O17" s="42"/>
      <c r="P17" s="42"/>
      <c r="Q17" s="42"/>
      <c r="R17" s="42"/>
      <c r="S17" s="5"/>
      <c r="T17" s="5"/>
      <c r="U17" s="130"/>
      <c r="V17" s="5"/>
      <c r="W17" s="48"/>
    </row>
    <row r="18" spans="1:23" x14ac:dyDescent="0.3">
      <c r="A18" s="34"/>
      <c r="B18" s="18"/>
      <c r="C18" s="177" t="s">
        <v>25</v>
      </c>
      <c r="D18" s="84"/>
      <c r="E18" s="85"/>
      <c r="F18" s="32"/>
      <c r="G18" s="27">
        <f>SUM(G11:G17)</f>
        <v>37.5</v>
      </c>
      <c r="H18" s="27">
        <f t="shared" ref="H18:V18" si="12">SUM(H11:H17)</f>
        <v>5</v>
      </c>
      <c r="I18" s="27">
        <f t="shared" si="12"/>
        <v>32.5</v>
      </c>
      <c r="J18" s="27">
        <f t="shared" si="12"/>
        <v>2</v>
      </c>
      <c r="K18" s="27">
        <f t="shared" si="12"/>
        <v>2</v>
      </c>
      <c r="L18" s="36">
        <f t="shared" si="12"/>
        <v>0</v>
      </c>
      <c r="M18" s="27">
        <f t="shared" si="12"/>
        <v>307</v>
      </c>
      <c r="N18" s="27"/>
      <c r="O18" s="27"/>
      <c r="P18" s="27"/>
      <c r="Q18" s="27">
        <f t="shared" si="12"/>
        <v>0</v>
      </c>
      <c r="R18" s="27">
        <f t="shared" si="12"/>
        <v>0</v>
      </c>
      <c r="S18" s="27">
        <f t="shared" si="12"/>
        <v>0</v>
      </c>
      <c r="T18" s="27">
        <f t="shared" si="12"/>
        <v>0</v>
      </c>
      <c r="U18" s="36">
        <f t="shared" si="12"/>
        <v>0</v>
      </c>
      <c r="V18" s="27">
        <f t="shared" si="12"/>
        <v>0</v>
      </c>
      <c r="W18" s="47" t="s">
        <v>277</v>
      </c>
    </row>
    <row r="19" spans="1:23" x14ac:dyDescent="0.3">
      <c r="A19" s="34"/>
      <c r="B19" s="18"/>
      <c r="C19" s="177" t="s">
        <v>334</v>
      </c>
      <c r="D19" s="84"/>
      <c r="E19" s="85"/>
      <c r="F19" s="32"/>
      <c r="G19" s="27">
        <f>G18</f>
        <v>37.5</v>
      </c>
      <c r="H19" s="27">
        <f t="shared" ref="H19:M19" si="13">H18</f>
        <v>5</v>
      </c>
      <c r="I19" s="27">
        <f t="shared" si="13"/>
        <v>32.5</v>
      </c>
      <c r="J19" s="27">
        <f t="shared" si="13"/>
        <v>2</v>
      </c>
      <c r="K19" s="27">
        <f t="shared" si="13"/>
        <v>2</v>
      </c>
      <c r="L19" s="36">
        <f t="shared" si="13"/>
        <v>0</v>
      </c>
      <c r="M19" s="27">
        <f t="shared" si="13"/>
        <v>307</v>
      </c>
      <c r="N19" s="27"/>
      <c r="O19" s="27"/>
      <c r="P19" s="27"/>
      <c r="Q19" s="27">
        <f t="shared" ref="Q19" si="14">Q18</f>
        <v>0</v>
      </c>
      <c r="R19" s="27">
        <f t="shared" ref="R19" si="15">R18</f>
        <v>0</v>
      </c>
      <c r="S19" s="27">
        <f t="shared" ref="S19" si="16">S18</f>
        <v>0</v>
      </c>
      <c r="T19" s="27">
        <f t="shared" ref="T19" si="17">T18</f>
        <v>0</v>
      </c>
      <c r="U19" s="36">
        <f t="shared" ref="U19" si="18">U18</f>
        <v>0</v>
      </c>
      <c r="V19" s="27">
        <f t="shared" ref="V19" si="19">V18</f>
        <v>0</v>
      </c>
      <c r="W19" s="27"/>
    </row>
    <row r="20" spans="1:23" ht="16.95" customHeight="1" x14ac:dyDescent="0.3">
      <c r="A20" s="34"/>
      <c r="B20" s="18">
        <v>15</v>
      </c>
      <c r="C20" s="178">
        <v>42384</v>
      </c>
      <c r="D20" s="198" t="s">
        <v>21</v>
      </c>
      <c r="E20" s="199"/>
      <c r="F20" s="76"/>
      <c r="G20" s="77"/>
      <c r="H20" s="78"/>
      <c r="I20" s="77"/>
      <c r="J20" s="79"/>
      <c r="K20" s="78"/>
      <c r="L20" s="80"/>
      <c r="M20" s="78"/>
      <c r="N20" s="78"/>
      <c r="O20" s="78"/>
      <c r="P20" s="78"/>
      <c r="Q20" s="78"/>
      <c r="R20" s="78"/>
      <c r="S20" s="77"/>
      <c r="T20" s="77"/>
      <c r="U20" s="80"/>
      <c r="V20" s="77"/>
      <c r="W20" s="48"/>
    </row>
    <row r="21" spans="1:23" ht="16.95" customHeight="1" x14ac:dyDescent="0.3">
      <c r="A21" s="34"/>
      <c r="B21" s="18">
        <v>16</v>
      </c>
      <c r="C21" s="178">
        <v>42385</v>
      </c>
      <c r="D21" s="81">
        <v>0.43908564814814816</v>
      </c>
      <c r="E21" s="76">
        <v>0.80644675925925924</v>
      </c>
      <c r="F21" s="76">
        <f t="shared" si="4"/>
        <v>0.36736111111111108</v>
      </c>
      <c r="G21" s="77">
        <v>9</v>
      </c>
      <c r="H21" s="78">
        <f t="shared" si="5"/>
        <v>1.5</v>
      </c>
      <c r="I21" s="77">
        <f t="shared" si="0"/>
        <v>7.5</v>
      </c>
      <c r="J21" s="79">
        <f>IF(I21-10&lt;0,0,(I21-10))</f>
        <v>0</v>
      </c>
      <c r="K21" s="78">
        <f t="shared" si="2"/>
        <v>0</v>
      </c>
      <c r="L21" s="80">
        <f t="shared" si="3"/>
        <v>0</v>
      </c>
      <c r="M21" s="78">
        <f t="shared" si="6"/>
        <v>0</v>
      </c>
      <c r="N21" s="78"/>
      <c r="O21" s="78"/>
      <c r="P21" s="78"/>
      <c r="Q21" s="78"/>
      <c r="R21" s="78"/>
      <c r="S21" s="77"/>
      <c r="T21" s="77"/>
      <c r="U21" s="80"/>
      <c r="V21" s="77"/>
      <c r="W21" s="48"/>
    </row>
    <row r="22" spans="1:23" ht="16.95" customHeight="1" x14ac:dyDescent="0.3">
      <c r="A22" s="34"/>
      <c r="B22" s="18">
        <v>17</v>
      </c>
      <c r="C22" s="178">
        <v>42386</v>
      </c>
      <c r="D22" s="198" t="s">
        <v>21</v>
      </c>
      <c r="E22" s="199"/>
      <c r="F22" s="76"/>
      <c r="G22" s="77"/>
      <c r="H22" s="78"/>
      <c r="I22" s="77"/>
      <c r="J22" s="79">
        <f t="shared" ref="J22:J47" si="20">IF(I22-10&lt;0,0,(I22-10))</f>
        <v>0</v>
      </c>
      <c r="K22" s="78"/>
      <c r="L22" s="80"/>
      <c r="M22" s="78"/>
      <c r="N22" s="78"/>
      <c r="O22" s="78"/>
      <c r="P22" s="78"/>
      <c r="Q22" s="78"/>
      <c r="R22" s="78"/>
      <c r="S22" s="77"/>
      <c r="T22" s="77"/>
      <c r="U22" s="80"/>
      <c r="V22" s="77"/>
      <c r="W22" s="48"/>
    </row>
    <row r="23" spans="1:23" ht="16.95" customHeight="1" x14ac:dyDescent="0.3">
      <c r="A23" s="34"/>
      <c r="B23" s="18">
        <v>18</v>
      </c>
      <c r="C23" s="178">
        <v>42387</v>
      </c>
      <c r="D23" s="81">
        <v>0.45700231481481479</v>
      </c>
      <c r="E23" s="76">
        <v>0.92054398148148142</v>
      </c>
      <c r="F23" s="76">
        <f t="shared" si="4"/>
        <v>0.46354166666666663</v>
      </c>
      <c r="G23" s="77">
        <v>11</v>
      </c>
      <c r="H23" s="78">
        <f t="shared" si="5"/>
        <v>1.5</v>
      </c>
      <c r="I23" s="77">
        <f t="shared" si="0"/>
        <v>9.5</v>
      </c>
      <c r="J23" s="79">
        <f t="shared" si="20"/>
        <v>0</v>
      </c>
      <c r="K23" s="78">
        <f t="shared" si="2"/>
        <v>0</v>
      </c>
      <c r="L23" s="80">
        <f t="shared" si="3"/>
        <v>0</v>
      </c>
      <c r="M23" s="78">
        <f t="shared" si="6"/>
        <v>0</v>
      </c>
      <c r="N23" s="78"/>
      <c r="O23" s="78"/>
      <c r="P23" s="78"/>
      <c r="Q23" s="78"/>
      <c r="R23" s="78"/>
      <c r="S23" s="77"/>
      <c r="T23" s="77"/>
      <c r="U23" s="80"/>
      <c r="V23" s="77"/>
      <c r="W23" s="48"/>
    </row>
    <row r="24" spans="1:23" ht="16.95" customHeight="1" x14ac:dyDescent="0.3">
      <c r="A24" s="34"/>
      <c r="B24" s="18">
        <v>19</v>
      </c>
      <c r="C24" s="178">
        <v>42388</v>
      </c>
      <c r="D24" s="198" t="s">
        <v>21</v>
      </c>
      <c r="E24" s="199"/>
      <c r="F24" s="76"/>
      <c r="G24" s="77"/>
      <c r="H24" s="78"/>
      <c r="I24" s="77"/>
      <c r="J24" s="79">
        <f t="shared" si="20"/>
        <v>0</v>
      </c>
      <c r="K24" s="78"/>
      <c r="L24" s="80"/>
      <c r="M24" s="78"/>
      <c r="N24" s="78"/>
      <c r="O24" s="78"/>
      <c r="P24" s="78"/>
      <c r="Q24" s="78"/>
      <c r="R24" s="78"/>
      <c r="S24" s="77"/>
      <c r="T24" s="77"/>
      <c r="U24" s="80"/>
      <c r="V24" s="77"/>
      <c r="W24" s="48"/>
    </row>
    <row r="25" spans="1:23" ht="16.95" customHeight="1" x14ac:dyDescent="0.3">
      <c r="A25" s="34"/>
      <c r="B25" s="18">
        <v>20</v>
      </c>
      <c r="C25" s="178">
        <v>42389</v>
      </c>
      <c r="D25" s="81" t="s">
        <v>57</v>
      </c>
      <c r="E25" s="81" t="s">
        <v>57</v>
      </c>
      <c r="F25" s="76"/>
      <c r="G25" s="77">
        <v>8</v>
      </c>
      <c r="H25" s="78">
        <f t="shared" si="5"/>
        <v>0.5</v>
      </c>
      <c r="I25" s="77">
        <f t="shared" si="0"/>
        <v>7.5</v>
      </c>
      <c r="J25" s="79">
        <f t="shared" si="20"/>
        <v>0</v>
      </c>
      <c r="K25" s="78">
        <f t="shared" si="2"/>
        <v>0</v>
      </c>
      <c r="L25" s="80">
        <f t="shared" si="3"/>
        <v>0</v>
      </c>
      <c r="M25" s="78">
        <f t="shared" si="6"/>
        <v>0</v>
      </c>
      <c r="N25" s="78"/>
      <c r="O25" s="78"/>
      <c r="P25" s="78"/>
      <c r="Q25" s="78"/>
      <c r="R25" s="78"/>
      <c r="S25" s="77"/>
      <c r="T25" s="77"/>
      <c r="U25" s="80"/>
      <c r="V25" s="77"/>
      <c r="W25" s="48"/>
    </row>
    <row r="26" spans="1:23" ht="16.95" customHeight="1" x14ac:dyDescent="0.3">
      <c r="A26" s="34"/>
      <c r="B26" s="18">
        <v>21</v>
      </c>
      <c r="C26" s="178">
        <v>42390</v>
      </c>
      <c r="D26" s="81">
        <v>0.5005208333333333</v>
      </c>
      <c r="E26" s="76">
        <v>0.92015046296296299</v>
      </c>
      <c r="F26" s="76">
        <f t="shared" si="4"/>
        <v>0.41962962962962969</v>
      </c>
      <c r="G26" s="77">
        <v>10</v>
      </c>
      <c r="H26" s="78">
        <f t="shared" si="5"/>
        <v>1.5</v>
      </c>
      <c r="I26" s="77">
        <f t="shared" si="0"/>
        <v>8.5</v>
      </c>
      <c r="J26" s="79">
        <f t="shared" si="20"/>
        <v>0</v>
      </c>
      <c r="K26" s="78">
        <f t="shared" si="2"/>
        <v>0</v>
      </c>
      <c r="L26" s="80">
        <f t="shared" si="3"/>
        <v>0</v>
      </c>
      <c r="M26" s="78">
        <f t="shared" si="6"/>
        <v>0</v>
      </c>
      <c r="N26" s="78"/>
      <c r="O26" s="78"/>
      <c r="P26" s="78"/>
      <c r="Q26" s="78"/>
      <c r="R26" s="78"/>
      <c r="S26" s="77"/>
      <c r="T26" s="77"/>
      <c r="U26" s="80"/>
      <c r="V26" s="77"/>
      <c r="W26" s="48"/>
    </row>
    <row r="27" spans="1:23" ht="16.95" customHeight="1" x14ac:dyDescent="0.3">
      <c r="A27" s="34"/>
      <c r="B27" s="18">
        <v>22</v>
      </c>
      <c r="C27" s="178">
        <v>42391</v>
      </c>
      <c r="D27" s="81">
        <v>0.46065972222222223</v>
      </c>
      <c r="E27" s="76">
        <v>0.93711805555555561</v>
      </c>
      <c r="F27" s="76">
        <f t="shared" si="4"/>
        <v>0.47645833333333337</v>
      </c>
      <c r="G27" s="77">
        <v>11.5</v>
      </c>
      <c r="H27" s="78">
        <f t="shared" si="5"/>
        <v>1.5</v>
      </c>
      <c r="I27" s="77">
        <f t="shared" si="0"/>
        <v>10</v>
      </c>
      <c r="J27" s="79">
        <f>IF(I27-8&lt;0,0,(I27-8))</f>
        <v>2</v>
      </c>
      <c r="K27" s="78">
        <f t="shared" si="2"/>
        <v>2</v>
      </c>
      <c r="L27" s="80">
        <f t="shared" si="3"/>
        <v>0</v>
      </c>
      <c r="M27" s="78">
        <f t="shared" si="6"/>
        <v>307</v>
      </c>
      <c r="N27" s="78"/>
      <c r="O27" s="78"/>
      <c r="P27" s="78"/>
      <c r="Q27" s="78" t="s">
        <v>264</v>
      </c>
      <c r="R27" s="78">
        <f>IF(I27&gt;8,ROUND(2*1/3*115+6*2/3*115+(I27-8)*5/3*115,0),ROUND(2*1/3*115+(I27-2)*2/3*115,0))</f>
        <v>920</v>
      </c>
      <c r="S27" s="77"/>
      <c r="T27" s="77"/>
      <c r="U27" s="80"/>
      <c r="V27" s="77"/>
      <c r="W27" s="48"/>
    </row>
    <row r="28" spans="1:23" ht="16.95" customHeight="1" x14ac:dyDescent="0.3">
      <c r="A28" s="34"/>
      <c r="B28" s="18">
        <v>23</v>
      </c>
      <c r="C28" s="178">
        <v>42392</v>
      </c>
      <c r="D28" s="81">
        <v>0.4383333333333333</v>
      </c>
      <c r="E28" s="76">
        <v>0.93755787037037042</v>
      </c>
      <c r="F28" s="76">
        <f t="shared" si="4"/>
        <v>0.49922453703703712</v>
      </c>
      <c r="G28" s="77">
        <v>12</v>
      </c>
      <c r="H28" s="78">
        <f t="shared" si="5"/>
        <v>1.5</v>
      </c>
      <c r="I28" s="77">
        <f t="shared" si="0"/>
        <v>10.5</v>
      </c>
      <c r="J28" s="79">
        <f t="shared" si="20"/>
        <v>0.5</v>
      </c>
      <c r="K28" s="78">
        <f t="shared" si="2"/>
        <v>0.5</v>
      </c>
      <c r="L28" s="80">
        <f t="shared" si="3"/>
        <v>0</v>
      </c>
      <c r="M28" s="78">
        <f t="shared" si="6"/>
        <v>77</v>
      </c>
      <c r="N28" s="78"/>
      <c r="O28" s="78"/>
      <c r="P28" s="78"/>
      <c r="Q28" s="78"/>
      <c r="R28" s="78"/>
      <c r="S28" s="77"/>
      <c r="T28" s="77"/>
      <c r="U28" s="80"/>
      <c r="V28" s="77"/>
      <c r="W28" s="48"/>
    </row>
    <row r="29" spans="1:23" ht="16.95" customHeight="1" x14ac:dyDescent="0.3">
      <c r="A29" s="34"/>
      <c r="B29" s="18">
        <v>24</v>
      </c>
      <c r="C29" s="178">
        <v>42393</v>
      </c>
      <c r="D29" s="81">
        <v>0.44120370370370371</v>
      </c>
      <c r="E29" s="76">
        <v>0.91994212962962962</v>
      </c>
      <c r="F29" s="76">
        <f t="shared" si="4"/>
        <v>0.47873842592592591</v>
      </c>
      <c r="G29" s="77">
        <v>11.5</v>
      </c>
      <c r="H29" s="78">
        <f t="shared" si="5"/>
        <v>1.5</v>
      </c>
      <c r="I29" s="77">
        <f t="shared" si="0"/>
        <v>10</v>
      </c>
      <c r="J29" s="79">
        <f t="shared" si="20"/>
        <v>0</v>
      </c>
      <c r="K29" s="78">
        <f t="shared" si="2"/>
        <v>0</v>
      </c>
      <c r="L29" s="80">
        <f t="shared" si="3"/>
        <v>0</v>
      </c>
      <c r="M29" s="78">
        <f t="shared" si="6"/>
        <v>0</v>
      </c>
      <c r="N29" s="78"/>
      <c r="O29" s="78"/>
      <c r="P29" s="78"/>
      <c r="Q29" s="78"/>
      <c r="R29" s="78"/>
      <c r="S29" s="77"/>
      <c r="T29" s="77"/>
      <c r="U29" s="80"/>
      <c r="V29" s="77"/>
      <c r="W29" s="48"/>
    </row>
    <row r="30" spans="1:23" ht="16.95" customHeight="1" x14ac:dyDescent="0.3">
      <c r="A30" s="34"/>
      <c r="B30" s="18">
        <v>25</v>
      </c>
      <c r="C30" s="178">
        <v>42394</v>
      </c>
      <c r="D30" s="81" t="s">
        <v>57</v>
      </c>
      <c r="E30" s="81" t="s">
        <v>57</v>
      </c>
      <c r="F30" s="76"/>
      <c r="G30" s="77">
        <v>9.5</v>
      </c>
      <c r="H30" s="78">
        <f t="shared" si="5"/>
        <v>1.5</v>
      </c>
      <c r="I30" s="77">
        <f t="shared" si="0"/>
        <v>8</v>
      </c>
      <c r="J30" s="79">
        <f t="shared" si="20"/>
        <v>0</v>
      </c>
      <c r="K30" s="78">
        <f t="shared" si="2"/>
        <v>0</v>
      </c>
      <c r="L30" s="80">
        <f t="shared" si="3"/>
        <v>0</v>
      </c>
      <c r="M30" s="78">
        <f t="shared" si="6"/>
        <v>0</v>
      </c>
      <c r="N30" s="78"/>
      <c r="O30" s="78"/>
      <c r="P30" s="78"/>
      <c r="Q30" s="78"/>
      <c r="R30" s="78"/>
      <c r="S30" s="77"/>
      <c r="T30" s="77"/>
      <c r="U30" s="80"/>
      <c r="V30" s="77"/>
      <c r="W30" s="48"/>
    </row>
    <row r="31" spans="1:23" x14ac:dyDescent="0.3">
      <c r="A31" s="34"/>
      <c r="B31" s="18">
        <v>26</v>
      </c>
      <c r="C31" s="178">
        <v>42395</v>
      </c>
      <c r="D31" s="81">
        <v>0.44877314814814812</v>
      </c>
      <c r="E31" s="76">
        <v>0.83403935185185185</v>
      </c>
      <c r="F31" s="76">
        <f t="shared" si="4"/>
        <v>0.38526620370370374</v>
      </c>
      <c r="G31" s="77">
        <v>9</v>
      </c>
      <c r="H31" s="78">
        <f t="shared" si="5"/>
        <v>1.5</v>
      </c>
      <c r="I31" s="77">
        <f t="shared" si="0"/>
        <v>7.5</v>
      </c>
      <c r="J31" s="79">
        <f>IF(I31-8&lt;0,0,(I31-8))</f>
        <v>0</v>
      </c>
      <c r="K31" s="78">
        <f t="shared" si="2"/>
        <v>0</v>
      </c>
      <c r="L31" s="80">
        <f t="shared" si="3"/>
        <v>0</v>
      </c>
      <c r="M31" s="78">
        <f t="shared" si="6"/>
        <v>0</v>
      </c>
      <c r="N31" s="78"/>
      <c r="O31" s="78"/>
      <c r="P31" s="78"/>
      <c r="Q31" s="78"/>
      <c r="R31" s="78"/>
      <c r="S31" s="77" t="s">
        <v>264</v>
      </c>
      <c r="T31" s="100">
        <v>918</v>
      </c>
      <c r="U31" s="80"/>
      <c r="V31" s="77"/>
      <c r="W31" s="48"/>
    </row>
    <row r="32" spans="1:23" ht="16.95" customHeight="1" x14ac:dyDescent="0.3">
      <c r="A32" s="34"/>
      <c r="B32" s="18">
        <v>27</v>
      </c>
      <c r="C32" s="178">
        <v>42396</v>
      </c>
      <c r="D32" s="81">
        <v>0.44380787037037034</v>
      </c>
      <c r="E32" s="76">
        <v>0.91751157407407413</v>
      </c>
      <c r="F32" s="76">
        <f t="shared" si="4"/>
        <v>0.47370370370370379</v>
      </c>
      <c r="G32" s="77">
        <v>11.5</v>
      </c>
      <c r="H32" s="78">
        <f t="shared" si="5"/>
        <v>1.5</v>
      </c>
      <c r="I32" s="77">
        <f t="shared" si="0"/>
        <v>10</v>
      </c>
      <c r="J32" s="79">
        <f t="shared" si="20"/>
        <v>0</v>
      </c>
      <c r="K32" s="78">
        <f t="shared" si="2"/>
        <v>0</v>
      </c>
      <c r="L32" s="80">
        <f t="shared" si="3"/>
        <v>0</v>
      </c>
      <c r="M32" s="78">
        <f t="shared" si="6"/>
        <v>0</v>
      </c>
      <c r="N32" s="78"/>
      <c r="O32" s="78"/>
      <c r="P32" s="78"/>
      <c r="Q32" s="78"/>
      <c r="R32" s="78"/>
      <c r="S32" s="77"/>
      <c r="T32" s="77"/>
      <c r="U32" s="80"/>
      <c r="V32" s="77"/>
      <c r="W32" s="48"/>
    </row>
    <row r="33" spans="1:23" ht="16.95" customHeight="1" x14ac:dyDescent="0.3">
      <c r="A33" s="34"/>
      <c r="B33" s="18">
        <v>28</v>
      </c>
      <c r="C33" s="178">
        <v>42397</v>
      </c>
      <c r="D33" s="81">
        <v>0.45679398148148148</v>
      </c>
      <c r="E33" s="76">
        <v>0.9161689814814814</v>
      </c>
      <c r="F33" s="76">
        <f t="shared" si="4"/>
        <v>0.45937499999999992</v>
      </c>
      <c r="G33" s="77">
        <v>11</v>
      </c>
      <c r="H33" s="78">
        <f t="shared" si="5"/>
        <v>1.5</v>
      </c>
      <c r="I33" s="77">
        <f t="shared" si="0"/>
        <v>9.5</v>
      </c>
      <c r="J33" s="79">
        <f t="shared" si="20"/>
        <v>0</v>
      </c>
      <c r="K33" s="78">
        <f t="shared" si="2"/>
        <v>0</v>
      </c>
      <c r="L33" s="80">
        <f t="shared" si="3"/>
        <v>0</v>
      </c>
      <c r="M33" s="78">
        <f t="shared" si="6"/>
        <v>0</v>
      </c>
      <c r="N33" s="78"/>
      <c r="O33" s="78"/>
      <c r="P33" s="78"/>
      <c r="Q33" s="78"/>
      <c r="R33" s="78"/>
      <c r="S33" s="77"/>
      <c r="T33" s="77"/>
      <c r="U33" s="80"/>
      <c r="V33" s="77"/>
      <c r="W33" s="48"/>
    </row>
    <row r="34" spans="1:23" ht="16.95" customHeight="1" x14ac:dyDescent="0.3">
      <c r="A34" s="34"/>
      <c r="B34" s="18">
        <v>29</v>
      </c>
      <c r="C34" s="178">
        <v>42398</v>
      </c>
      <c r="D34" s="81">
        <v>0.46423611111111113</v>
      </c>
      <c r="E34" s="76">
        <v>0.92268518518518527</v>
      </c>
      <c r="F34" s="76">
        <f t="shared" si="4"/>
        <v>0.45844907407407415</v>
      </c>
      <c r="G34" s="77">
        <v>11</v>
      </c>
      <c r="H34" s="78">
        <f t="shared" si="5"/>
        <v>1.5</v>
      </c>
      <c r="I34" s="77">
        <f t="shared" si="0"/>
        <v>9.5</v>
      </c>
      <c r="J34" s="79">
        <f>IF(I34-8&lt;0,0,(I34-8))</f>
        <v>1.5</v>
      </c>
      <c r="K34" s="78">
        <f t="shared" si="2"/>
        <v>1.5</v>
      </c>
      <c r="L34" s="80">
        <f t="shared" si="3"/>
        <v>0</v>
      </c>
      <c r="M34" s="78">
        <f t="shared" si="6"/>
        <v>230</v>
      </c>
      <c r="N34" s="78"/>
      <c r="O34" s="78"/>
      <c r="P34" s="78"/>
      <c r="Q34" s="78" t="s">
        <v>268</v>
      </c>
      <c r="R34" s="78">
        <f>IF(I34&gt;8,ROUND(2*1/3*115+6*2/3*115+(I34-8)*5/3*115,0),ROUND(2*1/3*115+(I34-2)*2/3*115,0))</f>
        <v>824</v>
      </c>
      <c r="S34" s="77"/>
      <c r="T34" s="77"/>
      <c r="U34" s="80"/>
      <c r="V34" s="77"/>
      <c r="W34" s="48"/>
    </row>
    <row r="35" spans="1:23" ht="16.95" customHeight="1" x14ac:dyDescent="0.3">
      <c r="A35" s="34"/>
      <c r="B35" s="18">
        <v>30</v>
      </c>
      <c r="C35" s="178">
        <v>42399</v>
      </c>
      <c r="D35" s="81">
        <v>0.45987268518518515</v>
      </c>
      <c r="E35" s="76">
        <v>0.93725694444444441</v>
      </c>
      <c r="F35" s="76">
        <f t="shared" si="4"/>
        <v>0.47738425925925926</v>
      </c>
      <c r="G35" s="77">
        <v>11.5</v>
      </c>
      <c r="H35" s="78">
        <f t="shared" si="5"/>
        <v>1.5</v>
      </c>
      <c r="I35" s="77">
        <f t="shared" si="0"/>
        <v>10</v>
      </c>
      <c r="J35" s="79">
        <f t="shared" si="20"/>
        <v>0</v>
      </c>
      <c r="K35" s="78">
        <f t="shared" si="2"/>
        <v>0</v>
      </c>
      <c r="L35" s="80">
        <f t="shared" si="3"/>
        <v>0</v>
      </c>
      <c r="M35" s="78">
        <f t="shared" si="6"/>
        <v>0</v>
      </c>
      <c r="N35" s="78"/>
      <c r="O35" s="78"/>
      <c r="P35" s="78"/>
      <c r="Q35" s="78"/>
      <c r="R35" s="78"/>
      <c r="S35" s="77"/>
      <c r="T35" s="77"/>
      <c r="U35" s="80"/>
      <c r="V35" s="77"/>
      <c r="W35" s="48"/>
    </row>
    <row r="36" spans="1:23" ht="16.95" customHeight="1" x14ac:dyDescent="0.3">
      <c r="A36" s="34"/>
      <c r="B36" s="18">
        <v>31</v>
      </c>
      <c r="C36" s="178">
        <v>42400</v>
      </c>
      <c r="D36" s="81">
        <v>0.43848379629629625</v>
      </c>
      <c r="E36" s="76">
        <v>0.91748842592592583</v>
      </c>
      <c r="F36" s="76">
        <f t="shared" si="4"/>
        <v>0.47900462962962959</v>
      </c>
      <c r="G36" s="77">
        <v>11.5</v>
      </c>
      <c r="H36" s="78">
        <f t="shared" si="5"/>
        <v>1.5</v>
      </c>
      <c r="I36" s="77">
        <f t="shared" si="0"/>
        <v>10</v>
      </c>
      <c r="J36" s="79">
        <f t="shared" si="20"/>
        <v>0</v>
      </c>
      <c r="K36" s="78">
        <f t="shared" si="2"/>
        <v>0</v>
      </c>
      <c r="L36" s="80">
        <f t="shared" si="3"/>
        <v>0</v>
      </c>
      <c r="M36" s="78">
        <f t="shared" si="6"/>
        <v>0</v>
      </c>
      <c r="N36" s="78"/>
      <c r="O36" s="78"/>
      <c r="P36" s="78"/>
      <c r="Q36" s="78"/>
      <c r="R36" s="78"/>
      <c r="S36" s="77"/>
      <c r="T36" s="77"/>
      <c r="U36" s="80"/>
      <c r="V36" s="77"/>
      <c r="W36" s="48"/>
    </row>
    <row r="37" spans="1:23" ht="16.95" customHeight="1" x14ac:dyDescent="0.3">
      <c r="A37" s="171" t="s">
        <v>51</v>
      </c>
      <c r="B37" s="18">
        <v>32</v>
      </c>
      <c r="C37" s="179">
        <v>42401</v>
      </c>
      <c r="D37" s="82">
        <v>0.46947916666666667</v>
      </c>
      <c r="E37" s="82">
        <v>0.91525462962962967</v>
      </c>
      <c r="F37" s="76">
        <f t="shared" si="4"/>
        <v>0.445775462962963</v>
      </c>
      <c r="G37" s="79">
        <v>10.5</v>
      </c>
      <c r="H37" s="78">
        <f t="shared" si="5"/>
        <v>1.5</v>
      </c>
      <c r="I37" s="79">
        <f t="shared" si="0"/>
        <v>9</v>
      </c>
      <c r="J37" s="79">
        <f t="shared" si="20"/>
        <v>0</v>
      </c>
      <c r="K37" s="78">
        <f t="shared" si="2"/>
        <v>0</v>
      </c>
      <c r="L37" s="83">
        <f t="shared" si="3"/>
        <v>0</v>
      </c>
      <c r="M37" s="78">
        <f>IF(K37="?",0,ROUND(113*4/3*K37+113*5/3*L37,0))</f>
        <v>0</v>
      </c>
      <c r="N37" s="78"/>
      <c r="O37" s="78"/>
      <c r="P37" s="78"/>
      <c r="Q37" s="78"/>
      <c r="R37" s="78"/>
      <c r="S37" s="79"/>
      <c r="T37" s="79"/>
      <c r="U37" s="83"/>
      <c r="V37" s="77"/>
      <c r="W37" s="48"/>
    </row>
    <row r="38" spans="1:23" ht="16.95" customHeight="1" x14ac:dyDescent="0.3">
      <c r="A38" s="34" t="s">
        <v>240</v>
      </c>
      <c r="B38" s="18">
        <v>33</v>
      </c>
      <c r="C38" s="178">
        <v>42402</v>
      </c>
      <c r="D38" s="81">
        <v>0.52229166666666671</v>
      </c>
      <c r="E38" s="81">
        <v>0.79790509259259268</v>
      </c>
      <c r="F38" s="76">
        <f t="shared" si="4"/>
        <v>0.27561342592592597</v>
      </c>
      <c r="G38" s="77">
        <v>6.5</v>
      </c>
      <c r="H38" s="78">
        <f t="shared" si="5"/>
        <v>0.5</v>
      </c>
      <c r="I38" s="77">
        <f t="shared" si="0"/>
        <v>6</v>
      </c>
      <c r="J38" s="79">
        <f t="shared" si="20"/>
        <v>0</v>
      </c>
      <c r="K38" s="78">
        <f t="shared" si="2"/>
        <v>0</v>
      </c>
      <c r="L38" s="80">
        <f t="shared" si="3"/>
        <v>0</v>
      </c>
      <c r="M38" s="78">
        <f t="shared" ref="M38:M67" si="21">IF(K38="?",0,ROUND(113*4/3*K38+113*5/3*L38,0))</f>
        <v>0</v>
      </c>
      <c r="N38" s="78"/>
      <c r="O38" s="78"/>
      <c r="P38" s="78"/>
      <c r="Q38" s="78"/>
      <c r="R38" s="78"/>
      <c r="S38" s="77"/>
      <c r="T38" s="77"/>
      <c r="U38" s="80"/>
      <c r="V38" s="77"/>
      <c r="W38" s="48"/>
    </row>
    <row r="39" spans="1:23" ht="16.95" customHeight="1" x14ac:dyDescent="0.3">
      <c r="A39" s="34" t="s">
        <v>188</v>
      </c>
      <c r="B39" s="18">
        <v>34</v>
      </c>
      <c r="C39" s="178">
        <v>42403</v>
      </c>
      <c r="D39" s="81">
        <v>0.52217592592592588</v>
      </c>
      <c r="E39" s="81" t="s">
        <v>57</v>
      </c>
      <c r="F39" s="76"/>
      <c r="G39" s="77">
        <v>11.5</v>
      </c>
      <c r="H39" s="78">
        <f t="shared" si="5"/>
        <v>1.5</v>
      </c>
      <c r="I39" s="77">
        <f t="shared" si="0"/>
        <v>10</v>
      </c>
      <c r="J39" s="79">
        <f>IF(I39-8&lt;0,0,(I39-8))</f>
        <v>2</v>
      </c>
      <c r="K39" s="78">
        <f t="shared" si="2"/>
        <v>2</v>
      </c>
      <c r="L39" s="111">
        <f t="shared" si="3"/>
        <v>0</v>
      </c>
      <c r="M39" s="78">
        <f t="shared" si="21"/>
        <v>301</v>
      </c>
      <c r="N39" s="78"/>
      <c r="O39" s="78"/>
      <c r="P39" s="78"/>
      <c r="Q39" s="78"/>
      <c r="R39" s="78"/>
      <c r="S39" s="77"/>
      <c r="T39" s="77"/>
      <c r="U39" s="111" t="s">
        <v>264</v>
      </c>
      <c r="V39" s="100">
        <v>1206</v>
      </c>
      <c r="W39" s="48"/>
    </row>
    <row r="40" spans="1:23" ht="16.95" customHeight="1" x14ac:dyDescent="0.3">
      <c r="A40" s="34" t="s">
        <v>94</v>
      </c>
      <c r="B40" s="18">
        <v>35</v>
      </c>
      <c r="C40" s="178">
        <v>42404</v>
      </c>
      <c r="D40" s="198" t="s">
        <v>21</v>
      </c>
      <c r="E40" s="199"/>
      <c r="F40" s="76"/>
      <c r="G40" s="77"/>
      <c r="H40" s="78"/>
      <c r="I40" s="77"/>
      <c r="J40" s="79">
        <f t="shared" si="20"/>
        <v>0</v>
      </c>
      <c r="K40" s="78">
        <f t="shared" si="2"/>
        <v>0</v>
      </c>
      <c r="L40" s="80">
        <f t="shared" si="3"/>
        <v>0</v>
      </c>
      <c r="M40" s="78"/>
      <c r="N40" s="78"/>
      <c r="O40" s="78"/>
      <c r="P40" s="78"/>
      <c r="Q40" s="78"/>
      <c r="R40" s="78"/>
      <c r="S40" s="77"/>
      <c r="T40" s="77"/>
      <c r="U40" s="80"/>
      <c r="V40" s="77"/>
      <c r="W40" s="48"/>
    </row>
    <row r="41" spans="1:23" ht="16.95" customHeight="1" x14ac:dyDescent="0.3">
      <c r="A41" s="34"/>
      <c r="B41" s="18">
        <v>36</v>
      </c>
      <c r="C41" s="178">
        <v>42405</v>
      </c>
      <c r="D41" s="81">
        <v>0.46230324074074075</v>
      </c>
      <c r="E41" s="81">
        <v>0.94186342592592587</v>
      </c>
      <c r="F41" s="76">
        <f t="shared" si="4"/>
        <v>0.47956018518518512</v>
      </c>
      <c r="G41" s="77">
        <v>11.5</v>
      </c>
      <c r="H41" s="78">
        <f t="shared" si="5"/>
        <v>1.5</v>
      </c>
      <c r="I41" s="77">
        <f t="shared" si="0"/>
        <v>10</v>
      </c>
      <c r="J41" s="79">
        <f>IF(I41-8&lt;0,0,(I41-8))</f>
        <v>2</v>
      </c>
      <c r="K41" s="78">
        <f t="shared" si="2"/>
        <v>2</v>
      </c>
      <c r="L41" s="111">
        <f t="shared" si="3"/>
        <v>0</v>
      </c>
      <c r="M41" s="78">
        <f t="shared" si="21"/>
        <v>301</v>
      </c>
      <c r="N41" s="78"/>
      <c r="O41" s="78"/>
      <c r="P41" s="78"/>
      <c r="Q41" s="78"/>
      <c r="R41" s="78"/>
      <c r="S41" s="77"/>
      <c r="T41" s="77"/>
      <c r="U41" s="111" t="s">
        <v>268</v>
      </c>
      <c r="V41" s="100">
        <v>1206</v>
      </c>
      <c r="W41" s="48"/>
    </row>
    <row r="42" spans="1:23" ht="16.95" customHeight="1" x14ac:dyDescent="0.3">
      <c r="A42" s="34"/>
      <c r="B42" s="18">
        <v>37</v>
      </c>
      <c r="C42" s="178">
        <v>42406</v>
      </c>
      <c r="D42" s="81">
        <v>0.4362847222222222</v>
      </c>
      <c r="E42" s="81">
        <v>0.81012731481481481</v>
      </c>
      <c r="F42" s="76">
        <f t="shared" si="4"/>
        <v>0.37384259259259262</v>
      </c>
      <c r="G42" s="77">
        <v>9</v>
      </c>
      <c r="H42" s="78">
        <f t="shared" si="5"/>
        <v>1.5</v>
      </c>
      <c r="I42" s="77">
        <f t="shared" si="0"/>
        <v>7.5</v>
      </c>
      <c r="J42" s="79">
        <f t="shared" si="20"/>
        <v>0</v>
      </c>
      <c r="K42" s="78">
        <f t="shared" si="2"/>
        <v>0</v>
      </c>
      <c r="L42" s="80">
        <f t="shared" si="3"/>
        <v>0</v>
      </c>
      <c r="M42" s="78">
        <f t="shared" si="21"/>
        <v>0</v>
      </c>
      <c r="N42" s="78"/>
      <c r="O42" s="78"/>
      <c r="P42" s="78"/>
      <c r="Q42" s="78"/>
      <c r="R42" s="78"/>
      <c r="S42" s="77"/>
      <c r="T42" s="77"/>
      <c r="U42" s="80"/>
      <c r="V42" s="77"/>
      <c r="W42" s="48"/>
    </row>
    <row r="43" spans="1:23" ht="16.95" customHeight="1" x14ac:dyDescent="0.3">
      <c r="A43" s="34"/>
      <c r="B43" s="18">
        <v>38</v>
      </c>
      <c r="C43" s="178">
        <v>42407</v>
      </c>
      <c r="D43" s="81">
        <v>0.4390162037037037</v>
      </c>
      <c r="E43" s="81">
        <v>0.75364583333333324</v>
      </c>
      <c r="F43" s="76">
        <f t="shared" si="4"/>
        <v>0.31462962962962954</v>
      </c>
      <c r="G43" s="77">
        <v>7.5</v>
      </c>
      <c r="H43" s="78">
        <f t="shared" si="5"/>
        <v>0.5</v>
      </c>
      <c r="I43" s="77">
        <f t="shared" si="0"/>
        <v>7</v>
      </c>
      <c r="J43" s="79">
        <f t="shared" si="20"/>
        <v>0</v>
      </c>
      <c r="K43" s="78">
        <f t="shared" si="2"/>
        <v>0</v>
      </c>
      <c r="L43" s="80">
        <f t="shared" si="3"/>
        <v>0</v>
      </c>
      <c r="M43" s="78">
        <f t="shared" si="21"/>
        <v>0</v>
      </c>
      <c r="N43" s="78"/>
      <c r="O43" s="78"/>
      <c r="P43" s="78"/>
      <c r="Q43" s="78"/>
      <c r="R43" s="78"/>
      <c r="S43" s="77"/>
      <c r="T43" s="77"/>
      <c r="U43" s="80"/>
      <c r="V43" s="100"/>
      <c r="W43" s="48" t="s">
        <v>272</v>
      </c>
    </row>
    <row r="44" spans="1:23" ht="16.95" customHeight="1" x14ac:dyDescent="0.3">
      <c r="A44" s="34"/>
      <c r="B44" s="18">
        <v>39</v>
      </c>
      <c r="C44" s="178">
        <v>42408</v>
      </c>
      <c r="D44" s="81">
        <v>0.44667824074074075</v>
      </c>
      <c r="E44" s="81">
        <v>0.94127314814814811</v>
      </c>
      <c r="F44" s="76">
        <f t="shared" si="4"/>
        <v>0.49459490740740736</v>
      </c>
      <c r="G44" s="77">
        <v>12</v>
      </c>
      <c r="H44" s="78">
        <f t="shared" si="5"/>
        <v>1.5</v>
      </c>
      <c r="I44" s="77">
        <f t="shared" si="0"/>
        <v>10.5</v>
      </c>
      <c r="J44" s="79">
        <f>IF(I44-8&lt;0,0,(I44-8))</f>
        <v>2.5</v>
      </c>
      <c r="K44" s="78">
        <f t="shared" si="2"/>
        <v>2</v>
      </c>
      <c r="L44" s="111">
        <f t="shared" si="3"/>
        <v>0.5</v>
      </c>
      <c r="M44" s="78">
        <f t="shared" si="21"/>
        <v>396</v>
      </c>
      <c r="N44" s="78"/>
      <c r="O44" s="78"/>
      <c r="P44" s="78"/>
      <c r="Q44" s="78"/>
      <c r="R44" s="78"/>
      <c r="S44" s="77"/>
      <c r="T44" s="77"/>
      <c r="U44" s="111" t="s">
        <v>268</v>
      </c>
      <c r="V44" s="100">
        <v>1301</v>
      </c>
      <c r="W44" s="48" t="s">
        <v>273</v>
      </c>
    </row>
    <row r="45" spans="1:23" ht="16.95" customHeight="1" x14ac:dyDescent="0.3">
      <c r="A45" s="34"/>
      <c r="B45" s="18">
        <v>40</v>
      </c>
      <c r="C45" s="178">
        <v>42409</v>
      </c>
      <c r="D45" s="81">
        <v>0.44045138888888885</v>
      </c>
      <c r="E45" s="81">
        <v>0.94122685185185195</v>
      </c>
      <c r="F45" s="76">
        <f t="shared" si="4"/>
        <v>0.50077546296296305</v>
      </c>
      <c r="G45" s="77">
        <v>12</v>
      </c>
      <c r="H45" s="78">
        <f t="shared" si="5"/>
        <v>1.5</v>
      </c>
      <c r="I45" s="77">
        <f t="shared" si="0"/>
        <v>10.5</v>
      </c>
      <c r="J45" s="79">
        <f>IF(I45-8&lt;0,0,(I45-8))</f>
        <v>2.5</v>
      </c>
      <c r="K45" s="78">
        <f t="shared" si="2"/>
        <v>2</v>
      </c>
      <c r="L45" s="111">
        <f t="shared" si="3"/>
        <v>0.5</v>
      </c>
      <c r="M45" s="78">
        <f t="shared" si="21"/>
        <v>396</v>
      </c>
      <c r="N45" s="78">
        <v>2</v>
      </c>
      <c r="O45" s="78">
        <v>1.5</v>
      </c>
      <c r="P45" s="78">
        <f>IF(O45&gt;6,ROUND(N45*4/3*113+6*5/3*113+(O45-6)*8/3*113,0),ROUND(N45*4/3*113+O45*5/3*113,0))</f>
        <v>584</v>
      </c>
      <c r="Q45" s="78"/>
      <c r="R45" s="78"/>
      <c r="S45" s="77"/>
      <c r="T45" s="77"/>
      <c r="U45" s="111" t="s">
        <v>265</v>
      </c>
      <c r="V45" s="100">
        <v>1301</v>
      </c>
      <c r="W45" s="48" t="s">
        <v>274</v>
      </c>
    </row>
    <row r="46" spans="1:23" ht="16.95" customHeight="1" x14ac:dyDescent="0.3">
      <c r="A46" s="34"/>
      <c r="B46" s="18">
        <v>41</v>
      </c>
      <c r="C46" s="178">
        <v>42410</v>
      </c>
      <c r="D46" s="198" t="s">
        <v>21</v>
      </c>
      <c r="E46" s="199"/>
      <c r="F46" s="76"/>
      <c r="G46" s="77"/>
      <c r="H46" s="78"/>
      <c r="I46" s="77"/>
      <c r="J46" s="79">
        <f t="shared" si="20"/>
        <v>0</v>
      </c>
      <c r="K46" s="78">
        <f t="shared" si="2"/>
        <v>0</v>
      </c>
      <c r="L46" s="80">
        <f t="shared" si="3"/>
        <v>0</v>
      </c>
      <c r="M46" s="78"/>
      <c r="N46" s="78"/>
      <c r="O46" s="78"/>
      <c r="P46" s="78"/>
      <c r="Q46" s="78"/>
      <c r="R46" s="78"/>
      <c r="S46" s="77"/>
      <c r="T46" s="77"/>
      <c r="U46" s="80"/>
      <c r="V46" s="100"/>
      <c r="W46" s="48" t="s">
        <v>275</v>
      </c>
    </row>
    <row r="47" spans="1:23" ht="16.95" customHeight="1" x14ac:dyDescent="0.3">
      <c r="A47" s="34"/>
      <c r="B47" s="18">
        <v>42</v>
      </c>
      <c r="C47" s="178">
        <v>42411</v>
      </c>
      <c r="D47" s="81" t="s">
        <v>57</v>
      </c>
      <c r="E47" s="81" t="s">
        <v>57</v>
      </c>
      <c r="F47" s="76"/>
      <c r="G47" s="77">
        <v>10.5</v>
      </c>
      <c r="H47" s="78">
        <f t="shared" si="5"/>
        <v>1.5</v>
      </c>
      <c r="I47" s="77">
        <f t="shared" si="0"/>
        <v>9</v>
      </c>
      <c r="J47" s="79">
        <f t="shared" si="20"/>
        <v>0</v>
      </c>
      <c r="K47" s="78">
        <f t="shared" si="2"/>
        <v>0</v>
      </c>
      <c r="L47" s="80">
        <f t="shared" si="3"/>
        <v>0</v>
      </c>
      <c r="M47" s="78">
        <f t="shared" si="21"/>
        <v>0</v>
      </c>
      <c r="N47" s="78">
        <v>2</v>
      </c>
      <c r="O47" s="78">
        <v>6</v>
      </c>
      <c r="P47" s="78">
        <f>IF(O47&gt;6,ROUND(N47*4/3*113+6*5/3*113+(O47-6)*8/3*113,0),ROUND(N47*4/3*113+O47*5/3*113,0))</f>
        <v>1431</v>
      </c>
      <c r="Q47" s="78"/>
      <c r="R47" s="78"/>
      <c r="S47" s="77"/>
      <c r="T47" s="77"/>
      <c r="U47" s="80"/>
      <c r="V47" s="77"/>
      <c r="W47" s="48"/>
    </row>
    <row r="48" spans="1:23" x14ac:dyDescent="0.3">
      <c r="A48" s="34"/>
      <c r="B48" s="18"/>
      <c r="C48" s="177" t="s">
        <v>207</v>
      </c>
      <c r="D48" s="26"/>
      <c r="E48" s="26"/>
      <c r="F48" s="32"/>
      <c r="G48" s="27">
        <f>SUM(G20:G47)</f>
        <v>239</v>
      </c>
      <c r="H48" s="27">
        <f>SUM(H20:H47)</f>
        <v>31.5</v>
      </c>
      <c r="I48" s="27">
        <f t="shared" ref="I48:V48" si="22">SUM(I20:I47)</f>
        <v>207.5</v>
      </c>
      <c r="J48" s="27">
        <f t="shared" si="22"/>
        <v>13</v>
      </c>
      <c r="K48" s="27">
        <f t="shared" si="22"/>
        <v>12</v>
      </c>
      <c r="L48" s="36">
        <f t="shared" si="22"/>
        <v>1</v>
      </c>
      <c r="M48" s="27">
        <f t="shared" si="22"/>
        <v>2008</v>
      </c>
      <c r="N48" s="27">
        <f t="shared" si="22"/>
        <v>4</v>
      </c>
      <c r="O48" s="27">
        <f t="shared" si="22"/>
        <v>7.5</v>
      </c>
      <c r="P48" s="27">
        <f t="shared" si="22"/>
        <v>2015</v>
      </c>
      <c r="Q48" s="27">
        <v>2</v>
      </c>
      <c r="R48" s="27">
        <f t="shared" si="22"/>
        <v>1744</v>
      </c>
      <c r="S48" s="27">
        <v>1</v>
      </c>
      <c r="T48" s="27">
        <v>918</v>
      </c>
      <c r="U48" s="36">
        <v>4</v>
      </c>
      <c r="V48" s="27">
        <f t="shared" si="22"/>
        <v>5014</v>
      </c>
      <c r="W48" s="47" t="s">
        <v>208</v>
      </c>
    </row>
    <row r="49" spans="1:23" x14ac:dyDescent="0.3">
      <c r="A49" s="34"/>
      <c r="B49" s="118"/>
      <c r="C49" s="177" t="s">
        <v>335</v>
      </c>
      <c r="D49" s="84"/>
      <c r="E49" s="85"/>
      <c r="F49" s="32"/>
      <c r="G49" s="27">
        <f>G48-G31-G34-G27</f>
        <v>207.5</v>
      </c>
      <c r="H49" s="27">
        <f>H48-H31-H34-H27</f>
        <v>27</v>
      </c>
      <c r="I49" s="27">
        <f>I48-J39-J41-J45-J44-I31-I27-I34</f>
        <v>171.5</v>
      </c>
      <c r="J49" s="27">
        <f>J48-J39-J41-J44-J45-J31-J27-J34</f>
        <v>0.5</v>
      </c>
      <c r="K49" s="27">
        <f t="shared" ref="K49:M49" si="23">K48-K39-K41-K44-K45-K31-K27-K34</f>
        <v>0.5</v>
      </c>
      <c r="L49" s="27">
        <f t="shared" si="23"/>
        <v>0</v>
      </c>
      <c r="M49" s="27">
        <f t="shared" si="23"/>
        <v>77</v>
      </c>
      <c r="N49" s="27">
        <f>N48</f>
        <v>4</v>
      </c>
      <c r="O49" s="27">
        <f t="shared" ref="O49:P49" si="24">O48</f>
        <v>7.5</v>
      </c>
      <c r="P49" s="27">
        <f t="shared" si="24"/>
        <v>2015</v>
      </c>
      <c r="Q49" s="27">
        <f t="shared" ref="Q49" si="25">Q48</f>
        <v>2</v>
      </c>
      <c r="R49" s="27">
        <f t="shared" ref="R49" si="26">R48</f>
        <v>1744</v>
      </c>
      <c r="S49" s="27">
        <f t="shared" ref="S49" si="27">S48</f>
        <v>1</v>
      </c>
      <c r="T49" s="27">
        <f t="shared" ref="T49" si="28">T48</f>
        <v>918</v>
      </c>
      <c r="U49" s="36">
        <f t="shared" ref="U49" si="29">U48</f>
        <v>4</v>
      </c>
      <c r="V49" s="27">
        <f t="shared" ref="V49" si="30">V48</f>
        <v>5014</v>
      </c>
      <c r="W49" s="27"/>
    </row>
    <row r="50" spans="1:23" ht="16.95" customHeight="1" x14ac:dyDescent="0.3">
      <c r="A50" s="34"/>
      <c r="B50" s="18">
        <v>43</v>
      </c>
      <c r="C50" s="14">
        <v>42412</v>
      </c>
      <c r="D50" s="51">
        <v>0.43892361111111106</v>
      </c>
      <c r="E50" s="51">
        <v>0.86376157407407417</v>
      </c>
      <c r="F50" s="9">
        <f t="shared" si="4"/>
        <v>0.42483796296296311</v>
      </c>
      <c r="G50" s="5">
        <v>10</v>
      </c>
      <c r="H50" s="42">
        <f t="shared" si="5"/>
        <v>1.5</v>
      </c>
      <c r="I50" s="5">
        <f t="shared" si="0"/>
        <v>8.5</v>
      </c>
      <c r="J50" s="28">
        <f t="shared" ref="J50:J77" si="31">IF(I50-10&lt;0,0,(I50-10))</f>
        <v>0</v>
      </c>
      <c r="K50" s="42">
        <f t="shared" si="2"/>
        <v>0</v>
      </c>
      <c r="L50" s="130">
        <f t="shared" si="3"/>
        <v>0</v>
      </c>
      <c r="M50" s="42">
        <f t="shared" si="21"/>
        <v>0</v>
      </c>
      <c r="N50" s="42"/>
      <c r="O50" s="42"/>
      <c r="P50" s="42"/>
      <c r="Q50" s="42"/>
      <c r="R50" s="42"/>
      <c r="S50" s="5"/>
      <c r="T50" s="5"/>
      <c r="U50" s="130"/>
      <c r="V50" s="5"/>
      <c r="W50" s="48"/>
    </row>
    <row r="51" spans="1:23" ht="16.95" customHeight="1" x14ac:dyDescent="0.3">
      <c r="A51" s="34"/>
      <c r="B51" s="18">
        <v>44</v>
      </c>
      <c r="C51" s="14">
        <v>42413</v>
      </c>
      <c r="D51" s="202" t="s">
        <v>21</v>
      </c>
      <c r="E51" s="203"/>
      <c r="F51" s="9"/>
      <c r="G51" s="5"/>
      <c r="H51" s="42"/>
      <c r="I51" s="5"/>
      <c r="J51" s="28">
        <f t="shared" si="31"/>
        <v>0</v>
      </c>
      <c r="K51" s="42">
        <f t="shared" si="2"/>
        <v>0</v>
      </c>
      <c r="L51" s="130">
        <f t="shared" si="3"/>
        <v>0</v>
      </c>
      <c r="M51" s="42"/>
      <c r="N51" s="42"/>
      <c r="O51" s="42"/>
      <c r="P51" s="42"/>
      <c r="Q51" s="42"/>
      <c r="R51" s="42"/>
      <c r="S51" s="5"/>
      <c r="T51" s="5"/>
      <c r="U51" s="130"/>
      <c r="V51" s="5"/>
      <c r="W51" s="48"/>
    </row>
    <row r="52" spans="1:23" ht="16.95" customHeight="1" x14ac:dyDescent="0.3">
      <c r="A52" s="34"/>
      <c r="B52" s="18">
        <v>45</v>
      </c>
      <c r="C52" s="14">
        <v>42414</v>
      </c>
      <c r="D52" s="51">
        <v>0.4513773148148148</v>
      </c>
      <c r="E52" s="51">
        <v>0.79680555555555566</v>
      </c>
      <c r="F52" s="9">
        <f t="shared" si="4"/>
        <v>0.34542824074074086</v>
      </c>
      <c r="G52" s="5">
        <v>8.5</v>
      </c>
      <c r="H52" s="42">
        <f t="shared" si="5"/>
        <v>0.5</v>
      </c>
      <c r="I52" s="5">
        <f t="shared" si="0"/>
        <v>8</v>
      </c>
      <c r="J52" s="28">
        <f t="shared" si="31"/>
        <v>0</v>
      </c>
      <c r="K52" s="42">
        <f t="shared" si="2"/>
        <v>0</v>
      </c>
      <c r="L52" s="130">
        <f t="shared" si="3"/>
        <v>0</v>
      </c>
      <c r="M52" s="42">
        <f t="shared" si="21"/>
        <v>0</v>
      </c>
      <c r="N52" s="42"/>
      <c r="O52" s="42"/>
      <c r="P52" s="42"/>
      <c r="Q52" s="42"/>
      <c r="R52" s="42"/>
      <c r="S52" s="5"/>
      <c r="T52" s="5"/>
      <c r="U52" s="130"/>
      <c r="V52" s="5"/>
      <c r="W52" s="48"/>
    </row>
    <row r="53" spans="1:23" ht="16.95" customHeight="1" x14ac:dyDescent="0.3">
      <c r="A53" s="34"/>
      <c r="B53" s="18">
        <v>46</v>
      </c>
      <c r="C53" s="14">
        <v>42415</v>
      </c>
      <c r="D53" s="51">
        <v>0.45998842592592593</v>
      </c>
      <c r="E53" s="51">
        <v>0.90998842592592588</v>
      </c>
      <c r="F53" s="9">
        <f t="shared" si="4"/>
        <v>0.44999999999999996</v>
      </c>
      <c r="G53" s="5">
        <v>11</v>
      </c>
      <c r="H53" s="42">
        <f t="shared" si="5"/>
        <v>1.5</v>
      </c>
      <c r="I53" s="5">
        <f t="shared" si="0"/>
        <v>9.5</v>
      </c>
      <c r="J53" s="28">
        <f t="shared" si="31"/>
        <v>0</v>
      </c>
      <c r="K53" s="42">
        <f t="shared" si="2"/>
        <v>0</v>
      </c>
      <c r="L53" s="130">
        <f t="shared" si="3"/>
        <v>0</v>
      </c>
      <c r="M53" s="42">
        <f t="shared" si="21"/>
        <v>0</v>
      </c>
      <c r="N53" s="42"/>
      <c r="O53" s="42"/>
      <c r="P53" s="42"/>
      <c r="Q53" s="42"/>
      <c r="R53" s="42"/>
      <c r="S53" s="5"/>
      <c r="T53" s="5"/>
      <c r="U53" s="130"/>
      <c r="V53" s="5"/>
      <c r="W53" s="48"/>
    </row>
    <row r="54" spans="1:23" ht="16.95" customHeight="1" x14ac:dyDescent="0.3">
      <c r="A54" s="34"/>
      <c r="B54" s="18">
        <v>47</v>
      </c>
      <c r="C54" s="14">
        <v>42416</v>
      </c>
      <c r="D54" s="51">
        <v>0.46097222222222217</v>
      </c>
      <c r="E54" s="51">
        <v>0.74870370370370365</v>
      </c>
      <c r="F54" s="9">
        <f t="shared" si="4"/>
        <v>0.28773148148148148</v>
      </c>
      <c r="G54" s="5">
        <v>7</v>
      </c>
      <c r="H54" s="42">
        <f t="shared" si="5"/>
        <v>0.5</v>
      </c>
      <c r="I54" s="5">
        <f t="shared" si="0"/>
        <v>6.5</v>
      </c>
      <c r="J54" s="28">
        <f t="shared" si="31"/>
        <v>0</v>
      </c>
      <c r="K54" s="42">
        <f t="shared" si="2"/>
        <v>0</v>
      </c>
      <c r="L54" s="130">
        <f t="shared" si="3"/>
        <v>0</v>
      </c>
      <c r="M54" s="42">
        <f t="shared" si="21"/>
        <v>0</v>
      </c>
      <c r="N54" s="42"/>
      <c r="O54" s="42"/>
      <c r="P54" s="42"/>
      <c r="Q54" s="42"/>
      <c r="R54" s="42"/>
      <c r="S54" s="5"/>
      <c r="T54" s="5"/>
      <c r="U54" s="130"/>
      <c r="V54" s="5"/>
      <c r="W54" s="48"/>
    </row>
    <row r="55" spans="1:23" ht="16.95" customHeight="1" x14ac:dyDescent="0.3">
      <c r="A55" s="34"/>
      <c r="B55" s="18">
        <v>48</v>
      </c>
      <c r="C55" s="14">
        <v>42417</v>
      </c>
      <c r="D55" s="51">
        <v>0.4651851851851852</v>
      </c>
      <c r="E55" s="51">
        <v>0.8629282407407407</v>
      </c>
      <c r="F55" s="9">
        <f t="shared" si="4"/>
        <v>0.3977430555555555</v>
      </c>
      <c r="G55" s="5">
        <v>9.5</v>
      </c>
      <c r="H55" s="42">
        <f t="shared" si="5"/>
        <v>1.5</v>
      </c>
      <c r="I55" s="5">
        <f t="shared" si="0"/>
        <v>8</v>
      </c>
      <c r="J55" s="28">
        <f t="shared" si="31"/>
        <v>0</v>
      </c>
      <c r="K55" s="42">
        <f t="shared" si="2"/>
        <v>0</v>
      </c>
      <c r="L55" s="130">
        <f t="shared" si="3"/>
        <v>0</v>
      </c>
      <c r="M55" s="42">
        <f t="shared" si="21"/>
        <v>0</v>
      </c>
      <c r="N55" s="42"/>
      <c r="O55" s="42"/>
      <c r="P55" s="42"/>
      <c r="Q55" s="42"/>
      <c r="R55" s="42"/>
      <c r="S55" s="5"/>
      <c r="T55" s="5"/>
      <c r="U55" s="130"/>
      <c r="V55" s="5"/>
      <c r="W55" s="48"/>
    </row>
    <row r="56" spans="1:23" ht="16.95" customHeight="1" x14ac:dyDescent="0.3">
      <c r="A56" s="34"/>
      <c r="B56" s="18">
        <v>49</v>
      </c>
      <c r="C56" s="14">
        <v>42418</v>
      </c>
      <c r="D56" s="202" t="s">
        <v>21</v>
      </c>
      <c r="E56" s="203"/>
      <c r="F56" s="9"/>
      <c r="G56" s="5"/>
      <c r="H56" s="42"/>
      <c r="I56" s="5"/>
      <c r="J56" s="28">
        <f t="shared" si="31"/>
        <v>0</v>
      </c>
      <c r="K56" s="42">
        <f t="shared" si="2"/>
        <v>0</v>
      </c>
      <c r="L56" s="130">
        <f t="shared" si="3"/>
        <v>0</v>
      </c>
      <c r="M56" s="42"/>
      <c r="N56" s="42"/>
      <c r="O56" s="42"/>
      <c r="P56" s="42"/>
      <c r="Q56" s="42"/>
      <c r="R56" s="42"/>
      <c r="S56" s="5"/>
      <c r="T56" s="5"/>
      <c r="U56" s="130"/>
      <c r="V56" s="5"/>
      <c r="W56" s="48"/>
    </row>
    <row r="57" spans="1:23" ht="16.95" customHeight="1" x14ac:dyDescent="0.3">
      <c r="A57" s="34"/>
      <c r="B57" s="18">
        <v>50</v>
      </c>
      <c r="C57" s="14">
        <v>42419</v>
      </c>
      <c r="D57" s="51">
        <v>0.45968750000000003</v>
      </c>
      <c r="E57" s="51">
        <v>0.84594907407407405</v>
      </c>
      <c r="F57" s="9">
        <f t="shared" si="4"/>
        <v>0.38626157407407402</v>
      </c>
      <c r="G57" s="5">
        <v>9.5</v>
      </c>
      <c r="H57" s="42">
        <f t="shared" si="5"/>
        <v>1.5</v>
      </c>
      <c r="I57" s="5">
        <f t="shared" si="0"/>
        <v>8</v>
      </c>
      <c r="J57" s="28">
        <f>IF(I57-8&lt;0,0,(I57-8))</f>
        <v>0</v>
      </c>
      <c r="K57" s="42">
        <f t="shared" si="2"/>
        <v>0</v>
      </c>
      <c r="L57" s="35">
        <f t="shared" si="3"/>
        <v>0</v>
      </c>
      <c r="M57" s="42">
        <f t="shared" si="21"/>
        <v>0</v>
      </c>
      <c r="N57" s="42"/>
      <c r="O57" s="42"/>
      <c r="P57" s="42"/>
      <c r="Q57" s="42"/>
      <c r="R57" s="42"/>
      <c r="S57" s="5"/>
      <c r="T57" s="5"/>
      <c r="U57" s="35" t="s">
        <v>278</v>
      </c>
      <c r="V57" s="56">
        <v>905</v>
      </c>
      <c r="W57" s="48"/>
    </row>
    <row r="58" spans="1:23" ht="16.95" customHeight="1" x14ac:dyDescent="0.3">
      <c r="A58" s="34"/>
      <c r="B58" s="18">
        <v>51</v>
      </c>
      <c r="C58" s="14">
        <v>42420</v>
      </c>
      <c r="D58" s="51">
        <v>0.45223379629629629</v>
      </c>
      <c r="E58" s="51">
        <v>0.80694444444444446</v>
      </c>
      <c r="F58" s="9">
        <f t="shared" si="4"/>
        <v>0.35471064814814818</v>
      </c>
      <c r="G58" s="5">
        <v>8.5</v>
      </c>
      <c r="H58" s="42">
        <f t="shared" si="5"/>
        <v>0.5</v>
      </c>
      <c r="I58" s="5">
        <f t="shared" si="0"/>
        <v>8</v>
      </c>
      <c r="J58" s="28">
        <f t="shared" si="31"/>
        <v>0</v>
      </c>
      <c r="K58" s="42">
        <f t="shared" si="2"/>
        <v>0</v>
      </c>
      <c r="L58" s="130">
        <f t="shared" si="3"/>
        <v>0</v>
      </c>
      <c r="M58" s="42">
        <f t="shared" si="21"/>
        <v>0</v>
      </c>
      <c r="N58" s="42"/>
      <c r="O58" s="42"/>
      <c r="P58" s="42"/>
      <c r="Q58" s="42"/>
      <c r="R58" s="42"/>
      <c r="S58" s="5"/>
      <c r="T58" s="5"/>
      <c r="U58" s="130"/>
      <c r="V58" s="5"/>
      <c r="W58" s="48"/>
    </row>
    <row r="59" spans="1:23" ht="16.95" customHeight="1" x14ac:dyDescent="0.3">
      <c r="A59" s="34"/>
      <c r="B59" s="18">
        <v>52</v>
      </c>
      <c r="C59" s="14">
        <v>42421</v>
      </c>
      <c r="D59" s="51">
        <v>0.46467592592592594</v>
      </c>
      <c r="E59" s="51">
        <v>0.8054513888888889</v>
      </c>
      <c r="F59" s="9">
        <f t="shared" si="4"/>
        <v>0.34077546296296296</v>
      </c>
      <c r="G59" s="5">
        <v>8</v>
      </c>
      <c r="H59" s="42">
        <f t="shared" si="5"/>
        <v>0.5</v>
      </c>
      <c r="I59" s="5">
        <f t="shared" si="0"/>
        <v>7.5</v>
      </c>
      <c r="J59" s="28">
        <f>IF(I59-8&lt;0,0,(I59-8))</f>
        <v>0</v>
      </c>
      <c r="K59" s="42">
        <f t="shared" si="2"/>
        <v>0</v>
      </c>
      <c r="L59" s="130">
        <f t="shared" si="3"/>
        <v>0</v>
      </c>
      <c r="M59" s="42">
        <f t="shared" si="21"/>
        <v>0</v>
      </c>
      <c r="N59" s="42"/>
      <c r="O59" s="42"/>
      <c r="P59" s="42"/>
      <c r="Q59" s="42" t="s">
        <v>268</v>
      </c>
      <c r="R59" s="52">
        <f>IF(I59&gt;8,ROUND(2*1/3*113+6*2/3*113+(I59-8)*5/3*113,0),ROUND(2*1/3*113+(I59-2)*2/3*113,0))</f>
        <v>490</v>
      </c>
      <c r="S59" s="5"/>
      <c r="T59" s="5"/>
      <c r="U59" s="130"/>
      <c r="V59" s="5"/>
      <c r="W59" s="48"/>
    </row>
    <row r="60" spans="1:23" ht="16.95" customHeight="1" x14ac:dyDescent="0.3">
      <c r="A60" s="34"/>
      <c r="B60" s="18">
        <v>53</v>
      </c>
      <c r="C60" s="14">
        <v>42422</v>
      </c>
      <c r="D60" s="202" t="s">
        <v>21</v>
      </c>
      <c r="E60" s="203"/>
      <c r="F60" s="9"/>
      <c r="G60" s="5"/>
      <c r="H60" s="42"/>
      <c r="I60" s="5"/>
      <c r="J60" s="28">
        <f t="shared" si="31"/>
        <v>0</v>
      </c>
      <c r="K60" s="42">
        <f t="shared" si="2"/>
        <v>0</v>
      </c>
      <c r="L60" s="130">
        <f t="shared" si="3"/>
        <v>0</v>
      </c>
      <c r="M60" s="42"/>
      <c r="N60" s="42"/>
      <c r="O60" s="42"/>
      <c r="P60" s="42"/>
      <c r="Q60" s="42"/>
      <c r="R60" s="42"/>
      <c r="S60" s="5"/>
      <c r="T60" s="5"/>
      <c r="U60" s="130"/>
      <c r="V60" s="5"/>
      <c r="W60" s="48"/>
    </row>
    <row r="61" spans="1:23" ht="16.95" customHeight="1" x14ac:dyDescent="0.3">
      <c r="A61" s="34"/>
      <c r="B61" s="18">
        <v>54</v>
      </c>
      <c r="C61" s="14">
        <v>42423</v>
      </c>
      <c r="D61" s="51">
        <v>0.46062500000000001</v>
      </c>
      <c r="E61" s="51">
        <v>0.68052083333333335</v>
      </c>
      <c r="F61" s="9">
        <f t="shared" si="4"/>
        <v>0.21989583333333335</v>
      </c>
      <c r="G61" s="5">
        <v>5.5</v>
      </c>
      <c r="H61" s="42">
        <f t="shared" si="5"/>
        <v>0.5</v>
      </c>
      <c r="I61" s="5">
        <f t="shared" si="0"/>
        <v>5</v>
      </c>
      <c r="J61" s="28">
        <f t="shared" si="31"/>
        <v>0</v>
      </c>
      <c r="K61" s="42">
        <f t="shared" si="2"/>
        <v>0</v>
      </c>
      <c r="L61" s="130">
        <f t="shared" si="3"/>
        <v>0</v>
      </c>
      <c r="M61" s="42">
        <f t="shared" si="21"/>
        <v>0</v>
      </c>
      <c r="N61" s="42"/>
      <c r="O61" s="42"/>
      <c r="P61" s="42"/>
      <c r="Q61" s="42"/>
      <c r="R61" s="42"/>
      <c r="S61" s="5"/>
      <c r="T61" s="5"/>
      <c r="U61" s="130"/>
      <c r="V61" s="5"/>
      <c r="W61" s="48"/>
    </row>
    <row r="62" spans="1:23" ht="16.95" customHeight="1" x14ac:dyDescent="0.3">
      <c r="A62" s="34"/>
      <c r="B62" s="18">
        <v>55</v>
      </c>
      <c r="C62" s="14">
        <v>42424</v>
      </c>
      <c r="D62" s="202" t="s">
        <v>21</v>
      </c>
      <c r="E62" s="203"/>
      <c r="F62" s="9"/>
      <c r="G62" s="5"/>
      <c r="H62" s="42"/>
      <c r="I62" s="5"/>
      <c r="J62" s="28">
        <f t="shared" si="31"/>
        <v>0</v>
      </c>
      <c r="K62" s="42">
        <f t="shared" si="2"/>
        <v>0</v>
      </c>
      <c r="L62" s="130">
        <f t="shared" si="3"/>
        <v>0</v>
      </c>
      <c r="M62" s="42"/>
      <c r="N62" s="42"/>
      <c r="O62" s="42"/>
      <c r="P62" s="42"/>
      <c r="Q62" s="42"/>
      <c r="R62" s="42"/>
      <c r="S62" s="5"/>
      <c r="T62" s="5"/>
      <c r="U62" s="130"/>
      <c r="V62" s="5"/>
      <c r="W62" s="48"/>
    </row>
    <row r="63" spans="1:23" ht="16.95" customHeight="1" x14ac:dyDescent="0.3">
      <c r="A63" s="34"/>
      <c r="B63" s="18">
        <v>56</v>
      </c>
      <c r="C63" s="14">
        <v>42425</v>
      </c>
      <c r="D63" s="51">
        <v>0.49674768518518514</v>
      </c>
      <c r="E63" s="51">
        <v>0.92031249999999998</v>
      </c>
      <c r="F63" s="9">
        <f t="shared" si="4"/>
        <v>0.42356481481481484</v>
      </c>
      <c r="G63" s="5">
        <v>10</v>
      </c>
      <c r="H63" s="42">
        <f t="shared" si="5"/>
        <v>1.5</v>
      </c>
      <c r="I63" s="5">
        <f t="shared" si="0"/>
        <v>8.5</v>
      </c>
      <c r="J63" s="28">
        <f t="shared" si="31"/>
        <v>0</v>
      </c>
      <c r="K63" s="42">
        <f t="shared" si="2"/>
        <v>0</v>
      </c>
      <c r="L63" s="130">
        <f t="shared" si="3"/>
        <v>0</v>
      </c>
      <c r="M63" s="42">
        <f t="shared" si="21"/>
        <v>0</v>
      </c>
      <c r="N63" s="42"/>
      <c r="O63" s="42"/>
      <c r="P63" s="42"/>
      <c r="Q63" s="42"/>
      <c r="R63" s="42"/>
      <c r="S63" s="5"/>
      <c r="T63" s="5"/>
      <c r="U63" s="130"/>
      <c r="V63" s="5"/>
      <c r="W63" s="48"/>
    </row>
    <row r="64" spans="1:23" ht="16.95" customHeight="1" x14ac:dyDescent="0.3">
      <c r="A64" s="34"/>
      <c r="B64" s="18">
        <v>57</v>
      </c>
      <c r="C64" s="14">
        <v>42426</v>
      </c>
      <c r="D64" s="202" t="s">
        <v>21</v>
      </c>
      <c r="E64" s="203"/>
      <c r="F64" s="9"/>
      <c r="G64" s="5"/>
      <c r="H64" s="42"/>
      <c r="I64" s="5"/>
      <c r="J64" s="28">
        <f t="shared" si="31"/>
        <v>0</v>
      </c>
      <c r="K64" s="42">
        <f t="shared" si="2"/>
        <v>0</v>
      </c>
      <c r="L64" s="130">
        <f t="shared" si="3"/>
        <v>0</v>
      </c>
      <c r="M64" s="42"/>
      <c r="N64" s="42"/>
      <c r="O64" s="42"/>
      <c r="P64" s="42"/>
      <c r="Q64" s="42"/>
      <c r="R64" s="42"/>
      <c r="S64" s="5"/>
      <c r="T64" s="5"/>
      <c r="U64" s="130"/>
      <c r="V64" s="5"/>
      <c r="W64" s="48"/>
    </row>
    <row r="65" spans="1:23" ht="16.95" customHeight="1" x14ac:dyDescent="0.3">
      <c r="A65" s="34"/>
      <c r="B65" s="18">
        <v>58</v>
      </c>
      <c r="C65" s="14">
        <v>42427</v>
      </c>
      <c r="D65" s="51">
        <v>0.43890046296296298</v>
      </c>
      <c r="E65" s="51">
        <v>0.80688657407407405</v>
      </c>
      <c r="F65" s="9">
        <f t="shared" si="4"/>
        <v>0.36798611111111107</v>
      </c>
      <c r="G65" s="5">
        <v>9</v>
      </c>
      <c r="H65" s="42">
        <f t="shared" si="5"/>
        <v>1.5</v>
      </c>
      <c r="I65" s="5">
        <f t="shared" si="0"/>
        <v>7.5</v>
      </c>
      <c r="J65" s="28">
        <f t="shared" si="31"/>
        <v>0</v>
      </c>
      <c r="K65" s="42">
        <f t="shared" si="2"/>
        <v>0</v>
      </c>
      <c r="L65" s="130">
        <f t="shared" si="3"/>
        <v>0</v>
      </c>
      <c r="M65" s="42">
        <f t="shared" si="21"/>
        <v>0</v>
      </c>
      <c r="N65" s="42"/>
      <c r="O65" s="42"/>
      <c r="P65" s="42"/>
      <c r="Q65" s="42"/>
      <c r="R65" s="42"/>
      <c r="S65" s="5"/>
      <c r="T65" s="5"/>
      <c r="U65" s="130"/>
      <c r="V65" s="5"/>
      <c r="W65" s="48"/>
    </row>
    <row r="66" spans="1:23" ht="34.049999999999997" customHeight="1" x14ac:dyDescent="0.3">
      <c r="A66" s="34"/>
      <c r="B66" s="18">
        <v>59</v>
      </c>
      <c r="C66" s="180">
        <v>42428</v>
      </c>
      <c r="D66" s="51">
        <v>0.4409837962962963</v>
      </c>
      <c r="E66" s="51">
        <v>0.80932870370370369</v>
      </c>
      <c r="F66" s="9">
        <f t="shared" si="4"/>
        <v>0.36834490740740738</v>
      </c>
      <c r="G66" s="5">
        <v>9</v>
      </c>
      <c r="H66" s="42">
        <f t="shared" si="5"/>
        <v>1.5</v>
      </c>
      <c r="I66" s="5">
        <f t="shared" si="0"/>
        <v>7.5</v>
      </c>
      <c r="J66" s="28">
        <f t="shared" si="31"/>
        <v>0</v>
      </c>
      <c r="K66" s="42">
        <f t="shared" si="2"/>
        <v>0</v>
      </c>
      <c r="L66" s="130">
        <f t="shared" si="3"/>
        <v>0</v>
      </c>
      <c r="M66" s="42">
        <f t="shared" si="21"/>
        <v>0</v>
      </c>
      <c r="N66" s="42"/>
      <c r="O66" s="42"/>
      <c r="P66" s="42"/>
      <c r="Q66" s="42"/>
      <c r="R66" s="42"/>
      <c r="S66" s="5"/>
      <c r="T66" s="5"/>
      <c r="U66" s="130"/>
      <c r="V66" s="5"/>
      <c r="W66" s="48" t="s">
        <v>279</v>
      </c>
    </row>
    <row r="67" spans="1:23" ht="16.95" customHeight="1" x14ac:dyDescent="0.3">
      <c r="A67" s="34"/>
      <c r="B67" s="18">
        <v>60</v>
      </c>
      <c r="C67" s="14">
        <v>42429</v>
      </c>
      <c r="D67" s="51">
        <v>0.43937500000000002</v>
      </c>
      <c r="E67" s="51">
        <v>0.80481481481481476</v>
      </c>
      <c r="F67" s="9">
        <f t="shared" si="4"/>
        <v>0.36543981481481475</v>
      </c>
      <c r="G67" s="5">
        <v>9</v>
      </c>
      <c r="H67" s="42">
        <f t="shared" si="5"/>
        <v>1.5</v>
      </c>
      <c r="I67" s="5">
        <f t="shared" si="0"/>
        <v>7.5</v>
      </c>
      <c r="J67" s="28">
        <f>IF(I67-8&lt;0,0,(I67-8))</f>
        <v>0</v>
      </c>
      <c r="K67" s="42">
        <f t="shared" si="2"/>
        <v>0</v>
      </c>
      <c r="L67" s="130">
        <f t="shared" si="3"/>
        <v>0</v>
      </c>
      <c r="M67" s="42">
        <f t="shared" si="21"/>
        <v>0</v>
      </c>
      <c r="N67" s="42"/>
      <c r="O67" s="42"/>
      <c r="P67" s="42"/>
      <c r="Q67" s="42" t="s">
        <v>268</v>
      </c>
      <c r="R67" s="52">
        <f>IF(I67&gt;8,ROUND(2*1/3*113+6*2/3*113+(I67-8)*5/3*113,0),ROUND(2*1/3*113+(I67-2)*2/3*113,0))</f>
        <v>490</v>
      </c>
      <c r="S67" s="5"/>
      <c r="T67" s="5"/>
      <c r="U67" s="130"/>
      <c r="V67" s="5"/>
      <c r="W67" s="48"/>
    </row>
    <row r="68" spans="1:23" ht="16.95" customHeight="1" x14ac:dyDescent="0.3">
      <c r="A68" s="171" t="s">
        <v>53</v>
      </c>
      <c r="B68" s="18">
        <v>61</v>
      </c>
      <c r="C68" s="14">
        <v>42430</v>
      </c>
      <c r="D68" s="189" t="s">
        <v>55</v>
      </c>
      <c r="E68" s="190"/>
      <c r="F68" s="9"/>
      <c r="G68" s="5"/>
      <c r="H68" s="5"/>
      <c r="I68" s="5"/>
      <c r="J68" s="28"/>
      <c r="K68" s="5"/>
      <c r="L68" s="5"/>
      <c r="M68" s="5"/>
      <c r="N68" s="5"/>
      <c r="O68" s="5"/>
      <c r="P68" s="5"/>
      <c r="Q68" s="5"/>
      <c r="R68" s="5"/>
      <c r="S68" s="5"/>
      <c r="T68" s="5"/>
      <c r="U68" s="130"/>
      <c r="V68" s="5"/>
      <c r="W68" s="208"/>
    </row>
    <row r="69" spans="1:23" ht="16.95" customHeight="1" x14ac:dyDescent="0.3">
      <c r="A69" s="34" t="s">
        <v>199</v>
      </c>
      <c r="B69" s="18">
        <v>62</v>
      </c>
      <c r="C69" s="14">
        <v>42431</v>
      </c>
      <c r="D69" s="189" t="s">
        <v>55</v>
      </c>
      <c r="E69" s="190"/>
      <c r="F69" s="9"/>
      <c r="G69" s="5"/>
      <c r="H69" s="5"/>
      <c r="I69" s="5"/>
      <c r="J69" s="28"/>
      <c r="K69" s="5"/>
      <c r="L69" s="5"/>
      <c r="M69" s="5"/>
      <c r="N69" s="5"/>
      <c r="O69" s="5"/>
      <c r="P69" s="5"/>
      <c r="Q69" s="5"/>
      <c r="R69" s="5"/>
      <c r="S69" s="5"/>
      <c r="T69" s="5"/>
      <c r="U69" s="130"/>
      <c r="V69" s="5"/>
      <c r="W69" s="208"/>
    </row>
    <row r="70" spans="1:23" ht="16.95" customHeight="1" x14ac:dyDescent="0.3">
      <c r="A70" s="34" t="s">
        <v>104</v>
      </c>
      <c r="B70" s="18">
        <v>63</v>
      </c>
      <c r="C70" s="14">
        <v>42432</v>
      </c>
      <c r="D70" s="189" t="s">
        <v>55</v>
      </c>
      <c r="E70" s="190"/>
      <c r="F70" s="9"/>
      <c r="G70" s="5"/>
      <c r="H70" s="5"/>
      <c r="I70" s="5"/>
      <c r="J70" s="28"/>
      <c r="K70" s="5"/>
      <c r="L70" s="5"/>
      <c r="M70" s="5"/>
      <c r="N70" s="5"/>
      <c r="O70" s="5"/>
      <c r="P70" s="5"/>
      <c r="Q70" s="5"/>
      <c r="R70" s="5"/>
      <c r="S70" s="5"/>
      <c r="T70" s="5"/>
      <c r="U70" s="130"/>
      <c r="V70" s="5"/>
      <c r="W70" s="208"/>
    </row>
    <row r="71" spans="1:23" ht="16.95" customHeight="1" x14ac:dyDescent="0.3">
      <c r="A71" s="34" t="s">
        <v>169</v>
      </c>
      <c r="B71" s="18">
        <v>64</v>
      </c>
      <c r="C71" s="14">
        <v>42433</v>
      </c>
      <c r="D71" s="189" t="s">
        <v>55</v>
      </c>
      <c r="E71" s="190"/>
      <c r="F71" s="9"/>
      <c r="G71" s="5"/>
      <c r="H71" s="5"/>
      <c r="I71" s="5"/>
      <c r="J71" s="28"/>
      <c r="K71" s="5"/>
      <c r="L71" s="5"/>
      <c r="M71" s="5"/>
      <c r="N71" s="5"/>
      <c r="O71" s="5"/>
      <c r="P71" s="5"/>
      <c r="Q71" s="5"/>
      <c r="R71" s="5"/>
      <c r="S71" s="5"/>
      <c r="T71" s="5"/>
      <c r="U71" s="130"/>
      <c r="V71" s="5"/>
      <c r="W71" s="208"/>
    </row>
    <row r="72" spans="1:23" ht="16.95" customHeight="1" x14ac:dyDescent="0.3">
      <c r="A72" s="34"/>
      <c r="B72" s="18">
        <v>65</v>
      </c>
      <c r="C72" s="14">
        <v>42434</v>
      </c>
      <c r="D72" s="189" t="s">
        <v>55</v>
      </c>
      <c r="E72" s="190"/>
      <c r="F72" s="9"/>
      <c r="G72" s="5"/>
      <c r="H72" s="5"/>
      <c r="I72" s="5"/>
      <c r="J72" s="28"/>
      <c r="K72" s="5"/>
      <c r="L72" s="5"/>
      <c r="M72" s="5"/>
      <c r="N72" s="5"/>
      <c r="O72" s="5"/>
      <c r="P72" s="5"/>
      <c r="Q72" s="5"/>
      <c r="R72" s="5"/>
      <c r="S72" s="5"/>
      <c r="T72" s="5"/>
      <c r="U72" s="130"/>
      <c r="V72" s="5"/>
      <c r="W72" s="208"/>
    </row>
    <row r="73" spans="1:23" ht="16.95" customHeight="1" x14ac:dyDescent="0.3">
      <c r="A73" s="34"/>
      <c r="B73" s="18">
        <v>66</v>
      </c>
      <c r="C73" s="14">
        <v>42435</v>
      </c>
      <c r="D73" s="189" t="s">
        <v>55</v>
      </c>
      <c r="E73" s="190"/>
      <c r="F73" s="9"/>
      <c r="G73" s="5"/>
      <c r="H73" s="5"/>
      <c r="I73" s="5"/>
      <c r="J73" s="28"/>
      <c r="K73" s="5"/>
      <c r="L73" s="5"/>
      <c r="M73" s="5"/>
      <c r="N73" s="5"/>
      <c r="O73" s="5"/>
      <c r="P73" s="5"/>
      <c r="Q73" s="5"/>
      <c r="R73" s="5"/>
      <c r="S73" s="5"/>
      <c r="T73" s="5"/>
      <c r="U73" s="130"/>
      <c r="V73" s="5"/>
      <c r="W73" s="208"/>
    </row>
    <row r="74" spans="1:23" ht="16.95" customHeight="1" x14ac:dyDescent="0.3">
      <c r="A74" s="34"/>
      <c r="B74" s="18">
        <v>67</v>
      </c>
      <c r="C74" s="14">
        <v>42436</v>
      </c>
      <c r="D74" s="189" t="s">
        <v>55</v>
      </c>
      <c r="E74" s="190"/>
      <c r="F74" s="9"/>
      <c r="G74" s="5"/>
      <c r="H74" s="5"/>
      <c r="I74" s="5"/>
      <c r="J74" s="28"/>
      <c r="K74" s="5"/>
      <c r="L74" s="5"/>
      <c r="M74" s="5"/>
      <c r="N74" s="5"/>
      <c r="O74" s="5"/>
      <c r="P74" s="5"/>
      <c r="Q74" s="5"/>
      <c r="R74" s="5"/>
      <c r="S74" s="5"/>
      <c r="T74" s="5"/>
      <c r="U74" s="130"/>
      <c r="V74" s="5"/>
      <c r="W74" s="208"/>
    </row>
    <row r="75" spans="1:23" ht="16.95" customHeight="1" x14ac:dyDescent="0.3">
      <c r="A75" s="34"/>
      <c r="B75" s="18">
        <v>68</v>
      </c>
      <c r="C75" s="14">
        <v>42437</v>
      </c>
      <c r="D75" s="7">
        <v>0.4583564814814815</v>
      </c>
      <c r="E75" s="7">
        <v>0.91769675925925931</v>
      </c>
      <c r="F75" s="9">
        <f t="shared" ref="F75:F141" si="32">E75-D75</f>
        <v>0.45934027777777781</v>
      </c>
      <c r="G75" s="5">
        <v>11</v>
      </c>
      <c r="H75" s="42">
        <f t="shared" ref="H75:H135" si="33">IF(G75&gt;=9,1.5,0.5)</f>
        <v>1.5</v>
      </c>
      <c r="I75" s="5">
        <f t="shared" ref="I75:I103" si="34">IF((G75="？"),"?",(G75-H75))</f>
        <v>9.5</v>
      </c>
      <c r="J75" s="28">
        <f t="shared" si="31"/>
        <v>0</v>
      </c>
      <c r="K75" s="42">
        <f t="shared" ref="K75:K103" si="35">IF(2&lt;J75,2,J75)</f>
        <v>0</v>
      </c>
      <c r="L75" s="130">
        <f t="shared" ref="L75:L103" si="36">J75-K75</f>
        <v>0</v>
      </c>
      <c r="M75" s="42">
        <f>IF(K75="?",0,ROUND(112*4/3*K75+112*5/3*L75,0))</f>
        <v>0</v>
      </c>
      <c r="N75" s="42"/>
      <c r="O75" s="42"/>
      <c r="P75" s="42"/>
      <c r="Q75" s="42"/>
      <c r="R75" s="42"/>
      <c r="S75" s="5"/>
      <c r="T75" s="5"/>
      <c r="U75" s="130"/>
      <c r="V75" s="5"/>
      <c r="W75" s="48"/>
    </row>
    <row r="76" spans="1:23" ht="16.95" customHeight="1" x14ac:dyDescent="0.3">
      <c r="A76" s="34"/>
      <c r="B76" s="18">
        <v>69</v>
      </c>
      <c r="C76" s="14">
        <v>42438</v>
      </c>
      <c r="D76" s="7">
        <v>0.46031249999999996</v>
      </c>
      <c r="E76" s="7">
        <v>0.73016203703703697</v>
      </c>
      <c r="F76" s="9">
        <f t="shared" si="32"/>
        <v>0.26984953703703701</v>
      </c>
      <c r="G76" s="5">
        <v>6.5</v>
      </c>
      <c r="H76" s="42">
        <f t="shared" si="33"/>
        <v>0.5</v>
      </c>
      <c r="I76" s="5">
        <f t="shared" si="34"/>
        <v>6</v>
      </c>
      <c r="J76" s="28">
        <f t="shared" si="31"/>
        <v>0</v>
      </c>
      <c r="K76" s="42">
        <f t="shared" si="35"/>
        <v>0</v>
      </c>
      <c r="L76" s="130">
        <f t="shared" si="36"/>
        <v>0</v>
      </c>
      <c r="M76" s="42">
        <f t="shared" ref="M76:M99" si="37">IF(K76="?",0,ROUND(112*4/3*K76+112*5/3*L76,0))</f>
        <v>0</v>
      </c>
      <c r="N76" s="42"/>
      <c r="O76" s="42"/>
      <c r="P76" s="42"/>
      <c r="Q76" s="42"/>
      <c r="R76" s="42"/>
      <c r="S76" s="5"/>
      <c r="T76" s="5"/>
      <c r="U76" s="130"/>
      <c r="V76" s="5"/>
      <c r="W76" s="48"/>
    </row>
    <row r="77" spans="1:23" ht="16.95" customHeight="1" x14ac:dyDescent="0.3">
      <c r="A77" s="34"/>
      <c r="B77" s="18">
        <v>70</v>
      </c>
      <c r="C77" s="14">
        <v>42439</v>
      </c>
      <c r="D77" s="189" t="s">
        <v>4</v>
      </c>
      <c r="E77" s="190"/>
      <c r="F77" s="9"/>
      <c r="G77" s="5"/>
      <c r="H77" s="42"/>
      <c r="I77" s="5"/>
      <c r="J77" s="28">
        <f t="shared" si="31"/>
        <v>0</v>
      </c>
      <c r="K77" s="42"/>
      <c r="L77" s="130"/>
      <c r="M77" s="42"/>
      <c r="N77" s="42"/>
      <c r="O77" s="42"/>
      <c r="P77" s="42"/>
      <c r="Q77" s="42"/>
      <c r="R77" s="42"/>
      <c r="S77" s="5"/>
      <c r="T77" s="5"/>
      <c r="U77" s="130"/>
      <c r="V77" s="5"/>
      <c r="W77" s="48"/>
    </row>
    <row r="78" spans="1:23" x14ac:dyDescent="0.3">
      <c r="A78" s="34"/>
      <c r="B78" s="18"/>
      <c r="C78" s="177" t="s">
        <v>207</v>
      </c>
      <c r="D78" s="26"/>
      <c r="E78" s="26"/>
      <c r="F78" s="32"/>
      <c r="G78" s="27">
        <f>SUM(G50:G77)</f>
        <v>132</v>
      </c>
      <c r="H78" s="27">
        <f>SUM(H50:H77)</f>
        <v>16.5</v>
      </c>
      <c r="I78" s="27">
        <f t="shared" ref="I78:T78" si="38">SUM(I50:I77)</f>
        <v>115.5</v>
      </c>
      <c r="J78" s="27">
        <f t="shared" si="38"/>
        <v>0</v>
      </c>
      <c r="K78" s="27">
        <f t="shared" si="38"/>
        <v>0</v>
      </c>
      <c r="L78" s="36">
        <f t="shared" si="38"/>
        <v>0</v>
      </c>
      <c r="M78" s="27">
        <f t="shared" si="38"/>
        <v>0</v>
      </c>
      <c r="N78" s="27"/>
      <c r="O78" s="27"/>
      <c r="P78" s="27"/>
      <c r="Q78" s="27">
        <v>2</v>
      </c>
      <c r="R78" s="27">
        <f t="shared" si="38"/>
        <v>980</v>
      </c>
      <c r="S78" s="27">
        <f t="shared" si="38"/>
        <v>0</v>
      </c>
      <c r="T78" s="27">
        <f t="shared" si="38"/>
        <v>0</v>
      </c>
      <c r="U78" s="36">
        <v>1</v>
      </c>
      <c r="V78" s="27">
        <v>905</v>
      </c>
      <c r="W78" s="47" t="s">
        <v>209</v>
      </c>
    </row>
    <row r="79" spans="1:23" x14ac:dyDescent="0.3">
      <c r="A79" s="34"/>
      <c r="B79" s="18"/>
      <c r="C79" s="177" t="s">
        <v>336</v>
      </c>
      <c r="D79" s="84"/>
      <c r="E79" s="85"/>
      <c r="F79" s="32"/>
      <c r="G79" s="27">
        <f>G78-G59-G67</f>
        <v>115</v>
      </c>
      <c r="H79" s="27">
        <f>H78-H59-H67</f>
        <v>14.5</v>
      </c>
      <c r="I79" s="27">
        <f>I78-J57-I67-I59</f>
        <v>100.5</v>
      </c>
      <c r="J79" s="27">
        <f>J78-J57-J59-J67</f>
        <v>0</v>
      </c>
      <c r="K79" s="27">
        <f t="shared" ref="K79:L79" si="39">K78-K57-K59-K67</f>
        <v>0</v>
      </c>
      <c r="L79" s="27">
        <f t="shared" si="39"/>
        <v>0</v>
      </c>
      <c r="M79" s="27">
        <f t="shared" ref="M79" si="40">M78-M57</f>
        <v>0</v>
      </c>
      <c r="N79" s="27"/>
      <c r="O79" s="27"/>
      <c r="P79" s="27"/>
      <c r="Q79" s="27">
        <f t="shared" ref="Q79" si="41">Q78</f>
        <v>2</v>
      </c>
      <c r="R79" s="27">
        <f t="shared" ref="R79" si="42">R78</f>
        <v>980</v>
      </c>
      <c r="S79" s="27">
        <f t="shared" ref="S79" si="43">S78</f>
        <v>0</v>
      </c>
      <c r="T79" s="27">
        <f t="shared" ref="T79" si="44">T78</f>
        <v>0</v>
      </c>
      <c r="U79" s="36">
        <f t="shared" ref="U79" si="45">U78</f>
        <v>1</v>
      </c>
      <c r="V79" s="27">
        <f t="shared" ref="V79" si="46">V78</f>
        <v>905</v>
      </c>
      <c r="W79" s="27"/>
    </row>
    <row r="80" spans="1:23" ht="16.95" customHeight="1" x14ac:dyDescent="0.3">
      <c r="A80" s="34"/>
      <c r="B80" s="18">
        <v>72</v>
      </c>
      <c r="C80" s="178">
        <v>42441</v>
      </c>
      <c r="D80" s="81">
        <v>0.43520833333333336</v>
      </c>
      <c r="E80" s="81">
        <v>0.93909722222222225</v>
      </c>
      <c r="F80" s="76">
        <f t="shared" si="32"/>
        <v>0.50388888888888883</v>
      </c>
      <c r="G80" s="77">
        <v>12</v>
      </c>
      <c r="H80" s="78">
        <f t="shared" si="33"/>
        <v>1.5</v>
      </c>
      <c r="I80" s="77">
        <f t="shared" si="34"/>
        <v>10.5</v>
      </c>
      <c r="J80" s="79">
        <f t="shared" ref="J80:J106" si="47">IF(I80-10&lt;0,0,(I80-10))</f>
        <v>0.5</v>
      </c>
      <c r="K80" s="78">
        <f t="shared" si="35"/>
        <v>0.5</v>
      </c>
      <c r="L80" s="80">
        <f t="shared" si="36"/>
        <v>0</v>
      </c>
      <c r="M80" s="78">
        <f t="shared" si="37"/>
        <v>75</v>
      </c>
      <c r="N80" s="78"/>
      <c r="O80" s="78"/>
      <c r="P80" s="78"/>
      <c r="Q80" s="78"/>
      <c r="R80" s="78"/>
      <c r="S80" s="77"/>
      <c r="T80" s="77"/>
      <c r="U80" s="80"/>
      <c r="V80" s="77"/>
      <c r="W80" s="48"/>
    </row>
    <row r="81" spans="1:23" ht="16.95" customHeight="1" x14ac:dyDescent="0.3">
      <c r="A81" s="34"/>
      <c r="B81" s="18">
        <v>73</v>
      </c>
      <c r="C81" s="178">
        <v>42442</v>
      </c>
      <c r="D81" s="81">
        <v>0.43723379629629627</v>
      </c>
      <c r="E81" s="81">
        <v>0.82012731481481482</v>
      </c>
      <c r="F81" s="76">
        <f t="shared" si="32"/>
        <v>0.38289351851851855</v>
      </c>
      <c r="G81" s="77">
        <v>9</v>
      </c>
      <c r="H81" s="78">
        <f t="shared" si="33"/>
        <v>1.5</v>
      </c>
      <c r="I81" s="77">
        <f t="shared" si="34"/>
        <v>7.5</v>
      </c>
      <c r="J81" s="79">
        <f t="shared" si="47"/>
        <v>0</v>
      </c>
      <c r="K81" s="78">
        <f t="shared" si="35"/>
        <v>0</v>
      </c>
      <c r="L81" s="80">
        <f t="shared" si="36"/>
        <v>0</v>
      </c>
      <c r="M81" s="78">
        <f t="shared" si="37"/>
        <v>0</v>
      </c>
      <c r="N81" s="78"/>
      <c r="O81" s="78"/>
      <c r="P81" s="78"/>
      <c r="Q81" s="78"/>
      <c r="R81" s="78"/>
      <c r="S81" s="77"/>
      <c r="T81" s="77"/>
      <c r="U81" s="80"/>
      <c r="V81" s="77"/>
      <c r="W81" s="48"/>
    </row>
    <row r="82" spans="1:23" ht="16.95" customHeight="1" x14ac:dyDescent="0.3">
      <c r="A82" s="34"/>
      <c r="B82" s="18">
        <v>74</v>
      </c>
      <c r="C82" s="178">
        <v>42443</v>
      </c>
      <c r="D82" s="198" t="s">
        <v>55</v>
      </c>
      <c r="E82" s="199"/>
      <c r="F82" s="76"/>
      <c r="G82" s="77"/>
      <c r="H82" s="78"/>
      <c r="I82" s="77"/>
      <c r="J82" s="79">
        <f t="shared" si="47"/>
        <v>0</v>
      </c>
      <c r="K82" s="78"/>
      <c r="L82" s="80"/>
      <c r="M82" s="78"/>
      <c r="N82" s="78"/>
      <c r="O82" s="78"/>
      <c r="P82" s="78"/>
      <c r="Q82" s="78"/>
      <c r="R82" s="78"/>
      <c r="S82" s="77"/>
      <c r="T82" s="77"/>
      <c r="U82" s="80"/>
      <c r="V82" s="77"/>
      <c r="W82" s="48"/>
    </row>
    <row r="83" spans="1:23" ht="16.95" customHeight="1" x14ac:dyDescent="0.3">
      <c r="A83" s="34"/>
      <c r="B83" s="18">
        <v>75</v>
      </c>
      <c r="C83" s="178">
        <v>42444</v>
      </c>
      <c r="D83" s="198" t="s">
        <v>4</v>
      </c>
      <c r="E83" s="199"/>
      <c r="F83" s="76"/>
      <c r="G83" s="77"/>
      <c r="H83" s="78"/>
      <c r="I83" s="77"/>
      <c r="J83" s="79">
        <f t="shared" si="47"/>
        <v>0</v>
      </c>
      <c r="K83" s="78"/>
      <c r="L83" s="80"/>
      <c r="M83" s="78"/>
      <c r="N83" s="78"/>
      <c r="O83" s="78"/>
      <c r="P83" s="78"/>
      <c r="Q83" s="78"/>
      <c r="R83" s="78"/>
      <c r="S83" s="77"/>
      <c r="T83" s="77"/>
      <c r="U83" s="80"/>
      <c r="V83" s="77"/>
      <c r="W83" s="48"/>
    </row>
    <row r="84" spans="1:23" ht="16.95" customHeight="1" x14ac:dyDescent="0.3">
      <c r="A84" s="34"/>
      <c r="B84" s="18">
        <v>76</v>
      </c>
      <c r="C84" s="178">
        <v>42445</v>
      </c>
      <c r="D84" s="81">
        <v>0.45775462962962959</v>
      </c>
      <c r="E84" s="81">
        <v>0.91821759259259261</v>
      </c>
      <c r="F84" s="76">
        <f t="shared" si="32"/>
        <v>0.46046296296296302</v>
      </c>
      <c r="G84" s="77">
        <v>11</v>
      </c>
      <c r="H84" s="78">
        <f t="shared" si="33"/>
        <v>1.5</v>
      </c>
      <c r="I84" s="77">
        <f t="shared" si="34"/>
        <v>9.5</v>
      </c>
      <c r="J84" s="79">
        <f t="shared" si="47"/>
        <v>0</v>
      </c>
      <c r="K84" s="78">
        <f t="shared" si="35"/>
        <v>0</v>
      </c>
      <c r="L84" s="80">
        <f t="shared" si="36"/>
        <v>0</v>
      </c>
      <c r="M84" s="78">
        <f t="shared" si="37"/>
        <v>0</v>
      </c>
      <c r="N84" s="78"/>
      <c r="O84" s="78"/>
      <c r="P84" s="78"/>
      <c r="Q84" s="78"/>
      <c r="R84" s="78"/>
      <c r="S84" s="77"/>
      <c r="T84" s="77"/>
      <c r="U84" s="80"/>
      <c r="V84" s="77"/>
      <c r="W84" s="48"/>
    </row>
    <row r="85" spans="1:23" ht="16.95" customHeight="1" x14ac:dyDescent="0.3">
      <c r="A85" s="34"/>
      <c r="B85" s="18">
        <v>77</v>
      </c>
      <c r="C85" s="178">
        <v>42446</v>
      </c>
      <c r="D85" s="81">
        <v>0.4578356481481482</v>
      </c>
      <c r="E85" s="81">
        <v>0.91763888888888889</v>
      </c>
      <c r="F85" s="76">
        <f t="shared" si="32"/>
        <v>0.45980324074074069</v>
      </c>
      <c r="G85" s="77">
        <v>11</v>
      </c>
      <c r="H85" s="78">
        <f t="shared" si="33"/>
        <v>1.5</v>
      </c>
      <c r="I85" s="77">
        <f t="shared" si="34"/>
        <v>9.5</v>
      </c>
      <c r="J85" s="79">
        <f t="shared" si="47"/>
        <v>0</v>
      </c>
      <c r="K85" s="78">
        <f t="shared" si="35"/>
        <v>0</v>
      </c>
      <c r="L85" s="80">
        <f t="shared" si="36"/>
        <v>0</v>
      </c>
      <c r="M85" s="78">
        <f t="shared" si="37"/>
        <v>0</v>
      </c>
      <c r="N85" s="78"/>
      <c r="O85" s="78"/>
      <c r="P85" s="78"/>
      <c r="Q85" s="78"/>
      <c r="R85" s="78"/>
      <c r="S85" s="77"/>
      <c r="T85" s="77"/>
      <c r="U85" s="80"/>
      <c r="V85" s="77"/>
      <c r="W85" s="48"/>
    </row>
    <row r="86" spans="1:23" ht="16.95" customHeight="1" x14ac:dyDescent="0.3">
      <c r="A86" s="34"/>
      <c r="B86" s="18">
        <v>78</v>
      </c>
      <c r="C86" s="178">
        <v>42447</v>
      </c>
      <c r="D86" s="81">
        <v>0.45587962962962963</v>
      </c>
      <c r="E86" s="81">
        <v>0.93846064814814811</v>
      </c>
      <c r="F86" s="76">
        <f t="shared" si="32"/>
        <v>0.48258101851851848</v>
      </c>
      <c r="G86" s="77">
        <v>11.5</v>
      </c>
      <c r="H86" s="78">
        <f t="shared" si="33"/>
        <v>1.5</v>
      </c>
      <c r="I86" s="77">
        <f t="shared" si="34"/>
        <v>10</v>
      </c>
      <c r="J86" s="79">
        <f>IF(I86-8&lt;0,0,(I86-8))</f>
        <v>2</v>
      </c>
      <c r="K86" s="78">
        <f t="shared" si="35"/>
        <v>2</v>
      </c>
      <c r="L86" s="80">
        <f t="shared" si="36"/>
        <v>0</v>
      </c>
      <c r="M86" s="78">
        <f t="shared" si="37"/>
        <v>299</v>
      </c>
      <c r="N86" s="78"/>
      <c r="O86" s="78"/>
      <c r="P86" s="78"/>
      <c r="Q86" s="78" t="s">
        <v>265</v>
      </c>
      <c r="R86" s="78">
        <f>IF(I86&gt;8,ROUND(2*1/3*112+6*2/3*112+(I86-8)*5/3*112,0),ROUND(2*1/3*112+(I86-2)*2/3*112,0))</f>
        <v>896</v>
      </c>
      <c r="S86" s="77"/>
      <c r="T86" s="77"/>
      <c r="U86" s="80"/>
      <c r="V86" s="77"/>
      <c r="W86" s="48"/>
    </row>
    <row r="87" spans="1:23" ht="16.95" customHeight="1" x14ac:dyDescent="0.3">
      <c r="A87" s="34"/>
      <c r="B87" s="18">
        <v>79</v>
      </c>
      <c r="C87" s="178">
        <v>42448</v>
      </c>
      <c r="D87" s="81">
        <v>0.43915509259259261</v>
      </c>
      <c r="E87" s="81">
        <v>0.93789351851851854</v>
      </c>
      <c r="F87" s="76">
        <f t="shared" si="32"/>
        <v>0.49873842592592593</v>
      </c>
      <c r="G87" s="77">
        <v>12</v>
      </c>
      <c r="H87" s="78">
        <f t="shared" si="33"/>
        <v>1.5</v>
      </c>
      <c r="I87" s="77">
        <f t="shared" si="34"/>
        <v>10.5</v>
      </c>
      <c r="J87" s="79">
        <f t="shared" si="47"/>
        <v>0.5</v>
      </c>
      <c r="K87" s="78">
        <f t="shared" si="35"/>
        <v>0.5</v>
      </c>
      <c r="L87" s="80">
        <f t="shared" si="36"/>
        <v>0</v>
      </c>
      <c r="M87" s="78">
        <f t="shared" si="37"/>
        <v>75</v>
      </c>
      <c r="N87" s="78">
        <v>2</v>
      </c>
      <c r="O87" s="78">
        <v>2</v>
      </c>
      <c r="P87" s="78">
        <f>IF(O87&gt;6,ROUND(N87*4/3*112+6*5/3*112+(O87-6)*8/3*112,0),ROUND(N87*4/3*112+O87*5/3*112,0))</f>
        <v>672</v>
      </c>
      <c r="Q87" s="78"/>
      <c r="R87" s="78"/>
      <c r="S87" s="77"/>
      <c r="T87" s="77"/>
      <c r="U87" s="80"/>
      <c r="V87" s="77"/>
      <c r="W87" s="48"/>
    </row>
    <row r="88" spans="1:23" ht="16.95" customHeight="1" x14ac:dyDescent="0.3">
      <c r="A88" s="34"/>
      <c r="B88" s="18">
        <v>80</v>
      </c>
      <c r="C88" s="178">
        <v>42449</v>
      </c>
      <c r="D88" s="81">
        <v>0.44166666666666665</v>
      </c>
      <c r="E88" s="81">
        <v>0.91783564814814822</v>
      </c>
      <c r="F88" s="76">
        <f t="shared" si="32"/>
        <v>0.47616898148148157</v>
      </c>
      <c r="G88" s="77">
        <v>11.5</v>
      </c>
      <c r="H88" s="78">
        <f t="shared" si="33"/>
        <v>1.5</v>
      </c>
      <c r="I88" s="77">
        <f t="shared" si="34"/>
        <v>10</v>
      </c>
      <c r="J88" s="79">
        <f t="shared" si="47"/>
        <v>0</v>
      </c>
      <c r="K88" s="78">
        <f t="shared" si="35"/>
        <v>0</v>
      </c>
      <c r="L88" s="80">
        <f t="shared" si="36"/>
        <v>0</v>
      </c>
      <c r="M88" s="78">
        <f t="shared" si="37"/>
        <v>0</v>
      </c>
      <c r="N88" s="78">
        <v>2</v>
      </c>
      <c r="O88" s="78">
        <v>8</v>
      </c>
      <c r="P88" s="78">
        <f>IF(O88&gt;6,ROUND(N88*4/3*112+6*5/3*112+(O88-6)*8/3*112,0),ROUND(N88*4/3*112+O88*5/3*112,0))</f>
        <v>2016</v>
      </c>
      <c r="Q88" s="78"/>
      <c r="R88" s="78"/>
      <c r="S88" s="77"/>
      <c r="T88" s="77"/>
      <c r="U88" s="80"/>
      <c r="V88" s="77"/>
      <c r="W88" s="48"/>
    </row>
    <row r="89" spans="1:23" ht="16.95" customHeight="1" x14ac:dyDescent="0.3">
      <c r="A89" s="34"/>
      <c r="B89" s="18">
        <v>81</v>
      </c>
      <c r="C89" s="178">
        <v>42450</v>
      </c>
      <c r="D89" s="81" t="s">
        <v>57</v>
      </c>
      <c r="E89" s="81" t="s">
        <v>57</v>
      </c>
      <c r="F89" s="76"/>
      <c r="G89" s="77">
        <v>7</v>
      </c>
      <c r="H89" s="78">
        <f t="shared" si="33"/>
        <v>0.5</v>
      </c>
      <c r="I89" s="77">
        <f t="shared" si="34"/>
        <v>6.5</v>
      </c>
      <c r="J89" s="79">
        <f t="shared" si="47"/>
        <v>0</v>
      </c>
      <c r="K89" s="78">
        <f t="shared" si="35"/>
        <v>0</v>
      </c>
      <c r="L89" s="80">
        <f t="shared" si="36"/>
        <v>0</v>
      </c>
      <c r="M89" s="78">
        <f t="shared" si="37"/>
        <v>0</v>
      </c>
      <c r="N89" s="78">
        <v>2</v>
      </c>
      <c r="O89" s="78">
        <v>4.5</v>
      </c>
      <c r="P89" s="78">
        <f>IF(O89&gt;6,ROUND(N89*4/3*112+6*5/3*112+(O89-6)*8/3*112,0),ROUND(N89*4/3*112+O89*5/3*112,0))</f>
        <v>1139</v>
      </c>
      <c r="Q89" s="78"/>
      <c r="R89" s="78"/>
      <c r="S89" s="77"/>
      <c r="T89" s="77"/>
      <c r="U89" s="80"/>
      <c r="V89" s="77"/>
      <c r="W89" s="48"/>
    </row>
    <row r="90" spans="1:23" x14ac:dyDescent="0.3">
      <c r="A90" s="34"/>
      <c r="B90" s="18">
        <v>82</v>
      </c>
      <c r="C90" s="178">
        <v>42451</v>
      </c>
      <c r="D90" s="81">
        <v>0.45657407407407408</v>
      </c>
      <c r="E90" s="81">
        <v>0.9176157407407407</v>
      </c>
      <c r="F90" s="76">
        <f t="shared" si="32"/>
        <v>0.46104166666666663</v>
      </c>
      <c r="G90" s="77">
        <v>11</v>
      </c>
      <c r="H90" s="78">
        <f t="shared" si="33"/>
        <v>1.5</v>
      </c>
      <c r="I90" s="77">
        <f t="shared" si="34"/>
        <v>9.5</v>
      </c>
      <c r="J90" s="79">
        <f>IF(I90-8&lt;0,0,(I90-8))</f>
        <v>1.5</v>
      </c>
      <c r="K90" s="78">
        <f t="shared" si="35"/>
        <v>1.5</v>
      </c>
      <c r="L90" s="80">
        <f t="shared" si="36"/>
        <v>0</v>
      </c>
      <c r="M90" s="78">
        <f t="shared" si="37"/>
        <v>224</v>
      </c>
      <c r="N90" s="78"/>
      <c r="O90" s="78"/>
      <c r="P90" s="78"/>
      <c r="Q90" s="78"/>
      <c r="R90" s="78"/>
      <c r="S90" s="77" t="s">
        <v>265</v>
      </c>
      <c r="T90" s="100">
        <v>1116</v>
      </c>
      <c r="U90" s="80"/>
      <c r="V90" s="77"/>
      <c r="W90" s="48"/>
    </row>
    <row r="91" spans="1:23" ht="16.95" customHeight="1" x14ac:dyDescent="0.3">
      <c r="A91" s="34"/>
      <c r="B91" s="18">
        <v>83</v>
      </c>
      <c r="C91" s="178">
        <v>42452</v>
      </c>
      <c r="D91" s="198" t="s">
        <v>58</v>
      </c>
      <c r="E91" s="199"/>
      <c r="F91" s="76"/>
      <c r="G91" s="77"/>
      <c r="H91" s="78"/>
      <c r="I91" s="77"/>
      <c r="J91" s="79">
        <f t="shared" si="47"/>
        <v>0</v>
      </c>
      <c r="K91" s="78"/>
      <c r="L91" s="80"/>
      <c r="M91" s="78"/>
      <c r="N91" s="78"/>
      <c r="O91" s="78"/>
      <c r="P91" s="78"/>
      <c r="Q91" s="78"/>
      <c r="R91" s="78"/>
      <c r="S91" s="77"/>
      <c r="T91" s="77"/>
      <c r="U91" s="80"/>
      <c r="V91" s="77"/>
      <c r="W91" s="48"/>
    </row>
    <row r="92" spans="1:23" ht="16.95" customHeight="1" x14ac:dyDescent="0.3">
      <c r="A92" s="34"/>
      <c r="B92" s="18">
        <v>84</v>
      </c>
      <c r="C92" s="178">
        <v>42453</v>
      </c>
      <c r="D92" s="81" t="s">
        <v>57</v>
      </c>
      <c r="E92" s="81" t="s">
        <v>57</v>
      </c>
      <c r="F92" s="76"/>
      <c r="G92" s="77">
        <v>9</v>
      </c>
      <c r="H92" s="78">
        <f t="shared" si="33"/>
        <v>1.5</v>
      </c>
      <c r="I92" s="77">
        <f t="shared" si="34"/>
        <v>7.5</v>
      </c>
      <c r="J92" s="79">
        <f t="shared" si="47"/>
        <v>0</v>
      </c>
      <c r="K92" s="78">
        <f t="shared" si="35"/>
        <v>0</v>
      </c>
      <c r="L92" s="80">
        <f t="shared" si="36"/>
        <v>0</v>
      </c>
      <c r="M92" s="78">
        <f t="shared" si="37"/>
        <v>0</v>
      </c>
      <c r="N92" s="78">
        <v>2</v>
      </c>
      <c r="O92" s="78">
        <v>5.5</v>
      </c>
      <c r="P92" s="78">
        <f>IF(O92&gt;6,ROUND(N92*4/3*112+6*5/3*112+(O92-6)*8/3*112,0),ROUND(N92*4/3*112+O92*5/3*112,0))</f>
        <v>1325</v>
      </c>
      <c r="Q92" s="78"/>
      <c r="R92" s="78"/>
      <c r="S92" s="77"/>
      <c r="T92" s="77"/>
      <c r="U92" s="80"/>
      <c r="V92" s="77"/>
      <c r="W92" s="48"/>
    </row>
    <row r="93" spans="1:23" ht="16.95" customHeight="1" x14ac:dyDescent="0.3">
      <c r="A93" s="34"/>
      <c r="B93" s="18">
        <v>85</v>
      </c>
      <c r="C93" s="178">
        <v>42454</v>
      </c>
      <c r="D93" s="81">
        <v>0.45814814814814814</v>
      </c>
      <c r="E93" s="81">
        <v>0.93238425925925927</v>
      </c>
      <c r="F93" s="76">
        <f t="shared" si="32"/>
        <v>0.47423611111111114</v>
      </c>
      <c r="G93" s="77">
        <v>11.5</v>
      </c>
      <c r="H93" s="78">
        <f t="shared" si="33"/>
        <v>1.5</v>
      </c>
      <c r="I93" s="77">
        <f t="shared" si="34"/>
        <v>10</v>
      </c>
      <c r="J93" s="79">
        <f t="shared" si="47"/>
        <v>0</v>
      </c>
      <c r="K93" s="78">
        <f t="shared" si="35"/>
        <v>0</v>
      </c>
      <c r="L93" s="80">
        <f t="shared" si="36"/>
        <v>0</v>
      </c>
      <c r="M93" s="78">
        <f t="shared" si="37"/>
        <v>0</v>
      </c>
      <c r="N93" s="78">
        <v>2</v>
      </c>
      <c r="O93" s="78">
        <v>8</v>
      </c>
      <c r="P93" s="78">
        <f>IF(O93&gt;6,ROUND(N93*4/3*112+6*5/3*112+(O93-6)*8/3*112,0),ROUND(N93*4/3*112+O93*5/3*112,0))</f>
        <v>2016</v>
      </c>
      <c r="Q93" s="78"/>
      <c r="R93" s="78"/>
      <c r="S93" s="77"/>
      <c r="T93" s="77"/>
      <c r="U93" s="80"/>
      <c r="V93" s="77"/>
      <c r="W93" s="48"/>
    </row>
    <row r="94" spans="1:23" ht="16.95" customHeight="1" x14ac:dyDescent="0.3">
      <c r="A94" s="34"/>
      <c r="B94" s="18">
        <v>86</v>
      </c>
      <c r="C94" s="178">
        <v>42455</v>
      </c>
      <c r="D94" s="81">
        <v>0.43519675925925921</v>
      </c>
      <c r="E94" s="81">
        <v>0.80630787037037033</v>
      </c>
      <c r="F94" s="76">
        <f t="shared" si="32"/>
        <v>0.37111111111111111</v>
      </c>
      <c r="G94" s="77">
        <v>9</v>
      </c>
      <c r="H94" s="78">
        <f t="shared" si="33"/>
        <v>1.5</v>
      </c>
      <c r="I94" s="77">
        <f t="shared" si="34"/>
        <v>7.5</v>
      </c>
      <c r="J94" s="79">
        <f t="shared" si="47"/>
        <v>0</v>
      </c>
      <c r="K94" s="78">
        <f t="shared" si="35"/>
        <v>0</v>
      </c>
      <c r="L94" s="80">
        <f t="shared" si="36"/>
        <v>0</v>
      </c>
      <c r="M94" s="78">
        <f t="shared" si="37"/>
        <v>0</v>
      </c>
      <c r="N94" s="78">
        <v>2</v>
      </c>
      <c r="O94" s="78">
        <v>5.5</v>
      </c>
      <c r="P94" s="78">
        <f>IF(O94&gt;6,ROUND(N94*4/3*112+6*5/3*112+(O94-6)*8/3*112,0),ROUND(N94*4/3*112+O94*5/3*112,0))</f>
        <v>1325</v>
      </c>
      <c r="Q94" s="78"/>
      <c r="R94" s="78"/>
      <c r="S94" s="77"/>
      <c r="T94" s="77"/>
      <c r="U94" s="80"/>
      <c r="V94" s="77"/>
      <c r="W94" s="48"/>
    </row>
    <row r="95" spans="1:23" ht="16.95" customHeight="1" x14ac:dyDescent="0.3">
      <c r="A95" s="34"/>
      <c r="B95" s="18">
        <v>87</v>
      </c>
      <c r="C95" s="178">
        <v>42456</v>
      </c>
      <c r="D95" s="81">
        <v>0.43560185185185185</v>
      </c>
      <c r="E95" s="81" t="s">
        <v>57</v>
      </c>
      <c r="F95" s="76"/>
      <c r="G95" s="77">
        <v>11</v>
      </c>
      <c r="H95" s="78">
        <f t="shared" si="33"/>
        <v>1.5</v>
      </c>
      <c r="I95" s="77">
        <f t="shared" si="34"/>
        <v>9.5</v>
      </c>
      <c r="J95" s="79">
        <f t="shared" si="47"/>
        <v>0</v>
      </c>
      <c r="K95" s="78">
        <f t="shared" si="35"/>
        <v>0</v>
      </c>
      <c r="L95" s="80">
        <f t="shared" si="36"/>
        <v>0</v>
      </c>
      <c r="M95" s="78">
        <f t="shared" si="37"/>
        <v>0</v>
      </c>
      <c r="N95" s="78">
        <v>2</v>
      </c>
      <c r="O95" s="78">
        <v>7.5</v>
      </c>
      <c r="P95" s="78">
        <f>IF(O95&gt;6,ROUND(N95*4/3*112+6*5/3*112+(O95-6)*8/3*112,0),ROUND(N95*4/3*112+O95*5/3*112,0))</f>
        <v>1867</v>
      </c>
      <c r="Q95" s="78"/>
      <c r="R95" s="78"/>
      <c r="S95" s="77"/>
      <c r="T95" s="77"/>
      <c r="U95" s="80"/>
      <c r="V95" s="77"/>
      <c r="W95" s="48"/>
    </row>
    <row r="96" spans="1:23" ht="16.95" customHeight="1" x14ac:dyDescent="0.3">
      <c r="A96" s="34"/>
      <c r="B96" s="18">
        <v>88</v>
      </c>
      <c r="C96" s="178">
        <v>42457</v>
      </c>
      <c r="D96" s="198" t="s">
        <v>4</v>
      </c>
      <c r="E96" s="199"/>
      <c r="F96" s="76"/>
      <c r="G96" s="77"/>
      <c r="H96" s="78"/>
      <c r="I96" s="77"/>
      <c r="J96" s="79">
        <f t="shared" si="47"/>
        <v>0</v>
      </c>
      <c r="K96" s="78"/>
      <c r="L96" s="80"/>
      <c r="M96" s="78"/>
      <c r="N96" s="78"/>
      <c r="O96" s="78"/>
      <c r="P96" s="78"/>
      <c r="Q96" s="78"/>
      <c r="R96" s="78"/>
      <c r="S96" s="77"/>
      <c r="T96" s="77"/>
      <c r="U96" s="80"/>
      <c r="V96" s="77"/>
      <c r="W96" s="48"/>
    </row>
    <row r="97" spans="1:23" ht="16.95" customHeight="1" x14ac:dyDescent="0.3">
      <c r="A97" s="34"/>
      <c r="B97" s="18">
        <v>89</v>
      </c>
      <c r="C97" s="178">
        <v>42458</v>
      </c>
      <c r="D97" s="86" t="s">
        <v>178</v>
      </c>
      <c r="E97" s="86" t="s">
        <v>178</v>
      </c>
      <c r="F97" s="76"/>
      <c r="G97" s="77">
        <v>8</v>
      </c>
      <c r="H97" s="78">
        <f t="shared" si="33"/>
        <v>0.5</v>
      </c>
      <c r="I97" s="77">
        <f t="shared" si="34"/>
        <v>7.5</v>
      </c>
      <c r="J97" s="79">
        <f t="shared" si="47"/>
        <v>0</v>
      </c>
      <c r="K97" s="78">
        <f t="shared" si="35"/>
        <v>0</v>
      </c>
      <c r="L97" s="80">
        <f t="shared" si="36"/>
        <v>0</v>
      </c>
      <c r="M97" s="78">
        <f t="shared" si="37"/>
        <v>0</v>
      </c>
      <c r="N97" s="78">
        <v>2</v>
      </c>
      <c r="O97" s="78">
        <v>5.5</v>
      </c>
      <c r="P97" s="78">
        <f>IF(O97&gt;6,ROUND(N97*4/3*112+6*5/3*112+(O97-6)*8/3*112,0),ROUND(N97*4/3*112+O97*5/3*112,0))</f>
        <v>1325</v>
      </c>
      <c r="Q97" s="78"/>
      <c r="R97" s="78"/>
      <c r="S97" s="77"/>
      <c r="T97" s="77"/>
      <c r="U97" s="80"/>
      <c r="V97" s="100"/>
      <c r="W97" s="48"/>
    </row>
    <row r="98" spans="1:23" ht="16.95" customHeight="1" x14ac:dyDescent="0.3">
      <c r="A98" s="34"/>
      <c r="B98" s="18">
        <v>90</v>
      </c>
      <c r="C98" s="178">
        <v>42459</v>
      </c>
      <c r="D98" s="81">
        <v>0.45768518518518514</v>
      </c>
      <c r="E98" s="81">
        <v>0.7400578703703703</v>
      </c>
      <c r="F98" s="76">
        <f t="shared" si="32"/>
        <v>0.28237268518518516</v>
      </c>
      <c r="G98" s="77">
        <v>7</v>
      </c>
      <c r="H98" s="78">
        <f t="shared" si="33"/>
        <v>0.5</v>
      </c>
      <c r="I98" s="77">
        <f t="shared" si="34"/>
        <v>6.5</v>
      </c>
      <c r="J98" s="79">
        <f t="shared" si="47"/>
        <v>0</v>
      </c>
      <c r="K98" s="78">
        <f t="shared" si="35"/>
        <v>0</v>
      </c>
      <c r="L98" s="80">
        <f t="shared" si="36"/>
        <v>0</v>
      </c>
      <c r="M98" s="78">
        <f t="shared" si="37"/>
        <v>0</v>
      </c>
      <c r="N98" s="78">
        <v>2</v>
      </c>
      <c r="O98" s="78">
        <v>4.5</v>
      </c>
      <c r="P98" s="78">
        <f>IF(O98&gt;6,ROUND(N98*4/3*114+6*5/3*114+(O98-6)*8/3*114,0),ROUND(N98*4/3*114+O98*5/3*114,0))</f>
        <v>1159</v>
      </c>
      <c r="Q98" s="78"/>
      <c r="R98" s="78"/>
      <c r="S98" s="77"/>
      <c r="T98" s="77"/>
      <c r="U98" s="80"/>
      <c r="V98" s="77"/>
      <c r="W98" s="48"/>
    </row>
    <row r="99" spans="1:23" ht="16.95" customHeight="1" x14ac:dyDescent="0.3">
      <c r="A99" s="34"/>
      <c r="B99" s="18">
        <v>91</v>
      </c>
      <c r="C99" s="178">
        <v>42460</v>
      </c>
      <c r="D99" s="81">
        <v>0.46050925925925923</v>
      </c>
      <c r="E99" s="81">
        <v>0.92621527777777779</v>
      </c>
      <c r="F99" s="76">
        <f t="shared" si="32"/>
        <v>0.46570601851851856</v>
      </c>
      <c r="G99" s="77">
        <v>11</v>
      </c>
      <c r="H99" s="78">
        <f t="shared" si="33"/>
        <v>1.5</v>
      </c>
      <c r="I99" s="77">
        <f t="shared" si="34"/>
        <v>9.5</v>
      </c>
      <c r="J99" s="79">
        <f>IF(I99-8&lt;0,0,(I99-8))</f>
        <v>1.5</v>
      </c>
      <c r="K99" s="78">
        <f t="shared" si="35"/>
        <v>1.5</v>
      </c>
      <c r="L99" s="80">
        <f t="shared" si="36"/>
        <v>0</v>
      </c>
      <c r="M99" s="78">
        <f t="shared" si="37"/>
        <v>224</v>
      </c>
      <c r="N99" s="78"/>
      <c r="O99" s="78"/>
      <c r="P99" s="78"/>
      <c r="Q99" s="78" t="s">
        <v>268</v>
      </c>
      <c r="R99" s="78">
        <f>IF(I99&gt;8,ROUND(2*1/3*112+6*2/3*112+(I99-8)*5/3*112,0),ROUND(2*1/3*112+(I99-2)*2/3*112,0))</f>
        <v>803</v>
      </c>
      <c r="S99" s="77"/>
      <c r="T99" s="77"/>
      <c r="U99" s="80"/>
      <c r="V99" s="77"/>
      <c r="W99" s="48"/>
    </row>
    <row r="100" spans="1:23" ht="16.95" customHeight="1" x14ac:dyDescent="0.3">
      <c r="A100" s="171" t="s">
        <v>49</v>
      </c>
      <c r="B100" s="18">
        <v>92</v>
      </c>
      <c r="C100" s="178">
        <v>42461</v>
      </c>
      <c r="D100" s="81">
        <v>0.46069444444444446</v>
      </c>
      <c r="E100" s="81">
        <v>0.93881944444444443</v>
      </c>
      <c r="F100" s="76">
        <f t="shared" si="32"/>
        <v>0.47812499999999997</v>
      </c>
      <c r="G100" s="77">
        <v>11.5</v>
      </c>
      <c r="H100" s="78">
        <f t="shared" si="33"/>
        <v>1.5</v>
      </c>
      <c r="I100" s="77">
        <f t="shared" si="34"/>
        <v>10</v>
      </c>
      <c r="J100" s="79">
        <f t="shared" si="47"/>
        <v>0</v>
      </c>
      <c r="K100" s="78">
        <f t="shared" si="35"/>
        <v>0</v>
      </c>
      <c r="L100" s="80">
        <f t="shared" si="36"/>
        <v>0</v>
      </c>
      <c r="M100" s="78">
        <f>IF(K100="?",0,ROUND(114*4/3*K100+114*5/3*L100,0))</f>
        <v>0</v>
      </c>
      <c r="N100" s="78">
        <v>2</v>
      </c>
      <c r="O100" s="78">
        <v>8</v>
      </c>
      <c r="P100" s="78">
        <f>IF(O100&gt;6,ROUND(N100*4/3*114+6*5/3*114+(O100-6)*8/3*114,0),ROUND(N100*4/3*114+O100*5/3*114,0))</f>
        <v>2052</v>
      </c>
      <c r="Q100" s="78"/>
      <c r="R100" s="78"/>
      <c r="S100" s="77"/>
      <c r="T100" s="77"/>
      <c r="U100" s="80"/>
      <c r="V100" s="77"/>
      <c r="W100" s="48"/>
    </row>
    <row r="101" spans="1:23" ht="16.95" customHeight="1" x14ac:dyDescent="0.3">
      <c r="A101" s="34" t="s">
        <v>238</v>
      </c>
      <c r="B101" s="18">
        <v>93</v>
      </c>
      <c r="C101" s="178">
        <v>42462</v>
      </c>
      <c r="D101" s="81">
        <v>0.43537037037037035</v>
      </c>
      <c r="E101" s="81">
        <v>0.8835763888888889</v>
      </c>
      <c r="F101" s="76">
        <f t="shared" si="32"/>
        <v>0.44820601851851855</v>
      </c>
      <c r="G101" s="77">
        <v>11</v>
      </c>
      <c r="H101" s="78">
        <f t="shared" si="33"/>
        <v>1.5</v>
      </c>
      <c r="I101" s="77">
        <f t="shared" si="34"/>
        <v>9.5</v>
      </c>
      <c r="J101" s="79">
        <f>IF(I101-8&lt;0,0,(I101-8))</f>
        <v>1.5</v>
      </c>
      <c r="K101" s="78">
        <f t="shared" si="35"/>
        <v>1.5</v>
      </c>
      <c r="L101" s="111">
        <f t="shared" si="36"/>
        <v>0</v>
      </c>
      <c r="M101" s="78">
        <f t="shared" ref="M101:M131" si="48">IF(K101="?",0,ROUND(114*4/3*K101+114*5/3*L101,0))</f>
        <v>228</v>
      </c>
      <c r="N101" s="78"/>
      <c r="O101" s="78"/>
      <c r="P101" s="78"/>
      <c r="Q101" s="78"/>
      <c r="R101" s="78"/>
      <c r="S101" s="77"/>
      <c r="T101" s="77"/>
      <c r="U101" s="111" t="s">
        <v>265</v>
      </c>
      <c r="V101" s="100">
        <v>1141</v>
      </c>
      <c r="W101" s="48"/>
    </row>
    <row r="102" spans="1:23" ht="16.95" customHeight="1" x14ac:dyDescent="0.3">
      <c r="A102" s="34" t="s">
        <v>104</v>
      </c>
      <c r="B102" s="18">
        <v>94</v>
      </c>
      <c r="C102" s="178">
        <v>42463</v>
      </c>
      <c r="D102" s="81">
        <v>0.43641203703703701</v>
      </c>
      <c r="E102" s="81">
        <v>0.89506944444444436</v>
      </c>
      <c r="F102" s="76">
        <f t="shared" si="32"/>
        <v>0.45865740740740735</v>
      </c>
      <c r="G102" s="77">
        <v>11</v>
      </c>
      <c r="H102" s="78">
        <f t="shared" si="33"/>
        <v>1.5</v>
      </c>
      <c r="I102" s="77">
        <f t="shared" si="34"/>
        <v>9.5</v>
      </c>
      <c r="J102" s="79">
        <f>IF(I102-8&lt;0,0,(I102-8))</f>
        <v>1.5</v>
      </c>
      <c r="K102" s="78">
        <f t="shared" si="35"/>
        <v>1.5</v>
      </c>
      <c r="L102" s="111">
        <f t="shared" si="36"/>
        <v>0</v>
      </c>
      <c r="M102" s="78">
        <f t="shared" si="48"/>
        <v>228</v>
      </c>
      <c r="N102" s="78"/>
      <c r="O102" s="78"/>
      <c r="P102" s="78"/>
      <c r="Q102" s="78"/>
      <c r="R102" s="78"/>
      <c r="S102" s="77"/>
      <c r="T102" s="77"/>
      <c r="U102" s="111" t="s">
        <v>265</v>
      </c>
      <c r="V102" s="100">
        <v>1141</v>
      </c>
      <c r="W102" s="48"/>
    </row>
    <row r="103" spans="1:23" ht="34.049999999999997" customHeight="1" x14ac:dyDescent="0.3">
      <c r="B103" s="18">
        <v>95</v>
      </c>
      <c r="C103" s="178">
        <v>42464</v>
      </c>
      <c r="D103" s="81">
        <v>0.4381944444444445</v>
      </c>
      <c r="E103" s="81">
        <v>0.75274305555555554</v>
      </c>
      <c r="F103" s="76">
        <f t="shared" si="32"/>
        <v>0.31454861111111104</v>
      </c>
      <c r="G103" s="77">
        <v>7.5</v>
      </c>
      <c r="H103" s="78">
        <f t="shared" si="33"/>
        <v>0.5</v>
      </c>
      <c r="I103" s="77">
        <f t="shared" si="34"/>
        <v>7</v>
      </c>
      <c r="J103" s="79">
        <f t="shared" si="47"/>
        <v>0</v>
      </c>
      <c r="K103" s="78">
        <f t="shared" si="35"/>
        <v>0</v>
      </c>
      <c r="L103" s="80">
        <f t="shared" si="36"/>
        <v>0</v>
      </c>
      <c r="M103" s="78">
        <f t="shared" si="48"/>
        <v>0</v>
      </c>
      <c r="N103" s="78">
        <v>2</v>
      </c>
      <c r="O103" s="78">
        <v>5</v>
      </c>
      <c r="P103" s="78">
        <f t="shared" ref="P103" si="49">IF(O103&gt;6,ROUND(N103*4/3*114+6*5/3*114+(O103-6)*8/3*114,0),ROUND(N103*4/3*114+O103*5/3*114,0))</f>
        <v>1254</v>
      </c>
      <c r="Q103" s="78"/>
      <c r="R103" s="78"/>
      <c r="S103" s="77"/>
      <c r="T103" s="77"/>
      <c r="U103" s="80"/>
      <c r="V103" s="100"/>
      <c r="W103" s="48" t="s">
        <v>280</v>
      </c>
    </row>
    <row r="104" spans="1:23" ht="34.049999999999997" customHeight="1" x14ac:dyDescent="0.3">
      <c r="A104" s="34"/>
      <c r="B104" s="18">
        <v>96</v>
      </c>
      <c r="C104" s="178">
        <v>42465</v>
      </c>
      <c r="D104" s="198" t="s">
        <v>4</v>
      </c>
      <c r="E104" s="199"/>
      <c r="F104" s="76"/>
      <c r="G104" s="77"/>
      <c r="H104" s="77"/>
      <c r="I104" s="77"/>
      <c r="J104" s="79">
        <f t="shared" si="47"/>
        <v>0</v>
      </c>
      <c r="K104" s="78"/>
      <c r="L104" s="77"/>
      <c r="M104" s="78"/>
      <c r="N104" s="78"/>
      <c r="O104" s="78"/>
      <c r="P104" s="78"/>
      <c r="Q104" s="78"/>
      <c r="R104" s="78"/>
      <c r="S104" s="77"/>
      <c r="T104" s="77"/>
      <c r="U104" s="80"/>
      <c r="V104" s="77"/>
      <c r="W104" s="48" t="s">
        <v>281</v>
      </c>
    </row>
    <row r="105" spans="1:23" ht="16.95" customHeight="1" x14ac:dyDescent="0.3">
      <c r="A105" s="34"/>
      <c r="B105" s="18">
        <v>97</v>
      </c>
      <c r="C105" s="178">
        <v>42466</v>
      </c>
      <c r="D105" s="81">
        <v>0.45621527777777776</v>
      </c>
      <c r="E105" s="81">
        <v>0.91784722222222215</v>
      </c>
      <c r="F105" s="76">
        <f t="shared" si="32"/>
        <v>0.46163194444444439</v>
      </c>
      <c r="G105" s="77">
        <v>11</v>
      </c>
      <c r="H105" s="78">
        <f t="shared" si="33"/>
        <v>1.5</v>
      </c>
      <c r="I105" s="77">
        <f>IF((G105="？"),"?",(G105-H105))</f>
        <v>9.5</v>
      </c>
      <c r="J105" s="79">
        <f t="shared" si="47"/>
        <v>0</v>
      </c>
      <c r="K105" s="78">
        <f>IF(2&lt;J105,2,J105)</f>
        <v>0</v>
      </c>
      <c r="L105" s="80">
        <f>J105-K105</f>
        <v>0</v>
      </c>
      <c r="M105" s="78">
        <f t="shared" si="48"/>
        <v>0</v>
      </c>
      <c r="N105" s="78">
        <v>2</v>
      </c>
      <c r="O105" s="78">
        <v>7.5</v>
      </c>
      <c r="P105" s="78">
        <f>IF(O105&gt;6,ROUND(N105*4/3*114+6*5/3*114+(O105-6)*8/3*114,0),ROUND(N105*4/3*114+O105*5/3*114,0))</f>
        <v>1900</v>
      </c>
      <c r="Q105" s="78"/>
      <c r="R105" s="78"/>
      <c r="S105" s="77"/>
      <c r="T105" s="77"/>
      <c r="U105" s="80"/>
      <c r="V105" s="77"/>
      <c r="W105" s="48"/>
    </row>
    <row r="106" spans="1:23" ht="16.95" customHeight="1" x14ac:dyDescent="0.3">
      <c r="A106" s="34"/>
      <c r="B106" s="18">
        <v>98</v>
      </c>
      <c r="C106" s="178">
        <v>42467</v>
      </c>
      <c r="D106" s="81">
        <v>0.45685185185185184</v>
      </c>
      <c r="E106" s="81">
        <v>0.72980324074074077</v>
      </c>
      <c r="F106" s="76">
        <f t="shared" si="32"/>
        <v>0.27295138888888892</v>
      </c>
      <c r="G106" s="77">
        <v>6.5</v>
      </c>
      <c r="H106" s="78">
        <f t="shared" si="33"/>
        <v>0.5</v>
      </c>
      <c r="I106" s="77">
        <f>IF((G106="？"),"?",(G106-H106))</f>
        <v>6</v>
      </c>
      <c r="J106" s="79">
        <f t="shared" si="47"/>
        <v>0</v>
      </c>
      <c r="K106" s="78">
        <f>IF(2&lt;J106,2,J106)</f>
        <v>0</v>
      </c>
      <c r="L106" s="80">
        <f>J106-K106</f>
        <v>0</v>
      </c>
      <c r="M106" s="78">
        <f t="shared" si="48"/>
        <v>0</v>
      </c>
      <c r="N106" s="78">
        <v>2</v>
      </c>
      <c r="O106" s="78">
        <v>4</v>
      </c>
      <c r="P106" s="78">
        <f>IF(O106&gt;6,ROUND(N106*4/3*114+6*5/3*114+(O106-6)*8/3*114,0),ROUND(N106*4/3*114+O106*5/3*114,0))</f>
        <v>1064</v>
      </c>
      <c r="Q106" s="78"/>
      <c r="R106" s="78"/>
      <c r="S106" s="77"/>
      <c r="T106" s="77"/>
      <c r="U106" s="80"/>
      <c r="V106" s="77"/>
      <c r="W106" s="48"/>
    </row>
    <row r="107" spans="1:23" x14ac:dyDescent="0.3">
      <c r="A107" s="34"/>
      <c r="B107" s="18"/>
      <c r="C107" s="177" t="s">
        <v>207</v>
      </c>
      <c r="D107" s="26"/>
      <c r="E107" s="26"/>
      <c r="F107" s="32"/>
      <c r="G107" s="27">
        <f>SUM(G79:G106)</f>
        <v>336</v>
      </c>
      <c r="H107" s="27">
        <f>SUM(H79:H106)</f>
        <v>42.5</v>
      </c>
      <c r="I107" s="27">
        <f t="shared" ref="I107:R107" si="50">SUM(I79:I106)</f>
        <v>293.5</v>
      </c>
      <c r="J107" s="27">
        <f t="shared" si="50"/>
        <v>9</v>
      </c>
      <c r="K107" s="27">
        <f t="shared" si="50"/>
        <v>9</v>
      </c>
      <c r="L107" s="36">
        <f t="shared" si="50"/>
        <v>0</v>
      </c>
      <c r="M107" s="27">
        <f t="shared" si="50"/>
        <v>1353</v>
      </c>
      <c r="N107" s="27">
        <f t="shared" si="50"/>
        <v>26</v>
      </c>
      <c r="O107" s="27">
        <f t="shared" si="50"/>
        <v>75.5</v>
      </c>
      <c r="P107" s="27">
        <f t="shared" si="50"/>
        <v>19114</v>
      </c>
      <c r="Q107" s="27">
        <f t="shared" si="50"/>
        <v>2</v>
      </c>
      <c r="R107" s="27">
        <f t="shared" si="50"/>
        <v>2679</v>
      </c>
      <c r="S107" s="27">
        <v>1</v>
      </c>
      <c r="T107" s="27">
        <v>1116</v>
      </c>
      <c r="U107" s="36">
        <v>2</v>
      </c>
      <c r="V107" s="27">
        <v>3187</v>
      </c>
      <c r="W107" s="47" t="s">
        <v>210</v>
      </c>
    </row>
    <row r="108" spans="1:23" x14ac:dyDescent="0.3">
      <c r="A108" s="34"/>
      <c r="B108" s="118"/>
      <c r="C108" s="177" t="s">
        <v>336</v>
      </c>
      <c r="D108" s="84"/>
      <c r="E108" s="85"/>
      <c r="F108" s="32"/>
      <c r="G108" s="27">
        <f>G107-G90-G86-G99</f>
        <v>302.5</v>
      </c>
      <c r="H108" s="27">
        <f>H107-H90-H86-H99</f>
        <v>38</v>
      </c>
      <c r="I108" s="27">
        <f>I107-J101-J102-I90-I86-I99</f>
        <v>261.5</v>
      </c>
      <c r="J108" s="27">
        <f>J107-J101-J102-J90-J86-J99</f>
        <v>1</v>
      </c>
      <c r="K108" s="27">
        <f t="shared" ref="K108:M108" si="51">K107-K101-K102-K90-K86-K99</f>
        <v>1</v>
      </c>
      <c r="L108" s="27">
        <f t="shared" si="51"/>
        <v>0</v>
      </c>
      <c r="M108" s="27">
        <f t="shared" si="51"/>
        <v>150</v>
      </c>
      <c r="N108" s="27">
        <f>N107</f>
        <v>26</v>
      </c>
      <c r="O108" s="27">
        <f t="shared" ref="O108" si="52">O107</f>
        <v>75.5</v>
      </c>
      <c r="P108" s="27">
        <f t="shared" ref="P108" si="53">P107</f>
        <v>19114</v>
      </c>
      <c r="Q108" s="27">
        <f t="shared" ref="Q108" si="54">Q107</f>
        <v>2</v>
      </c>
      <c r="R108" s="27">
        <f t="shared" ref="R108" si="55">R107</f>
        <v>2679</v>
      </c>
      <c r="S108" s="27">
        <f t="shared" ref="S108" si="56">S107</f>
        <v>1</v>
      </c>
      <c r="T108" s="27">
        <f t="shared" ref="T108" si="57">T107</f>
        <v>1116</v>
      </c>
      <c r="U108" s="36">
        <f t="shared" ref="U108" si="58">U107</f>
        <v>2</v>
      </c>
      <c r="V108" s="27">
        <f t="shared" ref="V108" si="59">V107</f>
        <v>3187</v>
      </c>
      <c r="W108" s="27"/>
    </row>
    <row r="109" spans="1:23" ht="16.95" customHeight="1" x14ac:dyDescent="0.3">
      <c r="A109" s="34"/>
      <c r="B109" s="18">
        <v>99</v>
      </c>
      <c r="C109" s="14">
        <v>42468</v>
      </c>
      <c r="D109" s="7">
        <v>0.46033564814814815</v>
      </c>
      <c r="E109" s="7">
        <v>0.78162037037037047</v>
      </c>
      <c r="F109" s="9">
        <f t="shared" si="32"/>
        <v>0.32128472222222232</v>
      </c>
      <c r="G109" s="5">
        <v>7.5</v>
      </c>
      <c r="H109" s="42">
        <f t="shared" si="33"/>
        <v>0.5</v>
      </c>
      <c r="I109" s="5">
        <f>IF((G109="？"),"?",(G109-H109))</f>
        <v>7</v>
      </c>
      <c r="J109" s="28">
        <f t="shared" ref="J109:J136" si="60">IF(I109-10&lt;0,0,(I109-10))</f>
        <v>0</v>
      </c>
      <c r="K109" s="42">
        <f>IF(2&lt;J109,2,J109)</f>
        <v>0</v>
      </c>
      <c r="L109" s="130">
        <f>J109-K109</f>
        <v>0</v>
      </c>
      <c r="M109" s="42">
        <f t="shared" si="48"/>
        <v>0</v>
      </c>
      <c r="N109" s="42"/>
      <c r="O109" s="42"/>
      <c r="P109" s="42"/>
      <c r="Q109" s="42"/>
      <c r="R109" s="42"/>
      <c r="S109" s="5"/>
      <c r="T109" s="5"/>
      <c r="U109" s="130"/>
      <c r="V109" s="5"/>
      <c r="W109" s="48"/>
    </row>
    <row r="110" spans="1:23" ht="16.95" customHeight="1" x14ac:dyDescent="0.3">
      <c r="A110" s="34"/>
      <c r="B110" s="18">
        <v>100</v>
      </c>
      <c r="C110" s="14">
        <v>42469</v>
      </c>
      <c r="D110" s="7">
        <v>0.43940972222222219</v>
      </c>
      <c r="E110" s="7">
        <v>0.81579861111111107</v>
      </c>
      <c r="F110" s="9">
        <f t="shared" si="32"/>
        <v>0.37638888888888888</v>
      </c>
      <c r="G110" s="5">
        <v>9</v>
      </c>
      <c r="H110" s="42">
        <f t="shared" si="33"/>
        <v>1.5</v>
      </c>
      <c r="I110" s="5">
        <f>IF((G110="？"),"?",(G110-H110))</f>
        <v>7.5</v>
      </c>
      <c r="J110" s="28">
        <f t="shared" si="60"/>
        <v>0</v>
      </c>
      <c r="K110" s="42">
        <f>IF(2&lt;J110,2,J110)</f>
        <v>0</v>
      </c>
      <c r="L110" s="130">
        <f>J110-K110</f>
        <v>0</v>
      </c>
      <c r="M110" s="42">
        <f t="shared" si="48"/>
        <v>0</v>
      </c>
      <c r="N110" s="42"/>
      <c r="O110" s="42"/>
      <c r="P110" s="42"/>
      <c r="Q110" s="42"/>
      <c r="R110" s="42"/>
      <c r="S110" s="5"/>
      <c r="T110" s="5"/>
      <c r="U110" s="130"/>
      <c r="V110" s="5"/>
      <c r="W110" s="48"/>
    </row>
    <row r="111" spans="1:23" ht="16.95" customHeight="1" x14ac:dyDescent="0.3">
      <c r="A111" s="34"/>
      <c r="B111" s="18">
        <v>101</v>
      </c>
      <c r="C111" s="14">
        <v>42470</v>
      </c>
      <c r="D111" s="189" t="s">
        <v>4</v>
      </c>
      <c r="E111" s="190"/>
      <c r="F111" s="9"/>
      <c r="G111" s="5"/>
      <c r="H111" s="5">
        <f t="shared" si="33"/>
        <v>0.5</v>
      </c>
      <c r="I111" s="5"/>
      <c r="J111" s="28">
        <f t="shared" si="60"/>
        <v>0</v>
      </c>
      <c r="K111" s="42"/>
      <c r="L111" s="5"/>
      <c r="M111" s="42"/>
      <c r="N111" s="42"/>
      <c r="O111" s="42"/>
      <c r="P111" s="42"/>
      <c r="Q111" s="42"/>
      <c r="R111" s="42"/>
      <c r="S111" s="5"/>
      <c r="T111" s="5"/>
      <c r="U111" s="130"/>
      <c r="V111" s="5"/>
      <c r="W111" s="48"/>
    </row>
    <row r="112" spans="1:23" ht="16.95" customHeight="1" x14ac:dyDescent="0.3">
      <c r="A112" s="34"/>
      <c r="B112" s="18">
        <v>102</v>
      </c>
      <c r="C112" s="14">
        <v>42471</v>
      </c>
      <c r="D112" s="189" t="s">
        <v>4</v>
      </c>
      <c r="E112" s="190"/>
      <c r="F112" s="9"/>
      <c r="G112" s="5"/>
      <c r="H112" s="5"/>
      <c r="I112" s="5"/>
      <c r="J112" s="28">
        <f t="shared" si="60"/>
        <v>0</v>
      </c>
      <c r="K112" s="42"/>
      <c r="L112" s="5"/>
      <c r="M112" s="42"/>
      <c r="N112" s="42"/>
      <c r="O112" s="42"/>
      <c r="P112" s="42"/>
      <c r="Q112" s="42"/>
      <c r="R112" s="42"/>
      <c r="S112" s="5"/>
      <c r="T112" s="5"/>
      <c r="U112" s="130"/>
      <c r="V112" s="5"/>
      <c r="W112" s="48"/>
    </row>
    <row r="113" spans="1:23" ht="16.95" customHeight="1" x14ac:dyDescent="0.3">
      <c r="A113" s="34"/>
      <c r="B113" s="18">
        <v>103</v>
      </c>
      <c r="C113" s="14">
        <v>42472</v>
      </c>
      <c r="D113" s="7">
        <v>0.46043981481481483</v>
      </c>
      <c r="E113" s="7">
        <v>0.9175578703703704</v>
      </c>
      <c r="F113" s="9">
        <f t="shared" si="32"/>
        <v>0.45711805555555557</v>
      </c>
      <c r="G113" s="5">
        <v>11</v>
      </c>
      <c r="H113" s="42">
        <f t="shared" si="33"/>
        <v>1.5</v>
      </c>
      <c r="I113" s="5">
        <f>IF((G113="？"),"?",(G113-H113))</f>
        <v>9.5</v>
      </c>
      <c r="J113" s="28">
        <f t="shared" si="60"/>
        <v>0</v>
      </c>
      <c r="K113" s="42">
        <f>IF(2&lt;J113,2,J113)</f>
        <v>0</v>
      </c>
      <c r="L113" s="130">
        <f>J113-K113</f>
        <v>0</v>
      </c>
      <c r="M113" s="42">
        <f t="shared" si="48"/>
        <v>0</v>
      </c>
      <c r="N113" s="42"/>
      <c r="O113" s="42"/>
      <c r="P113" s="42"/>
      <c r="Q113" s="42"/>
      <c r="R113" s="42"/>
      <c r="S113" s="5"/>
      <c r="T113" s="5"/>
      <c r="U113" s="130"/>
      <c r="V113" s="5"/>
      <c r="W113" s="48"/>
    </row>
    <row r="114" spans="1:23" ht="16.95" customHeight="1" x14ac:dyDescent="0.3">
      <c r="A114" s="34"/>
      <c r="B114" s="18">
        <v>104</v>
      </c>
      <c r="C114" s="14">
        <v>42473</v>
      </c>
      <c r="D114" s="189" t="s">
        <v>4</v>
      </c>
      <c r="E114" s="190"/>
      <c r="F114" s="9"/>
      <c r="G114" s="5"/>
      <c r="H114" s="5"/>
      <c r="I114" s="5"/>
      <c r="J114" s="28">
        <f t="shared" si="60"/>
        <v>0</v>
      </c>
      <c r="K114" s="42"/>
      <c r="L114" s="5"/>
      <c r="M114" s="42"/>
      <c r="N114" s="42"/>
      <c r="O114" s="42"/>
      <c r="P114" s="42"/>
      <c r="Q114" s="42"/>
      <c r="R114" s="42"/>
      <c r="S114" s="5"/>
      <c r="T114" s="5"/>
      <c r="U114" s="130"/>
      <c r="V114" s="5"/>
      <c r="W114" s="48"/>
    </row>
    <row r="115" spans="1:23" ht="16.95" customHeight="1" x14ac:dyDescent="0.3">
      <c r="A115" s="34"/>
      <c r="B115" s="18">
        <v>105</v>
      </c>
      <c r="C115" s="14">
        <v>42474</v>
      </c>
      <c r="D115" s="8" t="s">
        <v>57</v>
      </c>
      <c r="E115" s="8" t="s">
        <v>57</v>
      </c>
      <c r="F115" s="9"/>
      <c r="G115" s="33">
        <v>9</v>
      </c>
      <c r="H115" s="42">
        <f t="shared" si="33"/>
        <v>1.5</v>
      </c>
      <c r="I115" s="5">
        <f t="shared" ref="I115:I120" si="61">IF((G115="？"),"?",(G115-H115))</f>
        <v>7.5</v>
      </c>
      <c r="J115" s="28">
        <f t="shared" si="60"/>
        <v>0</v>
      </c>
      <c r="K115" s="42">
        <f t="shared" ref="K115:K120" si="62">IF(2&lt;J115,2,J115)</f>
        <v>0</v>
      </c>
      <c r="L115" s="130">
        <f t="shared" ref="L115:L120" si="63">J115-K115</f>
        <v>0</v>
      </c>
      <c r="M115" s="42">
        <f t="shared" si="48"/>
        <v>0</v>
      </c>
      <c r="N115" s="42"/>
      <c r="O115" s="42"/>
      <c r="P115" s="42"/>
      <c r="Q115" s="42"/>
      <c r="R115" s="42"/>
      <c r="S115" s="5"/>
      <c r="T115" s="5"/>
      <c r="U115" s="130"/>
      <c r="V115" s="5"/>
      <c r="W115" s="48"/>
    </row>
    <row r="116" spans="1:23" ht="16.95" customHeight="1" x14ac:dyDescent="0.3">
      <c r="A116" s="34"/>
      <c r="B116" s="18">
        <v>106</v>
      </c>
      <c r="C116" s="14">
        <v>42475</v>
      </c>
      <c r="D116" s="8" t="s">
        <v>57</v>
      </c>
      <c r="E116" s="8" t="s">
        <v>57</v>
      </c>
      <c r="F116" s="9"/>
      <c r="G116" s="33">
        <v>9</v>
      </c>
      <c r="H116" s="42">
        <f t="shared" si="33"/>
        <v>1.5</v>
      </c>
      <c r="I116" s="5">
        <f t="shared" si="61"/>
        <v>7.5</v>
      </c>
      <c r="J116" s="28">
        <f t="shared" si="60"/>
        <v>0</v>
      </c>
      <c r="K116" s="42">
        <f t="shared" si="62"/>
        <v>0</v>
      </c>
      <c r="L116" s="130">
        <f t="shared" si="63"/>
        <v>0</v>
      </c>
      <c r="M116" s="42">
        <f t="shared" si="48"/>
        <v>0</v>
      </c>
      <c r="N116" s="42"/>
      <c r="O116" s="42"/>
      <c r="P116" s="42"/>
      <c r="Q116" s="42"/>
      <c r="R116" s="42"/>
      <c r="S116" s="5"/>
      <c r="T116" s="5"/>
      <c r="U116" s="130"/>
      <c r="V116" s="5"/>
      <c r="W116" s="48"/>
    </row>
    <row r="117" spans="1:23" ht="16.95" customHeight="1" x14ac:dyDescent="0.3">
      <c r="A117" s="34"/>
      <c r="B117" s="18">
        <v>107</v>
      </c>
      <c r="C117" s="14">
        <v>42476</v>
      </c>
      <c r="D117" s="7">
        <v>0.53842592592592597</v>
      </c>
      <c r="E117" s="7">
        <v>0.93857638888888895</v>
      </c>
      <c r="F117" s="9">
        <f t="shared" si="32"/>
        <v>0.40015046296296297</v>
      </c>
      <c r="G117" s="5">
        <v>9.5</v>
      </c>
      <c r="H117" s="42">
        <f t="shared" si="33"/>
        <v>1.5</v>
      </c>
      <c r="I117" s="5">
        <f t="shared" si="61"/>
        <v>8</v>
      </c>
      <c r="J117" s="28">
        <f>IF(I117-8&lt;0,0,(I117-8))</f>
        <v>0</v>
      </c>
      <c r="K117" s="42">
        <f t="shared" si="62"/>
        <v>0</v>
      </c>
      <c r="L117" s="130">
        <f t="shared" si="63"/>
        <v>0</v>
      </c>
      <c r="M117" s="42">
        <f t="shared" si="48"/>
        <v>0</v>
      </c>
      <c r="N117" s="42"/>
      <c r="O117" s="42"/>
      <c r="P117" s="42"/>
      <c r="Q117" s="42" t="s">
        <v>265</v>
      </c>
      <c r="R117" s="52">
        <f>IF(I117&gt;8,ROUND(2*1/3*114+6*2/3*114+(I117-8)*5/3*114,0),ROUND(2*1/3*114+(I117-2)*2/3*114,0))</f>
        <v>532</v>
      </c>
      <c r="S117" s="5"/>
      <c r="T117" s="5"/>
      <c r="U117" s="130"/>
      <c r="V117" s="5"/>
      <c r="W117" s="48"/>
    </row>
    <row r="118" spans="1:23" ht="16.95" customHeight="1" x14ac:dyDescent="0.3">
      <c r="A118" s="34"/>
      <c r="B118" s="18">
        <v>108</v>
      </c>
      <c r="C118" s="14">
        <v>42477</v>
      </c>
      <c r="D118" s="7">
        <v>0.4352199074074074</v>
      </c>
      <c r="E118" s="7">
        <v>0.80061342592592588</v>
      </c>
      <c r="F118" s="9">
        <f t="shared" si="32"/>
        <v>0.36539351851851848</v>
      </c>
      <c r="G118" s="5">
        <v>9</v>
      </c>
      <c r="H118" s="42">
        <f t="shared" si="33"/>
        <v>1.5</v>
      </c>
      <c r="I118" s="5">
        <f t="shared" si="61"/>
        <v>7.5</v>
      </c>
      <c r="J118" s="28">
        <f t="shared" si="60"/>
        <v>0</v>
      </c>
      <c r="K118" s="42">
        <f t="shared" si="62"/>
        <v>0</v>
      </c>
      <c r="L118" s="130">
        <f t="shared" si="63"/>
        <v>0</v>
      </c>
      <c r="M118" s="42">
        <f t="shared" si="48"/>
        <v>0</v>
      </c>
      <c r="N118" s="42"/>
      <c r="O118" s="42"/>
      <c r="P118" s="42"/>
      <c r="Q118" s="42"/>
      <c r="R118" s="42"/>
      <c r="S118" s="5"/>
      <c r="T118" s="5"/>
      <c r="U118" s="130"/>
      <c r="V118" s="5"/>
      <c r="W118" s="48"/>
    </row>
    <row r="119" spans="1:23" ht="16.95" customHeight="1" x14ac:dyDescent="0.3">
      <c r="A119" s="34"/>
      <c r="B119" s="18">
        <v>109</v>
      </c>
      <c r="C119" s="14">
        <v>42478</v>
      </c>
      <c r="D119" s="8" t="s">
        <v>57</v>
      </c>
      <c r="E119" s="7">
        <v>0.91751157407407413</v>
      </c>
      <c r="F119" s="9"/>
      <c r="G119" s="5">
        <v>11.5</v>
      </c>
      <c r="H119" s="42">
        <f t="shared" si="33"/>
        <v>1.5</v>
      </c>
      <c r="I119" s="5">
        <f t="shared" si="61"/>
        <v>10</v>
      </c>
      <c r="J119" s="28">
        <f t="shared" si="60"/>
        <v>0</v>
      </c>
      <c r="K119" s="42">
        <f t="shared" si="62"/>
        <v>0</v>
      </c>
      <c r="L119" s="130">
        <f t="shared" si="63"/>
        <v>0</v>
      </c>
      <c r="M119" s="42">
        <f t="shared" si="48"/>
        <v>0</v>
      </c>
      <c r="N119" s="42"/>
      <c r="O119" s="42"/>
      <c r="P119" s="42"/>
      <c r="Q119" s="42"/>
      <c r="R119" s="42"/>
      <c r="S119" s="5"/>
      <c r="T119" s="5"/>
      <c r="U119" s="130"/>
      <c r="V119" s="5"/>
      <c r="W119" s="48"/>
    </row>
    <row r="120" spans="1:23" ht="16.95" customHeight="1" x14ac:dyDescent="0.3">
      <c r="A120" s="34"/>
      <c r="B120" s="18">
        <v>110</v>
      </c>
      <c r="C120" s="14">
        <v>42479</v>
      </c>
      <c r="D120" s="7">
        <v>0.45530092592592591</v>
      </c>
      <c r="E120" s="7">
        <v>0.91701388888888891</v>
      </c>
      <c r="F120" s="9">
        <f t="shared" si="32"/>
        <v>0.46171296296296299</v>
      </c>
      <c r="G120" s="5">
        <v>11</v>
      </c>
      <c r="H120" s="42">
        <f t="shared" si="33"/>
        <v>1.5</v>
      </c>
      <c r="I120" s="5">
        <f t="shared" si="61"/>
        <v>9.5</v>
      </c>
      <c r="J120" s="28">
        <f t="shared" si="60"/>
        <v>0</v>
      </c>
      <c r="K120" s="42">
        <f t="shared" si="62"/>
        <v>0</v>
      </c>
      <c r="L120" s="130">
        <f t="shared" si="63"/>
        <v>0</v>
      </c>
      <c r="M120" s="42">
        <f t="shared" si="48"/>
        <v>0</v>
      </c>
      <c r="N120" s="42"/>
      <c r="O120" s="42"/>
      <c r="P120" s="42"/>
      <c r="Q120" s="42"/>
      <c r="R120" s="42"/>
      <c r="S120" s="5"/>
      <c r="T120" s="5"/>
      <c r="U120" s="130"/>
      <c r="V120" s="5"/>
      <c r="W120" s="48"/>
    </row>
    <row r="121" spans="1:23" ht="16.95" customHeight="1" x14ac:dyDescent="0.3">
      <c r="A121" s="34"/>
      <c r="B121" s="18">
        <v>111</v>
      </c>
      <c r="C121" s="14">
        <v>42480</v>
      </c>
      <c r="D121" s="189" t="s">
        <v>4</v>
      </c>
      <c r="E121" s="190"/>
      <c r="F121" s="9"/>
      <c r="G121" s="5"/>
      <c r="H121" s="5"/>
      <c r="I121" s="5"/>
      <c r="J121" s="28"/>
      <c r="K121" s="42"/>
      <c r="L121" s="5"/>
      <c r="M121" s="42"/>
      <c r="N121" s="42"/>
      <c r="O121" s="42"/>
      <c r="P121" s="42"/>
      <c r="Q121" s="42"/>
      <c r="R121" s="42"/>
      <c r="S121" s="5"/>
      <c r="T121" s="5"/>
      <c r="U121" s="130"/>
      <c r="V121" s="5"/>
      <c r="W121" s="48"/>
    </row>
    <row r="122" spans="1:23" ht="16.95" customHeight="1" x14ac:dyDescent="0.3">
      <c r="A122" s="34"/>
      <c r="B122" s="18">
        <v>112</v>
      </c>
      <c r="C122" s="14">
        <v>42481</v>
      </c>
      <c r="D122" s="7">
        <v>0.45572916666666669</v>
      </c>
      <c r="E122" s="7">
        <v>0.86141203703703706</v>
      </c>
      <c r="F122" s="9">
        <f t="shared" si="32"/>
        <v>0.40568287037037037</v>
      </c>
      <c r="G122" s="5">
        <v>9.5</v>
      </c>
      <c r="H122" s="42">
        <f t="shared" si="33"/>
        <v>1.5</v>
      </c>
      <c r="I122" s="5">
        <f t="shared" ref="I122:I133" si="64">IF((G122="？"),"?",(G122-H122))</f>
        <v>8</v>
      </c>
      <c r="J122" s="28">
        <f t="shared" si="60"/>
        <v>0</v>
      </c>
      <c r="K122" s="42">
        <f t="shared" ref="K122:K133" si="65">IF(2&lt;J122,2,J122)</f>
        <v>0</v>
      </c>
      <c r="L122" s="130">
        <f t="shared" ref="L122:L133" si="66">J122-K122</f>
        <v>0</v>
      </c>
      <c r="M122" s="42">
        <f t="shared" si="48"/>
        <v>0</v>
      </c>
      <c r="N122" s="42"/>
      <c r="O122" s="42"/>
      <c r="P122" s="42"/>
      <c r="Q122" s="42"/>
      <c r="R122" s="42"/>
      <c r="S122" s="5"/>
      <c r="T122" s="5"/>
      <c r="U122" s="130"/>
      <c r="V122" s="5"/>
      <c r="W122" s="48"/>
    </row>
    <row r="123" spans="1:23" ht="16.95" customHeight="1" x14ac:dyDescent="0.3">
      <c r="A123" s="34"/>
      <c r="B123" s="18">
        <v>113</v>
      </c>
      <c r="C123" s="14">
        <v>42482</v>
      </c>
      <c r="D123" s="7">
        <v>0.45545138888888892</v>
      </c>
      <c r="E123" s="7">
        <v>0.87577546296296294</v>
      </c>
      <c r="F123" s="9">
        <f t="shared" si="32"/>
        <v>0.42032407407407402</v>
      </c>
      <c r="G123" s="5">
        <v>10</v>
      </c>
      <c r="H123" s="42">
        <f t="shared" si="33"/>
        <v>1.5</v>
      </c>
      <c r="I123" s="5">
        <f t="shared" si="64"/>
        <v>8.5</v>
      </c>
      <c r="J123" s="28">
        <f t="shared" si="60"/>
        <v>0</v>
      </c>
      <c r="K123" s="42">
        <f t="shared" si="65"/>
        <v>0</v>
      </c>
      <c r="L123" s="130">
        <f t="shared" si="66"/>
        <v>0</v>
      </c>
      <c r="M123" s="42">
        <f t="shared" si="48"/>
        <v>0</v>
      </c>
      <c r="N123" s="42"/>
      <c r="O123" s="42"/>
      <c r="P123" s="42"/>
      <c r="Q123" s="42"/>
      <c r="R123" s="42"/>
      <c r="S123" s="5"/>
      <c r="T123" s="5"/>
      <c r="U123" s="130"/>
      <c r="V123" s="5"/>
      <c r="W123" s="48"/>
    </row>
    <row r="124" spans="1:23" ht="16.95" customHeight="1" x14ac:dyDescent="0.3">
      <c r="A124" s="34"/>
      <c r="B124" s="18">
        <v>114</v>
      </c>
      <c r="C124" s="14">
        <v>42483</v>
      </c>
      <c r="D124" s="7">
        <v>0.44003472222222223</v>
      </c>
      <c r="E124" s="7">
        <v>0.84674768518518517</v>
      </c>
      <c r="F124" s="9">
        <f t="shared" si="32"/>
        <v>0.40671296296296294</v>
      </c>
      <c r="G124" s="5">
        <v>10</v>
      </c>
      <c r="H124" s="42">
        <f t="shared" si="33"/>
        <v>1.5</v>
      </c>
      <c r="I124" s="5">
        <f t="shared" si="64"/>
        <v>8.5</v>
      </c>
      <c r="J124" s="28">
        <f>IF(I124-8&lt;0,0,(I124-8))</f>
        <v>0.5</v>
      </c>
      <c r="K124" s="42">
        <f t="shared" si="65"/>
        <v>0.5</v>
      </c>
      <c r="L124" s="130">
        <f t="shared" si="66"/>
        <v>0</v>
      </c>
      <c r="M124" s="42">
        <f t="shared" si="48"/>
        <v>76</v>
      </c>
      <c r="N124" s="42"/>
      <c r="O124" s="42"/>
      <c r="P124" s="42"/>
      <c r="Q124" s="42" t="s">
        <v>265</v>
      </c>
      <c r="R124" s="52">
        <f>IF(I124&gt;8,ROUND(2*1/3*114+6*2/3*114+(I124-8)*5/3*114,0),ROUND(2*1/3*114+(I124-2)*2/3*114,0))</f>
        <v>627</v>
      </c>
      <c r="S124" s="5"/>
      <c r="T124" s="5"/>
      <c r="U124" s="130"/>
      <c r="V124" s="5"/>
      <c r="W124" s="48"/>
    </row>
    <row r="125" spans="1:23" ht="16.95" customHeight="1" x14ac:dyDescent="0.3">
      <c r="A125" s="34"/>
      <c r="B125" s="18">
        <v>115</v>
      </c>
      <c r="C125" s="14">
        <v>42484</v>
      </c>
      <c r="D125" s="7">
        <v>0.43534722222222227</v>
      </c>
      <c r="E125" s="7">
        <v>0.83920138888888884</v>
      </c>
      <c r="F125" s="9">
        <f t="shared" si="32"/>
        <v>0.40385416666666657</v>
      </c>
      <c r="G125" s="5">
        <v>9.5</v>
      </c>
      <c r="H125" s="42">
        <f t="shared" si="33"/>
        <v>1.5</v>
      </c>
      <c r="I125" s="5">
        <f t="shared" si="64"/>
        <v>8</v>
      </c>
      <c r="J125" s="28">
        <f t="shared" si="60"/>
        <v>0</v>
      </c>
      <c r="K125" s="42">
        <f t="shared" si="65"/>
        <v>0</v>
      </c>
      <c r="L125" s="35">
        <f t="shared" si="66"/>
        <v>0</v>
      </c>
      <c r="M125" s="42">
        <f t="shared" si="48"/>
        <v>0</v>
      </c>
      <c r="N125" s="42"/>
      <c r="O125" s="42"/>
      <c r="P125" s="42"/>
      <c r="Q125" s="42"/>
      <c r="R125" s="42"/>
      <c r="S125" s="5"/>
      <c r="T125" s="5"/>
      <c r="U125" s="35" t="s">
        <v>268</v>
      </c>
      <c r="V125" s="56">
        <v>913</v>
      </c>
      <c r="W125" s="48"/>
    </row>
    <row r="126" spans="1:23" ht="16.95" customHeight="1" x14ac:dyDescent="0.3">
      <c r="A126" s="34"/>
      <c r="B126" s="18">
        <v>116</v>
      </c>
      <c r="C126" s="14">
        <v>42485</v>
      </c>
      <c r="D126" s="7">
        <v>0.46005787037037038</v>
      </c>
      <c r="E126" s="7">
        <v>0.91754629629629625</v>
      </c>
      <c r="F126" s="9">
        <f t="shared" si="32"/>
        <v>0.45748842592592587</v>
      </c>
      <c r="G126" s="5">
        <v>11</v>
      </c>
      <c r="H126" s="42">
        <f t="shared" si="33"/>
        <v>1.5</v>
      </c>
      <c r="I126" s="5">
        <f t="shared" si="64"/>
        <v>9.5</v>
      </c>
      <c r="J126" s="28">
        <f t="shared" si="60"/>
        <v>0</v>
      </c>
      <c r="K126" s="42">
        <f t="shared" si="65"/>
        <v>0</v>
      </c>
      <c r="L126" s="130">
        <f t="shared" si="66"/>
        <v>0</v>
      </c>
      <c r="M126" s="42">
        <f t="shared" si="48"/>
        <v>0</v>
      </c>
      <c r="N126" s="42"/>
      <c r="O126" s="42"/>
      <c r="P126" s="42"/>
      <c r="Q126" s="42"/>
      <c r="R126" s="42"/>
      <c r="S126" s="5"/>
      <c r="T126" s="5"/>
      <c r="U126" s="130"/>
      <c r="V126" s="5"/>
      <c r="W126" s="48"/>
    </row>
    <row r="127" spans="1:23" ht="16.95" customHeight="1" x14ac:dyDescent="0.3">
      <c r="A127" s="34"/>
      <c r="B127" s="18">
        <v>117</v>
      </c>
      <c r="C127" s="14">
        <v>42486</v>
      </c>
      <c r="D127" s="7">
        <v>0.52409722222222221</v>
      </c>
      <c r="E127" s="7">
        <v>0.7597222222222223</v>
      </c>
      <c r="F127" s="9">
        <f t="shared" si="32"/>
        <v>0.23562500000000008</v>
      </c>
      <c r="G127" s="5">
        <v>5.5</v>
      </c>
      <c r="H127" s="42">
        <f t="shared" si="33"/>
        <v>0.5</v>
      </c>
      <c r="I127" s="5">
        <f t="shared" si="64"/>
        <v>5</v>
      </c>
      <c r="J127" s="28">
        <f t="shared" si="60"/>
        <v>0</v>
      </c>
      <c r="K127" s="42">
        <f t="shared" si="65"/>
        <v>0</v>
      </c>
      <c r="L127" s="130">
        <f t="shared" si="66"/>
        <v>0</v>
      </c>
      <c r="M127" s="42">
        <f t="shared" si="48"/>
        <v>0</v>
      </c>
      <c r="N127" s="42"/>
      <c r="O127" s="42"/>
      <c r="P127" s="42"/>
      <c r="Q127" s="42"/>
      <c r="R127" s="42"/>
      <c r="S127" s="5"/>
      <c r="T127" s="5"/>
      <c r="U127" s="130"/>
      <c r="V127" s="5"/>
      <c r="W127" s="48"/>
    </row>
    <row r="128" spans="1:23" x14ac:dyDescent="0.3">
      <c r="A128" s="34"/>
      <c r="B128" s="18">
        <v>118</v>
      </c>
      <c r="C128" s="14">
        <v>42487</v>
      </c>
      <c r="D128" s="7">
        <v>0.45615740740740746</v>
      </c>
      <c r="E128" s="7">
        <v>0.75726851851851851</v>
      </c>
      <c r="F128" s="9">
        <f t="shared" si="32"/>
        <v>0.30111111111111105</v>
      </c>
      <c r="G128" s="5">
        <v>7</v>
      </c>
      <c r="H128" s="42">
        <f t="shared" si="33"/>
        <v>0.5</v>
      </c>
      <c r="I128" s="5">
        <f t="shared" si="64"/>
        <v>6.5</v>
      </c>
      <c r="J128" s="28">
        <f>IF(I128-8&lt;0,0,(I128-8))</f>
        <v>0</v>
      </c>
      <c r="K128" s="42">
        <f t="shared" si="65"/>
        <v>0</v>
      </c>
      <c r="L128" s="130">
        <f t="shared" si="66"/>
        <v>0</v>
      </c>
      <c r="M128" s="42">
        <f t="shared" si="48"/>
        <v>0</v>
      </c>
      <c r="N128" s="42"/>
      <c r="O128" s="42"/>
      <c r="P128" s="42"/>
      <c r="Q128" s="42"/>
      <c r="R128" s="42"/>
      <c r="S128" s="5" t="s">
        <v>268</v>
      </c>
      <c r="T128" s="56">
        <v>913</v>
      </c>
      <c r="U128" s="130"/>
      <c r="V128" s="5"/>
      <c r="W128" s="48"/>
    </row>
    <row r="129" spans="1:23" ht="16.95" customHeight="1" x14ac:dyDescent="0.3">
      <c r="A129" s="34"/>
      <c r="B129" s="18">
        <v>119</v>
      </c>
      <c r="C129" s="14">
        <v>42488</v>
      </c>
      <c r="D129" s="7">
        <v>0.45803240740740742</v>
      </c>
      <c r="E129" s="7">
        <v>0.91773148148148154</v>
      </c>
      <c r="F129" s="9">
        <f t="shared" si="32"/>
        <v>0.45969907407407412</v>
      </c>
      <c r="G129" s="5">
        <v>11</v>
      </c>
      <c r="H129" s="42">
        <f t="shared" si="33"/>
        <v>1.5</v>
      </c>
      <c r="I129" s="5">
        <f t="shared" si="64"/>
        <v>9.5</v>
      </c>
      <c r="J129" s="28">
        <f t="shared" si="60"/>
        <v>0</v>
      </c>
      <c r="K129" s="42">
        <f t="shared" si="65"/>
        <v>0</v>
      </c>
      <c r="L129" s="130">
        <f t="shared" si="66"/>
        <v>0</v>
      </c>
      <c r="M129" s="42">
        <f t="shared" si="48"/>
        <v>0</v>
      </c>
      <c r="N129" s="42"/>
      <c r="O129" s="42"/>
      <c r="P129" s="42"/>
      <c r="Q129" s="42"/>
      <c r="R129" s="42"/>
      <c r="S129" s="5"/>
      <c r="T129" s="5"/>
      <c r="U129" s="130"/>
      <c r="V129" s="5"/>
      <c r="W129" s="48"/>
    </row>
    <row r="130" spans="1:23" ht="16.95" customHeight="1" x14ac:dyDescent="0.3">
      <c r="A130" s="34"/>
      <c r="B130" s="18">
        <v>120</v>
      </c>
      <c r="C130" s="14">
        <v>42489</v>
      </c>
      <c r="D130" s="7">
        <v>0.45629629629629626</v>
      </c>
      <c r="E130" s="7">
        <v>0.73914351851851856</v>
      </c>
      <c r="F130" s="9">
        <f t="shared" si="32"/>
        <v>0.28284722222222231</v>
      </c>
      <c r="G130" s="5">
        <v>7</v>
      </c>
      <c r="H130" s="42">
        <f t="shared" si="33"/>
        <v>0.5</v>
      </c>
      <c r="I130" s="5">
        <f t="shared" si="64"/>
        <v>6.5</v>
      </c>
      <c r="J130" s="28">
        <f t="shared" si="60"/>
        <v>0</v>
      </c>
      <c r="K130" s="42">
        <f t="shared" si="65"/>
        <v>0</v>
      </c>
      <c r="L130" s="130">
        <f t="shared" si="66"/>
        <v>0</v>
      </c>
      <c r="M130" s="42">
        <f t="shared" si="48"/>
        <v>0</v>
      </c>
      <c r="N130" s="42"/>
      <c r="O130" s="42"/>
      <c r="P130" s="42"/>
      <c r="Q130" s="42"/>
      <c r="R130" s="42"/>
      <c r="S130" s="5"/>
      <c r="T130" s="5"/>
      <c r="U130" s="130"/>
      <c r="V130" s="5"/>
      <c r="W130" s="48"/>
    </row>
    <row r="131" spans="1:23" ht="16.95" customHeight="1" x14ac:dyDescent="0.3">
      <c r="A131" s="34"/>
      <c r="B131" s="18">
        <v>121</v>
      </c>
      <c r="C131" s="14">
        <v>42490</v>
      </c>
      <c r="D131" s="7">
        <v>0.43665509259259255</v>
      </c>
      <c r="E131" s="7">
        <v>0.7958912037037037</v>
      </c>
      <c r="F131" s="9">
        <f t="shared" si="32"/>
        <v>0.35923611111111114</v>
      </c>
      <c r="G131" s="5">
        <v>8.5</v>
      </c>
      <c r="H131" s="42">
        <f t="shared" si="33"/>
        <v>0.5</v>
      </c>
      <c r="I131" s="5">
        <f t="shared" si="64"/>
        <v>8</v>
      </c>
      <c r="J131" s="28">
        <f t="shared" si="60"/>
        <v>0</v>
      </c>
      <c r="K131" s="42">
        <f t="shared" si="65"/>
        <v>0</v>
      </c>
      <c r="L131" s="130">
        <f t="shared" si="66"/>
        <v>0</v>
      </c>
      <c r="M131" s="42">
        <f t="shared" si="48"/>
        <v>0</v>
      </c>
      <c r="N131" s="42"/>
      <c r="O131" s="42"/>
      <c r="P131" s="42"/>
      <c r="Q131" s="42"/>
      <c r="R131" s="42"/>
      <c r="S131" s="5"/>
      <c r="T131" s="5"/>
      <c r="U131" s="130"/>
      <c r="V131" s="5"/>
      <c r="W131" s="48"/>
    </row>
    <row r="132" spans="1:23" ht="34.049999999999997" customHeight="1" x14ac:dyDescent="0.3">
      <c r="A132" s="171" t="s">
        <v>48</v>
      </c>
      <c r="B132" s="18">
        <v>122</v>
      </c>
      <c r="C132" s="180">
        <v>42491</v>
      </c>
      <c r="D132" s="51">
        <v>0.43645833333333334</v>
      </c>
      <c r="E132" s="51">
        <v>0.75962962962962965</v>
      </c>
      <c r="F132" s="71">
        <f t="shared" si="32"/>
        <v>0.32317129629629632</v>
      </c>
      <c r="G132" s="5">
        <v>8</v>
      </c>
      <c r="H132" s="42">
        <f t="shared" si="33"/>
        <v>0.5</v>
      </c>
      <c r="I132" s="5">
        <f t="shared" si="64"/>
        <v>7.5</v>
      </c>
      <c r="J132" s="28">
        <f t="shared" si="60"/>
        <v>0</v>
      </c>
      <c r="K132" s="42">
        <f t="shared" si="65"/>
        <v>0</v>
      </c>
      <c r="L132" s="130">
        <f t="shared" si="66"/>
        <v>0</v>
      </c>
      <c r="M132" s="42">
        <f>IF(K132="?",0,ROUND(113*4/3*K132+113*5/3*L132,0))</f>
        <v>0</v>
      </c>
      <c r="N132" s="42"/>
      <c r="O132" s="42"/>
      <c r="P132" s="42"/>
      <c r="Q132" s="42"/>
      <c r="R132" s="42"/>
      <c r="S132" s="5"/>
      <c r="T132" s="5"/>
      <c r="U132" s="130"/>
      <c r="V132" s="56"/>
      <c r="W132" s="48" t="s">
        <v>282</v>
      </c>
    </row>
    <row r="133" spans="1:23" ht="16.95" customHeight="1" x14ac:dyDescent="0.3">
      <c r="A133" s="174" t="s">
        <v>241</v>
      </c>
      <c r="B133" s="18">
        <v>123</v>
      </c>
      <c r="C133" s="14">
        <v>42492</v>
      </c>
      <c r="D133" s="51">
        <v>0.45089120370370367</v>
      </c>
      <c r="E133" s="51">
        <v>0.79099537037037038</v>
      </c>
      <c r="F133" s="71">
        <f t="shared" si="32"/>
        <v>0.34010416666666671</v>
      </c>
      <c r="G133" s="5">
        <v>8</v>
      </c>
      <c r="H133" s="42">
        <f t="shared" si="33"/>
        <v>0.5</v>
      </c>
      <c r="I133" s="5">
        <f t="shared" si="64"/>
        <v>7.5</v>
      </c>
      <c r="J133" s="28">
        <f t="shared" si="60"/>
        <v>0</v>
      </c>
      <c r="K133" s="42">
        <f t="shared" si="65"/>
        <v>0</v>
      </c>
      <c r="L133" s="130">
        <f t="shared" si="66"/>
        <v>0</v>
      </c>
      <c r="M133" s="42">
        <f t="shared" ref="M133:M164" si="67">IF(K133="?",0,ROUND(113*4/3*K133+113*5/3*L133,0))</f>
        <v>0</v>
      </c>
      <c r="N133" s="42"/>
      <c r="O133" s="42"/>
      <c r="P133" s="42"/>
      <c r="Q133" s="42"/>
      <c r="R133" s="42"/>
      <c r="S133" s="5"/>
      <c r="T133" s="5"/>
      <c r="U133" s="130"/>
      <c r="V133" s="5"/>
      <c r="W133" s="48"/>
    </row>
    <row r="134" spans="1:23" ht="16.95" customHeight="1" x14ac:dyDescent="0.3">
      <c r="A134" s="34" t="s">
        <v>189</v>
      </c>
      <c r="B134" s="18">
        <v>124</v>
      </c>
      <c r="C134" s="14">
        <v>42493</v>
      </c>
      <c r="D134" s="202" t="s">
        <v>21</v>
      </c>
      <c r="E134" s="203"/>
      <c r="F134" s="71"/>
      <c r="G134" s="5"/>
      <c r="H134" s="5"/>
      <c r="I134" s="5"/>
      <c r="J134" s="28">
        <f t="shared" si="60"/>
        <v>0</v>
      </c>
      <c r="K134" s="42"/>
      <c r="L134" s="5"/>
      <c r="M134" s="42"/>
      <c r="N134" s="42"/>
      <c r="O134" s="42"/>
      <c r="P134" s="42"/>
      <c r="Q134" s="42"/>
      <c r="R134" s="42"/>
      <c r="S134" s="5"/>
      <c r="T134" s="5"/>
      <c r="U134" s="130"/>
      <c r="V134" s="5"/>
      <c r="W134" s="48"/>
    </row>
    <row r="135" spans="1:23" ht="16.95" customHeight="1" x14ac:dyDescent="0.3">
      <c r="A135" s="34" t="s">
        <v>94</v>
      </c>
      <c r="B135" s="18">
        <v>125</v>
      </c>
      <c r="C135" s="14">
        <v>42494</v>
      </c>
      <c r="D135" s="51">
        <v>0.45629629629629626</v>
      </c>
      <c r="E135" s="51">
        <v>0.7327662037037036</v>
      </c>
      <c r="F135" s="71">
        <f t="shared" si="32"/>
        <v>0.27646990740740734</v>
      </c>
      <c r="G135" s="5">
        <v>6.5</v>
      </c>
      <c r="H135" s="42">
        <f t="shared" si="33"/>
        <v>0.5</v>
      </c>
      <c r="I135" s="5">
        <f t="shared" ref="I135:I145" si="68">IF((G135="？"),"?",(G135-H135))</f>
        <v>6</v>
      </c>
      <c r="J135" s="28">
        <f t="shared" si="60"/>
        <v>0</v>
      </c>
      <c r="K135" s="42">
        <f t="shared" ref="K135:K145" si="69">IF(2&lt;J135,2,J135)</f>
        <v>0</v>
      </c>
      <c r="L135" s="130">
        <f t="shared" ref="L135:L145" si="70">J135-K135</f>
        <v>0</v>
      </c>
      <c r="M135" s="42">
        <f t="shared" si="67"/>
        <v>0</v>
      </c>
      <c r="N135" s="42"/>
      <c r="O135" s="42"/>
      <c r="P135" s="42"/>
      <c r="Q135" s="42"/>
      <c r="R135" s="42"/>
      <c r="S135" s="5"/>
      <c r="T135" s="5"/>
      <c r="U135" s="130"/>
      <c r="V135" s="5"/>
      <c r="W135" s="48"/>
    </row>
    <row r="136" spans="1:23" ht="16.95" customHeight="1" x14ac:dyDescent="0.3">
      <c r="A136" s="34"/>
      <c r="B136" s="18">
        <v>126</v>
      </c>
      <c r="C136" s="14">
        <v>42495</v>
      </c>
      <c r="D136" s="51">
        <v>0.45755787037037038</v>
      </c>
      <c r="E136" s="51">
        <v>0.9176157407407407</v>
      </c>
      <c r="F136" s="71">
        <f t="shared" si="32"/>
        <v>0.46005787037037033</v>
      </c>
      <c r="G136" s="5">
        <v>11</v>
      </c>
      <c r="H136" s="42">
        <f t="shared" ref="H136:H193" si="71">IF(G136&gt;=9,1.5,0.5)</f>
        <v>1.5</v>
      </c>
      <c r="I136" s="5">
        <f t="shared" si="68"/>
        <v>9.5</v>
      </c>
      <c r="J136" s="28">
        <f t="shared" si="60"/>
        <v>0</v>
      </c>
      <c r="K136" s="42">
        <f t="shared" si="69"/>
        <v>0</v>
      </c>
      <c r="L136" s="130">
        <f t="shared" si="70"/>
        <v>0</v>
      </c>
      <c r="M136" s="42">
        <f t="shared" si="67"/>
        <v>0</v>
      </c>
      <c r="N136" s="42"/>
      <c r="O136" s="42"/>
      <c r="P136" s="42"/>
      <c r="Q136" s="42"/>
      <c r="R136" s="42"/>
      <c r="S136" s="5"/>
      <c r="T136" s="5"/>
      <c r="U136" s="130"/>
      <c r="V136" s="5"/>
      <c r="W136" s="48"/>
    </row>
    <row r="137" spans="1:23" x14ac:dyDescent="0.3">
      <c r="A137" s="34"/>
      <c r="B137" s="18"/>
      <c r="C137" s="177" t="s">
        <v>207</v>
      </c>
      <c r="D137" s="26"/>
      <c r="E137" s="26"/>
      <c r="F137" s="32"/>
      <c r="G137" s="27">
        <f>SUM(G109:G136)</f>
        <v>209</v>
      </c>
      <c r="H137" s="27">
        <f>SUM(H109:H136)</f>
        <v>27</v>
      </c>
      <c r="I137" s="27">
        <f t="shared" ref="I137:R137" si="72">SUM(I109:I136)</f>
        <v>182.5</v>
      </c>
      <c r="J137" s="27">
        <f t="shared" si="72"/>
        <v>0.5</v>
      </c>
      <c r="K137" s="27">
        <f t="shared" si="72"/>
        <v>0.5</v>
      </c>
      <c r="L137" s="36">
        <f t="shared" si="72"/>
        <v>0</v>
      </c>
      <c r="M137" s="27">
        <f t="shared" si="72"/>
        <v>76</v>
      </c>
      <c r="N137" s="27"/>
      <c r="O137" s="27"/>
      <c r="P137" s="27"/>
      <c r="Q137" s="27">
        <v>2</v>
      </c>
      <c r="R137" s="27">
        <f t="shared" si="72"/>
        <v>1159</v>
      </c>
      <c r="S137" s="27">
        <v>1</v>
      </c>
      <c r="T137" s="27">
        <v>913</v>
      </c>
      <c r="U137" s="36">
        <v>1</v>
      </c>
      <c r="V137" s="27">
        <v>913</v>
      </c>
      <c r="W137" s="47" t="s">
        <v>212</v>
      </c>
    </row>
    <row r="138" spans="1:23" x14ac:dyDescent="0.3">
      <c r="A138" s="34"/>
      <c r="B138" s="18"/>
      <c r="C138" s="177" t="s">
        <v>336</v>
      </c>
      <c r="D138" s="84"/>
      <c r="E138" s="85"/>
      <c r="F138" s="32"/>
      <c r="G138" s="27">
        <f>G137-G128-G117-G124</f>
        <v>182.5</v>
      </c>
      <c r="H138" s="27">
        <f>H137-H128-H117-H124</f>
        <v>23.5</v>
      </c>
      <c r="I138" s="27">
        <f>I137-J125-I128-I124-I117</f>
        <v>159.5</v>
      </c>
      <c r="J138" s="27">
        <f>J137-J125-J128-J124-J117</f>
        <v>0</v>
      </c>
      <c r="K138" s="27">
        <f t="shared" ref="K138:M138" si="73">K137-K125-K128-K124-K117</f>
        <v>0</v>
      </c>
      <c r="L138" s="27">
        <f t="shared" si="73"/>
        <v>0</v>
      </c>
      <c r="M138" s="27">
        <f t="shared" si="73"/>
        <v>0</v>
      </c>
      <c r="N138" s="27"/>
      <c r="O138" s="27"/>
      <c r="P138" s="27"/>
      <c r="Q138" s="27">
        <f t="shared" ref="Q138" si="74">Q137</f>
        <v>2</v>
      </c>
      <c r="R138" s="27">
        <f t="shared" ref="R138" si="75">R137</f>
        <v>1159</v>
      </c>
      <c r="S138" s="27">
        <f t="shared" ref="S138" si="76">S137</f>
        <v>1</v>
      </c>
      <c r="T138" s="27">
        <f t="shared" ref="T138" si="77">T137</f>
        <v>913</v>
      </c>
      <c r="U138" s="36">
        <f t="shared" ref="U138" si="78">U137</f>
        <v>1</v>
      </c>
      <c r="V138" s="27">
        <f t="shared" ref="V138" si="79">V137</f>
        <v>913</v>
      </c>
      <c r="W138" s="27"/>
    </row>
    <row r="139" spans="1:23" ht="16.95" customHeight="1" x14ac:dyDescent="0.3">
      <c r="A139" s="34"/>
      <c r="B139" s="18">
        <v>127</v>
      </c>
      <c r="C139" s="178">
        <v>42496</v>
      </c>
      <c r="D139" s="81">
        <v>0.45543981481481483</v>
      </c>
      <c r="E139" s="81">
        <v>0.74091435185185184</v>
      </c>
      <c r="F139" s="76">
        <f t="shared" si="32"/>
        <v>0.28547453703703701</v>
      </c>
      <c r="G139" s="77">
        <v>7</v>
      </c>
      <c r="H139" s="78">
        <f t="shared" si="71"/>
        <v>0.5</v>
      </c>
      <c r="I139" s="77">
        <f t="shared" si="68"/>
        <v>6.5</v>
      </c>
      <c r="J139" s="79">
        <f t="shared" ref="J139:J166" si="80">IF(I139-10&lt;0,0,(I139-10))</f>
        <v>0</v>
      </c>
      <c r="K139" s="78">
        <f t="shared" si="69"/>
        <v>0</v>
      </c>
      <c r="L139" s="80">
        <f t="shared" si="70"/>
        <v>0</v>
      </c>
      <c r="M139" s="78">
        <f t="shared" si="67"/>
        <v>0</v>
      </c>
      <c r="N139" s="78"/>
      <c r="O139" s="78"/>
      <c r="P139" s="78"/>
      <c r="Q139" s="78"/>
      <c r="R139" s="78"/>
      <c r="S139" s="77"/>
      <c r="T139" s="77"/>
      <c r="U139" s="80"/>
      <c r="V139" s="77"/>
      <c r="W139" s="48"/>
    </row>
    <row r="140" spans="1:23" ht="16.95" customHeight="1" x14ac:dyDescent="0.3">
      <c r="A140" s="34"/>
      <c r="B140" s="18">
        <v>128</v>
      </c>
      <c r="C140" s="178">
        <v>42497</v>
      </c>
      <c r="D140" s="81">
        <v>0.43641203703703701</v>
      </c>
      <c r="E140" s="81">
        <v>0.851099537037037</v>
      </c>
      <c r="F140" s="76">
        <f t="shared" si="32"/>
        <v>0.41468749999999999</v>
      </c>
      <c r="G140" s="77">
        <v>10</v>
      </c>
      <c r="H140" s="78">
        <f t="shared" si="71"/>
        <v>1.5</v>
      </c>
      <c r="I140" s="77">
        <f t="shared" si="68"/>
        <v>8.5</v>
      </c>
      <c r="J140" s="79">
        <f t="shared" si="80"/>
        <v>0</v>
      </c>
      <c r="K140" s="78">
        <f t="shared" si="69"/>
        <v>0</v>
      </c>
      <c r="L140" s="80">
        <f t="shared" si="70"/>
        <v>0</v>
      </c>
      <c r="M140" s="78">
        <f t="shared" si="67"/>
        <v>0</v>
      </c>
      <c r="N140" s="78"/>
      <c r="O140" s="78"/>
      <c r="P140" s="78"/>
      <c r="Q140" s="78"/>
      <c r="R140" s="78"/>
      <c r="S140" s="77"/>
      <c r="T140" s="77"/>
      <c r="U140" s="80"/>
      <c r="V140" s="77"/>
      <c r="W140" s="48"/>
    </row>
    <row r="141" spans="1:23" ht="16.95" customHeight="1" x14ac:dyDescent="0.3">
      <c r="A141" s="34"/>
      <c r="B141" s="18">
        <v>129</v>
      </c>
      <c r="C141" s="178">
        <v>42498</v>
      </c>
      <c r="D141" s="81">
        <v>0.43450231481481483</v>
      </c>
      <c r="E141" s="81">
        <v>0.89256944444444442</v>
      </c>
      <c r="F141" s="76">
        <f t="shared" si="32"/>
        <v>0.45806712962962959</v>
      </c>
      <c r="G141" s="77">
        <v>11</v>
      </c>
      <c r="H141" s="78">
        <f t="shared" si="71"/>
        <v>1.5</v>
      </c>
      <c r="I141" s="77">
        <f t="shared" si="68"/>
        <v>9.5</v>
      </c>
      <c r="J141" s="79">
        <f t="shared" si="80"/>
        <v>0</v>
      </c>
      <c r="K141" s="78">
        <f t="shared" si="69"/>
        <v>0</v>
      </c>
      <c r="L141" s="80">
        <f t="shared" si="70"/>
        <v>0</v>
      </c>
      <c r="M141" s="78">
        <f t="shared" si="67"/>
        <v>0</v>
      </c>
      <c r="N141" s="78"/>
      <c r="O141" s="78"/>
      <c r="P141" s="78"/>
      <c r="Q141" s="78"/>
      <c r="R141" s="78"/>
      <c r="S141" s="77"/>
      <c r="T141" s="77"/>
      <c r="U141" s="80"/>
      <c r="V141" s="77"/>
      <c r="W141" s="48"/>
    </row>
    <row r="142" spans="1:23" ht="16.95" customHeight="1" x14ac:dyDescent="0.3">
      <c r="A142" s="34"/>
      <c r="B142" s="18">
        <v>130</v>
      </c>
      <c r="C142" s="178">
        <v>42499</v>
      </c>
      <c r="D142" s="81">
        <v>0.45806712962962964</v>
      </c>
      <c r="E142" s="81">
        <v>0.72946759259259253</v>
      </c>
      <c r="F142" s="76">
        <f t="shared" ref="F142:F192" si="81">E142-D142</f>
        <v>0.27140046296296289</v>
      </c>
      <c r="G142" s="77">
        <v>6.5</v>
      </c>
      <c r="H142" s="78">
        <f t="shared" si="71"/>
        <v>0.5</v>
      </c>
      <c r="I142" s="77">
        <f t="shared" si="68"/>
        <v>6</v>
      </c>
      <c r="J142" s="79">
        <f t="shared" si="80"/>
        <v>0</v>
      </c>
      <c r="K142" s="78">
        <f t="shared" si="69"/>
        <v>0</v>
      </c>
      <c r="L142" s="80">
        <f t="shared" si="70"/>
        <v>0</v>
      </c>
      <c r="M142" s="78">
        <f t="shared" si="67"/>
        <v>0</v>
      </c>
      <c r="N142" s="78"/>
      <c r="O142" s="78"/>
      <c r="P142" s="78"/>
      <c r="Q142" s="78"/>
      <c r="R142" s="78"/>
      <c r="S142" s="77"/>
      <c r="T142" s="77"/>
      <c r="U142" s="80"/>
      <c r="V142" s="77"/>
      <c r="W142" s="48"/>
    </row>
    <row r="143" spans="1:23" x14ac:dyDescent="0.3">
      <c r="A143" s="34"/>
      <c r="B143" s="18">
        <v>131</v>
      </c>
      <c r="C143" s="178">
        <v>42500</v>
      </c>
      <c r="D143" s="81" t="s">
        <v>69</v>
      </c>
      <c r="E143" s="81">
        <v>0.78917824074074072</v>
      </c>
      <c r="F143" s="76"/>
      <c r="G143" s="77">
        <v>8</v>
      </c>
      <c r="H143" s="78">
        <f t="shared" si="71"/>
        <v>0.5</v>
      </c>
      <c r="I143" s="77">
        <f t="shared" si="68"/>
        <v>7.5</v>
      </c>
      <c r="J143" s="79">
        <f>IF(I143-8&lt;0,0,(I143-8))</f>
        <v>0</v>
      </c>
      <c r="K143" s="78">
        <f t="shared" si="69"/>
        <v>0</v>
      </c>
      <c r="L143" s="80">
        <f t="shared" si="70"/>
        <v>0</v>
      </c>
      <c r="M143" s="78">
        <f t="shared" si="67"/>
        <v>0</v>
      </c>
      <c r="N143" s="78"/>
      <c r="O143" s="78"/>
      <c r="P143" s="78"/>
      <c r="Q143" s="78"/>
      <c r="R143" s="78"/>
      <c r="S143" s="77" t="s">
        <v>265</v>
      </c>
      <c r="T143" s="100">
        <v>906</v>
      </c>
      <c r="U143" s="80"/>
      <c r="V143" s="77"/>
      <c r="W143" s="48"/>
    </row>
    <row r="144" spans="1:23" ht="16.95" customHeight="1" x14ac:dyDescent="0.3">
      <c r="A144" s="34"/>
      <c r="B144" s="18">
        <v>132</v>
      </c>
      <c r="C144" s="178">
        <v>42501</v>
      </c>
      <c r="D144" s="81">
        <v>0.46188657407407407</v>
      </c>
      <c r="E144" s="81">
        <v>0.91746527777777775</v>
      </c>
      <c r="F144" s="76">
        <f t="shared" si="81"/>
        <v>0.45557870370370368</v>
      </c>
      <c r="G144" s="77">
        <v>11</v>
      </c>
      <c r="H144" s="78">
        <f t="shared" si="71"/>
        <v>1.5</v>
      </c>
      <c r="I144" s="77">
        <f t="shared" si="68"/>
        <v>9.5</v>
      </c>
      <c r="J144" s="79">
        <f t="shared" si="80"/>
        <v>0</v>
      </c>
      <c r="K144" s="78">
        <f t="shared" si="69"/>
        <v>0</v>
      </c>
      <c r="L144" s="80">
        <f t="shared" si="70"/>
        <v>0</v>
      </c>
      <c r="M144" s="78">
        <f t="shared" si="67"/>
        <v>0</v>
      </c>
      <c r="N144" s="78"/>
      <c r="O144" s="78"/>
      <c r="P144" s="78"/>
      <c r="Q144" s="78"/>
      <c r="R144" s="78"/>
      <c r="S144" s="77"/>
      <c r="T144" s="77"/>
      <c r="U144" s="80"/>
      <c r="V144" s="77"/>
      <c r="W144" s="48"/>
    </row>
    <row r="145" spans="1:23" ht="16.95" customHeight="1" x14ac:dyDescent="0.3">
      <c r="A145" s="34"/>
      <c r="B145" s="18">
        <v>133</v>
      </c>
      <c r="C145" s="178">
        <v>42502</v>
      </c>
      <c r="D145" s="81">
        <v>0.45413194444444444</v>
      </c>
      <c r="E145" s="81">
        <v>0.91759259259259263</v>
      </c>
      <c r="F145" s="76">
        <f t="shared" si="81"/>
        <v>0.46346064814814819</v>
      </c>
      <c r="G145" s="77">
        <v>11</v>
      </c>
      <c r="H145" s="78">
        <f t="shared" si="71"/>
        <v>1.5</v>
      </c>
      <c r="I145" s="77">
        <f t="shared" si="68"/>
        <v>9.5</v>
      </c>
      <c r="J145" s="79">
        <f t="shared" si="80"/>
        <v>0</v>
      </c>
      <c r="K145" s="78">
        <f t="shared" si="69"/>
        <v>0</v>
      </c>
      <c r="L145" s="80">
        <f t="shared" si="70"/>
        <v>0</v>
      </c>
      <c r="M145" s="78">
        <f t="shared" si="67"/>
        <v>0</v>
      </c>
      <c r="N145" s="78"/>
      <c r="O145" s="78"/>
      <c r="P145" s="78"/>
      <c r="Q145" s="78"/>
      <c r="R145" s="78"/>
      <c r="S145" s="77"/>
      <c r="T145" s="77"/>
      <c r="U145" s="80"/>
      <c r="V145" s="77"/>
      <c r="W145" s="48"/>
    </row>
    <row r="146" spans="1:23" ht="16.95" customHeight="1" x14ac:dyDescent="0.3">
      <c r="A146" s="34"/>
      <c r="B146" s="18">
        <v>134</v>
      </c>
      <c r="C146" s="178">
        <v>42503</v>
      </c>
      <c r="D146" s="198" t="s">
        <v>21</v>
      </c>
      <c r="E146" s="199"/>
      <c r="F146" s="76"/>
      <c r="G146" s="77"/>
      <c r="H146" s="77"/>
      <c r="I146" s="77"/>
      <c r="J146" s="79"/>
      <c r="K146" s="78"/>
      <c r="L146" s="77"/>
      <c r="M146" s="78"/>
      <c r="N146" s="78"/>
      <c r="O146" s="78"/>
      <c r="P146" s="78"/>
      <c r="Q146" s="78"/>
      <c r="R146" s="78"/>
      <c r="S146" s="77"/>
      <c r="T146" s="77"/>
      <c r="U146" s="80"/>
      <c r="V146" s="77"/>
      <c r="W146" s="48"/>
    </row>
    <row r="147" spans="1:23" ht="16.95" customHeight="1" x14ac:dyDescent="0.3">
      <c r="A147" s="34"/>
      <c r="B147" s="18">
        <v>135</v>
      </c>
      <c r="C147" s="178">
        <v>42504</v>
      </c>
      <c r="D147" s="81">
        <v>0.43893518518518521</v>
      </c>
      <c r="E147" s="81">
        <v>0.79434027777777771</v>
      </c>
      <c r="F147" s="76">
        <f t="shared" si="81"/>
        <v>0.35540509259259251</v>
      </c>
      <c r="G147" s="77">
        <v>8.5</v>
      </c>
      <c r="H147" s="78">
        <f t="shared" si="71"/>
        <v>0.5</v>
      </c>
      <c r="I147" s="77">
        <f>IF((G147="？"),"?",(G147-H147))</f>
        <v>8</v>
      </c>
      <c r="J147" s="79">
        <f t="shared" si="80"/>
        <v>0</v>
      </c>
      <c r="K147" s="78">
        <f>IF(2&lt;J147,2,J147)</f>
        <v>0</v>
      </c>
      <c r="L147" s="80">
        <f>J147-K147</f>
        <v>0</v>
      </c>
      <c r="M147" s="78">
        <f t="shared" si="67"/>
        <v>0</v>
      </c>
      <c r="N147" s="78"/>
      <c r="O147" s="78"/>
      <c r="P147" s="78"/>
      <c r="Q147" s="78"/>
      <c r="R147" s="78"/>
      <c r="S147" s="77"/>
      <c r="T147" s="77"/>
      <c r="U147" s="80"/>
      <c r="V147" s="77"/>
      <c r="W147" s="48"/>
    </row>
    <row r="148" spans="1:23" ht="16.95" customHeight="1" x14ac:dyDescent="0.3">
      <c r="A148" s="34"/>
      <c r="B148" s="18">
        <v>136</v>
      </c>
      <c r="C148" s="178">
        <v>42505</v>
      </c>
      <c r="D148" s="81">
        <v>0.43951388888888893</v>
      </c>
      <c r="E148" s="81">
        <v>0.80396990740740737</v>
      </c>
      <c r="F148" s="76">
        <f t="shared" si="81"/>
        <v>0.36445601851851844</v>
      </c>
      <c r="G148" s="77">
        <v>8.5</v>
      </c>
      <c r="H148" s="78">
        <f t="shared" si="71"/>
        <v>0.5</v>
      </c>
      <c r="I148" s="77">
        <f>IF((G148="？"),"?",(G148-H148))</f>
        <v>8</v>
      </c>
      <c r="J148" s="79">
        <f t="shared" si="80"/>
        <v>0</v>
      </c>
      <c r="K148" s="78">
        <f>IF(2&lt;J148,2,J148)</f>
        <v>0</v>
      </c>
      <c r="L148" s="80">
        <f>J148-K148</f>
        <v>0</v>
      </c>
      <c r="M148" s="78">
        <f t="shared" si="67"/>
        <v>0</v>
      </c>
      <c r="N148" s="78"/>
      <c r="O148" s="78"/>
      <c r="P148" s="78"/>
      <c r="Q148" s="78"/>
      <c r="R148" s="78"/>
      <c r="S148" s="77"/>
      <c r="T148" s="77"/>
      <c r="U148" s="80"/>
      <c r="V148" s="77"/>
      <c r="W148" s="48"/>
    </row>
    <row r="149" spans="1:23" ht="16.95" customHeight="1" x14ac:dyDescent="0.3">
      <c r="A149" s="34"/>
      <c r="B149" s="18">
        <v>137</v>
      </c>
      <c r="C149" s="178">
        <v>42506</v>
      </c>
      <c r="D149" s="81">
        <v>0.4566898148148148</v>
      </c>
      <c r="E149" s="81">
        <v>0.91783564814814822</v>
      </c>
      <c r="F149" s="76">
        <f t="shared" si="81"/>
        <v>0.46114583333333342</v>
      </c>
      <c r="G149" s="77">
        <v>11</v>
      </c>
      <c r="H149" s="78">
        <f t="shared" si="71"/>
        <v>1.5</v>
      </c>
      <c r="I149" s="77">
        <f>IF((G149="？"),"?",(G149-H149))</f>
        <v>9.5</v>
      </c>
      <c r="J149" s="79">
        <f t="shared" si="80"/>
        <v>0</v>
      </c>
      <c r="K149" s="78">
        <f>IF(2&lt;J149,2,J149)</f>
        <v>0</v>
      </c>
      <c r="L149" s="80">
        <f>J149-K149</f>
        <v>0</v>
      </c>
      <c r="M149" s="78">
        <f t="shared" si="67"/>
        <v>0</v>
      </c>
      <c r="N149" s="78"/>
      <c r="O149" s="78"/>
      <c r="P149" s="78"/>
      <c r="Q149" s="78"/>
      <c r="R149" s="78"/>
      <c r="S149" s="77"/>
      <c r="T149" s="77"/>
      <c r="U149" s="80"/>
      <c r="V149" s="77"/>
      <c r="W149" s="48"/>
    </row>
    <row r="150" spans="1:23" ht="16.95" customHeight="1" x14ac:dyDescent="0.3">
      <c r="A150" s="34"/>
      <c r="B150" s="18">
        <v>138</v>
      </c>
      <c r="C150" s="178">
        <v>42507</v>
      </c>
      <c r="D150" s="81">
        <v>0.45557870370370374</v>
      </c>
      <c r="E150" s="81">
        <v>0.91722222222222216</v>
      </c>
      <c r="F150" s="76">
        <f t="shared" si="81"/>
        <v>0.46164351851851843</v>
      </c>
      <c r="G150" s="77">
        <v>11</v>
      </c>
      <c r="H150" s="78">
        <f t="shared" si="71"/>
        <v>1.5</v>
      </c>
      <c r="I150" s="77">
        <f>IF((G150="？"),"?",(G150-H150))</f>
        <v>9.5</v>
      </c>
      <c r="J150" s="79">
        <f t="shared" si="80"/>
        <v>0</v>
      </c>
      <c r="K150" s="78">
        <f>IF(2&lt;J150,2,J150)</f>
        <v>0</v>
      </c>
      <c r="L150" s="80">
        <f>J150-K150</f>
        <v>0</v>
      </c>
      <c r="M150" s="78">
        <f t="shared" si="67"/>
        <v>0</v>
      </c>
      <c r="N150" s="78"/>
      <c r="O150" s="78"/>
      <c r="P150" s="78"/>
      <c r="Q150" s="78"/>
      <c r="R150" s="78"/>
      <c r="S150" s="77"/>
      <c r="T150" s="77"/>
      <c r="U150" s="80"/>
      <c r="V150" s="77"/>
      <c r="W150" s="48"/>
    </row>
    <row r="151" spans="1:23" ht="16.95" customHeight="1" x14ac:dyDescent="0.3">
      <c r="A151" s="34"/>
      <c r="B151" s="18">
        <v>139</v>
      </c>
      <c r="C151" s="178">
        <v>42508</v>
      </c>
      <c r="D151" s="81">
        <v>0.45774305555555556</v>
      </c>
      <c r="E151" s="81">
        <v>0.91768518518518516</v>
      </c>
      <c r="F151" s="76">
        <f t="shared" si="81"/>
        <v>0.4599421296296296</v>
      </c>
      <c r="G151" s="77">
        <v>11</v>
      </c>
      <c r="H151" s="78">
        <f t="shared" si="71"/>
        <v>1.5</v>
      </c>
      <c r="I151" s="77">
        <f>IF((G151="？"),"?",(G151-H151))</f>
        <v>9.5</v>
      </c>
      <c r="J151" s="79">
        <f t="shared" si="80"/>
        <v>0</v>
      </c>
      <c r="K151" s="78">
        <f>IF(2&lt;J151,2,J151)</f>
        <v>0</v>
      </c>
      <c r="L151" s="80">
        <f>J151-K151</f>
        <v>0</v>
      </c>
      <c r="M151" s="78">
        <f t="shared" si="67"/>
        <v>0</v>
      </c>
      <c r="N151" s="78"/>
      <c r="O151" s="78"/>
      <c r="P151" s="78"/>
      <c r="Q151" s="78"/>
      <c r="R151" s="78"/>
      <c r="S151" s="77"/>
      <c r="T151" s="77"/>
      <c r="U151" s="80"/>
      <c r="V151" s="77"/>
      <c r="W151" s="48"/>
    </row>
    <row r="152" spans="1:23" ht="16.95" customHeight="1" x14ac:dyDescent="0.3">
      <c r="A152" s="34"/>
      <c r="B152" s="18">
        <v>140</v>
      </c>
      <c r="C152" s="178">
        <v>42509</v>
      </c>
      <c r="D152" s="198" t="s">
        <v>21</v>
      </c>
      <c r="E152" s="199"/>
      <c r="F152" s="76"/>
      <c r="G152" s="77"/>
      <c r="H152" s="77"/>
      <c r="I152" s="77"/>
      <c r="J152" s="79">
        <f t="shared" si="80"/>
        <v>0</v>
      </c>
      <c r="K152" s="78"/>
      <c r="L152" s="77"/>
      <c r="M152" s="78"/>
      <c r="N152" s="78"/>
      <c r="O152" s="78"/>
      <c r="P152" s="78"/>
      <c r="Q152" s="78"/>
      <c r="R152" s="78"/>
      <c r="S152" s="77"/>
      <c r="T152" s="77"/>
      <c r="U152" s="80"/>
      <c r="V152" s="77"/>
      <c r="W152" s="48"/>
    </row>
    <row r="153" spans="1:23" ht="16.95" customHeight="1" x14ac:dyDescent="0.3">
      <c r="A153" s="34"/>
      <c r="B153" s="18">
        <v>141</v>
      </c>
      <c r="C153" s="178">
        <v>42510</v>
      </c>
      <c r="D153" s="81">
        <v>0.4548726851851852</v>
      </c>
      <c r="E153" s="81">
        <v>0.72917824074074078</v>
      </c>
      <c r="F153" s="76">
        <f t="shared" si="81"/>
        <v>0.27430555555555558</v>
      </c>
      <c r="G153" s="77">
        <v>6.5</v>
      </c>
      <c r="H153" s="78">
        <f t="shared" si="71"/>
        <v>0.5</v>
      </c>
      <c r="I153" s="77">
        <f>IF((G153="？"),"?",(G153-H153))</f>
        <v>6</v>
      </c>
      <c r="J153" s="79">
        <f t="shared" si="80"/>
        <v>0</v>
      </c>
      <c r="K153" s="78">
        <f>IF(2&lt;J153,2,J153)</f>
        <v>0</v>
      </c>
      <c r="L153" s="80">
        <f>J153-K153</f>
        <v>0</v>
      </c>
      <c r="M153" s="78">
        <f t="shared" si="67"/>
        <v>0</v>
      </c>
      <c r="N153" s="78"/>
      <c r="O153" s="78"/>
      <c r="P153" s="78"/>
      <c r="Q153" s="78"/>
      <c r="R153" s="78"/>
      <c r="S153" s="77"/>
      <c r="T153" s="77"/>
      <c r="U153" s="80"/>
      <c r="V153" s="77"/>
      <c r="W153" s="48"/>
    </row>
    <row r="154" spans="1:23" ht="16.95" customHeight="1" x14ac:dyDescent="0.3">
      <c r="A154" s="34"/>
      <c r="B154" s="18">
        <v>142</v>
      </c>
      <c r="C154" s="178">
        <v>42511</v>
      </c>
      <c r="D154" s="198" t="s">
        <v>21</v>
      </c>
      <c r="E154" s="199"/>
      <c r="F154" s="76"/>
      <c r="G154" s="77"/>
      <c r="H154" s="77"/>
      <c r="I154" s="77"/>
      <c r="J154" s="79">
        <f t="shared" si="80"/>
        <v>0</v>
      </c>
      <c r="K154" s="78"/>
      <c r="L154" s="77"/>
      <c r="M154" s="78"/>
      <c r="N154" s="78"/>
      <c r="O154" s="78"/>
      <c r="P154" s="78"/>
      <c r="Q154" s="78"/>
      <c r="R154" s="78"/>
      <c r="S154" s="77"/>
      <c r="T154" s="77"/>
      <c r="U154" s="80"/>
      <c r="V154" s="77"/>
      <c r="W154" s="48"/>
    </row>
    <row r="155" spans="1:23" ht="16.95" customHeight="1" x14ac:dyDescent="0.3">
      <c r="A155" s="34"/>
      <c r="B155" s="18">
        <v>143</v>
      </c>
      <c r="C155" s="178">
        <v>42512</v>
      </c>
      <c r="D155" s="81">
        <v>0.43653935185185189</v>
      </c>
      <c r="E155" s="81">
        <v>0.79188657407407403</v>
      </c>
      <c r="F155" s="76">
        <f t="shared" si="81"/>
        <v>0.35534722222222215</v>
      </c>
      <c r="G155" s="77">
        <v>8.5</v>
      </c>
      <c r="H155" s="78">
        <f t="shared" si="71"/>
        <v>0.5</v>
      </c>
      <c r="I155" s="77">
        <f>IF((G155="？"),"?",(G155-H155))</f>
        <v>8</v>
      </c>
      <c r="J155" s="79">
        <f t="shared" si="80"/>
        <v>0</v>
      </c>
      <c r="K155" s="78">
        <f>IF(2&lt;J155,2,J155)</f>
        <v>0</v>
      </c>
      <c r="L155" s="80">
        <f>J155-K155</f>
        <v>0</v>
      </c>
      <c r="M155" s="78">
        <f t="shared" si="67"/>
        <v>0</v>
      </c>
      <c r="N155" s="78"/>
      <c r="O155" s="78"/>
      <c r="P155" s="78"/>
      <c r="Q155" s="78"/>
      <c r="R155" s="78"/>
      <c r="S155" s="77"/>
      <c r="T155" s="77"/>
      <c r="U155" s="80"/>
      <c r="V155" s="77"/>
      <c r="W155" s="48"/>
    </row>
    <row r="156" spans="1:23" ht="16.95" customHeight="1" x14ac:dyDescent="0.3">
      <c r="A156" s="34"/>
      <c r="B156" s="18">
        <v>144</v>
      </c>
      <c r="C156" s="178">
        <v>42513</v>
      </c>
      <c r="D156" s="198" t="s">
        <v>21</v>
      </c>
      <c r="E156" s="199"/>
      <c r="F156" s="76"/>
      <c r="G156" s="77"/>
      <c r="H156" s="77"/>
      <c r="I156" s="77"/>
      <c r="J156" s="79"/>
      <c r="K156" s="78"/>
      <c r="L156" s="77"/>
      <c r="M156" s="78"/>
      <c r="N156" s="78"/>
      <c r="O156" s="78"/>
      <c r="P156" s="78"/>
      <c r="Q156" s="78"/>
      <c r="R156" s="78"/>
      <c r="S156" s="77"/>
      <c r="T156" s="77"/>
      <c r="U156" s="80"/>
      <c r="V156" s="77"/>
      <c r="W156" s="48"/>
    </row>
    <row r="157" spans="1:23" ht="16.95" customHeight="1" x14ac:dyDescent="0.3">
      <c r="A157" s="34"/>
      <c r="B157" s="18">
        <v>145</v>
      </c>
      <c r="C157" s="178">
        <v>42514</v>
      </c>
      <c r="D157" s="198" t="s">
        <v>21</v>
      </c>
      <c r="E157" s="199"/>
      <c r="F157" s="76"/>
      <c r="G157" s="77"/>
      <c r="H157" s="77"/>
      <c r="I157" s="77"/>
      <c r="J157" s="79"/>
      <c r="K157" s="78"/>
      <c r="L157" s="77"/>
      <c r="M157" s="78"/>
      <c r="N157" s="78"/>
      <c r="O157" s="78"/>
      <c r="P157" s="78"/>
      <c r="Q157" s="78"/>
      <c r="R157" s="78"/>
      <c r="S157" s="77"/>
      <c r="T157" s="77"/>
      <c r="U157" s="80"/>
      <c r="V157" s="77"/>
      <c r="W157" s="48"/>
    </row>
    <row r="158" spans="1:23" ht="16.95" customHeight="1" x14ac:dyDescent="0.3">
      <c r="A158" s="34"/>
      <c r="B158" s="18">
        <v>146</v>
      </c>
      <c r="C158" s="178">
        <v>42515</v>
      </c>
      <c r="D158" s="198" t="s">
        <v>21</v>
      </c>
      <c r="E158" s="199"/>
      <c r="F158" s="76"/>
      <c r="G158" s="77"/>
      <c r="H158" s="77"/>
      <c r="I158" s="77"/>
      <c r="J158" s="79"/>
      <c r="K158" s="78"/>
      <c r="L158" s="77"/>
      <c r="M158" s="78"/>
      <c r="N158" s="78"/>
      <c r="O158" s="78"/>
      <c r="P158" s="78"/>
      <c r="Q158" s="78"/>
      <c r="R158" s="78"/>
      <c r="S158" s="77"/>
      <c r="T158" s="77"/>
      <c r="U158" s="80"/>
      <c r="V158" s="77"/>
      <c r="W158" s="48"/>
    </row>
    <row r="159" spans="1:23" ht="16.95" customHeight="1" x14ac:dyDescent="0.3">
      <c r="A159" s="34"/>
      <c r="B159" s="18">
        <v>147</v>
      </c>
      <c r="C159" s="178">
        <v>42516</v>
      </c>
      <c r="D159" s="81">
        <v>0.45576388888888886</v>
      </c>
      <c r="E159" s="81">
        <v>0.7739583333333333</v>
      </c>
      <c r="F159" s="76">
        <f t="shared" si="81"/>
        <v>0.31819444444444445</v>
      </c>
      <c r="G159" s="77">
        <v>7.5</v>
      </c>
      <c r="H159" s="78">
        <f t="shared" si="71"/>
        <v>0.5</v>
      </c>
      <c r="I159" s="77">
        <f t="shared" ref="I159:I177" si="82">IF((G159="？"),"?",(G159-H159))</f>
        <v>7</v>
      </c>
      <c r="J159" s="79">
        <f t="shared" si="80"/>
        <v>0</v>
      </c>
      <c r="K159" s="78">
        <f t="shared" ref="K159:K177" si="83">IF(2&lt;J159,2,J159)</f>
        <v>0</v>
      </c>
      <c r="L159" s="80">
        <f t="shared" ref="L159:L177" si="84">J159-K159</f>
        <v>0</v>
      </c>
      <c r="M159" s="78">
        <f t="shared" si="67"/>
        <v>0</v>
      </c>
      <c r="N159" s="78"/>
      <c r="O159" s="78"/>
      <c r="P159" s="78"/>
      <c r="Q159" s="78"/>
      <c r="R159" s="78"/>
      <c r="S159" s="77"/>
      <c r="T159" s="77"/>
      <c r="U159" s="80"/>
      <c r="V159" s="77"/>
      <c r="W159" s="48"/>
    </row>
    <row r="160" spans="1:23" ht="16.95" customHeight="1" x14ac:dyDescent="0.3">
      <c r="A160" s="34"/>
      <c r="B160" s="18">
        <v>148</v>
      </c>
      <c r="C160" s="178">
        <v>42517</v>
      </c>
      <c r="D160" s="81">
        <v>0.46105324074074078</v>
      </c>
      <c r="E160" s="81">
        <v>0.70858796296296289</v>
      </c>
      <c r="F160" s="76">
        <f t="shared" si="81"/>
        <v>0.24753472222222211</v>
      </c>
      <c r="G160" s="77">
        <v>6</v>
      </c>
      <c r="H160" s="78">
        <f t="shared" si="71"/>
        <v>0.5</v>
      </c>
      <c r="I160" s="77">
        <f t="shared" si="82"/>
        <v>5.5</v>
      </c>
      <c r="J160" s="79">
        <f t="shared" si="80"/>
        <v>0</v>
      </c>
      <c r="K160" s="78">
        <f t="shared" si="83"/>
        <v>0</v>
      </c>
      <c r="L160" s="80">
        <f t="shared" si="84"/>
        <v>0</v>
      </c>
      <c r="M160" s="78">
        <f t="shared" si="67"/>
        <v>0</v>
      </c>
      <c r="N160" s="78"/>
      <c r="O160" s="78"/>
      <c r="P160" s="78"/>
      <c r="Q160" s="78"/>
      <c r="R160" s="78"/>
      <c r="S160" s="77"/>
      <c r="T160" s="77"/>
      <c r="U160" s="80"/>
      <c r="V160" s="77"/>
      <c r="W160" s="48"/>
    </row>
    <row r="161" spans="1:23" ht="16.95" customHeight="1" x14ac:dyDescent="0.3">
      <c r="A161" s="34"/>
      <c r="B161" s="18">
        <v>149</v>
      </c>
      <c r="C161" s="178">
        <v>42518</v>
      </c>
      <c r="D161" s="81">
        <v>0.43759259259259259</v>
      </c>
      <c r="E161" s="81">
        <v>0.80346064814814822</v>
      </c>
      <c r="F161" s="76">
        <f t="shared" si="81"/>
        <v>0.36586805555555563</v>
      </c>
      <c r="G161" s="77">
        <v>9</v>
      </c>
      <c r="H161" s="78">
        <f t="shared" si="71"/>
        <v>1.5</v>
      </c>
      <c r="I161" s="77">
        <f t="shared" si="82"/>
        <v>7.5</v>
      </c>
      <c r="J161" s="79">
        <f t="shared" si="80"/>
        <v>0</v>
      </c>
      <c r="K161" s="78">
        <f t="shared" si="83"/>
        <v>0</v>
      </c>
      <c r="L161" s="80">
        <f t="shared" si="84"/>
        <v>0</v>
      </c>
      <c r="M161" s="78">
        <f t="shared" si="67"/>
        <v>0</v>
      </c>
      <c r="N161" s="78"/>
      <c r="O161" s="78"/>
      <c r="P161" s="78"/>
      <c r="Q161" s="78"/>
      <c r="R161" s="78"/>
      <c r="S161" s="77"/>
      <c r="T161" s="77"/>
      <c r="U161" s="80"/>
      <c r="V161" s="77"/>
      <c r="W161" s="48"/>
    </row>
    <row r="162" spans="1:23" ht="16.95" customHeight="1" x14ac:dyDescent="0.3">
      <c r="A162" s="34"/>
      <c r="B162" s="18">
        <v>150</v>
      </c>
      <c r="C162" s="178">
        <v>42519</v>
      </c>
      <c r="D162" s="81">
        <v>0.43459490740740742</v>
      </c>
      <c r="E162" s="81">
        <v>0.91601851851851857</v>
      </c>
      <c r="F162" s="76">
        <f t="shared" si="81"/>
        <v>0.48142361111111115</v>
      </c>
      <c r="G162" s="77">
        <v>11.5</v>
      </c>
      <c r="H162" s="78">
        <f t="shared" si="71"/>
        <v>1.5</v>
      </c>
      <c r="I162" s="77">
        <f t="shared" si="82"/>
        <v>10</v>
      </c>
      <c r="J162" s="79">
        <f t="shared" si="80"/>
        <v>0</v>
      </c>
      <c r="K162" s="78">
        <f t="shared" si="83"/>
        <v>0</v>
      </c>
      <c r="L162" s="80">
        <f t="shared" si="84"/>
        <v>0</v>
      </c>
      <c r="M162" s="78">
        <f t="shared" si="67"/>
        <v>0</v>
      </c>
      <c r="N162" s="78"/>
      <c r="O162" s="78"/>
      <c r="P162" s="78"/>
      <c r="Q162" s="78"/>
      <c r="R162" s="78"/>
      <c r="S162" s="77"/>
      <c r="T162" s="77"/>
      <c r="U162" s="80"/>
      <c r="V162" s="77"/>
      <c r="W162" s="48"/>
    </row>
    <row r="163" spans="1:23" ht="16.95" customHeight="1" x14ac:dyDescent="0.3">
      <c r="A163" s="34"/>
      <c r="B163" s="18">
        <v>151</v>
      </c>
      <c r="C163" s="178">
        <v>42520</v>
      </c>
      <c r="D163" s="81">
        <v>0.46009259259259255</v>
      </c>
      <c r="E163" s="81">
        <v>0.73041666666666671</v>
      </c>
      <c r="F163" s="76">
        <f t="shared" si="81"/>
        <v>0.27032407407407416</v>
      </c>
      <c r="G163" s="77">
        <v>6.5</v>
      </c>
      <c r="H163" s="78">
        <f t="shared" si="71"/>
        <v>0.5</v>
      </c>
      <c r="I163" s="77">
        <f t="shared" si="82"/>
        <v>6</v>
      </c>
      <c r="J163" s="79">
        <f t="shared" si="80"/>
        <v>0</v>
      </c>
      <c r="K163" s="78">
        <f t="shared" si="83"/>
        <v>0</v>
      </c>
      <c r="L163" s="80">
        <f t="shared" si="84"/>
        <v>0</v>
      </c>
      <c r="M163" s="78">
        <f t="shared" si="67"/>
        <v>0</v>
      </c>
      <c r="N163" s="78"/>
      <c r="O163" s="78"/>
      <c r="P163" s="78"/>
      <c r="Q163" s="78"/>
      <c r="R163" s="78"/>
      <c r="S163" s="77"/>
      <c r="T163" s="77"/>
      <c r="U163" s="80"/>
      <c r="V163" s="77"/>
      <c r="W163" s="48"/>
    </row>
    <row r="164" spans="1:23" ht="16.95" customHeight="1" x14ac:dyDescent="0.3">
      <c r="A164" s="34"/>
      <c r="B164" s="18">
        <v>152</v>
      </c>
      <c r="C164" s="178">
        <v>42521</v>
      </c>
      <c r="D164" s="81">
        <v>0.46057870370370368</v>
      </c>
      <c r="E164" s="81">
        <v>0.9175578703703704</v>
      </c>
      <c r="F164" s="76">
        <f t="shared" si="81"/>
        <v>0.45697916666666671</v>
      </c>
      <c r="G164" s="77">
        <v>11</v>
      </c>
      <c r="H164" s="78">
        <f t="shared" si="71"/>
        <v>1.5</v>
      </c>
      <c r="I164" s="77">
        <f t="shared" si="82"/>
        <v>9.5</v>
      </c>
      <c r="J164" s="79">
        <f t="shared" si="80"/>
        <v>0</v>
      </c>
      <c r="K164" s="78">
        <f t="shared" si="83"/>
        <v>0</v>
      </c>
      <c r="L164" s="80">
        <f t="shared" si="84"/>
        <v>0</v>
      </c>
      <c r="M164" s="78">
        <f t="shared" si="67"/>
        <v>0</v>
      </c>
      <c r="N164" s="78"/>
      <c r="O164" s="78"/>
      <c r="P164" s="78"/>
      <c r="Q164" s="78"/>
      <c r="R164" s="78"/>
      <c r="S164" s="77"/>
      <c r="T164" s="77"/>
      <c r="U164" s="80"/>
      <c r="V164" s="77"/>
      <c r="W164" s="48"/>
    </row>
    <row r="165" spans="1:23" x14ac:dyDescent="0.3">
      <c r="A165" s="171" t="s">
        <v>47</v>
      </c>
      <c r="B165" s="18">
        <v>153</v>
      </c>
      <c r="C165" s="178">
        <v>42522</v>
      </c>
      <c r="D165" s="81">
        <v>0.45799768518518519</v>
      </c>
      <c r="E165" s="81">
        <v>0.91690972222222211</v>
      </c>
      <c r="F165" s="76">
        <f t="shared" si="81"/>
        <v>0.45891203703703692</v>
      </c>
      <c r="G165" s="77">
        <v>11</v>
      </c>
      <c r="H165" s="78">
        <f t="shared" si="71"/>
        <v>1.5</v>
      </c>
      <c r="I165" s="77">
        <f t="shared" si="82"/>
        <v>9.5</v>
      </c>
      <c r="J165" s="79">
        <f>IF(I165-8&lt;0,0,(I165-8))</f>
        <v>1.5</v>
      </c>
      <c r="K165" s="78">
        <f t="shared" si="83"/>
        <v>1.5</v>
      </c>
      <c r="L165" s="80">
        <f t="shared" si="84"/>
        <v>0</v>
      </c>
      <c r="M165" s="78">
        <f>IF(K165="?",0,ROUND(114*4/3*K165+114*5/3*L165,0))</f>
        <v>228</v>
      </c>
      <c r="N165" s="78"/>
      <c r="O165" s="78"/>
      <c r="P165" s="78"/>
      <c r="Q165" s="78"/>
      <c r="R165" s="78"/>
      <c r="S165" s="77" t="s">
        <v>283</v>
      </c>
      <c r="T165" s="100">
        <v>1139</v>
      </c>
      <c r="U165" s="80"/>
      <c r="V165" s="77"/>
      <c r="W165" s="48"/>
    </row>
    <row r="166" spans="1:23" ht="16.95" customHeight="1" x14ac:dyDescent="0.3">
      <c r="A166" s="34" t="s">
        <v>198</v>
      </c>
      <c r="B166" s="18">
        <v>154</v>
      </c>
      <c r="C166" s="178">
        <v>42523</v>
      </c>
      <c r="D166" s="81">
        <v>0.45598379629629626</v>
      </c>
      <c r="E166" s="81">
        <v>0.85886574074074085</v>
      </c>
      <c r="F166" s="76">
        <f t="shared" si="81"/>
        <v>0.40288194444444458</v>
      </c>
      <c r="G166" s="77">
        <v>9.5</v>
      </c>
      <c r="H166" s="78">
        <f t="shared" si="71"/>
        <v>1.5</v>
      </c>
      <c r="I166" s="77">
        <f t="shared" si="82"/>
        <v>8</v>
      </c>
      <c r="J166" s="79">
        <f t="shared" si="80"/>
        <v>0</v>
      </c>
      <c r="K166" s="78">
        <f t="shared" si="83"/>
        <v>0</v>
      </c>
      <c r="L166" s="80">
        <f t="shared" si="84"/>
        <v>0</v>
      </c>
      <c r="M166" s="78">
        <f t="shared" ref="M166:M193" si="85">IF(K166="?",0,ROUND(114*4/3*K166+114*5/3*L166,0))</f>
        <v>0</v>
      </c>
      <c r="N166" s="78">
        <v>1.5</v>
      </c>
      <c r="O166" s="78">
        <v>0</v>
      </c>
      <c r="P166" s="78">
        <f>IF(O166&gt;6,ROUND(N166*4/3*114+6*5/3*114+(O166-6)*8/3*114,0),ROUND(N166*4/3*114+O166*5/3*114,0))</f>
        <v>228</v>
      </c>
      <c r="Q166" s="78"/>
      <c r="R166" s="78"/>
      <c r="S166" s="77"/>
      <c r="T166" s="77"/>
      <c r="U166" s="80"/>
      <c r="V166" s="77"/>
      <c r="W166" s="48"/>
    </row>
    <row r="167" spans="1:23" x14ac:dyDescent="0.3">
      <c r="A167" s="34" t="s">
        <v>99</v>
      </c>
      <c r="B167" s="18"/>
      <c r="C167" s="177" t="s">
        <v>207</v>
      </c>
      <c r="D167" s="26"/>
      <c r="E167" s="26"/>
      <c r="F167" s="32"/>
      <c r="G167" s="27">
        <f>SUM(G139:G166)</f>
        <v>201.5</v>
      </c>
      <c r="H167" s="27">
        <f t="shared" ref="H167:I167" si="86">SUM(H139:H166)</f>
        <v>23</v>
      </c>
      <c r="I167" s="27">
        <f t="shared" si="86"/>
        <v>178.5</v>
      </c>
      <c r="J167" s="27">
        <f t="shared" ref="J167:V167" si="87">SUM(J139:J166)</f>
        <v>1.5</v>
      </c>
      <c r="K167" s="27">
        <f t="shared" si="87"/>
        <v>1.5</v>
      </c>
      <c r="L167" s="36">
        <f t="shared" si="87"/>
        <v>0</v>
      </c>
      <c r="M167" s="27">
        <f t="shared" si="87"/>
        <v>228</v>
      </c>
      <c r="N167" s="27">
        <f t="shared" ref="N167:P167" si="88">SUM(N139:N166)</f>
        <v>1.5</v>
      </c>
      <c r="O167" s="27">
        <f t="shared" si="88"/>
        <v>0</v>
      </c>
      <c r="P167" s="27">
        <f t="shared" si="88"/>
        <v>228</v>
      </c>
      <c r="Q167" s="27">
        <f t="shared" si="87"/>
        <v>0</v>
      </c>
      <c r="R167" s="27">
        <f t="shared" si="87"/>
        <v>0</v>
      </c>
      <c r="S167" s="27">
        <v>2</v>
      </c>
      <c r="T167" s="27">
        <v>2045</v>
      </c>
      <c r="U167" s="36">
        <f t="shared" si="87"/>
        <v>0</v>
      </c>
      <c r="V167" s="27">
        <f t="shared" si="87"/>
        <v>0</v>
      </c>
      <c r="W167" s="47" t="s">
        <v>213</v>
      </c>
    </row>
    <row r="168" spans="1:23" x14ac:dyDescent="0.3">
      <c r="A168" s="34"/>
      <c r="B168" s="118"/>
      <c r="C168" s="177" t="s">
        <v>336</v>
      </c>
      <c r="D168" s="84"/>
      <c r="E168" s="85"/>
      <c r="F168" s="32"/>
      <c r="G168" s="27">
        <f>G167-G143-G165</f>
        <v>182.5</v>
      </c>
      <c r="H168" s="27">
        <f>H167-H143-H165</f>
        <v>21</v>
      </c>
      <c r="I168" s="27">
        <f>I167-I143-I165</f>
        <v>161.5</v>
      </c>
      <c r="J168" s="27">
        <f>J167-J143-J165</f>
        <v>0</v>
      </c>
      <c r="K168" s="27">
        <f t="shared" ref="K168:M168" si="89">K167-K143-K165</f>
        <v>0</v>
      </c>
      <c r="L168" s="36">
        <f t="shared" si="89"/>
        <v>0</v>
      </c>
      <c r="M168" s="27">
        <f t="shared" si="89"/>
        <v>0</v>
      </c>
      <c r="N168" s="27">
        <f>N167</f>
        <v>1.5</v>
      </c>
      <c r="O168" s="27">
        <f t="shared" ref="O168" si="90">O167</f>
        <v>0</v>
      </c>
      <c r="P168" s="27">
        <f t="shared" ref="P168" si="91">P167</f>
        <v>228</v>
      </c>
      <c r="Q168" s="27">
        <f t="shared" ref="Q168" si="92">Q167</f>
        <v>0</v>
      </c>
      <c r="R168" s="27">
        <f t="shared" ref="R168" si="93">R167</f>
        <v>0</v>
      </c>
      <c r="S168" s="27">
        <f t="shared" ref="S168" si="94">S167</f>
        <v>2</v>
      </c>
      <c r="T168" s="27">
        <v>2045</v>
      </c>
      <c r="U168" s="36">
        <f t="shared" ref="U168" si="95">U167</f>
        <v>0</v>
      </c>
      <c r="V168" s="27">
        <f t="shared" ref="V168" si="96">V167</f>
        <v>0</v>
      </c>
      <c r="W168" s="27"/>
    </row>
    <row r="169" spans="1:23" ht="16.95" customHeight="1" x14ac:dyDescent="0.3">
      <c r="A169" s="34" t="s">
        <v>96</v>
      </c>
      <c r="B169" s="18">
        <v>155</v>
      </c>
      <c r="C169" s="14">
        <v>42524</v>
      </c>
      <c r="D169" s="7">
        <v>0.43619212962962961</v>
      </c>
      <c r="E169" s="7">
        <v>0.81362268518518521</v>
      </c>
      <c r="F169" s="9">
        <f t="shared" si="81"/>
        <v>0.3774305555555556</v>
      </c>
      <c r="G169" s="5">
        <v>9</v>
      </c>
      <c r="H169" s="42">
        <f t="shared" si="71"/>
        <v>1.5</v>
      </c>
      <c r="I169" s="5">
        <f t="shared" si="82"/>
        <v>7.5</v>
      </c>
      <c r="J169" s="28">
        <f t="shared" ref="J169:J193" si="97">IF(I169-10&lt;0,0,(I169-10))</f>
        <v>0</v>
      </c>
      <c r="K169" s="42">
        <f t="shared" si="83"/>
        <v>0</v>
      </c>
      <c r="L169" s="130">
        <f t="shared" si="84"/>
        <v>0</v>
      </c>
      <c r="M169" s="42">
        <f t="shared" si="85"/>
        <v>0</v>
      </c>
      <c r="N169" s="42"/>
      <c r="O169" s="42"/>
      <c r="P169" s="42"/>
      <c r="Q169" s="42"/>
      <c r="R169" s="42"/>
      <c r="S169" s="5"/>
      <c r="T169" s="5"/>
      <c r="U169" s="130"/>
      <c r="V169" s="5"/>
      <c r="W169" s="48"/>
    </row>
    <row r="170" spans="1:23" ht="16.95" customHeight="1" x14ac:dyDescent="0.3">
      <c r="A170" s="34"/>
      <c r="B170" s="18">
        <v>156</v>
      </c>
      <c r="C170" s="14">
        <v>42525</v>
      </c>
      <c r="D170" s="7">
        <v>0.41525462962962961</v>
      </c>
      <c r="E170" s="7">
        <v>0.80175925925925917</v>
      </c>
      <c r="F170" s="9">
        <f t="shared" si="81"/>
        <v>0.38650462962962956</v>
      </c>
      <c r="G170" s="5">
        <v>9.5</v>
      </c>
      <c r="H170" s="42">
        <f t="shared" si="71"/>
        <v>1.5</v>
      </c>
      <c r="I170" s="5">
        <f t="shared" si="82"/>
        <v>8</v>
      </c>
      <c r="J170" s="28">
        <f t="shared" si="97"/>
        <v>0</v>
      </c>
      <c r="K170" s="42">
        <f t="shared" si="83"/>
        <v>0</v>
      </c>
      <c r="L170" s="130">
        <f t="shared" si="84"/>
        <v>0</v>
      </c>
      <c r="M170" s="42">
        <f t="shared" si="85"/>
        <v>0</v>
      </c>
      <c r="N170" s="42"/>
      <c r="O170" s="42"/>
      <c r="P170" s="42"/>
      <c r="Q170" s="42"/>
      <c r="R170" s="42"/>
      <c r="S170" s="5"/>
      <c r="T170" s="5"/>
      <c r="U170" s="130"/>
      <c r="V170" s="5"/>
      <c r="W170" s="48"/>
    </row>
    <row r="171" spans="1:23" ht="16.95" customHeight="1" x14ac:dyDescent="0.3">
      <c r="A171" s="34"/>
      <c r="B171" s="18">
        <v>157</v>
      </c>
      <c r="C171" s="14">
        <v>42526</v>
      </c>
      <c r="D171" s="7">
        <v>0.41560185185185183</v>
      </c>
      <c r="E171" s="7">
        <v>0.79230324074074077</v>
      </c>
      <c r="F171" s="9">
        <f t="shared" si="81"/>
        <v>0.37670138888888893</v>
      </c>
      <c r="G171" s="5">
        <v>9</v>
      </c>
      <c r="H171" s="42">
        <f t="shared" si="71"/>
        <v>1.5</v>
      </c>
      <c r="I171" s="5">
        <f t="shared" si="82"/>
        <v>7.5</v>
      </c>
      <c r="J171" s="28">
        <f t="shared" si="97"/>
        <v>0</v>
      </c>
      <c r="K171" s="42">
        <f t="shared" si="83"/>
        <v>0</v>
      </c>
      <c r="L171" s="130">
        <f t="shared" si="84"/>
        <v>0</v>
      </c>
      <c r="M171" s="42">
        <f t="shared" si="85"/>
        <v>0</v>
      </c>
      <c r="N171" s="42"/>
      <c r="O171" s="42"/>
      <c r="P171" s="42"/>
      <c r="Q171" s="42"/>
      <c r="R171" s="42"/>
      <c r="S171" s="5"/>
      <c r="T171" s="5"/>
      <c r="U171" s="130"/>
      <c r="V171" s="5"/>
      <c r="W171" s="48"/>
    </row>
    <row r="172" spans="1:23" ht="16.95" customHeight="1" x14ac:dyDescent="0.3">
      <c r="A172" s="34"/>
      <c r="B172" s="18">
        <v>158</v>
      </c>
      <c r="C172" s="14">
        <v>42527</v>
      </c>
      <c r="D172" s="7">
        <v>0.43851851851851853</v>
      </c>
      <c r="E172" s="7">
        <v>0.91710648148148144</v>
      </c>
      <c r="F172" s="9">
        <f t="shared" si="81"/>
        <v>0.47858796296296291</v>
      </c>
      <c r="G172" s="5">
        <v>11.5</v>
      </c>
      <c r="H172" s="42">
        <f t="shared" si="71"/>
        <v>1.5</v>
      </c>
      <c r="I172" s="5">
        <f t="shared" si="82"/>
        <v>10</v>
      </c>
      <c r="J172" s="28">
        <f t="shared" si="97"/>
        <v>0</v>
      </c>
      <c r="K172" s="42">
        <f t="shared" si="83"/>
        <v>0</v>
      </c>
      <c r="L172" s="130">
        <f t="shared" si="84"/>
        <v>0</v>
      </c>
      <c r="M172" s="42">
        <f t="shared" si="85"/>
        <v>0</v>
      </c>
      <c r="N172" s="42"/>
      <c r="O172" s="42"/>
      <c r="P172" s="42"/>
      <c r="Q172" s="42"/>
      <c r="R172" s="42"/>
      <c r="S172" s="5"/>
      <c r="T172" s="5"/>
      <c r="U172" s="130"/>
      <c r="V172" s="5"/>
      <c r="W172" s="48"/>
    </row>
    <row r="173" spans="1:23" ht="16.95" customHeight="1" x14ac:dyDescent="0.3">
      <c r="A173" s="34"/>
      <c r="B173" s="18">
        <v>159</v>
      </c>
      <c r="C173" s="14">
        <v>42528</v>
      </c>
      <c r="D173" s="7">
        <v>0.43969907407407405</v>
      </c>
      <c r="E173" s="7">
        <v>0.91668981481481471</v>
      </c>
      <c r="F173" s="9">
        <f t="shared" si="81"/>
        <v>0.47699074074074066</v>
      </c>
      <c r="G173" s="5">
        <v>11.5</v>
      </c>
      <c r="H173" s="42">
        <f t="shared" si="71"/>
        <v>1.5</v>
      </c>
      <c r="I173" s="5">
        <f t="shared" si="82"/>
        <v>10</v>
      </c>
      <c r="J173" s="28">
        <f t="shared" si="97"/>
        <v>0</v>
      </c>
      <c r="K173" s="42">
        <f t="shared" si="83"/>
        <v>0</v>
      </c>
      <c r="L173" s="130">
        <f t="shared" si="84"/>
        <v>0</v>
      </c>
      <c r="M173" s="42">
        <f t="shared" si="85"/>
        <v>0</v>
      </c>
      <c r="N173" s="42"/>
      <c r="O173" s="42"/>
      <c r="P173" s="42"/>
      <c r="Q173" s="42"/>
      <c r="R173" s="42"/>
      <c r="S173" s="5"/>
      <c r="T173" s="5"/>
      <c r="U173" s="130"/>
      <c r="V173" s="5"/>
      <c r="W173" s="48"/>
    </row>
    <row r="174" spans="1:23" x14ac:dyDescent="0.3">
      <c r="A174" s="34"/>
      <c r="B174" s="18">
        <v>160</v>
      </c>
      <c r="C174" s="14">
        <v>42529</v>
      </c>
      <c r="D174" s="7">
        <v>0.4369791666666667</v>
      </c>
      <c r="E174" s="7">
        <v>0.81858796296296299</v>
      </c>
      <c r="F174" s="9">
        <f t="shared" si="81"/>
        <v>0.38160879629629629</v>
      </c>
      <c r="G174" s="5">
        <v>9</v>
      </c>
      <c r="H174" s="42">
        <f t="shared" si="71"/>
        <v>1.5</v>
      </c>
      <c r="I174" s="5">
        <f t="shared" si="82"/>
        <v>7.5</v>
      </c>
      <c r="J174" s="28">
        <f>IF(I174-8&lt;0,0,(I174-8))</f>
        <v>0</v>
      </c>
      <c r="K174" s="42">
        <f t="shared" si="83"/>
        <v>0</v>
      </c>
      <c r="L174" s="130">
        <f t="shared" si="84"/>
        <v>0</v>
      </c>
      <c r="M174" s="42">
        <f t="shared" si="85"/>
        <v>0</v>
      </c>
      <c r="N174" s="42"/>
      <c r="O174" s="42"/>
      <c r="P174" s="42"/>
      <c r="Q174" s="42"/>
      <c r="R174" s="42"/>
      <c r="S174" s="5" t="s">
        <v>264</v>
      </c>
      <c r="T174" s="56">
        <v>911</v>
      </c>
      <c r="U174" s="130"/>
      <c r="V174" s="5"/>
      <c r="W174" s="48"/>
    </row>
    <row r="175" spans="1:23" ht="34.049999999999997" customHeight="1" x14ac:dyDescent="0.3">
      <c r="A175" s="34"/>
      <c r="B175" s="18">
        <v>161</v>
      </c>
      <c r="C175" s="180">
        <v>42530</v>
      </c>
      <c r="D175" s="7">
        <v>0.41631944444444446</v>
      </c>
      <c r="E175" s="7">
        <v>0.79459490740740746</v>
      </c>
      <c r="F175" s="9">
        <f t="shared" si="81"/>
        <v>0.37827546296296299</v>
      </c>
      <c r="G175" s="5">
        <v>9</v>
      </c>
      <c r="H175" s="42">
        <f t="shared" si="71"/>
        <v>1.5</v>
      </c>
      <c r="I175" s="5">
        <f t="shared" si="82"/>
        <v>7.5</v>
      </c>
      <c r="J175" s="28">
        <f t="shared" si="97"/>
        <v>0</v>
      </c>
      <c r="K175" s="42">
        <f t="shared" si="83"/>
        <v>0</v>
      </c>
      <c r="L175" s="130">
        <f t="shared" si="84"/>
        <v>0</v>
      </c>
      <c r="M175" s="42">
        <f t="shared" si="85"/>
        <v>0</v>
      </c>
      <c r="N175" s="42"/>
      <c r="O175" s="42"/>
      <c r="P175" s="42"/>
      <c r="Q175" s="42"/>
      <c r="R175" s="42"/>
      <c r="S175" s="5"/>
      <c r="T175" s="5"/>
      <c r="U175" s="130"/>
      <c r="V175" s="56"/>
      <c r="W175" s="48" t="s">
        <v>284</v>
      </c>
    </row>
    <row r="176" spans="1:23" ht="16.95" customHeight="1" x14ac:dyDescent="0.3">
      <c r="A176" s="34"/>
      <c r="B176" s="18">
        <v>162</v>
      </c>
      <c r="C176" s="14">
        <v>42531</v>
      </c>
      <c r="D176" s="7">
        <v>0.54432870370370368</v>
      </c>
      <c r="E176" s="7">
        <v>0.91685185185185192</v>
      </c>
      <c r="F176" s="9">
        <f t="shared" si="81"/>
        <v>0.37252314814814824</v>
      </c>
      <c r="G176" s="5">
        <v>9</v>
      </c>
      <c r="H176" s="42">
        <f t="shared" si="71"/>
        <v>1.5</v>
      </c>
      <c r="I176" s="5">
        <f t="shared" si="82"/>
        <v>7.5</v>
      </c>
      <c r="J176" s="28">
        <f t="shared" si="97"/>
        <v>0</v>
      </c>
      <c r="K176" s="42">
        <f t="shared" si="83"/>
        <v>0</v>
      </c>
      <c r="L176" s="130">
        <f t="shared" si="84"/>
        <v>0</v>
      </c>
      <c r="M176" s="42">
        <f t="shared" si="85"/>
        <v>0</v>
      </c>
      <c r="N176" s="42"/>
      <c r="O176" s="42"/>
      <c r="P176" s="42"/>
      <c r="Q176" s="42"/>
      <c r="R176" s="42"/>
      <c r="S176" s="5"/>
      <c r="T176" s="5"/>
      <c r="U176" s="130"/>
      <c r="V176" s="5"/>
      <c r="W176" s="48"/>
    </row>
    <row r="177" spans="1:23" ht="16.95" customHeight="1" x14ac:dyDescent="0.3">
      <c r="A177" s="34"/>
      <c r="B177" s="18">
        <v>163</v>
      </c>
      <c r="C177" s="14">
        <v>42532</v>
      </c>
      <c r="D177" s="7">
        <v>0.41414351851851849</v>
      </c>
      <c r="E177" s="7">
        <v>0.69821759259259253</v>
      </c>
      <c r="F177" s="9">
        <f t="shared" si="81"/>
        <v>0.28407407407407403</v>
      </c>
      <c r="G177" s="5">
        <v>7</v>
      </c>
      <c r="H177" s="42">
        <f t="shared" si="71"/>
        <v>0.5</v>
      </c>
      <c r="I177" s="5">
        <f t="shared" si="82"/>
        <v>6.5</v>
      </c>
      <c r="J177" s="28">
        <f t="shared" si="97"/>
        <v>0</v>
      </c>
      <c r="K177" s="42">
        <f t="shared" si="83"/>
        <v>0</v>
      </c>
      <c r="L177" s="130">
        <f t="shared" si="84"/>
        <v>0</v>
      </c>
      <c r="M177" s="42">
        <f t="shared" si="85"/>
        <v>0</v>
      </c>
      <c r="N177" s="42"/>
      <c r="O177" s="42"/>
      <c r="P177" s="42"/>
      <c r="Q177" s="42"/>
      <c r="R177" s="42"/>
      <c r="S177" s="5"/>
      <c r="T177" s="5"/>
      <c r="U177" s="130"/>
      <c r="V177" s="5"/>
      <c r="W177" s="48"/>
    </row>
    <row r="178" spans="1:23" ht="16.95" customHeight="1" x14ac:dyDescent="0.3">
      <c r="A178" s="34"/>
      <c r="B178" s="18">
        <v>164</v>
      </c>
      <c r="C178" s="14">
        <v>42533</v>
      </c>
      <c r="D178" s="189" t="s">
        <v>24</v>
      </c>
      <c r="E178" s="190"/>
      <c r="F178" s="9"/>
      <c r="G178" s="5"/>
      <c r="H178" s="5"/>
      <c r="I178" s="5"/>
      <c r="J178" s="28">
        <f t="shared" si="97"/>
        <v>0</v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130"/>
      <c r="V178" s="5"/>
      <c r="W178" s="48"/>
    </row>
    <row r="179" spans="1:23" ht="16.95" customHeight="1" x14ac:dyDescent="0.3">
      <c r="A179" s="34"/>
      <c r="B179" s="18">
        <v>165</v>
      </c>
      <c r="C179" s="14">
        <v>42534</v>
      </c>
      <c r="D179" s="7">
        <v>0.44663194444444443</v>
      </c>
      <c r="E179" s="8" t="s">
        <v>57</v>
      </c>
      <c r="F179" s="9"/>
      <c r="G179" s="5">
        <v>11.5</v>
      </c>
      <c r="H179" s="42">
        <f t="shared" si="71"/>
        <v>1.5</v>
      </c>
      <c r="I179" s="5">
        <f>IF((G179="？"),"?",(G179-H179))</f>
        <v>10</v>
      </c>
      <c r="J179" s="28">
        <f t="shared" si="97"/>
        <v>0</v>
      </c>
      <c r="K179" s="42">
        <f>IF(2&lt;J179,2,J179)</f>
        <v>0</v>
      </c>
      <c r="L179" s="130">
        <f>J179-K179</f>
        <v>0</v>
      </c>
      <c r="M179" s="42">
        <f t="shared" si="85"/>
        <v>0</v>
      </c>
      <c r="N179" s="42"/>
      <c r="O179" s="42"/>
      <c r="P179" s="42"/>
      <c r="Q179" s="42"/>
      <c r="R179" s="42"/>
      <c r="S179" s="5"/>
      <c r="T179" s="5"/>
      <c r="U179" s="130"/>
      <c r="V179" s="5"/>
      <c r="W179" s="48"/>
    </row>
    <row r="180" spans="1:23" ht="16.95" customHeight="1" x14ac:dyDescent="0.3">
      <c r="A180" s="34"/>
      <c r="B180" s="18">
        <v>166</v>
      </c>
      <c r="C180" s="14">
        <v>42535</v>
      </c>
      <c r="D180" s="7">
        <v>0.43344907407407413</v>
      </c>
      <c r="E180" s="7">
        <v>0.74888888888888883</v>
      </c>
      <c r="F180" s="9">
        <f t="shared" si="81"/>
        <v>0.3154398148148147</v>
      </c>
      <c r="G180" s="5">
        <v>7.5</v>
      </c>
      <c r="H180" s="42">
        <f t="shared" si="71"/>
        <v>0.5</v>
      </c>
      <c r="I180" s="5">
        <f>IF((G180="？"),"?",(G180-H180))</f>
        <v>7</v>
      </c>
      <c r="J180" s="28">
        <f t="shared" si="97"/>
        <v>0</v>
      </c>
      <c r="K180" s="42">
        <f>IF(2&lt;J180,2,J180)</f>
        <v>0</v>
      </c>
      <c r="L180" s="130">
        <f>J180-K180</f>
        <v>0</v>
      </c>
      <c r="M180" s="42">
        <f t="shared" si="85"/>
        <v>0</v>
      </c>
      <c r="N180" s="42"/>
      <c r="O180" s="42"/>
      <c r="P180" s="42"/>
      <c r="Q180" s="42"/>
      <c r="R180" s="42"/>
      <c r="S180" s="5"/>
      <c r="T180" s="5"/>
      <c r="U180" s="130"/>
      <c r="V180" s="5"/>
      <c r="W180" s="48"/>
    </row>
    <row r="181" spans="1:23" ht="34.049999999999997" customHeight="1" x14ac:dyDescent="0.3">
      <c r="A181" s="34"/>
      <c r="B181" s="18">
        <v>167</v>
      </c>
      <c r="C181" s="14">
        <v>42536</v>
      </c>
      <c r="D181" s="73" t="s">
        <v>158</v>
      </c>
      <c r="E181" s="73" t="s">
        <v>158</v>
      </c>
      <c r="F181" s="71"/>
      <c r="G181" s="33"/>
      <c r="H181" s="42"/>
      <c r="I181" s="5"/>
      <c r="J181" s="28">
        <f t="shared" si="97"/>
        <v>0</v>
      </c>
      <c r="K181" s="42"/>
      <c r="L181" s="130"/>
      <c r="M181" s="52"/>
      <c r="N181" s="52"/>
      <c r="O181" s="52"/>
      <c r="P181" s="52"/>
      <c r="Q181" s="52"/>
      <c r="R181" s="52"/>
      <c r="S181" s="5"/>
      <c r="T181" s="5"/>
      <c r="U181" s="130"/>
      <c r="V181" s="5"/>
      <c r="W181" s="119" t="s">
        <v>60</v>
      </c>
    </row>
    <row r="182" spans="1:23" ht="34.049999999999997" customHeight="1" x14ac:dyDescent="0.3">
      <c r="A182" s="34"/>
      <c r="B182" s="18">
        <v>168</v>
      </c>
      <c r="C182" s="14">
        <v>42537</v>
      </c>
      <c r="D182" s="73" t="s">
        <v>158</v>
      </c>
      <c r="E182" s="73" t="s">
        <v>158</v>
      </c>
      <c r="F182" s="71"/>
      <c r="G182" s="33"/>
      <c r="H182" s="42"/>
      <c r="I182" s="5"/>
      <c r="J182" s="28">
        <f t="shared" si="97"/>
        <v>0</v>
      </c>
      <c r="K182" s="42"/>
      <c r="L182" s="130"/>
      <c r="M182" s="52"/>
      <c r="N182" s="52"/>
      <c r="O182" s="52"/>
      <c r="P182" s="52"/>
      <c r="Q182" s="52"/>
      <c r="R182" s="52"/>
      <c r="S182" s="5"/>
      <c r="T182" s="5"/>
      <c r="U182" s="130"/>
      <c r="V182" s="5"/>
      <c r="W182" s="119" t="s">
        <v>60</v>
      </c>
    </row>
    <row r="183" spans="1:23" ht="16.95" customHeight="1" x14ac:dyDescent="0.3">
      <c r="A183" s="34"/>
      <c r="B183" s="18">
        <v>169</v>
      </c>
      <c r="C183" s="14">
        <v>42538</v>
      </c>
      <c r="D183" s="7">
        <v>0.44141203703703707</v>
      </c>
      <c r="E183" s="7">
        <v>0.91678240740740735</v>
      </c>
      <c r="F183" s="9">
        <f t="shared" si="81"/>
        <v>0.47537037037037028</v>
      </c>
      <c r="G183" s="5">
        <v>11.5</v>
      </c>
      <c r="H183" s="42">
        <f t="shared" si="71"/>
        <v>1.5</v>
      </c>
      <c r="I183" s="5">
        <f>IF((G183="？"),"?",(G183-H183))</f>
        <v>10</v>
      </c>
      <c r="J183" s="28">
        <f t="shared" si="97"/>
        <v>0</v>
      </c>
      <c r="K183" s="42">
        <f>IF(2&lt;J183,2,J183)</f>
        <v>0</v>
      </c>
      <c r="L183" s="130">
        <f>J183-K183</f>
        <v>0</v>
      </c>
      <c r="M183" s="42">
        <f t="shared" si="85"/>
        <v>0</v>
      </c>
      <c r="N183" s="42"/>
      <c r="O183" s="42"/>
      <c r="P183" s="42"/>
      <c r="Q183" s="42"/>
      <c r="R183" s="42"/>
      <c r="S183" s="5"/>
      <c r="T183" s="5"/>
      <c r="U183" s="130"/>
      <c r="V183" s="5"/>
      <c r="W183" s="48"/>
    </row>
    <row r="184" spans="1:23" ht="16.95" customHeight="1" x14ac:dyDescent="0.3">
      <c r="A184" s="34"/>
      <c r="B184" s="18">
        <v>170</v>
      </c>
      <c r="C184" s="14">
        <v>42539</v>
      </c>
      <c r="D184" s="189" t="s">
        <v>24</v>
      </c>
      <c r="E184" s="190"/>
      <c r="F184" s="9"/>
      <c r="G184" s="5"/>
      <c r="H184" s="5"/>
      <c r="I184" s="5"/>
      <c r="J184" s="28"/>
      <c r="K184" s="42"/>
      <c r="L184" s="5"/>
      <c r="M184" s="42"/>
      <c r="N184" s="42"/>
      <c r="O184" s="42"/>
      <c r="P184" s="42"/>
      <c r="Q184" s="42"/>
      <c r="R184" s="42"/>
      <c r="S184" s="5"/>
      <c r="T184" s="5"/>
      <c r="U184" s="130"/>
      <c r="V184" s="5"/>
      <c r="W184" s="48"/>
    </row>
    <row r="185" spans="1:23" ht="16.95" customHeight="1" x14ac:dyDescent="0.3">
      <c r="A185" s="34"/>
      <c r="B185" s="18">
        <v>171</v>
      </c>
      <c r="C185" s="14">
        <v>42540</v>
      </c>
      <c r="D185" s="7">
        <v>0.41442129629629632</v>
      </c>
      <c r="E185" s="7">
        <v>0.80388888888888888</v>
      </c>
      <c r="F185" s="9">
        <f t="shared" si="81"/>
        <v>0.38946759259259256</v>
      </c>
      <c r="G185" s="5">
        <v>9.5</v>
      </c>
      <c r="H185" s="42">
        <f t="shared" si="71"/>
        <v>1.5</v>
      </c>
      <c r="I185" s="5">
        <f>IF((G185="？"),"?",(G185-H185))</f>
        <v>8</v>
      </c>
      <c r="J185" s="28">
        <f>IF(I185-8&lt;0,0,(I185-8))</f>
        <v>0</v>
      </c>
      <c r="K185" s="42">
        <f>IF(2&lt;J185,2,J185)</f>
        <v>0</v>
      </c>
      <c r="L185" s="35">
        <f>J185-K185</f>
        <v>0</v>
      </c>
      <c r="M185" s="42">
        <f t="shared" si="85"/>
        <v>0</v>
      </c>
      <c r="N185" s="42"/>
      <c r="O185" s="42"/>
      <c r="P185" s="42"/>
      <c r="Q185" s="42"/>
      <c r="R185" s="42"/>
      <c r="S185" s="5"/>
      <c r="T185" s="5"/>
      <c r="U185" s="35" t="s">
        <v>268</v>
      </c>
      <c r="V185" s="56">
        <v>911</v>
      </c>
      <c r="W185" s="48"/>
    </row>
    <row r="186" spans="1:23" ht="16.95" customHeight="1" x14ac:dyDescent="0.3">
      <c r="A186" s="34"/>
      <c r="B186" s="18">
        <v>172</v>
      </c>
      <c r="C186" s="14">
        <v>42541</v>
      </c>
      <c r="D186" s="7">
        <v>0.44240740740740742</v>
      </c>
      <c r="E186" s="7">
        <v>0.91663194444444451</v>
      </c>
      <c r="F186" s="9">
        <f t="shared" si="81"/>
        <v>0.4742245370370371</v>
      </c>
      <c r="G186" s="5">
        <v>11.5</v>
      </c>
      <c r="H186" s="42">
        <f t="shared" si="71"/>
        <v>1.5</v>
      </c>
      <c r="I186" s="5">
        <f>IF((G186="？"),"?",(G186-H186))</f>
        <v>10</v>
      </c>
      <c r="J186" s="28">
        <f t="shared" si="97"/>
        <v>0</v>
      </c>
      <c r="K186" s="42">
        <f>IF(2&lt;J186,2,J186)</f>
        <v>0</v>
      </c>
      <c r="L186" s="130">
        <f>J186-K186</f>
        <v>0</v>
      </c>
      <c r="M186" s="42">
        <f t="shared" si="85"/>
        <v>0</v>
      </c>
      <c r="N186" s="42"/>
      <c r="O186" s="42"/>
      <c r="P186" s="42"/>
      <c r="Q186" s="42"/>
      <c r="R186" s="42"/>
      <c r="S186" s="5"/>
      <c r="T186" s="5"/>
      <c r="U186" s="130"/>
      <c r="V186" s="5"/>
      <c r="W186" s="48"/>
    </row>
    <row r="187" spans="1:23" ht="16.95" customHeight="1" x14ac:dyDescent="0.3">
      <c r="A187" s="34"/>
      <c r="B187" s="18">
        <v>173</v>
      </c>
      <c r="C187" s="14">
        <v>42542</v>
      </c>
      <c r="D187" s="7">
        <v>0.44124999999999998</v>
      </c>
      <c r="E187" s="7">
        <v>0.91673611111111108</v>
      </c>
      <c r="F187" s="9">
        <f t="shared" si="81"/>
        <v>0.47548611111111111</v>
      </c>
      <c r="G187" s="5">
        <v>11.5</v>
      </c>
      <c r="H187" s="42">
        <f t="shared" si="71"/>
        <v>1.5</v>
      </c>
      <c r="I187" s="5">
        <f>IF((G187="？"),"?",(G187-H187))</f>
        <v>10</v>
      </c>
      <c r="J187" s="28">
        <f>IF(I187-8&lt;0,0,(I187-8))</f>
        <v>2</v>
      </c>
      <c r="K187" s="42">
        <f>IF(2&lt;J187,2,J187)</f>
        <v>2</v>
      </c>
      <c r="L187" s="130">
        <f>J187-K187</f>
        <v>0</v>
      </c>
      <c r="M187" s="42">
        <f t="shared" si="85"/>
        <v>304</v>
      </c>
      <c r="N187" s="42"/>
      <c r="O187" s="42"/>
      <c r="P187" s="42"/>
      <c r="Q187" s="42" t="s">
        <v>265</v>
      </c>
      <c r="R187" s="52">
        <f>IF(I187&gt;8,ROUND(2*1/3*114+6*2/3*114+(I187-8)*5/3*114,0),ROUND(2*1/3*114+(I187-2)*2/3*114,0))</f>
        <v>912</v>
      </c>
      <c r="S187" s="5"/>
      <c r="T187" s="5"/>
      <c r="U187" s="130"/>
      <c r="V187" s="5"/>
      <c r="W187" s="48"/>
    </row>
    <row r="188" spans="1:23" ht="16.95" customHeight="1" x14ac:dyDescent="0.3">
      <c r="A188" s="34"/>
      <c r="B188" s="18">
        <v>174</v>
      </c>
      <c r="C188" s="14">
        <v>42543</v>
      </c>
      <c r="D188" s="7">
        <v>0.61723379629629627</v>
      </c>
      <c r="E188" s="7">
        <v>0.91694444444444445</v>
      </c>
      <c r="F188" s="9">
        <f t="shared" si="81"/>
        <v>0.29971064814814818</v>
      </c>
      <c r="G188" s="5">
        <v>7</v>
      </c>
      <c r="H188" s="42">
        <f t="shared" si="71"/>
        <v>0.5</v>
      </c>
      <c r="I188" s="5">
        <f>IF((G188="？"),"?",(G188-H188))</f>
        <v>6.5</v>
      </c>
      <c r="J188" s="28">
        <f t="shared" si="97"/>
        <v>0</v>
      </c>
      <c r="K188" s="42">
        <f>IF(2&lt;J188,2,J188)</f>
        <v>0</v>
      </c>
      <c r="L188" s="130">
        <f>J188-K188</f>
        <v>0</v>
      </c>
      <c r="M188" s="42">
        <f t="shared" si="85"/>
        <v>0</v>
      </c>
      <c r="N188" s="42"/>
      <c r="O188" s="42"/>
      <c r="P188" s="42"/>
      <c r="Q188" s="42"/>
      <c r="R188" s="42"/>
      <c r="S188" s="5"/>
      <c r="T188" s="5"/>
      <c r="U188" s="130"/>
      <c r="V188" s="5"/>
      <c r="W188" s="48"/>
    </row>
    <row r="189" spans="1:23" ht="16.95" customHeight="1" x14ac:dyDescent="0.3">
      <c r="A189" s="34"/>
      <c r="B189" s="18">
        <v>175</v>
      </c>
      <c r="C189" s="14">
        <v>42544</v>
      </c>
      <c r="D189" s="189" t="s">
        <v>4</v>
      </c>
      <c r="E189" s="190"/>
      <c r="F189" s="9"/>
      <c r="G189" s="5"/>
      <c r="H189" s="5"/>
      <c r="I189" s="5"/>
      <c r="J189" s="28"/>
      <c r="K189" s="42"/>
      <c r="L189" s="5"/>
      <c r="M189" s="42"/>
      <c r="N189" s="42"/>
      <c r="O189" s="42"/>
      <c r="P189" s="42"/>
      <c r="Q189" s="42"/>
      <c r="R189" s="42"/>
      <c r="S189" s="5"/>
      <c r="T189" s="5"/>
      <c r="U189" s="130"/>
      <c r="V189" s="5"/>
      <c r="W189" s="48"/>
    </row>
    <row r="190" spans="1:23" ht="16.95" customHeight="1" x14ac:dyDescent="0.3">
      <c r="A190" s="34"/>
      <c r="B190" s="18">
        <v>176</v>
      </c>
      <c r="C190" s="14">
        <v>42545</v>
      </c>
      <c r="D190" s="7">
        <v>0.43768518518518523</v>
      </c>
      <c r="E190" s="7">
        <v>0.91743055555555564</v>
      </c>
      <c r="F190" s="9">
        <f t="shared" si="81"/>
        <v>0.47974537037037041</v>
      </c>
      <c r="G190" s="5">
        <v>11.5</v>
      </c>
      <c r="H190" s="42">
        <f t="shared" si="71"/>
        <v>1.5</v>
      </c>
      <c r="I190" s="5">
        <f>IF((G190="？"),"?",(G190-H190))</f>
        <v>10</v>
      </c>
      <c r="J190" s="28">
        <f t="shared" si="97"/>
        <v>0</v>
      </c>
      <c r="K190" s="42">
        <f>IF(2&lt;J190,2,J190)</f>
        <v>0</v>
      </c>
      <c r="L190" s="130">
        <f>J190-K190</f>
        <v>0</v>
      </c>
      <c r="M190" s="42">
        <f t="shared" si="85"/>
        <v>0</v>
      </c>
      <c r="N190" s="42"/>
      <c r="O190" s="42"/>
      <c r="P190" s="42"/>
      <c r="Q190" s="42"/>
      <c r="R190" s="42"/>
      <c r="S190" s="5"/>
      <c r="T190" s="5"/>
      <c r="U190" s="130"/>
      <c r="V190" s="5"/>
      <c r="W190" s="48"/>
    </row>
    <row r="191" spans="1:23" ht="16.95" customHeight="1" x14ac:dyDescent="0.3">
      <c r="A191" s="34"/>
      <c r="B191" s="18">
        <v>177</v>
      </c>
      <c r="C191" s="14">
        <v>42546</v>
      </c>
      <c r="D191" s="7">
        <v>0.40747685185185184</v>
      </c>
      <c r="E191" s="7">
        <v>0.78364583333333337</v>
      </c>
      <c r="F191" s="9">
        <f t="shared" si="81"/>
        <v>0.37616898148148153</v>
      </c>
      <c r="G191" s="5">
        <v>9</v>
      </c>
      <c r="H191" s="42">
        <f t="shared" si="71"/>
        <v>1.5</v>
      </c>
      <c r="I191" s="5">
        <f>IF((G191="？"),"?",(G191-H191))</f>
        <v>7.5</v>
      </c>
      <c r="J191" s="28">
        <f t="shared" si="97"/>
        <v>0</v>
      </c>
      <c r="K191" s="42">
        <f>IF(2&lt;J191,2,J191)</f>
        <v>0</v>
      </c>
      <c r="L191" s="130">
        <f>J191-K191</f>
        <v>0</v>
      </c>
      <c r="M191" s="42">
        <f t="shared" si="85"/>
        <v>0</v>
      </c>
      <c r="N191" s="42"/>
      <c r="O191" s="42"/>
      <c r="P191" s="42"/>
      <c r="Q191" s="42"/>
      <c r="R191" s="42"/>
      <c r="S191" s="5"/>
      <c r="T191" s="5"/>
      <c r="U191" s="130"/>
      <c r="V191" s="5"/>
      <c r="W191" s="48"/>
    </row>
    <row r="192" spans="1:23" ht="16.95" customHeight="1" x14ac:dyDescent="0.3">
      <c r="A192" s="34"/>
      <c r="B192" s="18">
        <v>178</v>
      </c>
      <c r="C192" s="14">
        <v>42547</v>
      </c>
      <c r="D192" s="7">
        <v>0.45912037037037035</v>
      </c>
      <c r="E192" s="7">
        <v>0.80293981481481491</v>
      </c>
      <c r="F192" s="9">
        <f t="shared" si="81"/>
        <v>0.34381944444444457</v>
      </c>
      <c r="G192" s="5">
        <v>8.5</v>
      </c>
      <c r="H192" s="42">
        <f t="shared" si="71"/>
        <v>0.5</v>
      </c>
      <c r="I192" s="5">
        <f>IF((G192="？"),"?",(G192-H192))</f>
        <v>8</v>
      </c>
      <c r="J192" s="28">
        <f t="shared" si="97"/>
        <v>0</v>
      </c>
      <c r="K192" s="42">
        <f>IF(2&lt;J192,2,J192)</f>
        <v>0</v>
      </c>
      <c r="L192" s="130">
        <f>J192-K192</f>
        <v>0</v>
      </c>
      <c r="M192" s="42">
        <f t="shared" si="85"/>
        <v>0</v>
      </c>
      <c r="N192" s="42"/>
      <c r="O192" s="42"/>
      <c r="P192" s="42"/>
      <c r="Q192" s="42"/>
      <c r="R192" s="42"/>
      <c r="S192" s="5"/>
      <c r="T192" s="5"/>
      <c r="U192" s="130"/>
      <c r="V192" s="5"/>
      <c r="W192" s="48"/>
    </row>
    <row r="193" spans="1:23" ht="16.95" customHeight="1" x14ac:dyDescent="0.3">
      <c r="A193" s="34"/>
      <c r="B193" s="18">
        <v>179</v>
      </c>
      <c r="C193" s="14">
        <v>42548</v>
      </c>
      <c r="D193" s="8" t="s">
        <v>57</v>
      </c>
      <c r="E193" s="7">
        <v>0.74170138888888892</v>
      </c>
      <c r="F193" s="9"/>
      <c r="G193" s="5">
        <v>7</v>
      </c>
      <c r="H193" s="42">
        <f t="shared" si="71"/>
        <v>0.5</v>
      </c>
      <c r="I193" s="5">
        <f>IF((G193="？"),"?",(G193-H193))</f>
        <v>6.5</v>
      </c>
      <c r="J193" s="28">
        <f t="shared" si="97"/>
        <v>0</v>
      </c>
      <c r="K193" s="42">
        <f>IF(2&lt;J193,2,J193)</f>
        <v>0</v>
      </c>
      <c r="L193" s="130">
        <f>J193-K193</f>
        <v>0</v>
      </c>
      <c r="M193" s="42">
        <f t="shared" si="85"/>
        <v>0</v>
      </c>
      <c r="N193" s="42"/>
      <c r="O193" s="42"/>
      <c r="P193" s="42"/>
      <c r="Q193" s="42"/>
      <c r="R193" s="42"/>
      <c r="S193" s="5"/>
      <c r="T193" s="5"/>
      <c r="U193" s="130"/>
      <c r="V193" s="5"/>
      <c r="W193" s="48"/>
    </row>
    <row r="194" spans="1:23" ht="16.95" customHeight="1" x14ac:dyDescent="0.3">
      <c r="A194" s="34"/>
      <c r="B194" s="18">
        <v>180</v>
      </c>
      <c r="C194" s="14">
        <v>42549</v>
      </c>
      <c r="D194" s="189" t="s">
        <v>4</v>
      </c>
      <c r="E194" s="190"/>
      <c r="F194" s="9"/>
      <c r="G194" s="5"/>
      <c r="H194" s="5"/>
      <c r="I194" s="5"/>
      <c r="J194" s="28"/>
      <c r="K194" s="42"/>
      <c r="L194" s="5"/>
      <c r="M194" s="42"/>
      <c r="N194" s="42"/>
      <c r="O194" s="42"/>
      <c r="P194" s="42"/>
      <c r="Q194" s="42"/>
      <c r="R194" s="42"/>
      <c r="S194" s="5"/>
      <c r="T194" s="5"/>
      <c r="U194" s="130"/>
      <c r="V194" s="5"/>
      <c r="W194" s="48"/>
    </row>
    <row r="195" spans="1:23" ht="16.95" customHeight="1" x14ac:dyDescent="0.3">
      <c r="A195" s="34"/>
      <c r="B195" s="18">
        <v>181</v>
      </c>
      <c r="C195" s="14">
        <v>42550</v>
      </c>
      <c r="D195" s="189" t="s">
        <v>4</v>
      </c>
      <c r="E195" s="190"/>
      <c r="F195" s="9"/>
      <c r="G195" s="5"/>
      <c r="H195" s="5"/>
      <c r="I195" s="5"/>
      <c r="J195" s="28"/>
      <c r="K195" s="42"/>
      <c r="L195" s="5"/>
      <c r="M195" s="42"/>
      <c r="N195" s="42"/>
      <c r="O195" s="42"/>
      <c r="P195" s="42"/>
      <c r="Q195" s="42"/>
      <c r="R195" s="42"/>
      <c r="S195" s="5"/>
      <c r="T195" s="5"/>
      <c r="U195" s="130"/>
      <c r="V195" s="5"/>
      <c r="W195" s="48"/>
    </row>
    <row r="196" spans="1:23" ht="16.95" customHeight="1" x14ac:dyDescent="0.3">
      <c r="A196" s="34"/>
      <c r="B196" s="18">
        <v>182</v>
      </c>
      <c r="C196" s="14">
        <v>42551</v>
      </c>
      <c r="D196" s="189" t="s">
        <v>4</v>
      </c>
      <c r="E196" s="190"/>
      <c r="F196" s="9"/>
      <c r="G196" s="5"/>
      <c r="H196" s="5"/>
      <c r="I196" s="5"/>
      <c r="J196" s="28"/>
      <c r="K196" s="42"/>
      <c r="L196" s="5"/>
      <c r="M196" s="42"/>
      <c r="N196" s="42"/>
      <c r="O196" s="42"/>
      <c r="P196" s="42"/>
      <c r="Q196" s="42"/>
      <c r="R196" s="42"/>
      <c r="S196" s="5"/>
      <c r="T196" s="5"/>
      <c r="U196" s="130"/>
      <c r="V196" s="5"/>
      <c r="W196" s="48"/>
    </row>
    <row r="197" spans="1:23" x14ac:dyDescent="0.3">
      <c r="B197" s="18"/>
      <c r="C197" s="177" t="s">
        <v>207</v>
      </c>
      <c r="D197" s="26"/>
      <c r="E197" s="26"/>
      <c r="F197" s="32"/>
      <c r="G197" s="27">
        <f>SUM(G169:G196)</f>
        <v>190.5</v>
      </c>
      <c r="H197" s="27">
        <f t="shared" ref="H197:I197" si="98">SUM(H169:H196)</f>
        <v>25</v>
      </c>
      <c r="I197" s="27">
        <f t="shared" si="98"/>
        <v>165.5</v>
      </c>
      <c r="J197" s="27">
        <f t="shared" ref="J197:R197" si="99">SUM(J169:J196)</f>
        <v>2</v>
      </c>
      <c r="K197" s="27">
        <f t="shared" si="99"/>
        <v>2</v>
      </c>
      <c r="L197" s="36">
        <f t="shared" si="99"/>
        <v>0</v>
      </c>
      <c r="M197" s="27">
        <f t="shared" si="99"/>
        <v>304</v>
      </c>
      <c r="N197" s="27"/>
      <c r="O197" s="27"/>
      <c r="P197" s="27"/>
      <c r="Q197" s="27">
        <v>1</v>
      </c>
      <c r="R197" s="27">
        <f t="shared" si="99"/>
        <v>912</v>
      </c>
      <c r="S197" s="27">
        <v>1</v>
      </c>
      <c r="T197" s="27">
        <v>911</v>
      </c>
      <c r="U197" s="36">
        <v>1</v>
      </c>
      <c r="V197" s="27">
        <v>911</v>
      </c>
      <c r="W197" s="47" t="s">
        <v>214</v>
      </c>
    </row>
    <row r="198" spans="1:23" x14ac:dyDescent="0.3">
      <c r="A198" s="34"/>
      <c r="B198" s="18"/>
      <c r="C198" s="177" t="s">
        <v>336</v>
      </c>
      <c r="D198" s="84"/>
      <c r="E198" s="85"/>
      <c r="F198" s="32"/>
      <c r="G198" s="27">
        <f>G197-G174-G187</f>
        <v>170</v>
      </c>
      <c r="H198" s="27">
        <f>H197-H174</f>
        <v>23.5</v>
      </c>
      <c r="I198" s="27">
        <f>I197-J185-I174</f>
        <v>158</v>
      </c>
      <c r="J198" s="27">
        <f>J197-J185-J174</f>
        <v>2</v>
      </c>
      <c r="K198" s="27">
        <f t="shared" ref="K198:M198" si="100">K197-K185-K174</f>
        <v>2</v>
      </c>
      <c r="L198" s="36">
        <f t="shared" si="100"/>
        <v>0</v>
      </c>
      <c r="M198" s="27">
        <f t="shared" si="100"/>
        <v>304</v>
      </c>
      <c r="N198" s="27"/>
      <c r="O198" s="27"/>
      <c r="P198" s="27"/>
      <c r="Q198" s="27">
        <f t="shared" ref="Q198" si="101">Q197</f>
        <v>1</v>
      </c>
      <c r="R198" s="27">
        <f t="shared" ref="R198" si="102">R197</f>
        <v>912</v>
      </c>
      <c r="S198" s="27">
        <f t="shared" ref="S198" si="103">S197</f>
        <v>1</v>
      </c>
      <c r="T198" s="27">
        <f t="shared" ref="T198" si="104">T197</f>
        <v>911</v>
      </c>
      <c r="U198" s="36">
        <f t="shared" ref="U198" si="105">U197</f>
        <v>1</v>
      </c>
      <c r="V198" s="27">
        <f t="shared" ref="V198" si="106">V197</f>
        <v>911</v>
      </c>
      <c r="W198" s="27"/>
    </row>
    <row r="199" spans="1:23" ht="16.95" customHeight="1" x14ac:dyDescent="0.3">
      <c r="A199" s="171" t="s">
        <v>46</v>
      </c>
      <c r="B199" s="18">
        <v>183</v>
      </c>
      <c r="C199" s="178">
        <v>42552</v>
      </c>
      <c r="D199" s="198" t="s">
        <v>4</v>
      </c>
      <c r="E199" s="199"/>
      <c r="F199" s="76"/>
      <c r="G199" s="77"/>
      <c r="H199" s="77"/>
      <c r="I199" s="77"/>
      <c r="J199" s="79"/>
      <c r="K199" s="78"/>
      <c r="L199" s="77"/>
      <c r="M199" s="78"/>
      <c r="N199" s="78"/>
      <c r="O199" s="78"/>
      <c r="P199" s="78"/>
      <c r="Q199" s="78"/>
      <c r="R199" s="78"/>
      <c r="S199" s="77"/>
      <c r="T199" s="77"/>
      <c r="U199" s="80"/>
      <c r="V199" s="77"/>
      <c r="W199" s="48"/>
    </row>
    <row r="200" spans="1:23" ht="16.95" customHeight="1" x14ac:dyDescent="0.3">
      <c r="A200" s="34" t="s">
        <v>172</v>
      </c>
      <c r="B200" s="18">
        <v>184</v>
      </c>
      <c r="C200" s="178">
        <v>42553</v>
      </c>
      <c r="D200" s="198" t="s">
        <v>4</v>
      </c>
      <c r="E200" s="199"/>
      <c r="F200" s="76"/>
      <c r="G200" s="77"/>
      <c r="H200" s="77"/>
      <c r="I200" s="77"/>
      <c r="J200" s="79"/>
      <c r="K200" s="78"/>
      <c r="L200" s="77"/>
      <c r="M200" s="78"/>
      <c r="N200" s="78"/>
      <c r="O200" s="78"/>
      <c r="P200" s="78"/>
      <c r="Q200" s="78"/>
      <c r="R200" s="78"/>
      <c r="S200" s="77"/>
      <c r="T200" s="77"/>
      <c r="U200" s="80"/>
      <c r="V200" s="77"/>
      <c r="W200" s="48"/>
    </row>
    <row r="201" spans="1:23" ht="16.95" customHeight="1" x14ac:dyDescent="0.3">
      <c r="A201" s="34" t="s">
        <v>170</v>
      </c>
      <c r="B201" s="18">
        <v>185</v>
      </c>
      <c r="C201" s="178">
        <v>42554</v>
      </c>
      <c r="D201" s="198" t="s">
        <v>4</v>
      </c>
      <c r="E201" s="199"/>
      <c r="F201" s="76"/>
      <c r="G201" s="77"/>
      <c r="H201" s="77"/>
      <c r="I201" s="77"/>
      <c r="J201" s="79"/>
      <c r="K201" s="78"/>
      <c r="L201" s="77"/>
      <c r="M201" s="78"/>
      <c r="N201" s="78"/>
      <c r="O201" s="78"/>
      <c r="P201" s="78"/>
      <c r="Q201" s="78"/>
      <c r="R201" s="78"/>
      <c r="S201" s="77"/>
      <c r="T201" s="77"/>
      <c r="U201" s="80"/>
      <c r="V201" s="77"/>
      <c r="W201" s="48"/>
    </row>
    <row r="202" spans="1:23" ht="16.95" customHeight="1" x14ac:dyDescent="0.3">
      <c r="A202" s="34" t="s">
        <v>137</v>
      </c>
      <c r="B202" s="18">
        <v>186</v>
      </c>
      <c r="C202" s="178">
        <v>42555</v>
      </c>
      <c r="D202" s="198" t="s">
        <v>4</v>
      </c>
      <c r="E202" s="199"/>
      <c r="F202" s="76"/>
      <c r="G202" s="77"/>
      <c r="H202" s="77"/>
      <c r="I202" s="77"/>
      <c r="J202" s="79"/>
      <c r="K202" s="78"/>
      <c r="L202" s="77"/>
      <c r="M202" s="78"/>
      <c r="N202" s="78"/>
      <c r="O202" s="78"/>
      <c r="P202" s="78"/>
      <c r="Q202" s="78"/>
      <c r="R202" s="78"/>
      <c r="S202" s="77"/>
      <c r="T202" s="77"/>
      <c r="U202" s="80"/>
      <c r="V202" s="77"/>
      <c r="W202" s="48"/>
    </row>
    <row r="203" spans="1:23" ht="16.95" customHeight="1" x14ac:dyDescent="0.3">
      <c r="A203" s="34"/>
      <c r="B203" s="18">
        <v>187</v>
      </c>
      <c r="C203" s="178">
        <v>42556</v>
      </c>
      <c r="D203" s="198" t="s">
        <v>4</v>
      </c>
      <c r="E203" s="199"/>
      <c r="F203" s="76"/>
      <c r="G203" s="77"/>
      <c r="H203" s="77"/>
      <c r="I203" s="77"/>
      <c r="J203" s="79"/>
      <c r="K203" s="78"/>
      <c r="L203" s="77"/>
      <c r="M203" s="78"/>
      <c r="N203" s="78"/>
      <c r="O203" s="78"/>
      <c r="P203" s="78"/>
      <c r="Q203" s="78"/>
      <c r="R203" s="78"/>
      <c r="S203" s="77"/>
      <c r="T203" s="77"/>
      <c r="U203" s="80"/>
      <c r="V203" s="77"/>
      <c r="W203" s="48"/>
    </row>
    <row r="204" spans="1:23" ht="16.95" customHeight="1" x14ac:dyDescent="0.3">
      <c r="A204" s="34"/>
      <c r="B204" s="18">
        <v>188</v>
      </c>
      <c r="C204" s="178">
        <v>42557</v>
      </c>
      <c r="D204" s="198" t="s">
        <v>4</v>
      </c>
      <c r="E204" s="199"/>
      <c r="F204" s="76"/>
      <c r="G204" s="77"/>
      <c r="H204" s="77"/>
      <c r="I204" s="77"/>
      <c r="J204" s="79"/>
      <c r="K204" s="78"/>
      <c r="L204" s="77"/>
      <c r="M204" s="78"/>
      <c r="N204" s="78"/>
      <c r="O204" s="78"/>
      <c r="P204" s="78"/>
      <c r="Q204" s="78"/>
      <c r="R204" s="78"/>
      <c r="S204" s="77"/>
      <c r="T204" s="77"/>
      <c r="U204" s="80"/>
      <c r="V204" s="77"/>
      <c r="W204" s="48"/>
    </row>
    <row r="205" spans="1:23" ht="16.95" customHeight="1" x14ac:dyDescent="0.3">
      <c r="A205" s="34"/>
      <c r="B205" s="18">
        <v>189</v>
      </c>
      <c r="C205" s="178">
        <v>42558</v>
      </c>
      <c r="D205" s="81">
        <v>0.61343749999999997</v>
      </c>
      <c r="E205" s="86" t="s">
        <v>57</v>
      </c>
      <c r="F205" s="76"/>
      <c r="G205" s="77">
        <v>7</v>
      </c>
      <c r="H205" s="78">
        <f t="shared" ref="H205:H268" si="107">IF(G205&gt;=9,1.5,0.5)</f>
        <v>0.5</v>
      </c>
      <c r="I205" s="77">
        <f>IF((G205="？"),"?",(G205-H205))</f>
        <v>6.5</v>
      </c>
      <c r="J205" s="79">
        <f t="shared" ref="J205:J226" si="108">IF(I205-10&lt;0,0,(I205-10))</f>
        <v>0</v>
      </c>
      <c r="K205" s="78">
        <f>IF(2&lt;J205,2,J205)</f>
        <v>0</v>
      </c>
      <c r="L205" s="80">
        <f>J205-K205</f>
        <v>0</v>
      </c>
      <c r="M205" s="78">
        <f t="shared" ref="M205:M231" si="109">IF(K205="?",0,ROUND(113*4/3*K205+113*5/3*L205,0))</f>
        <v>0</v>
      </c>
      <c r="N205" s="78"/>
      <c r="O205" s="78"/>
      <c r="P205" s="78"/>
      <c r="Q205" s="78"/>
      <c r="R205" s="78"/>
      <c r="S205" s="77"/>
      <c r="T205" s="77"/>
      <c r="U205" s="80"/>
      <c r="V205" s="77"/>
      <c r="W205" s="48"/>
    </row>
    <row r="206" spans="1:23" ht="16.95" customHeight="1" x14ac:dyDescent="0.3">
      <c r="A206" s="34"/>
      <c r="B206" s="18">
        <v>190</v>
      </c>
      <c r="C206" s="178">
        <v>42559</v>
      </c>
      <c r="D206" s="86" t="s">
        <v>57</v>
      </c>
      <c r="E206" s="86" t="s">
        <v>57</v>
      </c>
      <c r="F206" s="76"/>
      <c r="G206" s="77">
        <v>10</v>
      </c>
      <c r="H206" s="78">
        <f t="shared" si="107"/>
        <v>1.5</v>
      </c>
      <c r="I206" s="77">
        <f>IF((G206="？"),"?",(G206-H206))</f>
        <v>8.5</v>
      </c>
      <c r="J206" s="79">
        <f t="shared" si="108"/>
        <v>0</v>
      </c>
      <c r="K206" s="78">
        <f>IF(2&lt;J206,2,J206)</f>
        <v>0</v>
      </c>
      <c r="L206" s="80">
        <f>J206-K206</f>
        <v>0</v>
      </c>
      <c r="M206" s="78">
        <f t="shared" si="109"/>
        <v>0</v>
      </c>
      <c r="N206" s="78"/>
      <c r="O206" s="78"/>
      <c r="P206" s="78"/>
      <c r="Q206" s="78"/>
      <c r="R206" s="78"/>
      <c r="S206" s="77"/>
      <c r="T206" s="77"/>
      <c r="U206" s="80"/>
      <c r="V206" s="77"/>
      <c r="W206" s="48"/>
    </row>
    <row r="207" spans="1:23" ht="16.95" customHeight="1" x14ac:dyDescent="0.3">
      <c r="A207" s="34"/>
      <c r="B207" s="18">
        <v>191</v>
      </c>
      <c r="C207" s="178">
        <v>42560</v>
      </c>
      <c r="D207" s="86" t="s">
        <v>57</v>
      </c>
      <c r="E207" s="86" t="s">
        <v>57</v>
      </c>
      <c r="F207" s="76"/>
      <c r="G207" s="77">
        <v>9</v>
      </c>
      <c r="H207" s="78">
        <f t="shared" si="107"/>
        <v>1.5</v>
      </c>
      <c r="I207" s="77">
        <f>IF((G207="？"),"?",(G207-H207))</f>
        <v>7.5</v>
      </c>
      <c r="J207" s="79">
        <f t="shared" si="108"/>
        <v>0</v>
      </c>
      <c r="K207" s="78">
        <f>IF(2&lt;J207,2,J207)</f>
        <v>0</v>
      </c>
      <c r="L207" s="80">
        <f>J207-K207</f>
        <v>0</v>
      </c>
      <c r="M207" s="78">
        <f t="shared" si="109"/>
        <v>0</v>
      </c>
      <c r="N207" s="78"/>
      <c r="O207" s="78"/>
      <c r="P207" s="78"/>
      <c r="Q207" s="78"/>
      <c r="R207" s="78"/>
      <c r="S207" s="77"/>
      <c r="T207" s="77"/>
      <c r="U207" s="80"/>
      <c r="V207" s="77"/>
      <c r="W207" s="48"/>
    </row>
    <row r="208" spans="1:23" ht="16.95" customHeight="1" x14ac:dyDescent="0.3">
      <c r="A208" s="34"/>
      <c r="B208" s="18">
        <v>192</v>
      </c>
      <c r="C208" s="178">
        <v>42561</v>
      </c>
      <c r="D208" s="198" t="s">
        <v>4</v>
      </c>
      <c r="E208" s="199"/>
      <c r="F208" s="76"/>
      <c r="G208" s="77"/>
      <c r="H208" s="77"/>
      <c r="I208" s="77"/>
      <c r="J208" s="79">
        <f t="shared" si="108"/>
        <v>0</v>
      </c>
      <c r="K208" s="78"/>
      <c r="L208" s="77"/>
      <c r="M208" s="78"/>
      <c r="N208" s="78"/>
      <c r="O208" s="78"/>
      <c r="P208" s="78"/>
      <c r="Q208" s="78"/>
      <c r="R208" s="78"/>
      <c r="S208" s="77"/>
      <c r="T208" s="77"/>
      <c r="U208" s="80"/>
      <c r="V208" s="77"/>
      <c r="W208" s="48"/>
    </row>
    <row r="209" spans="1:23" ht="16.95" customHeight="1" x14ac:dyDescent="0.3">
      <c r="A209" s="34"/>
      <c r="B209" s="18">
        <v>193</v>
      </c>
      <c r="C209" s="178">
        <v>42562</v>
      </c>
      <c r="D209" s="81">
        <v>0.43913194444444442</v>
      </c>
      <c r="E209" s="86" t="s">
        <v>57</v>
      </c>
      <c r="F209" s="76"/>
      <c r="G209" s="77">
        <v>7</v>
      </c>
      <c r="H209" s="78">
        <f t="shared" si="107"/>
        <v>0.5</v>
      </c>
      <c r="I209" s="77">
        <f>IF((G209="？"),"?",(G209-H209))</f>
        <v>6.5</v>
      </c>
      <c r="J209" s="79">
        <f t="shared" si="108"/>
        <v>0</v>
      </c>
      <c r="K209" s="78">
        <f>IF(2&lt;J209,2,J209)</f>
        <v>0</v>
      </c>
      <c r="L209" s="80">
        <f>J209-K209</f>
        <v>0</v>
      </c>
      <c r="M209" s="78">
        <f t="shared" si="109"/>
        <v>0</v>
      </c>
      <c r="N209" s="78"/>
      <c r="O209" s="78"/>
      <c r="P209" s="78"/>
      <c r="Q209" s="78"/>
      <c r="R209" s="78"/>
      <c r="S209" s="77"/>
      <c r="T209" s="77"/>
      <c r="U209" s="80"/>
      <c r="V209" s="77"/>
      <c r="W209" s="48"/>
    </row>
    <row r="210" spans="1:23" ht="16.95" customHeight="1" x14ac:dyDescent="0.3">
      <c r="A210" s="34"/>
      <c r="B210" s="18">
        <v>194</v>
      </c>
      <c r="C210" s="178">
        <v>42563</v>
      </c>
      <c r="D210" s="81">
        <v>0.4332523148148148</v>
      </c>
      <c r="E210" s="81">
        <v>0.91690972222222211</v>
      </c>
      <c r="F210" s="76">
        <f t="shared" ref="F210:F277" si="110">E210-D210</f>
        <v>0.48365740740740731</v>
      </c>
      <c r="G210" s="77">
        <v>11.5</v>
      </c>
      <c r="H210" s="78">
        <f t="shared" si="107"/>
        <v>1.5</v>
      </c>
      <c r="I210" s="77">
        <f>IF((G210="？"),"?",(G210-H210))</f>
        <v>10</v>
      </c>
      <c r="J210" s="79">
        <f t="shared" si="108"/>
        <v>0</v>
      </c>
      <c r="K210" s="78">
        <f>IF(2&lt;J210,2,J210)</f>
        <v>0</v>
      </c>
      <c r="L210" s="80">
        <f>J210-K210</f>
        <v>0</v>
      </c>
      <c r="M210" s="78">
        <f t="shared" si="109"/>
        <v>0</v>
      </c>
      <c r="N210" s="78"/>
      <c r="O210" s="78"/>
      <c r="P210" s="78"/>
      <c r="Q210" s="78"/>
      <c r="R210" s="78"/>
      <c r="S210" s="77"/>
      <c r="T210" s="77"/>
      <c r="U210" s="80"/>
      <c r="V210" s="77"/>
      <c r="W210" s="48"/>
    </row>
    <row r="211" spans="1:23" ht="16.95" customHeight="1" x14ac:dyDescent="0.3">
      <c r="A211" s="34"/>
      <c r="B211" s="18">
        <v>195</v>
      </c>
      <c r="C211" s="178">
        <v>42564</v>
      </c>
      <c r="D211" s="81">
        <v>0.44605324074074071</v>
      </c>
      <c r="E211" s="81">
        <v>0.91675925925925927</v>
      </c>
      <c r="F211" s="76">
        <f t="shared" si="110"/>
        <v>0.47070601851851857</v>
      </c>
      <c r="G211" s="77">
        <v>11.5</v>
      </c>
      <c r="H211" s="78">
        <f t="shared" si="107"/>
        <v>1.5</v>
      </c>
      <c r="I211" s="77">
        <f>IF((G211="？"),"?",(G211-H211))</f>
        <v>10</v>
      </c>
      <c r="J211" s="79">
        <f t="shared" si="108"/>
        <v>0</v>
      </c>
      <c r="K211" s="78">
        <f>IF(2&lt;J211,2,J211)</f>
        <v>0</v>
      </c>
      <c r="L211" s="80">
        <f>J211-K211</f>
        <v>0</v>
      </c>
      <c r="M211" s="78">
        <f t="shared" si="109"/>
        <v>0</v>
      </c>
      <c r="N211" s="78"/>
      <c r="O211" s="78"/>
      <c r="P211" s="78"/>
      <c r="Q211" s="78"/>
      <c r="R211" s="78"/>
      <c r="S211" s="77"/>
      <c r="T211" s="77"/>
      <c r="U211" s="80"/>
      <c r="V211" s="77"/>
      <c r="W211" s="48"/>
    </row>
    <row r="212" spans="1:23" ht="16.95" customHeight="1" x14ac:dyDescent="0.3">
      <c r="A212" s="34"/>
      <c r="B212" s="18">
        <v>196</v>
      </c>
      <c r="C212" s="178">
        <v>42565</v>
      </c>
      <c r="D212" s="81">
        <v>0.43648148148148147</v>
      </c>
      <c r="E212" s="81">
        <v>0.91685185185185192</v>
      </c>
      <c r="F212" s="76">
        <f t="shared" si="110"/>
        <v>0.48037037037037045</v>
      </c>
      <c r="G212" s="77">
        <v>11.5</v>
      </c>
      <c r="H212" s="78">
        <f t="shared" si="107"/>
        <v>1.5</v>
      </c>
      <c r="I212" s="77">
        <f>IF((G212="？"),"?",(G212-H212))</f>
        <v>10</v>
      </c>
      <c r="J212" s="79">
        <f t="shared" si="108"/>
        <v>0</v>
      </c>
      <c r="K212" s="78">
        <f>IF(2&lt;J212,2,J212)</f>
        <v>0</v>
      </c>
      <c r="L212" s="80">
        <f>J212-K212</f>
        <v>0</v>
      </c>
      <c r="M212" s="78">
        <f t="shared" si="109"/>
        <v>0</v>
      </c>
      <c r="N212" s="78"/>
      <c r="O212" s="78"/>
      <c r="P212" s="78"/>
      <c r="Q212" s="78"/>
      <c r="R212" s="78"/>
      <c r="S212" s="77"/>
      <c r="T212" s="77"/>
      <c r="U212" s="80"/>
      <c r="V212" s="77"/>
      <c r="W212" s="48"/>
    </row>
    <row r="213" spans="1:23" ht="16.95" customHeight="1" x14ac:dyDescent="0.3">
      <c r="A213" s="34"/>
      <c r="B213" s="18">
        <v>197</v>
      </c>
      <c r="C213" s="178">
        <v>42566</v>
      </c>
      <c r="D213" s="81">
        <v>0.4342361111111111</v>
      </c>
      <c r="E213" s="81">
        <v>0.73951388888888892</v>
      </c>
      <c r="F213" s="76">
        <f t="shared" si="110"/>
        <v>0.30527777777777781</v>
      </c>
      <c r="G213" s="77">
        <v>7.5</v>
      </c>
      <c r="H213" s="78">
        <f t="shared" si="107"/>
        <v>0.5</v>
      </c>
      <c r="I213" s="77">
        <f>IF((G213="？"),"?",(G213-H213))</f>
        <v>7</v>
      </c>
      <c r="J213" s="79">
        <f t="shared" si="108"/>
        <v>0</v>
      </c>
      <c r="K213" s="78">
        <f>IF(2&lt;J213,2,J213)</f>
        <v>0</v>
      </c>
      <c r="L213" s="80">
        <f>J213-K213</f>
        <v>0</v>
      </c>
      <c r="M213" s="78">
        <f t="shared" si="109"/>
        <v>0</v>
      </c>
      <c r="N213" s="78"/>
      <c r="O213" s="78"/>
      <c r="P213" s="78"/>
      <c r="Q213" s="78"/>
      <c r="R213" s="78"/>
      <c r="S213" s="77"/>
      <c r="T213" s="77"/>
      <c r="U213" s="80"/>
      <c r="V213" s="77"/>
      <c r="W213" s="48"/>
    </row>
    <row r="214" spans="1:23" ht="16.95" customHeight="1" x14ac:dyDescent="0.3">
      <c r="A214" s="34"/>
      <c r="B214" s="18">
        <v>198</v>
      </c>
      <c r="C214" s="178">
        <v>42567</v>
      </c>
      <c r="D214" s="198" t="s">
        <v>4</v>
      </c>
      <c r="E214" s="199"/>
      <c r="F214" s="76"/>
      <c r="G214" s="77"/>
      <c r="H214" s="77"/>
      <c r="I214" s="77"/>
      <c r="J214" s="79"/>
      <c r="K214" s="78"/>
      <c r="L214" s="77"/>
      <c r="M214" s="78"/>
      <c r="N214" s="78"/>
      <c r="O214" s="78"/>
      <c r="P214" s="78"/>
      <c r="Q214" s="78"/>
      <c r="R214" s="78"/>
      <c r="S214" s="77"/>
      <c r="T214" s="77"/>
      <c r="U214" s="80"/>
      <c r="V214" s="77"/>
      <c r="W214" s="48"/>
    </row>
    <row r="215" spans="1:23" ht="16.95" customHeight="1" x14ac:dyDescent="0.3">
      <c r="A215" s="34"/>
      <c r="B215" s="18">
        <v>199</v>
      </c>
      <c r="C215" s="178">
        <v>42568</v>
      </c>
      <c r="D215" s="198" t="s">
        <v>4</v>
      </c>
      <c r="E215" s="199"/>
      <c r="F215" s="76"/>
      <c r="G215" s="77"/>
      <c r="H215" s="77"/>
      <c r="I215" s="77"/>
      <c r="J215" s="79"/>
      <c r="K215" s="78"/>
      <c r="L215" s="77"/>
      <c r="M215" s="78"/>
      <c r="N215" s="78"/>
      <c r="O215" s="78"/>
      <c r="P215" s="78"/>
      <c r="Q215" s="78"/>
      <c r="R215" s="78"/>
      <c r="S215" s="77"/>
      <c r="T215" s="77"/>
      <c r="U215" s="80"/>
      <c r="V215" s="77"/>
      <c r="W215" s="48"/>
    </row>
    <row r="216" spans="1:23" ht="16.95" customHeight="1" x14ac:dyDescent="0.3">
      <c r="A216" s="34"/>
      <c r="B216" s="18">
        <v>200</v>
      </c>
      <c r="C216" s="178">
        <v>42569</v>
      </c>
      <c r="D216" s="81">
        <v>0.43398148148148147</v>
      </c>
      <c r="E216" s="81">
        <v>0.91690972222222211</v>
      </c>
      <c r="F216" s="76">
        <f t="shared" si="110"/>
        <v>0.48292824074074064</v>
      </c>
      <c r="G216" s="77">
        <v>11.5</v>
      </c>
      <c r="H216" s="78">
        <f t="shared" si="107"/>
        <v>1.5</v>
      </c>
      <c r="I216" s="77">
        <f>IF((G216="？"),"?",(G216-H216))</f>
        <v>10</v>
      </c>
      <c r="J216" s="79">
        <f t="shared" si="108"/>
        <v>0</v>
      </c>
      <c r="K216" s="78">
        <f>IF(2&lt;J216,2,J216)</f>
        <v>0</v>
      </c>
      <c r="L216" s="80">
        <f>J216-K216</f>
        <v>0</v>
      </c>
      <c r="M216" s="78">
        <f t="shared" si="109"/>
        <v>0</v>
      </c>
      <c r="N216" s="78"/>
      <c r="O216" s="78"/>
      <c r="P216" s="78"/>
      <c r="Q216" s="78"/>
      <c r="R216" s="78"/>
      <c r="S216" s="77"/>
      <c r="T216" s="77"/>
      <c r="U216" s="80"/>
      <c r="V216" s="77"/>
      <c r="W216" s="48"/>
    </row>
    <row r="217" spans="1:23" ht="16.95" customHeight="1" x14ac:dyDescent="0.3">
      <c r="A217" s="34"/>
      <c r="B217" s="18">
        <v>201</v>
      </c>
      <c r="C217" s="178">
        <v>42570</v>
      </c>
      <c r="D217" s="81">
        <v>0.61319444444444449</v>
      </c>
      <c r="E217" s="81">
        <v>0.91693287037037041</v>
      </c>
      <c r="F217" s="76">
        <f t="shared" si="110"/>
        <v>0.30373842592592593</v>
      </c>
      <c r="G217" s="77">
        <v>7.5</v>
      </c>
      <c r="H217" s="78">
        <f t="shared" si="107"/>
        <v>0.5</v>
      </c>
      <c r="I217" s="77">
        <f>IF((G217="？"),"?",(G217-H217))</f>
        <v>7</v>
      </c>
      <c r="J217" s="79">
        <f t="shared" si="108"/>
        <v>0</v>
      </c>
      <c r="K217" s="78">
        <f>IF(2&lt;J217,2,J217)</f>
        <v>0</v>
      </c>
      <c r="L217" s="80">
        <f>J217-K217</f>
        <v>0</v>
      </c>
      <c r="M217" s="78">
        <f t="shared" si="109"/>
        <v>0</v>
      </c>
      <c r="N217" s="78"/>
      <c r="O217" s="78"/>
      <c r="P217" s="78"/>
      <c r="Q217" s="78"/>
      <c r="R217" s="78"/>
      <c r="S217" s="77"/>
      <c r="T217" s="77"/>
      <c r="U217" s="80"/>
      <c r="V217" s="77"/>
      <c r="W217" s="48"/>
    </row>
    <row r="218" spans="1:23" ht="16.95" customHeight="1" x14ac:dyDescent="0.3">
      <c r="A218" s="34"/>
      <c r="B218" s="18">
        <v>202</v>
      </c>
      <c r="C218" s="178">
        <v>42571</v>
      </c>
      <c r="D218" s="81">
        <v>0.43199074074074079</v>
      </c>
      <c r="E218" s="81">
        <v>0.91730324074074077</v>
      </c>
      <c r="F218" s="76">
        <f t="shared" si="110"/>
        <v>0.48531249999999998</v>
      </c>
      <c r="G218" s="77">
        <v>11.5</v>
      </c>
      <c r="H218" s="78">
        <f t="shared" si="107"/>
        <v>1.5</v>
      </c>
      <c r="I218" s="77">
        <f>IF((G218="？"),"?",(G218-H218))</f>
        <v>10</v>
      </c>
      <c r="J218" s="79">
        <f t="shared" si="108"/>
        <v>0</v>
      </c>
      <c r="K218" s="78">
        <f>IF(2&lt;J218,2,J218)</f>
        <v>0</v>
      </c>
      <c r="L218" s="80">
        <f>J218-K218</f>
        <v>0</v>
      </c>
      <c r="M218" s="78">
        <f t="shared" si="109"/>
        <v>0</v>
      </c>
      <c r="N218" s="78"/>
      <c r="O218" s="78"/>
      <c r="P218" s="78"/>
      <c r="Q218" s="78"/>
      <c r="R218" s="78"/>
      <c r="S218" s="77"/>
      <c r="T218" s="77"/>
      <c r="U218" s="80"/>
      <c r="V218" s="77"/>
      <c r="W218" s="48"/>
    </row>
    <row r="219" spans="1:23" ht="16.95" customHeight="1" x14ac:dyDescent="0.3">
      <c r="A219" s="34"/>
      <c r="B219" s="18">
        <v>203</v>
      </c>
      <c r="C219" s="178">
        <v>42572</v>
      </c>
      <c r="D219" s="81">
        <v>0.43346064814814816</v>
      </c>
      <c r="E219" s="81">
        <v>0.91737268518518522</v>
      </c>
      <c r="F219" s="76">
        <f t="shared" si="110"/>
        <v>0.48391203703703706</v>
      </c>
      <c r="G219" s="77">
        <v>11.5</v>
      </c>
      <c r="H219" s="78">
        <f t="shared" si="107"/>
        <v>1.5</v>
      </c>
      <c r="I219" s="77">
        <f>IF((G219="？"),"?",(G219-H219))</f>
        <v>10</v>
      </c>
      <c r="J219" s="79">
        <f t="shared" si="108"/>
        <v>0</v>
      </c>
      <c r="K219" s="78">
        <f>IF(2&lt;J219,2,J219)</f>
        <v>0</v>
      </c>
      <c r="L219" s="80">
        <f>J219-K219</f>
        <v>0</v>
      </c>
      <c r="M219" s="78">
        <f t="shared" si="109"/>
        <v>0</v>
      </c>
      <c r="N219" s="78"/>
      <c r="O219" s="78"/>
      <c r="P219" s="78"/>
      <c r="Q219" s="78"/>
      <c r="R219" s="78"/>
      <c r="S219" s="77"/>
      <c r="T219" s="77"/>
      <c r="U219" s="80"/>
      <c r="V219" s="77"/>
      <c r="W219" s="48"/>
    </row>
    <row r="220" spans="1:23" ht="16.95" customHeight="1" x14ac:dyDescent="0.3">
      <c r="A220" s="34"/>
      <c r="B220" s="18">
        <v>204</v>
      </c>
      <c r="C220" s="178">
        <v>42573</v>
      </c>
      <c r="D220" s="198" t="s">
        <v>4</v>
      </c>
      <c r="E220" s="199"/>
      <c r="F220" s="76"/>
      <c r="G220" s="77"/>
      <c r="H220" s="77"/>
      <c r="I220" s="77"/>
      <c r="J220" s="79"/>
      <c r="K220" s="78"/>
      <c r="L220" s="77"/>
      <c r="M220" s="78"/>
      <c r="N220" s="78"/>
      <c r="O220" s="78"/>
      <c r="P220" s="78"/>
      <c r="Q220" s="78"/>
      <c r="R220" s="78"/>
      <c r="S220" s="77"/>
      <c r="T220" s="77"/>
      <c r="U220" s="80"/>
      <c r="V220" s="77"/>
      <c r="W220" s="48"/>
    </row>
    <row r="221" spans="1:23" ht="16.95" customHeight="1" x14ac:dyDescent="0.3">
      <c r="A221" s="34"/>
      <c r="B221" s="18">
        <v>205</v>
      </c>
      <c r="C221" s="178">
        <v>42574</v>
      </c>
      <c r="D221" s="81">
        <v>0.40636574074074078</v>
      </c>
      <c r="E221" s="81">
        <v>0.7508217592592592</v>
      </c>
      <c r="F221" s="76">
        <f t="shared" si="110"/>
        <v>0.34445601851851843</v>
      </c>
      <c r="G221" s="77">
        <v>8.5</v>
      </c>
      <c r="H221" s="78">
        <f t="shared" si="107"/>
        <v>0.5</v>
      </c>
      <c r="I221" s="77">
        <f t="shared" ref="I221:I231" si="111">IF((G221="？"),"?",(G221-H221))</f>
        <v>8</v>
      </c>
      <c r="J221" s="79">
        <f t="shared" si="108"/>
        <v>0</v>
      </c>
      <c r="K221" s="78">
        <f t="shared" ref="K221:K231" si="112">IF(2&lt;J221,2,J221)</f>
        <v>0</v>
      </c>
      <c r="L221" s="80">
        <f t="shared" ref="L221:L231" si="113">J221-K221</f>
        <v>0</v>
      </c>
      <c r="M221" s="78">
        <f t="shared" si="109"/>
        <v>0</v>
      </c>
      <c r="N221" s="78"/>
      <c r="O221" s="78"/>
      <c r="P221" s="78"/>
      <c r="Q221" s="78"/>
      <c r="R221" s="78"/>
      <c r="S221" s="77"/>
      <c r="T221" s="77"/>
      <c r="U221" s="80"/>
      <c r="V221" s="77"/>
      <c r="W221" s="48"/>
    </row>
    <row r="222" spans="1:23" ht="16.95" customHeight="1" x14ac:dyDescent="0.3">
      <c r="A222" s="34"/>
      <c r="B222" s="18">
        <v>206</v>
      </c>
      <c r="C222" s="178">
        <v>42575</v>
      </c>
      <c r="D222" s="81">
        <v>0.43518518518518517</v>
      </c>
      <c r="E222" s="81">
        <v>0.83734953703703707</v>
      </c>
      <c r="F222" s="76">
        <f t="shared" si="110"/>
        <v>0.4021643518518519</v>
      </c>
      <c r="G222" s="77">
        <v>9.5</v>
      </c>
      <c r="H222" s="78">
        <f t="shared" si="107"/>
        <v>1.5</v>
      </c>
      <c r="I222" s="77">
        <f t="shared" si="111"/>
        <v>8</v>
      </c>
      <c r="J222" s="79">
        <f t="shared" si="108"/>
        <v>0</v>
      </c>
      <c r="K222" s="78">
        <f t="shared" si="112"/>
        <v>0</v>
      </c>
      <c r="L222" s="80">
        <f t="shared" si="113"/>
        <v>0</v>
      </c>
      <c r="M222" s="78">
        <f t="shared" si="109"/>
        <v>0</v>
      </c>
      <c r="N222" s="78"/>
      <c r="O222" s="78"/>
      <c r="P222" s="78"/>
      <c r="Q222" s="78"/>
      <c r="R222" s="78"/>
      <c r="S222" s="77"/>
      <c r="T222" s="77"/>
      <c r="U222" s="80"/>
      <c r="V222" s="77"/>
      <c r="W222" s="48"/>
    </row>
    <row r="223" spans="1:23" ht="16.95" customHeight="1" x14ac:dyDescent="0.3">
      <c r="A223" s="34"/>
      <c r="B223" s="18">
        <v>207</v>
      </c>
      <c r="C223" s="178">
        <v>42576</v>
      </c>
      <c r="D223" s="81">
        <v>0.42607638888888894</v>
      </c>
      <c r="E223" s="81">
        <v>0.91476851851851848</v>
      </c>
      <c r="F223" s="76">
        <f t="shared" si="110"/>
        <v>0.48869212962962955</v>
      </c>
      <c r="G223" s="77">
        <v>11.5</v>
      </c>
      <c r="H223" s="78">
        <f t="shared" si="107"/>
        <v>1.5</v>
      </c>
      <c r="I223" s="77">
        <f t="shared" si="111"/>
        <v>10</v>
      </c>
      <c r="J223" s="79">
        <f t="shared" si="108"/>
        <v>0</v>
      </c>
      <c r="K223" s="78">
        <f t="shared" si="112"/>
        <v>0</v>
      </c>
      <c r="L223" s="80">
        <f t="shared" si="113"/>
        <v>0</v>
      </c>
      <c r="M223" s="78">
        <f t="shared" si="109"/>
        <v>0</v>
      </c>
      <c r="N223" s="78"/>
      <c r="O223" s="78"/>
      <c r="P223" s="78"/>
      <c r="Q223" s="78"/>
      <c r="R223" s="78"/>
      <c r="S223" s="77"/>
      <c r="T223" s="77"/>
      <c r="U223" s="80"/>
      <c r="V223" s="77"/>
      <c r="W223" s="48"/>
    </row>
    <row r="224" spans="1:23" ht="16.95" customHeight="1" x14ac:dyDescent="0.3">
      <c r="A224" s="34"/>
      <c r="B224" s="18">
        <v>208</v>
      </c>
      <c r="C224" s="178">
        <v>42577</v>
      </c>
      <c r="D224" s="81">
        <v>0.42488425925925927</v>
      </c>
      <c r="E224" s="81">
        <v>0.91784722222222215</v>
      </c>
      <c r="F224" s="76">
        <f t="shared" si="110"/>
        <v>0.49296296296296288</v>
      </c>
      <c r="G224" s="77">
        <v>12</v>
      </c>
      <c r="H224" s="78">
        <f t="shared" si="107"/>
        <v>1.5</v>
      </c>
      <c r="I224" s="77">
        <f t="shared" si="111"/>
        <v>10.5</v>
      </c>
      <c r="J224" s="79">
        <f t="shared" si="108"/>
        <v>0.5</v>
      </c>
      <c r="K224" s="78">
        <f t="shared" si="112"/>
        <v>0.5</v>
      </c>
      <c r="L224" s="80">
        <f t="shared" si="113"/>
        <v>0</v>
      </c>
      <c r="M224" s="78">
        <f t="shared" si="109"/>
        <v>75</v>
      </c>
      <c r="N224" s="78"/>
      <c r="O224" s="78"/>
      <c r="P224" s="78"/>
      <c r="Q224" s="78"/>
      <c r="R224" s="78"/>
      <c r="S224" s="77"/>
      <c r="T224" s="77"/>
      <c r="U224" s="80"/>
      <c r="V224" s="77"/>
      <c r="W224" s="48"/>
    </row>
    <row r="225" spans="1:23" ht="34.049999999999997" customHeight="1" x14ac:dyDescent="0.3">
      <c r="A225" s="34"/>
      <c r="B225" s="18">
        <v>209</v>
      </c>
      <c r="C225" s="178">
        <v>42578</v>
      </c>
      <c r="D225" s="86" t="s">
        <v>158</v>
      </c>
      <c r="E225" s="86" t="s">
        <v>158</v>
      </c>
      <c r="F225" s="76"/>
      <c r="G225" s="77"/>
      <c r="H225" s="77"/>
      <c r="I225" s="77"/>
      <c r="J225" s="79"/>
      <c r="K225" s="78"/>
      <c r="L225" s="77"/>
      <c r="M225" s="78"/>
      <c r="N225" s="78"/>
      <c r="O225" s="78"/>
      <c r="P225" s="78"/>
      <c r="Q225" s="78"/>
      <c r="R225" s="78"/>
      <c r="S225" s="77"/>
      <c r="T225" s="77"/>
      <c r="U225" s="80"/>
      <c r="V225" s="77"/>
      <c r="W225" s="48" t="s">
        <v>60</v>
      </c>
    </row>
    <row r="226" spans="1:23" ht="16.95" customHeight="1" x14ac:dyDescent="0.3">
      <c r="A226" s="34"/>
      <c r="B226" s="18">
        <v>210</v>
      </c>
      <c r="C226" s="178">
        <v>42579</v>
      </c>
      <c r="D226" s="81">
        <v>0.43633101851851852</v>
      </c>
      <c r="E226" s="81">
        <v>0.91621527777777778</v>
      </c>
      <c r="F226" s="76">
        <f t="shared" si="110"/>
        <v>0.47988425925925926</v>
      </c>
      <c r="G226" s="77">
        <v>11.5</v>
      </c>
      <c r="H226" s="78">
        <f t="shared" si="107"/>
        <v>1.5</v>
      </c>
      <c r="I226" s="77">
        <f t="shared" si="111"/>
        <v>10</v>
      </c>
      <c r="J226" s="79">
        <f t="shared" si="108"/>
        <v>0</v>
      </c>
      <c r="K226" s="78">
        <f t="shared" si="112"/>
        <v>0</v>
      </c>
      <c r="L226" s="80">
        <f t="shared" si="113"/>
        <v>0</v>
      </c>
      <c r="M226" s="78">
        <f t="shared" si="109"/>
        <v>0</v>
      </c>
      <c r="N226" s="78"/>
      <c r="O226" s="78"/>
      <c r="P226" s="78"/>
      <c r="Q226" s="78"/>
      <c r="R226" s="78"/>
      <c r="S226" s="77"/>
      <c r="T226" s="77"/>
      <c r="U226" s="80"/>
      <c r="V226" s="77"/>
      <c r="W226" s="48"/>
    </row>
    <row r="227" spans="1:23" x14ac:dyDescent="0.3">
      <c r="A227" s="34"/>
      <c r="B227" s="18"/>
      <c r="C227" s="177" t="s">
        <v>207</v>
      </c>
      <c r="D227" s="26"/>
      <c r="E227" s="26"/>
      <c r="F227" s="32"/>
      <c r="G227" s="27">
        <f>SUM(G199:G226)</f>
        <v>170</v>
      </c>
      <c r="H227" s="27">
        <f>SUM(H199:H226)</f>
        <v>20.5</v>
      </c>
      <c r="I227" s="27">
        <f t="shared" ref="I227:V227" si="114">SUM(I199:I226)</f>
        <v>149.5</v>
      </c>
      <c r="J227" s="27">
        <f t="shared" si="114"/>
        <v>0.5</v>
      </c>
      <c r="K227" s="27">
        <f t="shared" si="114"/>
        <v>0.5</v>
      </c>
      <c r="L227" s="36">
        <f t="shared" si="114"/>
        <v>0</v>
      </c>
      <c r="M227" s="27">
        <f t="shared" si="114"/>
        <v>75</v>
      </c>
      <c r="N227" s="27"/>
      <c r="O227" s="27"/>
      <c r="P227" s="27"/>
      <c r="Q227" s="27">
        <f t="shared" si="114"/>
        <v>0</v>
      </c>
      <c r="R227" s="27">
        <f t="shared" si="114"/>
        <v>0</v>
      </c>
      <c r="S227" s="27">
        <f t="shared" si="114"/>
        <v>0</v>
      </c>
      <c r="T227" s="27">
        <f t="shared" si="114"/>
        <v>0</v>
      </c>
      <c r="U227" s="36">
        <f t="shared" si="114"/>
        <v>0</v>
      </c>
      <c r="V227" s="27">
        <f t="shared" si="114"/>
        <v>0</v>
      </c>
      <c r="W227" s="47" t="s">
        <v>137</v>
      </c>
    </row>
    <row r="228" spans="1:23" x14ac:dyDescent="0.3">
      <c r="A228" s="34"/>
      <c r="B228" s="18"/>
      <c r="C228" s="177" t="s">
        <v>336</v>
      </c>
      <c r="D228" s="84"/>
      <c r="E228" s="85"/>
      <c r="F228" s="32"/>
      <c r="G228" s="27">
        <f>G227</f>
        <v>170</v>
      </c>
      <c r="H228" s="27">
        <f t="shared" ref="H228" si="115">H227</f>
        <v>20.5</v>
      </c>
      <c r="I228" s="27">
        <f t="shared" ref="I228" si="116">I227</f>
        <v>149.5</v>
      </c>
      <c r="J228" s="27">
        <f t="shared" ref="J228" si="117">J227</f>
        <v>0.5</v>
      </c>
      <c r="K228" s="27">
        <f t="shared" ref="K228" si="118">K227</f>
        <v>0.5</v>
      </c>
      <c r="L228" s="36">
        <f t="shared" ref="L228" si="119">L227</f>
        <v>0</v>
      </c>
      <c r="M228" s="27">
        <f t="shared" ref="M228" si="120">M227</f>
        <v>75</v>
      </c>
      <c r="N228" s="27"/>
      <c r="O228" s="27"/>
      <c r="P228" s="27"/>
      <c r="Q228" s="27">
        <f t="shared" ref="Q228" si="121">Q227</f>
        <v>0</v>
      </c>
      <c r="R228" s="27">
        <f t="shared" ref="R228" si="122">R227</f>
        <v>0</v>
      </c>
      <c r="S228" s="27">
        <f t="shared" ref="S228" si="123">S227</f>
        <v>0</v>
      </c>
      <c r="T228" s="27">
        <f t="shared" ref="T228" si="124">T227</f>
        <v>0</v>
      </c>
      <c r="U228" s="36">
        <f t="shared" ref="U228" si="125">U227</f>
        <v>0</v>
      </c>
      <c r="V228" s="27">
        <f t="shared" ref="V228" si="126">V227</f>
        <v>0</v>
      </c>
      <c r="W228" s="27"/>
    </row>
    <row r="229" spans="1:23" x14ac:dyDescent="0.3">
      <c r="A229" s="34"/>
      <c r="B229" s="18">
        <v>211</v>
      </c>
      <c r="C229" s="14">
        <v>42580</v>
      </c>
      <c r="D229" s="7">
        <v>0.43101851851851852</v>
      </c>
      <c r="E229" s="7">
        <v>0.91775462962962961</v>
      </c>
      <c r="F229" s="9">
        <f t="shared" si="110"/>
        <v>0.48673611111111109</v>
      </c>
      <c r="G229" s="5">
        <v>11.5</v>
      </c>
      <c r="H229" s="42">
        <f t="shared" si="107"/>
        <v>1.5</v>
      </c>
      <c r="I229" s="5">
        <f t="shared" si="111"/>
        <v>10</v>
      </c>
      <c r="J229" s="28">
        <f>IF(I229-8&lt;0,0,(I229-8))</f>
        <v>2</v>
      </c>
      <c r="K229" s="42">
        <f t="shared" si="112"/>
        <v>2</v>
      </c>
      <c r="L229" s="130">
        <f t="shared" si="113"/>
        <v>0</v>
      </c>
      <c r="M229" s="42">
        <f t="shared" si="109"/>
        <v>301</v>
      </c>
      <c r="N229" s="42"/>
      <c r="O229" s="42"/>
      <c r="P229" s="42"/>
      <c r="Q229" s="42"/>
      <c r="R229" s="42"/>
      <c r="S229" s="5" t="s">
        <v>265</v>
      </c>
      <c r="T229" s="56">
        <v>1202</v>
      </c>
      <c r="U229" s="130"/>
      <c r="V229" s="5"/>
      <c r="W229" s="48"/>
    </row>
    <row r="230" spans="1:23" ht="16.95" customHeight="1" x14ac:dyDescent="0.3">
      <c r="A230" s="34"/>
      <c r="B230" s="18">
        <v>212</v>
      </c>
      <c r="C230" s="14">
        <v>42581</v>
      </c>
      <c r="D230" s="8" t="s">
        <v>57</v>
      </c>
      <c r="E230" s="8" t="s">
        <v>57</v>
      </c>
      <c r="F230" s="9"/>
      <c r="G230" s="33">
        <v>8</v>
      </c>
      <c r="H230" s="42">
        <f t="shared" si="107"/>
        <v>0.5</v>
      </c>
      <c r="I230" s="5">
        <f t="shared" si="111"/>
        <v>7.5</v>
      </c>
      <c r="J230" s="28">
        <f t="shared" ref="J230:J256" si="127">IF(I230-10&lt;0,0,(I230-10))</f>
        <v>0</v>
      </c>
      <c r="K230" s="42">
        <f t="shared" si="112"/>
        <v>0</v>
      </c>
      <c r="L230" s="130">
        <f t="shared" si="113"/>
        <v>0</v>
      </c>
      <c r="M230" s="42">
        <f t="shared" si="109"/>
        <v>0</v>
      </c>
      <c r="N230" s="42"/>
      <c r="O230" s="42"/>
      <c r="P230" s="42"/>
      <c r="Q230" s="42"/>
      <c r="R230" s="42"/>
      <c r="S230" s="5"/>
      <c r="T230" s="5"/>
      <c r="U230" s="130"/>
      <c r="V230" s="5"/>
      <c r="W230" s="48"/>
    </row>
    <row r="231" spans="1:23" ht="16.95" customHeight="1" x14ac:dyDescent="0.3">
      <c r="A231" s="53"/>
      <c r="B231" s="18">
        <v>213</v>
      </c>
      <c r="C231" s="14">
        <v>42582</v>
      </c>
      <c r="D231" s="7">
        <v>0.41381944444444446</v>
      </c>
      <c r="E231" s="7">
        <v>0.93758101851851849</v>
      </c>
      <c r="F231" s="9">
        <f t="shared" si="110"/>
        <v>0.52376157407407398</v>
      </c>
      <c r="G231" s="5">
        <v>12.5</v>
      </c>
      <c r="H231" s="42">
        <f t="shared" si="107"/>
        <v>1.5</v>
      </c>
      <c r="I231" s="5">
        <f t="shared" si="111"/>
        <v>11</v>
      </c>
      <c r="J231" s="28">
        <f t="shared" si="127"/>
        <v>1</v>
      </c>
      <c r="K231" s="42">
        <f t="shared" si="112"/>
        <v>1</v>
      </c>
      <c r="L231" s="130">
        <f t="shared" si="113"/>
        <v>0</v>
      </c>
      <c r="M231" s="42">
        <f t="shared" si="109"/>
        <v>151</v>
      </c>
      <c r="N231" s="42"/>
      <c r="O231" s="42"/>
      <c r="P231" s="42"/>
      <c r="Q231" s="42"/>
      <c r="R231" s="42"/>
      <c r="S231" s="5"/>
      <c r="T231" s="5"/>
      <c r="U231" s="130"/>
      <c r="V231" s="5"/>
      <c r="W231" s="48"/>
    </row>
    <row r="232" spans="1:23" ht="16.95" customHeight="1" x14ac:dyDescent="0.3">
      <c r="A232" s="171" t="s">
        <v>59</v>
      </c>
      <c r="B232" s="18">
        <v>214</v>
      </c>
      <c r="C232" s="14">
        <v>42583</v>
      </c>
      <c r="D232" s="189" t="s">
        <v>21</v>
      </c>
      <c r="E232" s="190"/>
      <c r="F232" s="9"/>
      <c r="G232" s="5"/>
      <c r="H232" s="5"/>
      <c r="I232" s="5"/>
      <c r="J232" s="28">
        <f t="shared" si="127"/>
        <v>0</v>
      </c>
      <c r="K232" s="42"/>
      <c r="L232" s="5"/>
      <c r="M232" s="42"/>
      <c r="N232" s="42"/>
      <c r="O232" s="42"/>
      <c r="P232" s="42"/>
      <c r="Q232" s="42"/>
      <c r="R232" s="42"/>
      <c r="S232" s="5"/>
      <c r="T232" s="5"/>
      <c r="U232" s="130"/>
      <c r="V232" s="5"/>
      <c r="W232" s="48"/>
    </row>
    <row r="233" spans="1:23" ht="16.95" customHeight="1" x14ac:dyDescent="0.3">
      <c r="A233" s="34" t="s">
        <v>197</v>
      </c>
      <c r="B233" s="18">
        <v>215</v>
      </c>
      <c r="C233" s="14">
        <v>42584</v>
      </c>
      <c r="D233" s="7">
        <v>0.41643518518518513</v>
      </c>
      <c r="E233" s="7">
        <v>0.91781250000000003</v>
      </c>
      <c r="F233" s="9">
        <f t="shared" si="110"/>
        <v>0.50137731481481485</v>
      </c>
      <c r="G233" s="5">
        <v>12</v>
      </c>
      <c r="H233" s="42">
        <f t="shared" si="107"/>
        <v>1.5</v>
      </c>
      <c r="I233" s="5">
        <f>IF((G233="？"),"?",(G233-H233))</f>
        <v>10.5</v>
      </c>
      <c r="J233" s="28">
        <f t="shared" si="127"/>
        <v>0.5</v>
      </c>
      <c r="K233" s="42">
        <f>IF(2&lt;J233,2,J233)</f>
        <v>0.5</v>
      </c>
      <c r="L233" s="130">
        <f>J233-K233</f>
        <v>0</v>
      </c>
      <c r="M233" s="42">
        <f t="shared" ref="M233:M264" si="128">IF(K233="?",0,ROUND(115*4/3*K233+115*5/3*L233,0))</f>
        <v>77</v>
      </c>
      <c r="N233" s="42"/>
      <c r="O233" s="42"/>
      <c r="P233" s="42"/>
      <c r="Q233" s="42"/>
      <c r="R233" s="42"/>
      <c r="S233" s="5"/>
      <c r="T233" s="5"/>
      <c r="U233" s="130"/>
      <c r="V233" s="5"/>
      <c r="W233" s="48"/>
    </row>
    <row r="234" spans="1:23" ht="16.95" customHeight="1" x14ac:dyDescent="0.3">
      <c r="A234" s="34" t="s">
        <v>104</v>
      </c>
      <c r="B234" s="18">
        <v>216</v>
      </c>
      <c r="C234" s="14">
        <v>42585</v>
      </c>
      <c r="D234" s="7">
        <v>0.43392361111111111</v>
      </c>
      <c r="E234" s="7">
        <v>0.73042824074074064</v>
      </c>
      <c r="F234" s="9">
        <f t="shared" si="110"/>
        <v>0.29650462962962953</v>
      </c>
      <c r="G234" s="5">
        <v>7</v>
      </c>
      <c r="H234" s="42">
        <f t="shared" si="107"/>
        <v>0.5</v>
      </c>
      <c r="I234" s="5">
        <f>IF((G234="？"),"?",(G234-H234))</f>
        <v>6.5</v>
      </c>
      <c r="J234" s="28">
        <f t="shared" si="127"/>
        <v>0</v>
      </c>
      <c r="K234" s="42">
        <f>IF(2&lt;J234,2,J234)</f>
        <v>0</v>
      </c>
      <c r="L234" s="130">
        <f>J234-K234</f>
        <v>0</v>
      </c>
      <c r="M234" s="42">
        <f t="shared" si="128"/>
        <v>0</v>
      </c>
      <c r="N234" s="42"/>
      <c r="O234" s="42"/>
      <c r="P234" s="42"/>
      <c r="Q234" s="42"/>
      <c r="R234" s="42"/>
      <c r="S234" s="5"/>
      <c r="T234" s="5"/>
      <c r="U234" s="130"/>
      <c r="V234" s="5"/>
      <c r="W234" s="48"/>
    </row>
    <row r="235" spans="1:23" ht="16.95" customHeight="1" x14ac:dyDescent="0.3">
      <c r="A235" s="34"/>
      <c r="B235" s="18">
        <v>217</v>
      </c>
      <c r="C235" s="14">
        <v>42586</v>
      </c>
      <c r="D235" s="7">
        <v>0.43736111111111109</v>
      </c>
      <c r="E235" s="7">
        <v>0.91699074074074083</v>
      </c>
      <c r="F235" s="9">
        <f t="shared" si="110"/>
        <v>0.47962962962962974</v>
      </c>
      <c r="G235" s="5">
        <v>11.5</v>
      </c>
      <c r="H235" s="42">
        <f t="shared" si="107"/>
        <v>1.5</v>
      </c>
      <c r="I235" s="5">
        <f>IF((G235="？"),"?",(G235-H235))</f>
        <v>10</v>
      </c>
      <c r="J235" s="28">
        <f t="shared" si="127"/>
        <v>0</v>
      </c>
      <c r="K235" s="42">
        <f>IF(2&lt;J235,2,J235)</f>
        <v>0</v>
      </c>
      <c r="L235" s="130">
        <f>J235-K235</f>
        <v>0</v>
      </c>
      <c r="M235" s="42">
        <f t="shared" si="128"/>
        <v>0</v>
      </c>
      <c r="N235" s="42"/>
      <c r="O235" s="42"/>
      <c r="P235" s="42"/>
      <c r="Q235" s="42"/>
      <c r="R235" s="42"/>
      <c r="S235" s="5"/>
      <c r="T235" s="5"/>
      <c r="U235" s="130"/>
      <c r="V235" s="5"/>
      <c r="W235" s="48"/>
    </row>
    <row r="236" spans="1:23" ht="16.95" customHeight="1" x14ac:dyDescent="0.3">
      <c r="A236" s="34"/>
      <c r="B236" s="18">
        <v>218</v>
      </c>
      <c r="C236" s="14">
        <v>42587</v>
      </c>
      <c r="D236" s="189" t="s">
        <v>21</v>
      </c>
      <c r="E236" s="190"/>
      <c r="F236" s="9"/>
      <c r="G236" s="5"/>
      <c r="H236" s="5"/>
      <c r="I236" s="5"/>
      <c r="J236" s="28">
        <f t="shared" si="127"/>
        <v>0</v>
      </c>
      <c r="K236" s="42"/>
      <c r="L236" s="5"/>
      <c r="M236" s="42"/>
      <c r="N236" s="42"/>
      <c r="O236" s="42"/>
      <c r="P236" s="42"/>
      <c r="Q236" s="42"/>
      <c r="R236" s="42"/>
      <c r="S236" s="5"/>
      <c r="T236" s="5"/>
      <c r="U236" s="130"/>
      <c r="V236" s="5"/>
      <c r="W236" s="48"/>
    </row>
    <row r="237" spans="1:23" ht="16.95" customHeight="1" x14ac:dyDescent="0.3">
      <c r="A237" s="34"/>
      <c r="B237" s="18">
        <v>219</v>
      </c>
      <c r="C237" s="14">
        <v>42588</v>
      </c>
      <c r="D237" s="7">
        <v>0.41292824074074069</v>
      </c>
      <c r="E237" s="7">
        <v>0.79259259259259263</v>
      </c>
      <c r="F237" s="9">
        <f t="shared" si="110"/>
        <v>0.37966435185185193</v>
      </c>
      <c r="G237" s="5">
        <v>9</v>
      </c>
      <c r="H237" s="42">
        <f t="shared" si="107"/>
        <v>1.5</v>
      </c>
      <c r="I237" s="5">
        <f>IF((G237="？"),"?",(G237-H237))</f>
        <v>7.5</v>
      </c>
      <c r="J237" s="28">
        <f t="shared" si="127"/>
        <v>0</v>
      </c>
      <c r="K237" s="42">
        <f>IF(2&lt;J237,2,J237)</f>
        <v>0</v>
      </c>
      <c r="L237" s="130">
        <f>J237-K237</f>
        <v>0</v>
      </c>
      <c r="M237" s="42">
        <f t="shared" si="128"/>
        <v>0</v>
      </c>
      <c r="N237" s="42"/>
      <c r="O237" s="42"/>
      <c r="P237" s="42"/>
      <c r="Q237" s="42"/>
      <c r="R237" s="42"/>
      <c r="S237" s="5"/>
      <c r="T237" s="5"/>
      <c r="U237" s="130"/>
      <c r="V237" s="5"/>
      <c r="W237" s="48"/>
    </row>
    <row r="238" spans="1:23" ht="16.95" customHeight="1" x14ac:dyDescent="0.3">
      <c r="A238" s="34"/>
      <c r="B238" s="18">
        <v>220</v>
      </c>
      <c r="C238" s="14">
        <v>42589</v>
      </c>
      <c r="D238" s="7">
        <v>0.40229166666666666</v>
      </c>
      <c r="E238" s="7">
        <v>0.80398148148148152</v>
      </c>
      <c r="F238" s="9">
        <f t="shared" si="110"/>
        <v>0.40168981481481486</v>
      </c>
      <c r="G238" s="5">
        <v>9.5</v>
      </c>
      <c r="H238" s="42">
        <f t="shared" si="107"/>
        <v>1.5</v>
      </c>
      <c r="I238" s="5">
        <f>IF((G238="？"),"?",(G238-H238))</f>
        <v>8</v>
      </c>
      <c r="J238" s="28">
        <f t="shared" si="127"/>
        <v>0</v>
      </c>
      <c r="K238" s="42">
        <f>IF(2&lt;J238,2,J238)</f>
        <v>0</v>
      </c>
      <c r="L238" s="130">
        <f>J238-K238</f>
        <v>0</v>
      </c>
      <c r="M238" s="42">
        <f t="shared" si="128"/>
        <v>0</v>
      </c>
      <c r="N238" s="42"/>
      <c r="O238" s="42"/>
      <c r="P238" s="42"/>
      <c r="Q238" s="42"/>
      <c r="R238" s="42"/>
      <c r="S238" s="5"/>
      <c r="T238" s="5"/>
      <c r="U238" s="130"/>
      <c r="V238" s="5"/>
      <c r="W238" s="48"/>
    </row>
    <row r="239" spans="1:23" ht="16.95" customHeight="1" x14ac:dyDescent="0.3">
      <c r="A239" s="34"/>
      <c r="B239" s="18">
        <v>221</v>
      </c>
      <c r="C239" s="14">
        <v>42590</v>
      </c>
      <c r="D239" s="7">
        <v>0.43766203703703704</v>
      </c>
      <c r="E239" s="7">
        <v>0.91674768518518512</v>
      </c>
      <c r="F239" s="9">
        <f t="shared" si="110"/>
        <v>0.47908564814814808</v>
      </c>
      <c r="G239" s="5">
        <v>11.5</v>
      </c>
      <c r="H239" s="42">
        <f t="shared" si="107"/>
        <v>1.5</v>
      </c>
      <c r="I239" s="5">
        <f>IF((G239="？"),"?",(G239-H239))</f>
        <v>10</v>
      </c>
      <c r="J239" s="28">
        <f t="shared" si="127"/>
        <v>0</v>
      </c>
      <c r="K239" s="42">
        <f>IF(2&lt;J239,2,J239)</f>
        <v>0</v>
      </c>
      <c r="L239" s="130">
        <f>J239-K239</f>
        <v>0</v>
      </c>
      <c r="M239" s="42">
        <f t="shared" si="128"/>
        <v>0</v>
      </c>
      <c r="N239" s="42"/>
      <c r="O239" s="42"/>
      <c r="P239" s="42"/>
      <c r="Q239" s="42"/>
      <c r="R239" s="42"/>
      <c r="S239" s="5"/>
      <c r="T239" s="5"/>
      <c r="U239" s="130"/>
      <c r="V239" s="5"/>
      <c r="W239" s="48"/>
    </row>
    <row r="240" spans="1:23" ht="16.95" customHeight="1" x14ac:dyDescent="0.3">
      <c r="A240" s="34"/>
      <c r="B240" s="18">
        <v>222</v>
      </c>
      <c r="C240" s="14">
        <v>42591</v>
      </c>
      <c r="D240" s="7">
        <v>0.43788194444444445</v>
      </c>
      <c r="E240" s="7">
        <v>0.73092592592592587</v>
      </c>
      <c r="F240" s="9">
        <f t="shared" si="110"/>
        <v>0.29304398148148142</v>
      </c>
      <c r="G240" s="5">
        <v>7</v>
      </c>
      <c r="H240" s="42">
        <f t="shared" si="107"/>
        <v>0.5</v>
      </c>
      <c r="I240" s="5">
        <f>IF((G240="？"),"?",(G240-H240))</f>
        <v>6.5</v>
      </c>
      <c r="J240" s="28">
        <f t="shared" si="127"/>
        <v>0</v>
      </c>
      <c r="K240" s="42">
        <f>IF(2&lt;J240,2,J240)</f>
        <v>0</v>
      </c>
      <c r="L240" s="130">
        <f>J240-K240</f>
        <v>0</v>
      </c>
      <c r="M240" s="42">
        <f t="shared" si="128"/>
        <v>0</v>
      </c>
      <c r="N240" s="42"/>
      <c r="O240" s="42"/>
      <c r="P240" s="42"/>
      <c r="Q240" s="42"/>
      <c r="R240" s="42"/>
      <c r="S240" s="5"/>
      <c r="T240" s="5"/>
      <c r="U240" s="130"/>
      <c r="V240" s="5"/>
      <c r="W240" s="48"/>
    </row>
    <row r="241" spans="1:23" ht="16.95" customHeight="1" x14ac:dyDescent="0.3">
      <c r="A241" s="34"/>
      <c r="B241" s="18">
        <v>223</v>
      </c>
      <c r="C241" s="14">
        <v>42592</v>
      </c>
      <c r="D241" s="7">
        <v>0.42898148148148146</v>
      </c>
      <c r="E241" s="7">
        <v>0.9180787037037037</v>
      </c>
      <c r="F241" s="9">
        <f t="shared" si="110"/>
        <v>0.48909722222222224</v>
      </c>
      <c r="G241" s="5">
        <v>11.5</v>
      </c>
      <c r="H241" s="42">
        <f t="shared" si="107"/>
        <v>1.5</v>
      </c>
      <c r="I241" s="5">
        <f>IF((G241="？"),"?",(G241-H241))</f>
        <v>10</v>
      </c>
      <c r="J241" s="28">
        <f t="shared" si="127"/>
        <v>0</v>
      </c>
      <c r="K241" s="42">
        <f>IF(2&lt;J241,2,J241)</f>
        <v>0</v>
      </c>
      <c r="L241" s="130">
        <f>J241-K241</f>
        <v>0</v>
      </c>
      <c r="M241" s="42">
        <f t="shared" si="128"/>
        <v>0</v>
      </c>
      <c r="N241" s="42"/>
      <c r="O241" s="42"/>
      <c r="P241" s="42"/>
      <c r="Q241" s="42"/>
      <c r="R241" s="42"/>
      <c r="S241" s="5"/>
      <c r="T241" s="5"/>
      <c r="U241" s="130"/>
      <c r="V241" s="5"/>
      <c r="W241" s="48"/>
    </row>
    <row r="242" spans="1:23" ht="16.95" customHeight="1" x14ac:dyDescent="0.3">
      <c r="A242" s="34"/>
      <c r="B242" s="18">
        <v>224</v>
      </c>
      <c r="C242" s="14">
        <v>42593</v>
      </c>
      <c r="D242" s="189" t="s">
        <v>21</v>
      </c>
      <c r="E242" s="190"/>
      <c r="F242" s="9"/>
      <c r="G242" s="5"/>
      <c r="H242" s="5"/>
      <c r="I242" s="5"/>
      <c r="J242" s="28"/>
      <c r="K242" s="42"/>
      <c r="L242" s="5"/>
      <c r="M242" s="42"/>
      <c r="N242" s="42"/>
      <c r="O242" s="42"/>
      <c r="P242" s="42"/>
      <c r="Q242" s="42"/>
      <c r="R242" s="42"/>
      <c r="S242" s="5"/>
      <c r="T242" s="5"/>
      <c r="U242" s="130"/>
      <c r="V242" s="5"/>
      <c r="W242" s="48"/>
    </row>
    <row r="243" spans="1:23" ht="16.95" customHeight="1" x14ac:dyDescent="0.3">
      <c r="A243" s="34"/>
      <c r="B243" s="18">
        <v>225</v>
      </c>
      <c r="C243" s="14">
        <v>42594</v>
      </c>
      <c r="D243" s="7">
        <v>0.42409722222222218</v>
      </c>
      <c r="E243" s="7">
        <v>0.82327546296296295</v>
      </c>
      <c r="F243" s="9">
        <f t="shared" si="110"/>
        <v>0.39917824074074076</v>
      </c>
      <c r="G243" s="5">
        <v>9.5</v>
      </c>
      <c r="H243" s="42">
        <f t="shared" si="107"/>
        <v>1.5</v>
      </c>
      <c r="I243" s="5">
        <f>IF((G243="？"),"?",(G243-H243))</f>
        <v>8</v>
      </c>
      <c r="J243" s="28">
        <f t="shared" si="127"/>
        <v>0</v>
      </c>
      <c r="K243" s="42">
        <f>IF(2&lt;J243,2,J243)</f>
        <v>0</v>
      </c>
      <c r="L243" s="130">
        <f>J243-K243</f>
        <v>0</v>
      </c>
      <c r="M243" s="42">
        <f t="shared" si="128"/>
        <v>0</v>
      </c>
      <c r="N243" s="42"/>
      <c r="O243" s="42"/>
      <c r="P243" s="42"/>
      <c r="Q243" s="42"/>
      <c r="R243" s="42"/>
      <c r="S243" s="5"/>
      <c r="T243" s="5"/>
      <c r="U243" s="130"/>
      <c r="V243" s="5"/>
      <c r="W243" s="48"/>
    </row>
    <row r="244" spans="1:23" ht="16.95" customHeight="1" x14ac:dyDescent="0.3">
      <c r="A244" s="34"/>
      <c r="B244" s="18">
        <v>226</v>
      </c>
      <c r="C244" s="14">
        <v>42595</v>
      </c>
      <c r="D244" s="7">
        <v>0.49099537037037039</v>
      </c>
      <c r="E244" s="7">
        <v>0.93782407407407409</v>
      </c>
      <c r="F244" s="9">
        <f t="shared" si="110"/>
        <v>0.4468287037037037</v>
      </c>
      <c r="G244" s="5">
        <v>10.5</v>
      </c>
      <c r="H244" s="42">
        <f t="shared" si="107"/>
        <v>1.5</v>
      </c>
      <c r="I244" s="5">
        <f>IF((G244="？"),"?",(G244-H244))</f>
        <v>9</v>
      </c>
      <c r="J244" s="28">
        <f t="shared" si="127"/>
        <v>0</v>
      </c>
      <c r="K244" s="42">
        <f>IF(2&lt;J244,2,J244)</f>
        <v>0</v>
      </c>
      <c r="L244" s="130">
        <f>J244-K244</f>
        <v>0</v>
      </c>
      <c r="M244" s="42">
        <f t="shared" si="128"/>
        <v>0</v>
      </c>
      <c r="N244" s="42"/>
      <c r="O244" s="42"/>
      <c r="P244" s="42"/>
      <c r="Q244" s="42"/>
      <c r="R244" s="42"/>
      <c r="S244" s="5"/>
      <c r="T244" s="5"/>
      <c r="U244" s="130"/>
      <c r="V244" s="5"/>
      <c r="W244" s="48"/>
    </row>
    <row r="245" spans="1:23" ht="16.95" customHeight="1" x14ac:dyDescent="0.3">
      <c r="A245" s="34"/>
      <c r="B245" s="18">
        <v>227</v>
      </c>
      <c r="C245" s="14">
        <v>42596</v>
      </c>
      <c r="D245" s="7">
        <v>0.41281250000000003</v>
      </c>
      <c r="E245" s="7">
        <v>0.83611111111111114</v>
      </c>
      <c r="F245" s="9">
        <f t="shared" si="110"/>
        <v>0.42329861111111111</v>
      </c>
      <c r="G245" s="5">
        <v>10</v>
      </c>
      <c r="H245" s="42">
        <f t="shared" si="107"/>
        <v>1.5</v>
      </c>
      <c r="I245" s="5">
        <f>IF((G245="？"),"?",(G245-H245))</f>
        <v>8.5</v>
      </c>
      <c r="J245" s="28">
        <f t="shared" si="127"/>
        <v>0</v>
      </c>
      <c r="K245" s="42">
        <f>IF(2&lt;J245,2,J245)</f>
        <v>0</v>
      </c>
      <c r="L245" s="130">
        <f>J245-K245</f>
        <v>0</v>
      </c>
      <c r="M245" s="42">
        <f t="shared" si="128"/>
        <v>0</v>
      </c>
      <c r="N245" s="42"/>
      <c r="O245" s="42"/>
      <c r="P245" s="42"/>
      <c r="Q245" s="42"/>
      <c r="R245" s="42"/>
      <c r="S245" s="5"/>
      <c r="T245" s="5"/>
      <c r="U245" s="130"/>
      <c r="V245" s="5"/>
      <c r="W245" s="48"/>
    </row>
    <row r="246" spans="1:23" ht="16.95" customHeight="1" x14ac:dyDescent="0.3">
      <c r="A246" s="34"/>
      <c r="B246" s="18">
        <v>228</v>
      </c>
      <c r="C246" s="14">
        <v>42597</v>
      </c>
      <c r="D246" s="7">
        <v>0.43355324074074075</v>
      </c>
      <c r="E246" s="7">
        <v>0.7428703703703704</v>
      </c>
      <c r="F246" s="9">
        <f t="shared" si="110"/>
        <v>0.30931712962962965</v>
      </c>
      <c r="G246" s="5">
        <v>7.5</v>
      </c>
      <c r="H246" s="42">
        <f t="shared" si="107"/>
        <v>0.5</v>
      </c>
      <c r="I246" s="5">
        <f>IF((G246="？"),"?",(G246-H246))</f>
        <v>7</v>
      </c>
      <c r="J246" s="28">
        <f t="shared" si="127"/>
        <v>0</v>
      </c>
      <c r="K246" s="42">
        <f>IF(2&lt;J246,2,J246)</f>
        <v>0</v>
      </c>
      <c r="L246" s="130">
        <f>J246-K246</f>
        <v>0</v>
      </c>
      <c r="M246" s="42">
        <f t="shared" si="128"/>
        <v>0</v>
      </c>
      <c r="N246" s="42"/>
      <c r="O246" s="42"/>
      <c r="P246" s="42"/>
      <c r="Q246" s="42"/>
      <c r="R246" s="42"/>
      <c r="S246" s="5"/>
      <c r="T246" s="5"/>
      <c r="U246" s="130"/>
      <c r="V246" s="5"/>
      <c r="W246" s="48"/>
    </row>
    <row r="247" spans="1:23" ht="16.95" customHeight="1" x14ac:dyDescent="0.3">
      <c r="A247" s="34"/>
      <c r="B247" s="18">
        <v>229</v>
      </c>
      <c r="C247" s="14">
        <v>42598</v>
      </c>
      <c r="D247" s="189" t="s">
        <v>21</v>
      </c>
      <c r="E247" s="190"/>
      <c r="F247" s="9"/>
      <c r="G247" s="5"/>
      <c r="H247" s="5"/>
      <c r="I247" s="5"/>
      <c r="J247" s="28"/>
      <c r="K247" s="42"/>
      <c r="L247" s="5"/>
      <c r="M247" s="42"/>
      <c r="N247" s="42"/>
      <c r="O247" s="42"/>
      <c r="P247" s="42"/>
      <c r="Q247" s="42"/>
      <c r="R247" s="42"/>
      <c r="S247" s="5"/>
      <c r="T247" s="5"/>
      <c r="U247" s="130"/>
      <c r="V247" s="5"/>
      <c r="W247" s="48"/>
    </row>
    <row r="248" spans="1:23" ht="16.95" customHeight="1" x14ac:dyDescent="0.3">
      <c r="A248" s="34"/>
      <c r="B248" s="18">
        <v>230</v>
      </c>
      <c r="C248" s="14">
        <v>42599</v>
      </c>
      <c r="D248" s="7">
        <v>0.43763888888888891</v>
      </c>
      <c r="E248" s="7">
        <v>0.91736111111111107</v>
      </c>
      <c r="F248" s="9">
        <f t="shared" si="110"/>
        <v>0.47972222222222216</v>
      </c>
      <c r="G248" s="5">
        <v>11.5</v>
      </c>
      <c r="H248" s="42">
        <f t="shared" si="107"/>
        <v>1.5</v>
      </c>
      <c r="I248" s="5">
        <f t="shared" ref="I248:I254" si="129">IF((G248="？"),"?",(G248-H248))</f>
        <v>10</v>
      </c>
      <c r="J248" s="28">
        <f t="shared" si="127"/>
        <v>0</v>
      </c>
      <c r="K248" s="42">
        <f t="shared" ref="K248:K254" si="130">IF(2&lt;J248,2,J248)</f>
        <v>0</v>
      </c>
      <c r="L248" s="130">
        <f t="shared" ref="L248:L254" si="131">J248-K248</f>
        <v>0</v>
      </c>
      <c r="M248" s="42">
        <f t="shared" si="128"/>
        <v>0</v>
      </c>
      <c r="N248" s="42"/>
      <c r="O248" s="42"/>
      <c r="P248" s="42"/>
      <c r="Q248" s="42"/>
      <c r="R248" s="42"/>
      <c r="S248" s="5"/>
      <c r="T248" s="5"/>
      <c r="U248" s="130"/>
      <c r="V248" s="5"/>
      <c r="W248" s="48"/>
    </row>
    <row r="249" spans="1:23" ht="16.95" customHeight="1" x14ac:dyDescent="0.3">
      <c r="A249" s="34"/>
      <c r="B249" s="18">
        <v>231</v>
      </c>
      <c r="C249" s="14">
        <v>42600</v>
      </c>
      <c r="D249" s="7">
        <v>0.43761574074074078</v>
      </c>
      <c r="E249" s="7">
        <v>0.77540509259259249</v>
      </c>
      <c r="F249" s="9">
        <f t="shared" si="110"/>
        <v>0.33778935185185172</v>
      </c>
      <c r="G249" s="5">
        <v>8</v>
      </c>
      <c r="H249" s="42">
        <f t="shared" si="107"/>
        <v>0.5</v>
      </c>
      <c r="I249" s="5">
        <f t="shared" si="129"/>
        <v>7.5</v>
      </c>
      <c r="J249" s="28">
        <f t="shared" si="127"/>
        <v>0</v>
      </c>
      <c r="K249" s="42">
        <f t="shared" si="130"/>
        <v>0</v>
      </c>
      <c r="L249" s="130">
        <f t="shared" si="131"/>
        <v>0</v>
      </c>
      <c r="M249" s="42">
        <f t="shared" si="128"/>
        <v>0</v>
      </c>
      <c r="N249" s="42"/>
      <c r="O249" s="42"/>
      <c r="P249" s="42"/>
      <c r="Q249" s="42"/>
      <c r="R249" s="42"/>
      <c r="S249" s="5"/>
      <c r="T249" s="5"/>
      <c r="U249" s="130"/>
      <c r="V249" s="5"/>
      <c r="W249" s="48"/>
    </row>
    <row r="250" spans="1:23" ht="16.95" customHeight="1" x14ac:dyDescent="0.3">
      <c r="A250" s="34"/>
      <c r="B250" s="18">
        <v>232</v>
      </c>
      <c r="C250" s="14">
        <v>42601</v>
      </c>
      <c r="D250" s="7">
        <v>0.43099537037037039</v>
      </c>
      <c r="E250" s="7">
        <v>0.85464120370370367</v>
      </c>
      <c r="F250" s="9">
        <f t="shared" si="110"/>
        <v>0.42364583333333328</v>
      </c>
      <c r="G250" s="5">
        <v>10</v>
      </c>
      <c r="H250" s="42">
        <f t="shared" si="107"/>
        <v>1.5</v>
      </c>
      <c r="I250" s="5">
        <f t="shared" si="129"/>
        <v>8.5</v>
      </c>
      <c r="J250" s="28">
        <f>IF(I250-8&lt;0,0,(I250-8))</f>
        <v>0.5</v>
      </c>
      <c r="K250" s="42">
        <f t="shared" si="130"/>
        <v>0.5</v>
      </c>
      <c r="L250" s="130">
        <f t="shared" si="131"/>
        <v>0</v>
      </c>
      <c r="M250" s="42">
        <f t="shared" si="128"/>
        <v>77</v>
      </c>
      <c r="N250" s="42"/>
      <c r="O250" s="42"/>
      <c r="P250" s="42"/>
      <c r="Q250" s="42" t="s">
        <v>268</v>
      </c>
      <c r="R250" s="42">
        <f>IF(I250&gt;8,ROUND(2*1/3*115+6*2/3*115+(I250-8)*5/3*115,0),ROUND(2*1/3*115+(I250-2)*2/3*115,0))</f>
        <v>633</v>
      </c>
      <c r="S250" s="5"/>
      <c r="T250" s="5"/>
      <c r="U250" s="130"/>
      <c r="V250" s="5"/>
      <c r="W250" s="48"/>
    </row>
    <row r="251" spans="1:23" ht="16.95" customHeight="1" x14ac:dyDescent="0.3">
      <c r="A251" s="34"/>
      <c r="B251" s="18">
        <v>233</v>
      </c>
      <c r="C251" s="14">
        <v>42602</v>
      </c>
      <c r="D251" s="7">
        <v>0.40564814814814815</v>
      </c>
      <c r="E251" s="7">
        <v>0.88091435185185185</v>
      </c>
      <c r="F251" s="9">
        <f t="shared" si="110"/>
        <v>0.4752662037037037</v>
      </c>
      <c r="G251" s="5">
        <v>11.5</v>
      </c>
      <c r="H251" s="42">
        <f t="shared" si="107"/>
        <v>1.5</v>
      </c>
      <c r="I251" s="5">
        <f t="shared" si="129"/>
        <v>10</v>
      </c>
      <c r="J251" s="28">
        <f t="shared" si="127"/>
        <v>0</v>
      </c>
      <c r="K251" s="42">
        <f t="shared" si="130"/>
        <v>0</v>
      </c>
      <c r="L251" s="130">
        <f t="shared" si="131"/>
        <v>0</v>
      </c>
      <c r="M251" s="42">
        <f t="shared" si="128"/>
        <v>0</v>
      </c>
      <c r="N251" s="42"/>
      <c r="O251" s="42"/>
      <c r="P251" s="42"/>
      <c r="Q251" s="42"/>
      <c r="R251" s="42"/>
      <c r="S251" s="5"/>
      <c r="T251" s="5"/>
      <c r="U251" s="130"/>
      <c r="V251" s="5"/>
      <c r="W251" s="48"/>
    </row>
    <row r="252" spans="1:23" ht="16.95" customHeight="1" x14ac:dyDescent="0.3">
      <c r="A252" s="34"/>
      <c r="B252" s="18">
        <v>234</v>
      </c>
      <c r="C252" s="14">
        <v>42603</v>
      </c>
      <c r="D252" s="7">
        <v>0.40539351851851851</v>
      </c>
      <c r="E252" s="7">
        <v>0.83795138888888887</v>
      </c>
      <c r="F252" s="9">
        <f t="shared" si="110"/>
        <v>0.43255787037037036</v>
      </c>
      <c r="G252" s="5">
        <v>10.5</v>
      </c>
      <c r="H252" s="42">
        <f t="shared" si="107"/>
        <v>1.5</v>
      </c>
      <c r="I252" s="5">
        <f t="shared" si="129"/>
        <v>9</v>
      </c>
      <c r="J252" s="28">
        <f t="shared" si="127"/>
        <v>0</v>
      </c>
      <c r="K252" s="42">
        <f t="shared" si="130"/>
        <v>0</v>
      </c>
      <c r="L252" s="130">
        <f t="shared" si="131"/>
        <v>0</v>
      </c>
      <c r="M252" s="42">
        <f t="shared" si="128"/>
        <v>0</v>
      </c>
      <c r="N252" s="42"/>
      <c r="O252" s="42"/>
      <c r="P252" s="42"/>
      <c r="Q252" s="42"/>
      <c r="R252" s="42"/>
      <c r="S252" s="5"/>
      <c r="T252" s="5"/>
      <c r="U252" s="130"/>
      <c r="V252" s="5"/>
      <c r="W252" s="48"/>
    </row>
    <row r="253" spans="1:23" ht="16.95" customHeight="1" x14ac:dyDescent="0.3">
      <c r="A253" s="34"/>
      <c r="B253" s="18">
        <v>235</v>
      </c>
      <c r="C253" s="14">
        <v>42604</v>
      </c>
      <c r="D253" s="7">
        <v>0.42854166666666665</v>
      </c>
      <c r="E253" s="7">
        <v>0.86486111111111119</v>
      </c>
      <c r="F253" s="9">
        <f t="shared" si="110"/>
        <v>0.43631944444444454</v>
      </c>
      <c r="G253" s="5">
        <v>10.5</v>
      </c>
      <c r="H253" s="42">
        <f t="shared" si="107"/>
        <v>1.5</v>
      </c>
      <c r="I253" s="5">
        <f t="shared" si="129"/>
        <v>9</v>
      </c>
      <c r="J253" s="28">
        <f t="shared" si="127"/>
        <v>0</v>
      </c>
      <c r="K253" s="42">
        <f t="shared" si="130"/>
        <v>0</v>
      </c>
      <c r="L253" s="130">
        <f t="shared" si="131"/>
        <v>0</v>
      </c>
      <c r="M253" s="42">
        <f t="shared" si="128"/>
        <v>0</v>
      </c>
      <c r="N253" s="42">
        <v>2</v>
      </c>
      <c r="O253" s="42">
        <v>3.5</v>
      </c>
      <c r="P253" s="42">
        <f>IF(O253&gt;6,ROUND(N253*4/3*115+6*5/3*115+(O253-6)*8/3*115,0),ROUND(N253*4/3*115+O253*5/3*115,0))</f>
        <v>978</v>
      </c>
      <c r="Q253" s="42"/>
      <c r="R253" s="42"/>
      <c r="S253" s="5"/>
      <c r="T253" s="5"/>
      <c r="U253" s="130"/>
      <c r="V253" s="5"/>
      <c r="W253" s="48"/>
    </row>
    <row r="254" spans="1:23" x14ac:dyDescent="0.3">
      <c r="A254" s="34"/>
      <c r="B254" s="18">
        <v>236</v>
      </c>
      <c r="C254" s="14">
        <v>42605</v>
      </c>
      <c r="D254" s="7">
        <v>0.4314236111111111</v>
      </c>
      <c r="E254" s="7">
        <v>0.88725694444444436</v>
      </c>
      <c r="F254" s="9">
        <f t="shared" si="110"/>
        <v>0.45583333333333326</v>
      </c>
      <c r="G254" s="5">
        <v>11</v>
      </c>
      <c r="H254" s="42">
        <f t="shared" si="107"/>
        <v>1.5</v>
      </c>
      <c r="I254" s="5">
        <f t="shared" si="129"/>
        <v>9.5</v>
      </c>
      <c r="J254" s="28">
        <f>IF(I254-8&lt;0,0,(I254-8))</f>
        <v>1.5</v>
      </c>
      <c r="K254" s="42">
        <f t="shared" si="130"/>
        <v>1.5</v>
      </c>
      <c r="L254" s="130">
        <f t="shared" si="131"/>
        <v>0</v>
      </c>
      <c r="M254" s="42">
        <f t="shared" si="128"/>
        <v>230</v>
      </c>
      <c r="N254" s="42"/>
      <c r="O254" s="42"/>
      <c r="P254" s="42"/>
      <c r="Q254" s="42"/>
      <c r="R254" s="42"/>
      <c r="S254" s="5" t="s">
        <v>265</v>
      </c>
      <c r="T254" s="56">
        <v>1147</v>
      </c>
      <c r="U254" s="130"/>
      <c r="V254" s="5"/>
      <c r="W254" s="48"/>
    </row>
    <row r="255" spans="1:23" ht="16.95" customHeight="1" x14ac:dyDescent="0.3">
      <c r="A255" s="34"/>
      <c r="B255" s="18">
        <v>237</v>
      </c>
      <c r="C255" s="14">
        <v>42606</v>
      </c>
      <c r="D255" s="189" t="s">
        <v>21</v>
      </c>
      <c r="E255" s="190"/>
      <c r="F255" s="9"/>
      <c r="G255" s="5"/>
      <c r="H255" s="5"/>
      <c r="I255" s="5"/>
      <c r="J255" s="28"/>
      <c r="K255" s="42"/>
      <c r="L255" s="5"/>
      <c r="M255" s="42"/>
      <c r="N255" s="42"/>
      <c r="O255" s="42"/>
      <c r="P255" s="42"/>
      <c r="Q255" s="42"/>
      <c r="R255" s="42"/>
      <c r="S255" s="5"/>
      <c r="T255" s="5"/>
      <c r="U255" s="130"/>
      <c r="V255" s="5"/>
      <c r="W255" s="48"/>
    </row>
    <row r="256" spans="1:23" ht="16.95" customHeight="1" x14ac:dyDescent="0.3">
      <c r="A256" s="34"/>
      <c r="B256" s="18">
        <v>238</v>
      </c>
      <c r="C256" s="14">
        <v>42607</v>
      </c>
      <c r="D256" s="7">
        <v>0.42871527777777779</v>
      </c>
      <c r="E256" s="7">
        <v>0.81972222222222213</v>
      </c>
      <c r="F256" s="9">
        <f t="shared" si="110"/>
        <v>0.39100694444444434</v>
      </c>
      <c r="G256" s="5">
        <v>9.5</v>
      </c>
      <c r="H256" s="42">
        <f t="shared" si="107"/>
        <v>1.5</v>
      </c>
      <c r="I256" s="5">
        <f t="shared" ref="I256:I264" si="132">IF((G256="？"),"?",(G256-H256))</f>
        <v>8</v>
      </c>
      <c r="J256" s="28">
        <f t="shared" si="127"/>
        <v>0</v>
      </c>
      <c r="K256" s="42">
        <f t="shared" ref="K256:K264" si="133">IF(2&lt;J256,2,J256)</f>
        <v>0</v>
      </c>
      <c r="L256" s="130">
        <f t="shared" ref="L256:L264" si="134">J256-K256</f>
        <v>0</v>
      </c>
      <c r="M256" s="42">
        <f t="shared" si="128"/>
        <v>0</v>
      </c>
      <c r="N256" s="42">
        <v>2</v>
      </c>
      <c r="O256" s="42">
        <v>6</v>
      </c>
      <c r="P256" s="42">
        <f>IF(O256&gt;6,ROUND(N256*4/3*115+6*5/3*115+(O256-6)*8/3*115,0),ROUND(N256*4/3*115+O256*5/3*115,0))</f>
        <v>1457</v>
      </c>
      <c r="Q256" s="42"/>
      <c r="R256" s="42"/>
      <c r="S256" s="5"/>
      <c r="T256" s="5"/>
      <c r="U256" s="130"/>
      <c r="V256" s="5"/>
      <c r="W256" s="48"/>
    </row>
    <row r="257" spans="1:23" x14ac:dyDescent="0.3">
      <c r="A257" s="34"/>
      <c r="B257" s="18"/>
      <c r="C257" s="177" t="s">
        <v>207</v>
      </c>
      <c r="D257" s="26"/>
      <c r="E257" s="26"/>
      <c r="F257" s="32"/>
      <c r="G257" s="27">
        <f>SUM(G229:G256)</f>
        <v>231</v>
      </c>
      <c r="H257" s="27">
        <f>SUM(H229:H256)</f>
        <v>29.5</v>
      </c>
      <c r="I257" s="27">
        <f t="shared" ref="I257:V257" si="135">SUM(I229:I256)</f>
        <v>201.5</v>
      </c>
      <c r="J257" s="27">
        <f t="shared" si="135"/>
        <v>5.5</v>
      </c>
      <c r="K257" s="27">
        <f t="shared" si="135"/>
        <v>5.5</v>
      </c>
      <c r="L257" s="36">
        <f t="shared" si="135"/>
        <v>0</v>
      </c>
      <c r="M257" s="27">
        <f t="shared" si="135"/>
        <v>836</v>
      </c>
      <c r="N257" s="27">
        <f t="shared" si="135"/>
        <v>4</v>
      </c>
      <c r="O257" s="27">
        <f t="shared" si="135"/>
        <v>9.5</v>
      </c>
      <c r="P257" s="27">
        <f t="shared" si="135"/>
        <v>2435</v>
      </c>
      <c r="Q257" s="27">
        <v>1</v>
      </c>
      <c r="R257" s="27">
        <f t="shared" si="135"/>
        <v>633</v>
      </c>
      <c r="S257" s="27">
        <v>2</v>
      </c>
      <c r="T257" s="27">
        <v>2349</v>
      </c>
      <c r="U257" s="36">
        <f t="shared" si="135"/>
        <v>0</v>
      </c>
      <c r="V257" s="27">
        <f t="shared" si="135"/>
        <v>0</v>
      </c>
      <c r="W257" s="47" t="s">
        <v>212</v>
      </c>
    </row>
    <row r="258" spans="1:23" x14ac:dyDescent="0.3">
      <c r="A258" s="34"/>
      <c r="B258" s="118"/>
      <c r="C258" s="177" t="s">
        <v>336</v>
      </c>
      <c r="D258" s="84"/>
      <c r="E258" s="85"/>
      <c r="F258" s="32"/>
      <c r="G258" s="27">
        <f>G257-G229-G254-G250</f>
        <v>198.5</v>
      </c>
      <c r="H258" s="27">
        <f>H257-H229-H254-H250</f>
        <v>25</v>
      </c>
      <c r="I258" s="27">
        <f>I257-I229-I254-I250</f>
        <v>173.5</v>
      </c>
      <c r="J258" s="27">
        <f>J257-J229-J254-J250</f>
        <v>1.5</v>
      </c>
      <c r="K258" s="27">
        <f t="shared" ref="K258:L258" si="136">K257-K229-K254-K250</f>
        <v>1.5</v>
      </c>
      <c r="L258" s="27">
        <f t="shared" si="136"/>
        <v>0</v>
      </c>
      <c r="M258" s="27">
        <f>M257-M229-M254-M250</f>
        <v>228</v>
      </c>
      <c r="N258" s="27">
        <f>N257</f>
        <v>4</v>
      </c>
      <c r="O258" s="27">
        <f t="shared" ref="O258" si="137">O257</f>
        <v>9.5</v>
      </c>
      <c r="P258" s="27">
        <f t="shared" ref="P258" si="138">P257</f>
        <v>2435</v>
      </c>
      <c r="Q258" s="27">
        <f t="shared" ref="Q258" si="139">Q257</f>
        <v>1</v>
      </c>
      <c r="R258" s="27">
        <f t="shared" ref="R258" si="140">R257</f>
        <v>633</v>
      </c>
      <c r="S258" s="27">
        <f t="shared" ref="S258" si="141">S257</f>
        <v>2</v>
      </c>
      <c r="T258" s="27">
        <f t="shared" ref="T258" si="142">T257</f>
        <v>2349</v>
      </c>
      <c r="U258" s="36">
        <f t="shared" ref="U258" si="143">U257</f>
        <v>0</v>
      </c>
      <c r="V258" s="27">
        <f t="shared" ref="V258" si="144">V257</f>
        <v>0</v>
      </c>
      <c r="W258" s="27"/>
    </row>
    <row r="259" spans="1:23" ht="16.95" customHeight="1" x14ac:dyDescent="0.3">
      <c r="A259" s="34"/>
      <c r="B259" s="18">
        <v>239</v>
      </c>
      <c r="C259" s="178">
        <v>42608</v>
      </c>
      <c r="D259" s="81">
        <v>0.43009259259259264</v>
      </c>
      <c r="E259" s="81">
        <v>0.82170138888888899</v>
      </c>
      <c r="F259" s="76">
        <f t="shared" si="110"/>
        <v>0.39160879629629636</v>
      </c>
      <c r="G259" s="77">
        <v>9.5</v>
      </c>
      <c r="H259" s="78">
        <f t="shared" si="107"/>
        <v>1.5</v>
      </c>
      <c r="I259" s="77">
        <f t="shared" si="132"/>
        <v>8</v>
      </c>
      <c r="J259" s="79">
        <f t="shared" ref="J259:J284" si="145">IF(I259-10&lt;0,0,(I259-10))</f>
        <v>0</v>
      </c>
      <c r="K259" s="78">
        <f t="shared" si="133"/>
        <v>0</v>
      </c>
      <c r="L259" s="80">
        <f t="shared" si="134"/>
        <v>0</v>
      </c>
      <c r="M259" s="78">
        <f t="shared" si="128"/>
        <v>0</v>
      </c>
      <c r="N259" s="78"/>
      <c r="O259" s="78"/>
      <c r="P259" s="78"/>
      <c r="Q259" s="78"/>
      <c r="R259" s="78"/>
      <c r="S259" s="77"/>
      <c r="T259" s="77"/>
      <c r="U259" s="80"/>
      <c r="V259" s="77"/>
      <c r="W259" s="48"/>
    </row>
    <row r="260" spans="1:23" ht="16.95" customHeight="1" x14ac:dyDescent="0.3">
      <c r="A260" s="34"/>
      <c r="B260" s="18">
        <v>240</v>
      </c>
      <c r="C260" s="178">
        <v>42609</v>
      </c>
      <c r="D260" s="81">
        <v>0.39773148148148146</v>
      </c>
      <c r="E260" s="81">
        <v>0.85031249999999992</v>
      </c>
      <c r="F260" s="76">
        <f t="shared" si="110"/>
        <v>0.45258101851851845</v>
      </c>
      <c r="G260" s="77">
        <v>11</v>
      </c>
      <c r="H260" s="78">
        <f t="shared" si="107"/>
        <v>1.5</v>
      </c>
      <c r="I260" s="77">
        <f t="shared" si="132"/>
        <v>9.5</v>
      </c>
      <c r="J260" s="79">
        <f t="shared" si="145"/>
        <v>0</v>
      </c>
      <c r="K260" s="78">
        <f t="shared" si="133"/>
        <v>0</v>
      </c>
      <c r="L260" s="80">
        <f t="shared" si="134"/>
        <v>0</v>
      </c>
      <c r="M260" s="78">
        <f t="shared" si="128"/>
        <v>0</v>
      </c>
      <c r="N260" s="78"/>
      <c r="O260" s="78"/>
      <c r="P260" s="78"/>
      <c r="Q260" s="78"/>
      <c r="R260" s="78"/>
      <c r="S260" s="77"/>
      <c r="T260" s="77"/>
      <c r="U260" s="80"/>
      <c r="V260" s="77"/>
      <c r="W260" s="48"/>
    </row>
    <row r="261" spans="1:23" ht="16.95" customHeight="1" x14ac:dyDescent="0.3">
      <c r="A261" s="34"/>
      <c r="B261" s="18">
        <v>241</v>
      </c>
      <c r="C261" s="178">
        <v>42610</v>
      </c>
      <c r="D261" s="81">
        <v>0.41024305555555557</v>
      </c>
      <c r="E261" s="81">
        <v>0.83974537037037045</v>
      </c>
      <c r="F261" s="76">
        <f t="shared" si="110"/>
        <v>0.42950231481481488</v>
      </c>
      <c r="G261" s="77">
        <v>10.5</v>
      </c>
      <c r="H261" s="78">
        <f t="shared" si="107"/>
        <v>1.5</v>
      </c>
      <c r="I261" s="77">
        <f t="shared" si="132"/>
        <v>9</v>
      </c>
      <c r="J261" s="79">
        <f t="shared" si="145"/>
        <v>0</v>
      </c>
      <c r="K261" s="78">
        <f t="shared" si="133"/>
        <v>0</v>
      </c>
      <c r="L261" s="80">
        <f t="shared" si="134"/>
        <v>0</v>
      </c>
      <c r="M261" s="78">
        <f t="shared" si="128"/>
        <v>0</v>
      </c>
      <c r="N261" s="78"/>
      <c r="O261" s="78"/>
      <c r="P261" s="78"/>
      <c r="Q261" s="78"/>
      <c r="R261" s="78"/>
      <c r="S261" s="77"/>
      <c r="T261" s="77"/>
      <c r="U261" s="80"/>
      <c r="V261" s="77"/>
      <c r="W261" s="48"/>
    </row>
    <row r="262" spans="1:23" ht="16.95" customHeight="1" x14ac:dyDescent="0.3">
      <c r="A262" s="34"/>
      <c r="B262" s="18">
        <v>242</v>
      </c>
      <c r="C262" s="178">
        <v>42611</v>
      </c>
      <c r="D262" s="81">
        <v>0.42936342592592597</v>
      </c>
      <c r="E262" s="81">
        <v>0.9159722222222223</v>
      </c>
      <c r="F262" s="76">
        <f t="shared" si="110"/>
        <v>0.48660879629629633</v>
      </c>
      <c r="G262" s="77">
        <v>11.5</v>
      </c>
      <c r="H262" s="78">
        <f t="shared" si="107"/>
        <v>1.5</v>
      </c>
      <c r="I262" s="77">
        <f t="shared" si="132"/>
        <v>10</v>
      </c>
      <c r="J262" s="79">
        <f t="shared" si="145"/>
        <v>0</v>
      </c>
      <c r="K262" s="78">
        <f t="shared" si="133"/>
        <v>0</v>
      </c>
      <c r="L262" s="80">
        <f t="shared" si="134"/>
        <v>0</v>
      </c>
      <c r="M262" s="78">
        <f t="shared" si="128"/>
        <v>0</v>
      </c>
      <c r="N262" s="78"/>
      <c r="O262" s="78"/>
      <c r="P262" s="78"/>
      <c r="Q262" s="78"/>
      <c r="R262" s="78"/>
      <c r="S262" s="77"/>
      <c r="T262" s="77"/>
      <c r="U262" s="80"/>
      <c r="V262" s="77"/>
      <c r="W262" s="48"/>
    </row>
    <row r="263" spans="1:23" ht="16.95" customHeight="1" x14ac:dyDescent="0.3">
      <c r="A263" s="34"/>
      <c r="B263" s="18">
        <v>243</v>
      </c>
      <c r="C263" s="178">
        <v>42612</v>
      </c>
      <c r="D263" s="81">
        <v>0.43633101851851852</v>
      </c>
      <c r="E263" s="81">
        <v>0.81252314814814808</v>
      </c>
      <c r="F263" s="76">
        <f t="shared" si="110"/>
        <v>0.37619212962962956</v>
      </c>
      <c r="G263" s="77">
        <v>9</v>
      </c>
      <c r="H263" s="78">
        <f t="shared" si="107"/>
        <v>1.5</v>
      </c>
      <c r="I263" s="77">
        <f t="shared" si="132"/>
        <v>7.5</v>
      </c>
      <c r="J263" s="79">
        <f t="shared" si="145"/>
        <v>0</v>
      </c>
      <c r="K263" s="78">
        <f t="shared" si="133"/>
        <v>0</v>
      </c>
      <c r="L263" s="80">
        <f t="shared" si="134"/>
        <v>0</v>
      </c>
      <c r="M263" s="78">
        <f t="shared" si="128"/>
        <v>0</v>
      </c>
      <c r="N263" s="78"/>
      <c r="O263" s="78"/>
      <c r="P263" s="78"/>
      <c r="Q263" s="78"/>
      <c r="R263" s="78"/>
      <c r="S263" s="77"/>
      <c r="T263" s="77"/>
      <c r="U263" s="80"/>
      <c r="V263" s="77"/>
      <c r="W263" s="48"/>
    </row>
    <row r="264" spans="1:23" x14ac:dyDescent="0.3">
      <c r="B264" s="18">
        <v>244</v>
      </c>
      <c r="C264" s="178">
        <v>42613</v>
      </c>
      <c r="D264" s="81">
        <v>0.42725694444444445</v>
      </c>
      <c r="E264" s="81">
        <v>0.81530092592592596</v>
      </c>
      <c r="F264" s="76">
        <f t="shared" si="110"/>
        <v>0.3880439814814815</v>
      </c>
      <c r="G264" s="77">
        <v>9.5</v>
      </c>
      <c r="H264" s="78">
        <f t="shared" si="107"/>
        <v>1.5</v>
      </c>
      <c r="I264" s="77">
        <f t="shared" si="132"/>
        <v>8</v>
      </c>
      <c r="J264" s="79">
        <f>IF(I264-8&lt;0,0,(I264-8))</f>
        <v>0</v>
      </c>
      <c r="K264" s="78">
        <f t="shared" si="133"/>
        <v>0</v>
      </c>
      <c r="L264" s="80">
        <f t="shared" si="134"/>
        <v>0</v>
      </c>
      <c r="M264" s="78">
        <f t="shared" si="128"/>
        <v>0</v>
      </c>
      <c r="N264" s="78"/>
      <c r="O264" s="78"/>
      <c r="P264" s="78"/>
      <c r="Q264" s="78"/>
      <c r="R264" s="78"/>
      <c r="S264" s="77" t="s">
        <v>265</v>
      </c>
      <c r="T264" s="100">
        <v>917</v>
      </c>
      <c r="U264" s="80"/>
      <c r="V264" s="77"/>
      <c r="W264" s="48"/>
    </row>
    <row r="265" spans="1:23" ht="16.95" customHeight="1" x14ac:dyDescent="0.3">
      <c r="A265" s="171" t="s">
        <v>61</v>
      </c>
      <c r="B265" s="18">
        <v>245</v>
      </c>
      <c r="C265" s="178">
        <v>42614</v>
      </c>
      <c r="D265" s="198" t="s">
        <v>21</v>
      </c>
      <c r="E265" s="199"/>
      <c r="F265" s="76"/>
      <c r="G265" s="77"/>
      <c r="H265" s="77"/>
      <c r="I265" s="77"/>
      <c r="J265" s="79"/>
      <c r="K265" s="78"/>
      <c r="L265" s="77"/>
      <c r="M265" s="78"/>
      <c r="N265" s="78"/>
      <c r="O265" s="78"/>
      <c r="P265" s="78"/>
      <c r="Q265" s="78"/>
      <c r="R265" s="78"/>
      <c r="S265" s="77"/>
      <c r="T265" s="77"/>
      <c r="U265" s="80"/>
      <c r="V265" s="77"/>
      <c r="W265" s="48"/>
    </row>
    <row r="266" spans="1:23" ht="16.95" customHeight="1" x14ac:dyDescent="0.3">
      <c r="A266" s="34" t="s">
        <v>196</v>
      </c>
      <c r="B266" s="18">
        <v>246</v>
      </c>
      <c r="C266" s="178">
        <v>42615</v>
      </c>
      <c r="D266" s="81">
        <v>0.43365740740740738</v>
      </c>
      <c r="E266" s="81">
        <v>0.73189814814814813</v>
      </c>
      <c r="F266" s="76">
        <f t="shared" si="110"/>
        <v>0.29824074074074075</v>
      </c>
      <c r="G266" s="77">
        <v>7</v>
      </c>
      <c r="H266" s="78">
        <f t="shared" si="107"/>
        <v>0.5</v>
      </c>
      <c r="I266" s="77">
        <f>IF((G266="？"),"?",(G266-H266))</f>
        <v>6.5</v>
      </c>
      <c r="J266" s="79">
        <f t="shared" si="145"/>
        <v>0</v>
      </c>
      <c r="K266" s="78">
        <f>IF(2&lt;J266,2,J266)</f>
        <v>0</v>
      </c>
      <c r="L266" s="80">
        <f>J266-K266</f>
        <v>0</v>
      </c>
      <c r="M266" s="78">
        <f>IF(K266="?",0,ROUND(113*4/3*K266+113*5/3*L266,0))</f>
        <v>0</v>
      </c>
      <c r="N266" s="78"/>
      <c r="O266" s="78"/>
      <c r="P266" s="78"/>
      <c r="Q266" s="78"/>
      <c r="R266" s="78"/>
      <c r="S266" s="77"/>
      <c r="T266" s="77"/>
      <c r="U266" s="80"/>
      <c r="V266" s="77"/>
      <c r="W266" s="48"/>
    </row>
    <row r="267" spans="1:23" ht="16.95" customHeight="1" x14ac:dyDescent="0.3">
      <c r="A267" s="34" t="s">
        <v>191</v>
      </c>
      <c r="B267" s="18">
        <v>247</v>
      </c>
      <c r="C267" s="178">
        <v>42616</v>
      </c>
      <c r="D267" s="81">
        <v>0.40542824074074074</v>
      </c>
      <c r="E267" s="81">
        <v>0.80069444444444438</v>
      </c>
      <c r="F267" s="76">
        <f t="shared" si="110"/>
        <v>0.39526620370370363</v>
      </c>
      <c r="G267" s="77">
        <v>9.5</v>
      </c>
      <c r="H267" s="78">
        <f t="shared" si="107"/>
        <v>1.5</v>
      </c>
      <c r="I267" s="77">
        <f>IF((G267="？"),"?",(G267-H267))</f>
        <v>8</v>
      </c>
      <c r="J267" s="79">
        <f t="shared" si="145"/>
        <v>0</v>
      </c>
      <c r="K267" s="78">
        <f>IF(2&lt;J267,2,J267)</f>
        <v>0</v>
      </c>
      <c r="L267" s="80">
        <f>J267-K267</f>
        <v>0</v>
      </c>
      <c r="M267" s="78">
        <f t="shared" ref="M267:M296" si="146">IF(K267="?",0,ROUND(113*4/3*K267+113*5/3*L267,0))</f>
        <v>0</v>
      </c>
      <c r="N267" s="78"/>
      <c r="O267" s="78"/>
      <c r="P267" s="78"/>
      <c r="Q267" s="78"/>
      <c r="R267" s="78"/>
      <c r="S267" s="77"/>
      <c r="T267" s="77"/>
      <c r="U267" s="80"/>
      <c r="V267" s="77"/>
      <c r="W267" s="48"/>
    </row>
    <row r="268" spans="1:23" ht="16.95" customHeight="1" x14ac:dyDescent="0.3">
      <c r="A268" s="34" t="s">
        <v>91</v>
      </c>
      <c r="B268" s="18">
        <v>248</v>
      </c>
      <c r="C268" s="178">
        <v>42617</v>
      </c>
      <c r="D268" s="81">
        <v>0.41093750000000001</v>
      </c>
      <c r="E268" s="81">
        <v>0.79800925925925925</v>
      </c>
      <c r="F268" s="76">
        <f t="shared" si="110"/>
        <v>0.38707175925925924</v>
      </c>
      <c r="G268" s="77">
        <v>9.5</v>
      </c>
      <c r="H268" s="78">
        <f t="shared" si="107"/>
        <v>1.5</v>
      </c>
      <c r="I268" s="77">
        <f>IF((G268="？"),"?",(G268-H268))</f>
        <v>8</v>
      </c>
      <c r="J268" s="79">
        <f t="shared" si="145"/>
        <v>0</v>
      </c>
      <c r="K268" s="78">
        <f>IF(2&lt;J268,2,J268)</f>
        <v>0</v>
      </c>
      <c r="L268" s="80">
        <f>J268-K268</f>
        <v>0</v>
      </c>
      <c r="M268" s="78">
        <f t="shared" si="146"/>
        <v>0</v>
      </c>
      <c r="N268" s="78"/>
      <c r="O268" s="78"/>
      <c r="P268" s="78"/>
      <c r="Q268" s="78"/>
      <c r="R268" s="78"/>
      <c r="S268" s="77"/>
      <c r="T268" s="77"/>
      <c r="U268" s="80"/>
      <c r="V268" s="77"/>
      <c r="W268" s="48"/>
    </row>
    <row r="269" spans="1:23" ht="16.95" customHeight="1" x14ac:dyDescent="0.3">
      <c r="A269" s="34"/>
      <c r="B269" s="18">
        <v>249</v>
      </c>
      <c r="C269" s="178">
        <v>42618</v>
      </c>
      <c r="D269" s="81">
        <v>0.43662037037037038</v>
      </c>
      <c r="E269" s="81">
        <v>0.91682870370370362</v>
      </c>
      <c r="F269" s="76">
        <f t="shared" si="110"/>
        <v>0.48020833333333324</v>
      </c>
      <c r="G269" s="77">
        <v>11.5</v>
      </c>
      <c r="H269" s="78">
        <f t="shared" ref="H269:H334" si="147">IF(G269&gt;=9,1.5,0.5)</f>
        <v>1.5</v>
      </c>
      <c r="I269" s="77">
        <f>IF((G269="？"),"?",(G269-H269))</f>
        <v>10</v>
      </c>
      <c r="J269" s="79">
        <f t="shared" si="145"/>
        <v>0</v>
      </c>
      <c r="K269" s="78">
        <f>IF(2&lt;J269,2,J269)</f>
        <v>0</v>
      </c>
      <c r="L269" s="80">
        <f>J269-K269</f>
        <v>0</v>
      </c>
      <c r="M269" s="78">
        <f t="shared" si="146"/>
        <v>0</v>
      </c>
      <c r="N269" s="78"/>
      <c r="O269" s="78"/>
      <c r="P269" s="78"/>
      <c r="Q269" s="78"/>
      <c r="R269" s="78"/>
      <c r="S269" s="77"/>
      <c r="T269" s="77"/>
      <c r="U269" s="80"/>
      <c r="V269" s="77"/>
      <c r="W269" s="48"/>
    </row>
    <row r="270" spans="1:23" ht="16.95" customHeight="1" x14ac:dyDescent="0.3">
      <c r="A270" s="34"/>
      <c r="B270" s="18">
        <v>250</v>
      </c>
      <c r="C270" s="178">
        <v>42619</v>
      </c>
      <c r="D270" s="81">
        <v>0.43526620370370367</v>
      </c>
      <c r="E270" s="81">
        <v>0.73207175925925927</v>
      </c>
      <c r="F270" s="76">
        <f t="shared" si="110"/>
        <v>0.2968055555555556</v>
      </c>
      <c r="G270" s="77">
        <v>7</v>
      </c>
      <c r="H270" s="78">
        <f t="shared" si="147"/>
        <v>0.5</v>
      </c>
      <c r="I270" s="77">
        <f>IF((G270="？"),"?",(G270-H270))</f>
        <v>6.5</v>
      </c>
      <c r="J270" s="79">
        <f t="shared" si="145"/>
        <v>0</v>
      </c>
      <c r="K270" s="78">
        <f>IF(2&lt;J270,2,J270)</f>
        <v>0</v>
      </c>
      <c r="L270" s="80">
        <f>J270-K270</f>
        <v>0</v>
      </c>
      <c r="M270" s="78">
        <f t="shared" si="146"/>
        <v>0</v>
      </c>
      <c r="N270" s="78"/>
      <c r="O270" s="78"/>
      <c r="P270" s="78"/>
      <c r="Q270" s="78"/>
      <c r="R270" s="78"/>
      <c r="S270" s="77"/>
      <c r="T270" s="77"/>
      <c r="U270" s="80"/>
      <c r="V270" s="77"/>
      <c r="W270" s="48"/>
    </row>
    <row r="271" spans="1:23" ht="16.95" customHeight="1" x14ac:dyDescent="0.3">
      <c r="A271" s="34"/>
      <c r="B271" s="18">
        <v>251</v>
      </c>
      <c r="C271" s="178">
        <v>42620</v>
      </c>
      <c r="D271" s="198" t="s">
        <v>21</v>
      </c>
      <c r="E271" s="199"/>
      <c r="F271" s="76"/>
      <c r="G271" s="77"/>
      <c r="H271" s="77"/>
      <c r="I271" s="77"/>
      <c r="J271" s="79"/>
      <c r="K271" s="78"/>
      <c r="L271" s="77"/>
      <c r="M271" s="78"/>
      <c r="N271" s="78"/>
      <c r="O271" s="78"/>
      <c r="P271" s="78"/>
      <c r="Q271" s="78"/>
      <c r="R271" s="78"/>
      <c r="S271" s="77"/>
      <c r="T271" s="77"/>
      <c r="U271" s="80"/>
      <c r="V271" s="77"/>
      <c r="W271" s="48"/>
    </row>
    <row r="272" spans="1:23" ht="16.95" customHeight="1" x14ac:dyDescent="0.3">
      <c r="A272" s="34"/>
      <c r="B272" s="18">
        <v>252</v>
      </c>
      <c r="C272" s="178">
        <v>42621</v>
      </c>
      <c r="D272" s="81">
        <v>0.43797453703703698</v>
      </c>
      <c r="E272" s="81">
        <v>0.9167939814814815</v>
      </c>
      <c r="F272" s="76">
        <f t="shared" si="110"/>
        <v>0.47881944444444452</v>
      </c>
      <c r="G272" s="77">
        <v>11.5</v>
      </c>
      <c r="H272" s="78">
        <f t="shared" si="147"/>
        <v>1.5</v>
      </c>
      <c r="I272" s="77">
        <f>IF((G272="？"),"?",(G272-H272))</f>
        <v>10</v>
      </c>
      <c r="J272" s="79">
        <f t="shared" si="145"/>
        <v>0</v>
      </c>
      <c r="K272" s="78">
        <f>IF(2&lt;J272,2,J272)</f>
        <v>0</v>
      </c>
      <c r="L272" s="80">
        <f>J272-K272</f>
        <v>0</v>
      </c>
      <c r="M272" s="78">
        <f t="shared" si="146"/>
        <v>0</v>
      </c>
      <c r="N272" s="78"/>
      <c r="O272" s="78"/>
      <c r="P272" s="78"/>
      <c r="Q272" s="78"/>
      <c r="R272" s="78"/>
      <c r="S272" s="77"/>
      <c r="T272" s="77"/>
      <c r="U272" s="80"/>
      <c r="V272" s="77"/>
      <c r="W272" s="48"/>
    </row>
    <row r="273" spans="1:23" ht="16.95" customHeight="1" x14ac:dyDescent="0.3">
      <c r="A273" s="34"/>
      <c r="B273" s="18">
        <v>253</v>
      </c>
      <c r="C273" s="178">
        <v>42622</v>
      </c>
      <c r="D273" s="81">
        <v>0.44778935185185187</v>
      </c>
      <c r="E273" s="81">
        <v>0.73085648148148152</v>
      </c>
      <c r="F273" s="76">
        <f t="shared" si="110"/>
        <v>0.28306712962962965</v>
      </c>
      <c r="G273" s="77">
        <v>7</v>
      </c>
      <c r="H273" s="78">
        <f t="shared" si="147"/>
        <v>0.5</v>
      </c>
      <c r="I273" s="77">
        <f>IF((G273="？"),"?",(G273-H273))</f>
        <v>6.5</v>
      </c>
      <c r="J273" s="79">
        <f t="shared" si="145"/>
        <v>0</v>
      </c>
      <c r="K273" s="78">
        <f>IF(2&lt;J273,2,J273)</f>
        <v>0</v>
      </c>
      <c r="L273" s="80">
        <f>J273-K273</f>
        <v>0</v>
      </c>
      <c r="M273" s="78">
        <f t="shared" si="146"/>
        <v>0</v>
      </c>
      <c r="N273" s="78"/>
      <c r="O273" s="78"/>
      <c r="P273" s="78"/>
      <c r="Q273" s="78"/>
      <c r="R273" s="78"/>
      <c r="S273" s="77"/>
      <c r="T273" s="77"/>
      <c r="U273" s="80"/>
      <c r="V273" s="77"/>
      <c r="W273" s="48"/>
    </row>
    <row r="274" spans="1:23" ht="16.95" customHeight="1" x14ac:dyDescent="0.3">
      <c r="A274" s="34"/>
      <c r="B274" s="18">
        <v>254</v>
      </c>
      <c r="C274" s="178">
        <v>42623</v>
      </c>
      <c r="D274" s="81">
        <v>0.4138425925925926</v>
      </c>
      <c r="E274" s="81">
        <v>0.7986805555555555</v>
      </c>
      <c r="F274" s="76">
        <f t="shared" si="110"/>
        <v>0.38483796296296291</v>
      </c>
      <c r="G274" s="77">
        <v>9</v>
      </c>
      <c r="H274" s="78">
        <f t="shared" si="147"/>
        <v>1.5</v>
      </c>
      <c r="I274" s="77">
        <f>IF((G274="？"),"?",(G274-H274))</f>
        <v>7.5</v>
      </c>
      <c r="J274" s="79">
        <f t="shared" si="145"/>
        <v>0</v>
      </c>
      <c r="K274" s="78">
        <f>IF(2&lt;J274,2,J274)</f>
        <v>0</v>
      </c>
      <c r="L274" s="80">
        <f>J274-K274</f>
        <v>0</v>
      </c>
      <c r="M274" s="78">
        <f t="shared" si="146"/>
        <v>0</v>
      </c>
      <c r="N274" s="78"/>
      <c r="O274" s="78"/>
      <c r="P274" s="78"/>
      <c r="Q274" s="78"/>
      <c r="R274" s="78"/>
      <c r="S274" s="77"/>
      <c r="T274" s="77"/>
      <c r="U274" s="80"/>
      <c r="V274" s="77"/>
      <c r="W274" s="48"/>
    </row>
    <row r="275" spans="1:23" ht="16.95" customHeight="1" x14ac:dyDescent="0.3">
      <c r="A275" s="34"/>
      <c r="B275" s="18">
        <v>255</v>
      </c>
      <c r="C275" s="178">
        <v>42624</v>
      </c>
      <c r="D275" s="198" t="s">
        <v>21</v>
      </c>
      <c r="E275" s="199"/>
      <c r="F275" s="76"/>
      <c r="G275" s="77"/>
      <c r="H275" s="77"/>
      <c r="I275" s="77"/>
      <c r="J275" s="79"/>
      <c r="K275" s="78"/>
      <c r="L275" s="77"/>
      <c r="M275" s="78"/>
      <c r="N275" s="78"/>
      <c r="O275" s="78"/>
      <c r="P275" s="78"/>
      <c r="Q275" s="78"/>
      <c r="R275" s="78"/>
      <c r="S275" s="77"/>
      <c r="T275" s="77"/>
      <c r="U275" s="80"/>
      <c r="V275" s="77"/>
      <c r="W275" s="48"/>
    </row>
    <row r="276" spans="1:23" ht="16.95" customHeight="1" x14ac:dyDescent="0.3">
      <c r="A276" s="34"/>
      <c r="B276" s="18">
        <v>256</v>
      </c>
      <c r="C276" s="178">
        <v>42625</v>
      </c>
      <c r="D276" s="81">
        <v>0.4279398148148148</v>
      </c>
      <c r="E276" s="81">
        <v>0.91635416666666669</v>
      </c>
      <c r="F276" s="76">
        <f t="shared" si="110"/>
        <v>0.48841435185185189</v>
      </c>
      <c r="G276" s="77">
        <v>11.5</v>
      </c>
      <c r="H276" s="78">
        <f t="shared" si="147"/>
        <v>1.5</v>
      </c>
      <c r="I276" s="77">
        <f>IF((G276="？"),"?",(G276-H276))</f>
        <v>10</v>
      </c>
      <c r="J276" s="79">
        <f t="shared" si="145"/>
        <v>0</v>
      </c>
      <c r="K276" s="78">
        <f>IF(2&lt;J276,2,J276)</f>
        <v>0</v>
      </c>
      <c r="L276" s="80">
        <f>J276-K276</f>
        <v>0</v>
      </c>
      <c r="M276" s="78">
        <f t="shared" si="146"/>
        <v>0</v>
      </c>
      <c r="N276" s="78"/>
      <c r="O276" s="78"/>
      <c r="P276" s="78"/>
      <c r="Q276" s="78"/>
      <c r="R276" s="78"/>
      <c r="S276" s="77"/>
      <c r="T276" s="77"/>
      <c r="U276" s="80"/>
      <c r="V276" s="77"/>
      <c r="W276" s="48"/>
    </row>
    <row r="277" spans="1:23" ht="16.95" customHeight="1" x14ac:dyDescent="0.3">
      <c r="A277" s="34"/>
      <c r="B277" s="18">
        <v>257</v>
      </c>
      <c r="C277" s="178">
        <v>42626</v>
      </c>
      <c r="D277" s="81">
        <v>0.43754629629629632</v>
      </c>
      <c r="E277" s="81">
        <v>0.75093750000000004</v>
      </c>
      <c r="F277" s="76">
        <f t="shared" si="110"/>
        <v>0.31339120370370371</v>
      </c>
      <c r="G277" s="77">
        <v>7.5</v>
      </c>
      <c r="H277" s="78">
        <f t="shared" si="147"/>
        <v>0.5</v>
      </c>
      <c r="I277" s="77">
        <f>IF((G277="？"),"?",(G277-H277))</f>
        <v>7</v>
      </c>
      <c r="J277" s="79">
        <f t="shared" si="145"/>
        <v>0</v>
      </c>
      <c r="K277" s="78">
        <f>IF(2&lt;J277,2,J277)</f>
        <v>0</v>
      </c>
      <c r="L277" s="80">
        <f>J277-K277</f>
        <v>0</v>
      </c>
      <c r="M277" s="78">
        <f t="shared" si="146"/>
        <v>0</v>
      </c>
      <c r="N277" s="78"/>
      <c r="O277" s="78"/>
      <c r="P277" s="78"/>
      <c r="Q277" s="78"/>
      <c r="R277" s="78"/>
      <c r="S277" s="77"/>
      <c r="T277" s="77"/>
      <c r="U277" s="80"/>
      <c r="V277" s="77"/>
      <c r="W277" s="48"/>
    </row>
    <row r="278" spans="1:23" ht="16.95" customHeight="1" x14ac:dyDescent="0.3">
      <c r="A278" s="34"/>
      <c r="B278" s="18">
        <v>258</v>
      </c>
      <c r="C278" s="178">
        <v>42627</v>
      </c>
      <c r="D278" s="198" t="s">
        <v>21</v>
      </c>
      <c r="E278" s="199"/>
      <c r="F278" s="76"/>
      <c r="G278" s="77"/>
      <c r="H278" s="77"/>
      <c r="I278" s="77"/>
      <c r="J278" s="79"/>
      <c r="K278" s="78"/>
      <c r="L278" s="77"/>
      <c r="M278" s="78"/>
      <c r="N278" s="78"/>
      <c r="O278" s="78"/>
      <c r="P278" s="78"/>
      <c r="Q278" s="78"/>
      <c r="R278" s="78"/>
      <c r="S278" s="77"/>
      <c r="T278" s="77"/>
      <c r="U278" s="80"/>
      <c r="V278" s="77"/>
      <c r="W278" s="48"/>
    </row>
    <row r="279" spans="1:23" ht="16.95" customHeight="1" x14ac:dyDescent="0.3">
      <c r="A279" s="34"/>
      <c r="B279" s="18">
        <v>259</v>
      </c>
      <c r="C279" s="178">
        <v>42628</v>
      </c>
      <c r="D279" s="86" t="s">
        <v>57</v>
      </c>
      <c r="E279" s="86" t="s">
        <v>57</v>
      </c>
      <c r="F279" s="76"/>
      <c r="G279" s="77">
        <v>9</v>
      </c>
      <c r="H279" s="78">
        <f t="shared" si="147"/>
        <v>1.5</v>
      </c>
      <c r="I279" s="77">
        <f t="shared" ref="I279:I285" si="148">IF((G279="？"),"?",(G279-H279))</f>
        <v>7.5</v>
      </c>
      <c r="J279" s="79">
        <f t="shared" si="145"/>
        <v>0</v>
      </c>
      <c r="K279" s="78">
        <f t="shared" ref="K279:K285" si="149">IF(2&lt;J279,2,J279)</f>
        <v>0</v>
      </c>
      <c r="L279" s="80">
        <f t="shared" ref="L279:L285" si="150">J279-K279</f>
        <v>0</v>
      </c>
      <c r="M279" s="78">
        <f t="shared" si="146"/>
        <v>0</v>
      </c>
      <c r="N279" s="78"/>
      <c r="O279" s="78"/>
      <c r="P279" s="78"/>
      <c r="Q279" s="78"/>
      <c r="R279" s="78"/>
      <c r="S279" s="77"/>
      <c r="T279" s="77"/>
      <c r="U279" s="80"/>
      <c r="V279" s="77"/>
      <c r="W279" s="48" t="s">
        <v>35</v>
      </c>
    </row>
    <row r="280" spans="1:23" ht="16.95" customHeight="1" x14ac:dyDescent="0.3">
      <c r="A280" s="34"/>
      <c r="B280" s="18">
        <v>260</v>
      </c>
      <c r="C280" s="178">
        <v>42629</v>
      </c>
      <c r="D280" s="81">
        <v>0.4375</v>
      </c>
      <c r="E280" s="81">
        <v>0.81320601851851848</v>
      </c>
      <c r="F280" s="76">
        <f t="shared" ref="F280:F344" si="151">E280-D280</f>
        <v>0.37570601851851848</v>
      </c>
      <c r="G280" s="77">
        <v>9</v>
      </c>
      <c r="H280" s="78">
        <f t="shared" si="147"/>
        <v>1.5</v>
      </c>
      <c r="I280" s="77">
        <f t="shared" si="148"/>
        <v>7.5</v>
      </c>
      <c r="J280" s="79">
        <f t="shared" si="145"/>
        <v>0</v>
      </c>
      <c r="K280" s="78">
        <f t="shared" si="149"/>
        <v>0</v>
      </c>
      <c r="L280" s="80">
        <f t="shared" si="150"/>
        <v>0</v>
      </c>
      <c r="M280" s="78">
        <f t="shared" si="146"/>
        <v>0</v>
      </c>
      <c r="N280" s="78"/>
      <c r="O280" s="78"/>
      <c r="P280" s="78"/>
      <c r="Q280" s="78"/>
      <c r="R280" s="78"/>
      <c r="S280" s="77"/>
      <c r="T280" s="77"/>
      <c r="U280" s="80"/>
      <c r="V280" s="77"/>
      <c r="W280" s="48"/>
    </row>
    <row r="281" spans="1:23" ht="16.95" customHeight="1" x14ac:dyDescent="0.3">
      <c r="A281" s="34"/>
      <c r="B281" s="18">
        <v>261</v>
      </c>
      <c r="C281" s="178">
        <v>42630</v>
      </c>
      <c r="D281" s="81">
        <v>0.41075231481481483</v>
      </c>
      <c r="E281" s="81">
        <v>0.79744212962962957</v>
      </c>
      <c r="F281" s="76">
        <f t="shared" si="151"/>
        <v>0.38668981481481474</v>
      </c>
      <c r="G281" s="77">
        <v>9.5</v>
      </c>
      <c r="H281" s="78">
        <f t="shared" si="147"/>
        <v>1.5</v>
      </c>
      <c r="I281" s="77">
        <f t="shared" si="148"/>
        <v>8</v>
      </c>
      <c r="J281" s="79">
        <f>IF(I281-8&lt;0,0,(I281-8))</f>
        <v>0</v>
      </c>
      <c r="K281" s="78">
        <f t="shared" si="149"/>
        <v>0</v>
      </c>
      <c r="L281" s="80">
        <f t="shared" si="150"/>
        <v>0</v>
      </c>
      <c r="M281" s="78">
        <f t="shared" si="146"/>
        <v>0</v>
      </c>
      <c r="N281" s="78"/>
      <c r="O281" s="78"/>
      <c r="P281" s="78"/>
      <c r="Q281" s="78" t="s">
        <v>265</v>
      </c>
      <c r="R281" s="78">
        <f>IF(I281&gt;8,ROUND(2*1/3*113+6*2/3*113+(I281-8)*5/3*113,0),ROUND(2*1/3*113+(I281-2)*2/3*113,0))</f>
        <v>527</v>
      </c>
      <c r="S281" s="77"/>
      <c r="T281" s="77"/>
      <c r="U281" s="80"/>
      <c r="V281" s="77"/>
      <c r="W281" s="48"/>
    </row>
    <row r="282" spans="1:23" ht="16.95" customHeight="1" x14ac:dyDescent="0.3">
      <c r="A282" s="34"/>
      <c r="B282" s="18">
        <v>262</v>
      </c>
      <c r="C282" s="178">
        <v>42631</v>
      </c>
      <c r="D282" s="81">
        <v>0.41277777777777774</v>
      </c>
      <c r="E282" s="81">
        <v>0.8137847222222222</v>
      </c>
      <c r="F282" s="76">
        <f t="shared" si="151"/>
        <v>0.40100694444444446</v>
      </c>
      <c r="G282" s="77">
        <v>9.5</v>
      </c>
      <c r="H282" s="78">
        <f t="shared" si="147"/>
        <v>1.5</v>
      </c>
      <c r="I282" s="77">
        <f t="shared" si="148"/>
        <v>8</v>
      </c>
      <c r="J282" s="79">
        <f>IF(I282-8&lt;0,0,(I282-8))</f>
        <v>0</v>
      </c>
      <c r="K282" s="78">
        <f t="shared" si="149"/>
        <v>0</v>
      </c>
      <c r="L282" s="111">
        <f t="shared" si="150"/>
        <v>0</v>
      </c>
      <c r="M282" s="78">
        <f t="shared" si="146"/>
        <v>0</v>
      </c>
      <c r="N282" s="78"/>
      <c r="O282" s="78"/>
      <c r="P282" s="78"/>
      <c r="Q282" s="78"/>
      <c r="R282" s="78"/>
      <c r="S282" s="77"/>
      <c r="T282" s="77"/>
      <c r="U282" s="111" t="s">
        <v>268</v>
      </c>
      <c r="V282" s="100">
        <v>906</v>
      </c>
      <c r="W282" s="48"/>
    </row>
    <row r="283" spans="1:23" ht="16.95" customHeight="1" x14ac:dyDescent="0.3">
      <c r="A283" s="34"/>
      <c r="B283" s="18">
        <v>263</v>
      </c>
      <c r="C283" s="178">
        <v>42632</v>
      </c>
      <c r="D283" s="81">
        <v>0.42706018518518518</v>
      </c>
      <c r="E283" s="81">
        <v>0.91693287037037041</v>
      </c>
      <c r="F283" s="76">
        <f t="shared" si="151"/>
        <v>0.48987268518518523</v>
      </c>
      <c r="G283" s="77">
        <v>12</v>
      </c>
      <c r="H283" s="78">
        <f t="shared" si="147"/>
        <v>1.5</v>
      </c>
      <c r="I283" s="77">
        <f t="shared" si="148"/>
        <v>10.5</v>
      </c>
      <c r="J283" s="79">
        <f t="shared" si="145"/>
        <v>0.5</v>
      </c>
      <c r="K283" s="78">
        <f t="shared" si="149"/>
        <v>0.5</v>
      </c>
      <c r="L283" s="80">
        <f t="shared" si="150"/>
        <v>0</v>
      </c>
      <c r="M283" s="78">
        <f t="shared" si="146"/>
        <v>75</v>
      </c>
      <c r="N283" s="78"/>
      <c r="O283" s="78"/>
      <c r="P283" s="78"/>
      <c r="Q283" s="78"/>
      <c r="R283" s="78"/>
      <c r="S283" s="77"/>
      <c r="T283" s="77"/>
      <c r="U283" s="80"/>
      <c r="V283" s="77"/>
      <c r="W283" s="48"/>
    </row>
    <row r="284" spans="1:23" ht="16.95" customHeight="1" x14ac:dyDescent="0.3">
      <c r="A284" s="34"/>
      <c r="B284" s="18">
        <v>264</v>
      </c>
      <c r="C284" s="178">
        <v>42633</v>
      </c>
      <c r="D284" s="86" t="s">
        <v>57</v>
      </c>
      <c r="E284" s="81">
        <v>0.73542824074074076</v>
      </c>
      <c r="F284" s="76"/>
      <c r="G284" s="77">
        <v>7</v>
      </c>
      <c r="H284" s="78">
        <f t="shared" si="147"/>
        <v>0.5</v>
      </c>
      <c r="I284" s="77">
        <f t="shared" si="148"/>
        <v>6.5</v>
      </c>
      <c r="J284" s="79">
        <f t="shared" si="145"/>
        <v>0</v>
      </c>
      <c r="K284" s="78">
        <f t="shared" si="149"/>
        <v>0</v>
      </c>
      <c r="L284" s="80">
        <f t="shared" si="150"/>
        <v>0</v>
      </c>
      <c r="M284" s="78">
        <f t="shared" si="146"/>
        <v>0</v>
      </c>
      <c r="N284" s="78"/>
      <c r="O284" s="78"/>
      <c r="P284" s="78"/>
      <c r="Q284" s="78"/>
      <c r="R284" s="78"/>
      <c r="S284" s="77"/>
      <c r="T284" s="77"/>
      <c r="U284" s="80"/>
      <c r="V284" s="77"/>
      <c r="W284" s="48"/>
    </row>
    <row r="285" spans="1:23" x14ac:dyDescent="0.3">
      <c r="A285" s="34"/>
      <c r="B285" s="18">
        <v>265</v>
      </c>
      <c r="C285" s="178">
        <v>42634</v>
      </c>
      <c r="D285" s="81">
        <v>0.42348379629629629</v>
      </c>
      <c r="E285" s="81">
        <v>0.73603009259259267</v>
      </c>
      <c r="F285" s="76">
        <f t="shared" si="151"/>
        <v>0.31254629629629638</v>
      </c>
      <c r="G285" s="77">
        <v>7.5</v>
      </c>
      <c r="H285" s="78">
        <f t="shared" si="147"/>
        <v>0.5</v>
      </c>
      <c r="I285" s="77">
        <f t="shared" si="148"/>
        <v>7</v>
      </c>
      <c r="J285" s="79">
        <f>IF(I285-8&lt;0,0,(I285-8))</f>
        <v>0</v>
      </c>
      <c r="K285" s="78">
        <f t="shared" si="149"/>
        <v>0</v>
      </c>
      <c r="L285" s="80">
        <f t="shared" si="150"/>
        <v>0</v>
      </c>
      <c r="M285" s="78">
        <f t="shared" si="146"/>
        <v>0</v>
      </c>
      <c r="N285" s="78">
        <v>2</v>
      </c>
      <c r="O285" s="78">
        <v>2</v>
      </c>
      <c r="P285" s="78">
        <f>IF(O285&gt;6,ROUND(N285*4/3*113+6*5/3*113+(O285-6)*8/3*113,0),ROUND(N285*4/3*113+O285*5/3*113,0))</f>
        <v>678</v>
      </c>
      <c r="Q285" s="78"/>
      <c r="R285" s="78"/>
      <c r="S285" s="77" t="s">
        <v>265</v>
      </c>
      <c r="T285" s="100">
        <v>906</v>
      </c>
      <c r="U285" s="80"/>
      <c r="V285" s="77"/>
      <c r="W285" s="48"/>
    </row>
    <row r="286" spans="1:23" ht="16.95" customHeight="1" x14ac:dyDescent="0.3">
      <c r="A286" s="34"/>
      <c r="B286" s="18">
        <v>266</v>
      </c>
      <c r="C286" s="178">
        <v>42635</v>
      </c>
      <c r="D286" s="198" t="s">
        <v>21</v>
      </c>
      <c r="E286" s="199"/>
      <c r="F286" s="76"/>
      <c r="G286" s="77"/>
      <c r="H286" s="77"/>
      <c r="I286" s="77"/>
      <c r="J286" s="79"/>
      <c r="K286" s="78"/>
      <c r="L286" s="77"/>
      <c r="M286" s="78"/>
      <c r="N286" s="78"/>
      <c r="O286" s="78"/>
      <c r="P286" s="78"/>
      <c r="Q286" s="78"/>
      <c r="R286" s="78"/>
      <c r="S286" s="77"/>
      <c r="T286" s="77"/>
      <c r="U286" s="80"/>
      <c r="V286" s="77"/>
      <c r="W286" s="48"/>
    </row>
    <row r="287" spans="1:23" x14ac:dyDescent="0.3">
      <c r="A287" s="34"/>
      <c r="B287" s="18"/>
      <c r="C287" s="177" t="s">
        <v>207</v>
      </c>
      <c r="D287" s="26"/>
      <c r="E287" s="26"/>
      <c r="F287" s="32"/>
      <c r="G287" s="27">
        <f>SUM(G259:G286)</f>
        <v>215.5</v>
      </c>
      <c r="H287" s="27">
        <f t="shared" ref="H287:I287" si="152">SUM(H259:H286)</f>
        <v>28.5</v>
      </c>
      <c r="I287" s="27">
        <f t="shared" si="152"/>
        <v>187</v>
      </c>
      <c r="J287" s="27">
        <f t="shared" ref="J287:V287" si="153">SUM(J259:J286)</f>
        <v>0.5</v>
      </c>
      <c r="K287" s="27">
        <f t="shared" si="153"/>
        <v>0.5</v>
      </c>
      <c r="L287" s="36">
        <f t="shared" si="153"/>
        <v>0</v>
      </c>
      <c r="M287" s="27">
        <f t="shared" si="153"/>
        <v>75</v>
      </c>
      <c r="N287" s="27">
        <f t="shared" ref="N287:P287" si="154">SUM(N259:N286)</f>
        <v>2</v>
      </c>
      <c r="O287" s="27">
        <f t="shared" si="154"/>
        <v>2</v>
      </c>
      <c r="P287" s="27">
        <f t="shared" si="154"/>
        <v>678</v>
      </c>
      <c r="Q287" s="27">
        <v>1</v>
      </c>
      <c r="R287" s="27">
        <f t="shared" si="153"/>
        <v>527</v>
      </c>
      <c r="S287" s="27">
        <v>2</v>
      </c>
      <c r="T287" s="27">
        <v>1823</v>
      </c>
      <c r="U287" s="36">
        <v>1</v>
      </c>
      <c r="V287" s="27">
        <f t="shared" si="153"/>
        <v>906</v>
      </c>
      <c r="W287" s="47" t="s">
        <v>216</v>
      </c>
    </row>
    <row r="288" spans="1:23" x14ac:dyDescent="0.3">
      <c r="A288" s="34"/>
      <c r="B288" s="118"/>
      <c r="C288" s="177" t="s">
        <v>336</v>
      </c>
      <c r="D288" s="84"/>
      <c r="E288" s="85"/>
      <c r="F288" s="32"/>
      <c r="G288" s="27">
        <f>G287-G264-G285-G281</f>
        <v>189</v>
      </c>
      <c r="H288" s="27">
        <f>H287-H264-H285-H281</f>
        <v>25</v>
      </c>
      <c r="I288" s="27">
        <f>I287-J282-I264-I285-I281</f>
        <v>164</v>
      </c>
      <c r="J288" s="27">
        <f>J287-J282-J264-J285-J281</f>
        <v>0.5</v>
      </c>
      <c r="K288" s="27">
        <f t="shared" ref="K288:M288" si="155">K287-K282-K264-K285-K281</f>
        <v>0.5</v>
      </c>
      <c r="L288" s="27">
        <f t="shared" si="155"/>
        <v>0</v>
      </c>
      <c r="M288" s="27">
        <f t="shared" si="155"/>
        <v>75</v>
      </c>
      <c r="N288" s="27">
        <f>N287</f>
        <v>2</v>
      </c>
      <c r="O288" s="27">
        <f t="shared" ref="O288" si="156">O287</f>
        <v>2</v>
      </c>
      <c r="P288" s="27">
        <f t="shared" ref="P288" si="157">P287</f>
        <v>678</v>
      </c>
      <c r="Q288" s="27">
        <f t="shared" ref="Q288" si="158">Q287</f>
        <v>1</v>
      </c>
      <c r="R288" s="27">
        <f t="shared" ref="R288" si="159">R287</f>
        <v>527</v>
      </c>
      <c r="S288" s="27">
        <f t="shared" ref="S288" si="160">S287</f>
        <v>2</v>
      </c>
      <c r="T288" s="27">
        <f t="shared" ref="T288" si="161">T287</f>
        <v>1823</v>
      </c>
      <c r="U288" s="36">
        <f t="shared" ref="U288" si="162">U287</f>
        <v>1</v>
      </c>
      <c r="V288" s="27">
        <f t="shared" ref="V288" si="163">V287</f>
        <v>906</v>
      </c>
      <c r="W288" s="27"/>
    </row>
    <row r="289" spans="1:23" ht="16.95" customHeight="1" x14ac:dyDescent="0.3">
      <c r="A289" s="34"/>
      <c r="B289" s="18">
        <v>267</v>
      </c>
      <c r="C289" s="14">
        <v>42636</v>
      </c>
      <c r="D289" s="7">
        <v>0.43695601851851856</v>
      </c>
      <c r="E289" s="7">
        <v>0.91633101851851861</v>
      </c>
      <c r="F289" s="9">
        <f t="shared" si="151"/>
        <v>0.47937500000000005</v>
      </c>
      <c r="G289" s="5">
        <v>11.5</v>
      </c>
      <c r="H289" s="42">
        <f t="shared" si="147"/>
        <v>1.5</v>
      </c>
      <c r="I289" s="5">
        <f>IF((G289="？"),"?",(G289-H289))</f>
        <v>10</v>
      </c>
      <c r="J289" s="28">
        <f t="shared" ref="J289:J316" si="164">IF(I289-10&lt;0,0,(I289-10))</f>
        <v>0</v>
      </c>
      <c r="K289" s="42">
        <f>IF(2&lt;J289,2,J289)</f>
        <v>0</v>
      </c>
      <c r="L289" s="130">
        <f>J289-K289</f>
        <v>0</v>
      </c>
      <c r="M289" s="42">
        <f t="shared" si="146"/>
        <v>0</v>
      </c>
      <c r="N289" s="42"/>
      <c r="O289" s="42"/>
      <c r="P289" s="42"/>
      <c r="Q289" s="42"/>
      <c r="R289" s="42"/>
      <c r="S289" s="5"/>
      <c r="T289" s="5"/>
      <c r="U289" s="130"/>
      <c r="V289" s="5"/>
      <c r="W289" s="48"/>
    </row>
    <row r="290" spans="1:23" ht="16.95" customHeight="1" x14ac:dyDescent="0.3">
      <c r="A290" s="34"/>
      <c r="B290" s="18">
        <v>268</v>
      </c>
      <c r="C290" s="180">
        <v>42637</v>
      </c>
      <c r="D290" s="7">
        <v>0.41129629629629627</v>
      </c>
      <c r="E290" s="8" t="s">
        <v>57</v>
      </c>
      <c r="F290" s="9"/>
      <c r="G290" s="5">
        <v>9</v>
      </c>
      <c r="H290" s="42">
        <f t="shared" si="147"/>
        <v>1.5</v>
      </c>
      <c r="I290" s="5">
        <f>IF((G290="？"),"?",(G290-H290))</f>
        <v>7.5</v>
      </c>
      <c r="J290" s="28">
        <f t="shared" si="164"/>
        <v>0</v>
      </c>
      <c r="K290" s="42">
        <f>IF(2&lt;J290,2,J290)</f>
        <v>0</v>
      </c>
      <c r="L290" s="130">
        <f>J290-K290</f>
        <v>0</v>
      </c>
      <c r="M290" s="42">
        <f t="shared" si="146"/>
        <v>0</v>
      </c>
      <c r="N290" s="42"/>
      <c r="O290" s="42"/>
      <c r="P290" s="42"/>
      <c r="Q290" s="42"/>
      <c r="R290" s="42"/>
      <c r="S290" s="5"/>
      <c r="T290" s="5"/>
      <c r="U290" s="130"/>
      <c r="V290" s="5"/>
      <c r="W290" s="48"/>
    </row>
    <row r="291" spans="1:23" ht="16.95" customHeight="1" x14ac:dyDescent="0.3">
      <c r="A291" s="34"/>
      <c r="B291" s="18">
        <v>269</v>
      </c>
      <c r="C291" s="180">
        <v>42638</v>
      </c>
      <c r="D291" s="7">
        <v>0.41041666666666665</v>
      </c>
      <c r="E291" s="7">
        <v>0.8349537037037037</v>
      </c>
      <c r="F291" s="9">
        <f t="shared" si="151"/>
        <v>0.42453703703703705</v>
      </c>
      <c r="G291" s="5">
        <v>10</v>
      </c>
      <c r="H291" s="42">
        <f t="shared" si="147"/>
        <v>1.5</v>
      </c>
      <c r="I291" s="5">
        <f>IF((G291="？"),"?",(G291-H291))</f>
        <v>8.5</v>
      </c>
      <c r="J291" s="28">
        <f>IF(I291-8&lt;0,0,(I291-8))</f>
        <v>0.5</v>
      </c>
      <c r="K291" s="42">
        <f>IF(2&lt;J291,2,J291)</f>
        <v>0.5</v>
      </c>
      <c r="L291" s="130">
        <f>J291-K291</f>
        <v>0</v>
      </c>
      <c r="M291" s="42">
        <f t="shared" si="146"/>
        <v>75</v>
      </c>
      <c r="N291" s="42"/>
      <c r="O291" s="42"/>
      <c r="P291" s="42"/>
      <c r="Q291" s="42" t="s">
        <v>265</v>
      </c>
      <c r="R291" s="42">
        <f>IF(I291&gt;8,ROUND(2*1/3*113+6*2/3*113+(I291-8)*5/3*113,0),ROUND(2*1/3*113+(I291-2)*2/3*113,0))</f>
        <v>622</v>
      </c>
      <c r="S291" s="5"/>
      <c r="T291" s="5"/>
      <c r="U291" s="130"/>
      <c r="V291" s="5"/>
      <c r="W291" s="48"/>
    </row>
    <row r="292" spans="1:23" ht="16.95" customHeight="1" x14ac:dyDescent="0.3">
      <c r="A292" s="34"/>
      <c r="B292" s="18">
        <v>270</v>
      </c>
      <c r="C292" s="180">
        <v>42639</v>
      </c>
      <c r="D292" s="7">
        <v>0.42937500000000001</v>
      </c>
      <c r="E292" s="7">
        <v>0.73622685185185188</v>
      </c>
      <c r="F292" s="9">
        <f t="shared" si="151"/>
        <v>0.30685185185185188</v>
      </c>
      <c r="G292" s="5">
        <v>7.5</v>
      </c>
      <c r="H292" s="42">
        <f t="shared" si="147"/>
        <v>0.5</v>
      </c>
      <c r="I292" s="5">
        <f>IF((G292="？"),"?",(G292-H292))</f>
        <v>7</v>
      </c>
      <c r="J292" s="28">
        <f t="shared" si="164"/>
        <v>0</v>
      </c>
      <c r="K292" s="42">
        <f>IF(2&lt;J292,2,J292)</f>
        <v>0</v>
      </c>
      <c r="L292" s="130">
        <f>J292-K292</f>
        <v>0</v>
      </c>
      <c r="M292" s="42">
        <f t="shared" si="146"/>
        <v>0</v>
      </c>
      <c r="N292" s="42"/>
      <c r="O292" s="42"/>
      <c r="P292" s="42"/>
      <c r="Q292" s="42"/>
      <c r="R292" s="42"/>
      <c r="S292" s="5"/>
      <c r="T292" s="5"/>
      <c r="U292" s="130"/>
      <c r="V292" s="5"/>
      <c r="W292" s="48"/>
    </row>
    <row r="293" spans="1:23" ht="16.95" customHeight="1" x14ac:dyDescent="0.3">
      <c r="A293" s="34"/>
      <c r="B293" s="18">
        <v>271</v>
      </c>
      <c r="C293" s="180">
        <v>42640</v>
      </c>
      <c r="D293" s="189" t="s">
        <v>21</v>
      </c>
      <c r="E293" s="190"/>
      <c r="F293" s="9"/>
      <c r="G293" s="5"/>
      <c r="H293" s="5"/>
      <c r="I293" s="5"/>
      <c r="J293" s="28"/>
      <c r="K293" s="42"/>
      <c r="L293" s="5"/>
      <c r="M293" s="42"/>
      <c r="N293" s="42"/>
      <c r="O293" s="42"/>
      <c r="P293" s="42"/>
      <c r="Q293" s="42"/>
      <c r="R293" s="42"/>
      <c r="S293" s="5"/>
      <c r="T293" s="5"/>
      <c r="U293" s="130"/>
      <c r="V293" s="5"/>
      <c r="W293" s="48"/>
    </row>
    <row r="294" spans="1:23" ht="51" customHeight="1" x14ac:dyDescent="0.3">
      <c r="A294" s="34"/>
      <c r="B294" s="18">
        <v>272</v>
      </c>
      <c r="C294" s="180">
        <v>42641</v>
      </c>
      <c r="D294" s="7">
        <v>0.43189814814814814</v>
      </c>
      <c r="E294" s="7">
        <v>0.91711805555555559</v>
      </c>
      <c r="F294" s="9">
        <f t="shared" si="151"/>
        <v>0.48521990740740745</v>
      </c>
      <c r="G294" s="5">
        <v>11.5</v>
      </c>
      <c r="H294" s="42">
        <f t="shared" si="147"/>
        <v>1.5</v>
      </c>
      <c r="I294" s="5">
        <f t="shared" ref="I294:I303" si="165">IF((G294="？"),"?",(G294-H294))</f>
        <v>10</v>
      </c>
      <c r="J294" s="28">
        <f t="shared" si="164"/>
        <v>0</v>
      </c>
      <c r="K294" s="42">
        <f t="shared" ref="K294:K303" si="166">IF(2&lt;J294,2,J294)</f>
        <v>0</v>
      </c>
      <c r="L294" s="130">
        <f t="shared" ref="L294:L303" si="167">J294-K294</f>
        <v>0</v>
      </c>
      <c r="M294" s="42">
        <f t="shared" si="146"/>
        <v>0</v>
      </c>
      <c r="N294" s="42"/>
      <c r="O294" s="42"/>
      <c r="P294" s="42"/>
      <c r="Q294" s="42"/>
      <c r="R294" s="42"/>
      <c r="S294" s="5"/>
      <c r="T294" s="5"/>
      <c r="U294" s="130"/>
      <c r="V294" s="56"/>
      <c r="W294" s="48" t="s">
        <v>285</v>
      </c>
    </row>
    <row r="295" spans="1:23" ht="16.95" customHeight="1" x14ac:dyDescent="0.3">
      <c r="A295" s="34"/>
      <c r="B295" s="18">
        <v>273</v>
      </c>
      <c r="C295" s="180">
        <v>42642</v>
      </c>
      <c r="D295" s="7">
        <v>0.43490740740740735</v>
      </c>
      <c r="E295" s="7">
        <v>0.92002314814814812</v>
      </c>
      <c r="F295" s="9">
        <f t="shared" si="151"/>
        <v>0.48511574074074076</v>
      </c>
      <c r="G295" s="5">
        <v>11.5</v>
      </c>
      <c r="H295" s="42">
        <f t="shared" si="147"/>
        <v>1.5</v>
      </c>
      <c r="I295" s="5">
        <f t="shared" si="165"/>
        <v>10</v>
      </c>
      <c r="J295" s="28">
        <f t="shared" si="164"/>
        <v>0</v>
      </c>
      <c r="K295" s="42">
        <f t="shared" si="166"/>
        <v>0</v>
      </c>
      <c r="L295" s="130">
        <f t="shared" si="167"/>
        <v>0</v>
      </c>
      <c r="M295" s="42">
        <f t="shared" si="146"/>
        <v>0</v>
      </c>
      <c r="N295" s="42"/>
      <c r="O295" s="42"/>
      <c r="P295" s="42"/>
      <c r="Q295" s="42"/>
      <c r="R295" s="42"/>
      <c r="S295" s="5"/>
      <c r="T295" s="5"/>
      <c r="U295" s="130"/>
      <c r="V295" s="5"/>
      <c r="W295" s="48"/>
    </row>
    <row r="296" spans="1:23" ht="16.95" customHeight="1" x14ac:dyDescent="0.3">
      <c r="B296" s="18">
        <v>274</v>
      </c>
      <c r="C296" s="180">
        <v>42643</v>
      </c>
      <c r="D296" s="7">
        <v>0.43200231481481483</v>
      </c>
      <c r="E296" s="7">
        <v>0.72979166666666673</v>
      </c>
      <c r="F296" s="9">
        <f t="shared" si="151"/>
        <v>0.2977893518518519</v>
      </c>
      <c r="G296" s="5">
        <v>7</v>
      </c>
      <c r="H296" s="42">
        <f t="shared" si="147"/>
        <v>0.5</v>
      </c>
      <c r="I296" s="5">
        <f t="shared" si="165"/>
        <v>6.5</v>
      </c>
      <c r="J296" s="28">
        <f t="shared" si="164"/>
        <v>0</v>
      </c>
      <c r="K296" s="42">
        <f t="shared" si="166"/>
        <v>0</v>
      </c>
      <c r="L296" s="130">
        <f t="shared" si="167"/>
        <v>0</v>
      </c>
      <c r="M296" s="42">
        <f t="shared" si="146"/>
        <v>0</v>
      </c>
      <c r="N296" s="42"/>
      <c r="O296" s="42"/>
      <c r="P296" s="42"/>
      <c r="Q296" s="42"/>
      <c r="R296" s="42"/>
      <c r="S296" s="5"/>
      <c r="T296" s="5"/>
      <c r="U296" s="130"/>
      <c r="V296" s="5"/>
      <c r="W296" s="48"/>
    </row>
    <row r="297" spans="1:23" ht="16.95" customHeight="1" x14ac:dyDescent="0.3">
      <c r="A297" s="171" t="s">
        <v>62</v>
      </c>
      <c r="B297" s="18">
        <v>275</v>
      </c>
      <c r="C297" s="180">
        <v>42644</v>
      </c>
      <c r="D297" s="7">
        <v>0.39530092592592592</v>
      </c>
      <c r="E297" s="8" t="s">
        <v>57</v>
      </c>
      <c r="F297" s="9"/>
      <c r="G297" s="5">
        <v>9</v>
      </c>
      <c r="H297" s="42">
        <f t="shared" si="147"/>
        <v>1.5</v>
      </c>
      <c r="I297" s="5">
        <f t="shared" si="165"/>
        <v>7.5</v>
      </c>
      <c r="J297" s="28">
        <f>IF(I297-8&lt;0,0,(I297-8))</f>
        <v>0</v>
      </c>
      <c r="K297" s="42">
        <f t="shared" si="166"/>
        <v>0</v>
      </c>
      <c r="L297" s="130">
        <f t="shared" si="167"/>
        <v>0</v>
      </c>
      <c r="M297" s="42">
        <f>IF(K297="?",0,ROUND(115*4/3*K297+115*5/3*L297,0))</f>
        <v>0</v>
      </c>
      <c r="N297" s="42"/>
      <c r="O297" s="42"/>
      <c r="P297" s="42"/>
      <c r="Q297" s="42" t="s">
        <v>265</v>
      </c>
      <c r="R297" s="42">
        <f>IF(I297&gt;8,ROUND(2*1/3*113+6*2/3*113+(I297-8)*5/3*113,0),ROUND(2*1/3*113+(I297-2)*2/3*113,0))</f>
        <v>490</v>
      </c>
      <c r="S297" s="5"/>
      <c r="T297" s="5"/>
      <c r="U297" s="130"/>
      <c r="V297" s="5"/>
      <c r="W297" s="48"/>
    </row>
    <row r="298" spans="1:23" ht="16.95" customHeight="1" x14ac:dyDescent="0.3">
      <c r="A298" s="34" t="s">
        <v>195</v>
      </c>
      <c r="B298" s="18">
        <v>276</v>
      </c>
      <c r="C298" s="180">
        <v>42645</v>
      </c>
      <c r="D298" s="7">
        <v>0.39497685185185188</v>
      </c>
      <c r="E298" s="7">
        <v>0.79460648148148139</v>
      </c>
      <c r="F298" s="9">
        <f t="shared" si="151"/>
        <v>0.3996296296296295</v>
      </c>
      <c r="G298" s="5">
        <v>9.5</v>
      </c>
      <c r="H298" s="42">
        <f t="shared" si="147"/>
        <v>1.5</v>
      </c>
      <c r="I298" s="5">
        <f t="shared" si="165"/>
        <v>8</v>
      </c>
      <c r="J298" s="28">
        <f>IF(I298-8&lt;0,0,(I298-8))</f>
        <v>0</v>
      </c>
      <c r="K298" s="42">
        <f t="shared" si="166"/>
        <v>0</v>
      </c>
      <c r="L298" s="35">
        <f t="shared" si="167"/>
        <v>0</v>
      </c>
      <c r="M298" s="42">
        <f t="shared" ref="M298:M329" si="168">IF(K298="?",0,ROUND(115*4/3*K298+115*5/3*L298,0))</f>
        <v>0</v>
      </c>
      <c r="N298" s="42"/>
      <c r="O298" s="42"/>
      <c r="P298" s="42"/>
      <c r="Q298" s="42"/>
      <c r="R298" s="42"/>
      <c r="S298" s="5"/>
      <c r="T298" s="5"/>
      <c r="U298" s="35" t="s">
        <v>264</v>
      </c>
      <c r="V298" s="56">
        <v>918</v>
      </c>
      <c r="W298" s="48"/>
    </row>
    <row r="299" spans="1:23" ht="16.95" customHeight="1" x14ac:dyDescent="0.3">
      <c r="A299" s="34" t="s">
        <v>104</v>
      </c>
      <c r="B299" s="18">
        <v>277</v>
      </c>
      <c r="C299" s="180">
        <v>42646</v>
      </c>
      <c r="D299" s="7">
        <v>0.43034722222222221</v>
      </c>
      <c r="E299" s="7">
        <v>0.73424768518518524</v>
      </c>
      <c r="F299" s="9">
        <f t="shared" si="151"/>
        <v>0.30390046296296302</v>
      </c>
      <c r="G299" s="5">
        <v>7.5</v>
      </c>
      <c r="H299" s="42">
        <f t="shared" si="147"/>
        <v>0.5</v>
      </c>
      <c r="I299" s="5">
        <f t="shared" si="165"/>
        <v>7</v>
      </c>
      <c r="J299" s="28">
        <f t="shared" si="164"/>
        <v>0</v>
      </c>
      <c r="K299" s="42">
        <f t="shared" si="166"/>
        <v>0</v>
      </c>
      <c r="L299" s="130">
        <f t="shared" si="167"/>
        <v>0</v>
      </c>
      <c r="M299" s="42">
        <f t="shared" si="168"/>
        <v>0</v>
      </c>
      <c r="N299" s="42"/>
      <c r="O299" s="42"/>
      <c r="P299" s="42"/>
      <c r="Q299" s="42"/>
      <c r="R299" s="42"/>
      <c r="S299" s="5"/>
      <c r="T299" s="5"/>
      <c r="U299" s="130"/>
      <c r="V299" s="5"/>
      <c r="W299" s="48"/>
    </row>
    <row r="300" spans="1:23" x14ac:dyDescent="0.3">
      <c r="A300" s="34"/>
      <c r="B300" s="18">
        <v>278</v>
      </c>
      <c r="C300" s="180">
        <v>42647</v>
      </c>
      <c r="D300" s="7">
        <v>0.4302199074074074</v>
      </c>
      <c r="E300" s="7">
        <v>0.72944444444444445</v>
      </c>
      <c r="F300" s="9">
        <f t="shared" si="151"/>
        <v>0.29922453703703705</v>
      </c>
      <c r="G300" s="5">
        <v>7</v>
      </c>
      <c r="H300" s="42">
        <f t="shared" si="147"/>
        <v>0.5</v>
      </c>
      <c r="I300" s="5">
        <f t="shared" si="165"/>
        <v>6.5</v>
      </c>
      <c r="J300" s="28">
        <f>IF(I300-8&lt;0,0,(I300-8))</f>
        <v>0</v>
      </c>
      <c r="K300" s="42">
        <f t="shared" si="166"/>
        <v>0</v>
      </c>
      <c r="L300" s="130">
        <f t="shared" si="167"/>
        <v>0</v>
      </c>
      <c r="M300" s="42">
        <f t="shared" si="168"/>
        <v>0</v>
      </c>
      <c r="N300" s="42"/>
      <c r="O300" s="42"/>
      <c r="P300" s="42"/>
      <c r="Q300" s="42"/>
      <c r="R300" s="42"/>
      <c r="S300" s="5" t="s">
        <v>268</v>
      </c>
      <c r="T300" s="56">
        <v>918</v>
      </c>
      <c r="U300" s="130"/>
      <c r="V300" s="5"/>
      <c r="W300" s="48"/>
    </row>
    <row r="301" spans="1:23" ht="16.95" customHeight="1" x14ac:dyDescent="0.3">
      <c r="A301" s="34"/>
      <c r="B301" s="18">
        <v>279</v>
      </c>
      <c r="C301" s="180">
        <v>42648</v>
      </c>
      <c r="D301" s="7">
        <v>0.4339351851851852</v>
      </c>
      <c r="E301" s="7">
        <v>0.77274305555555556</v>
      </c>
      <c r="F301" s="9">
        <f t="shared" si="151"/>
        <v>0.33880787037037036</v>
      </c>
      <c r="G301" s="5">
        <v>8</v>
      </c>
      <c r="H301" s="42">
        <f t="shared" si="147"/>
        <v>0.5</v>
      </c>
      <c r="I301" s="5">
        <f t="shared" si="165"/>
        <v>7.5</v>
      </c>
      <c r="J301" s="28">
        <f t="shared" si="164"/>
        <v>0</v>
      </c>
      <c r="K301" s="42">
        <f t="shared" si="166"/>
        <v>0</v>
      </c>
      <c r="L301" s="130">
        <f t="shared" si="167"/>
        <v>0</v>
      </c>
      <c r="M301" s="42">
        <f t="shared" si="168"/>
        <v>0</v>
      </c>
      <c r="N301" s="42"/>
      <c r="O301" s="42"/>
      <c r="P301" s="42"/>
      <c r="Q301" s="42"/>
      <c r="R301" s="42"/>
      <c r="S301" s="5"/>
      <c r="T301" s="5"/>
      <c r="U301" s="130"/>
      <c r="V301" s="5"/>
      <c r="W301" s="48"/>
    </row>
    <row r="302" spans="1:23" ht="16.95" customHeight="1" x14ac:dyDescent="0.3">
      <c r="A302" s="34"/>
      <c r="B302" s="18">
        <v>280</v>
      </c>
      <c r="C302" s="180">
        <v>42649</v>
      </c>
      <c r="D302" s="7">
        <v>0.43003472222222222</v>
      </c>
      <c r="E302" s="7">
        <v>0.91726851851851843</v>
      </c>
      <c r="F302" s="9">
        <f t="shared" si="151"/>
        <v>0.48723379629629621</v>
      </c>
      <c r="G302" s="5">
        <v>11.5</v>
      </c>
      <c r="H302" s="42">
        <f t="shared" si="147"/>
        <v>1.5</v>
      </c>
      <c r="I302" s="5">
        <f t="shared" si="165"/>
        <v>10</v>
      </c>
      <c r="J302" s="28">
        <f>IF(I302-8&lt;0,0,(I302-8))</f>
        <v>2</v>
      </c>
      <c r="K302" s="42">
        <f t="shared" si="166"/>
        <v>2</v>
      </c>
      <c r="L302" s="130">
        <f t="shared" si="167"/>
        <v>0</v>
      </c>
      <c r="M302" s="42">
        <f t="shared" si="168"/>
        <v>307</v>
      </c>
      <c r="N302" s="42"/>
      <c r="O302" s="42"/>
      <c r="P302" s="42"/>
      <c r="Q302" s="42" t="s">
        <v>268</v>
      </c>
      <c r="R302" s="42">
        <f>IF(I302&gt;8,ROUND(2*1/3*113+6*2/3*113+(I302-8)*5/3*113,0),ROUND(2*1/3*113+(I302-2)*2/3*113,0))</f>
        <v>904</v>
      </c>
      <c r="S302" s="5"/>
      <c r="T302" s="5"/>
      <c r="U302" s="130"/>
      <c r="V302" s="5"/>
      <c r="W302" s="48"/>
    </row>
    <row r="303" spans="1:23" ht="16.95" customHeight="1" x14ac:dyDescent="0.3">
      <c r="A303" s="34"/>
      <c r="B303" s="18">
        <v>281</v>
      </c>
      <c r="C303" s="180">
        <v>42650</v>
      </c>
      <c r="D303" s="7">
        <v>0.43443287037037037</v>
      </c>
      <c r="E303" s="7">
        <v>0.74187499999999995</v>
      </c>
      <c r="F303" s="9">
        <f t="shared" si="151"/>
        <v>0.30744212962962958</v>
      </c>
      <c r="G303" s="5">
        <v>7.5</v>
      </c>
      <c r="H303" s="42">
        <f t="shared" si="147"/>
        <v>0.5</v>
      </c>
      <c r="I303" s="5">
        <f t="shared" si="165"/>
        <v>7</v>
      </c>
      <c r="J303" s="28">
        <f t="shared" si="164"/>
        <v>0</v>
      </c>
      <c r="K303" s="42">
        <f t="shared" si="166"/>
        <v>0</v>
      </c>
      <c r="L303" s="130">
        <f t="shared" si="167"/>
        <v>0</v>
      </c>
      <c r="M303" s="42">
        <f t="shared" si="168"/>
        <v>0</v>
      </c>
      <c r="N303" s="42"/>
      <c r="O303" s="42"/>
      <c r="P303" s="42"/>
      <c r="Q303" s="42"/>
      <c r="R303" s="42"/>
      <c r="S303" s="5"/>
      <c r="T303" s="5"/>
      <c r="U303" s="130"/>
      <c r="V303" s="5"/>
      <c r="W303" s="48"/>
    </row>
    <row r="304" spans="1:23" ht="16.95" customHeight="1" x14ac:dyDescent="0.3">
      <c r="A304" s="34"/>
      <c r="B304" s="18">
        <v>282</v>
      </c>
      <c r="C304" s="180">
        <v>42651</v>
      </c>
      <c r="D304" s="189" t="s">
        <v>21</v>
      </c>
      <c r="E304" s="190"/>
      <c r="F304" s="9"/>
      <c r="G304" s="5"/>
      <c r="H304" s="5"/>
      <c r="I304" s="5"/>
      <c r="J304" s="28"/>
      <c r="K304" s="42"/>
      <c r="L304" s="5"/>
      <c r="M304" s="42"/>
      <c r="N304" s="42"/>
      <c r="O304" s="42"/>
      <c r="P304" s="42"/>
      <c r="Q304" s="42"/>
      <c r="R304" s="42"/>
      <c r="S304" s="5"/>
      <c r="T304" s="5"/>
      <c r="U304" s="130"/>
      <c r="V304" s="5"/>
      <c r="W304" s="48"/>
    </row>
    <row r="305" spans="1:23" ht="16.95" customHeight="1" x14ac:dyDescent="0.3">
      <c r="A305" s="34"/>
      <c r="B305" s="18">
        <v>283</v>
      </c>
      <c r="C305" s="180">
        <v>42652</v>
      </c>
      <c r="D305" s="189" t="s">
        <v>21</v>
      </c>
      <c r="E305" s="190"/>
      <c r="F305" s="9"/>
      <c r="G305" s="5"/>
      <c r="H305" s="5"/>
      <c r="I305" s="5"/>
      <c r="J305" s="28"/>
      <c r="K305" s="42"/>
      <c r="L305" s="5"/>
      <c r="M305" s="42"/>
      <c r="N305" s="42"/>
      <c r="O305" s="42"/>
      <c r="P305" s="42"/>
      <c r="Q305" s="42"/>
      <c r="R305" s="42"/>
      <c r="S305" s="5"/>
      <c r="T305" s="5"/>
      <c r="U305" s="130"/>
      <c r="V305" s="5"/>
      <c r="W305" s="48"/>
    </row>
    <row r="306" spans="1:23" ht="16.95" customHeight="1" x14ac:dyDescent="0.3">
      <c r="A306" s="34"/>
      <c r="B306" s="18">
        <v>284</v>
      </c>
      <c r="C306" s="180">
        <v>42653</v>
      </c>
      <c r="D306" s="8" t="s">
        <v>57</v>
      </c>
      <c r="E306" s="7">
        <v>0.83489583333333339</v>
      </c>
      <c r="F306" s="9"/>
      <c r="G306" s="5">
        <v>10</v>
      </c>
      <c r="H306" s="42">
        <f t="shared" si="147"/>
        <v>1.5</v>
      </c>
      <c r="I306" s="5">
        <f>IF((G306="？"),"?",(G306-H306))</f>
        <v>8.5</v>
      </c>
      <c r="J306" s="28">
        <f>IF(I306-8&lt;0,0,(I306-8))</f>
        <v>0.5</v>
      </c>
      <c r="K306" s="42">
        <f>IF(2&lt;J306,2,J306)</f>
        <v>0.5</v>
      </c>
      <c r="L306" s="35">
        <f>J306-K306</f>
        <v>0</v>
      </c>
      <c r="M306" s="42">
        <f t="shared" si="168"/>
        <v>77</v>
      </c>
      <c r="N306" s="42"/>
      <c r="O306" s="42"/>
      <c r="P306" s="42"/>
      <c r="Q306" s="42"/>
      <c r="R306" s="42"/>
      <c r="S306" s="5"/>
      <c r="T306" s="5"/>
      <c r="U306" s="35" t="s">
        <v>268</v>
      </c>
      <c r="V306" s="56">
        <v>995</v>
      </c>
      <c r="W306" s="48" t="s">
        <v>15</v>
      </c>
    </row>
    <row r="307" spans="1:23" ht="16.95" customHeight="1" x14ac:dyDescent="0.3">
      <c r="A307" s="34"/>
      <c r="B307" s="18">
        <v>285</v>
      </c>
      <c r="C307" s="180">
        <v>42654</v>
      </c>
      <c r="D307" s="8" t="s">
        <v>57</v>
      </c>
      <c r="E307" s="7">
        <v>0.91670138888888886</v>
      </c>
      <c r="F307" s="9"/>
      <c r="G307" s="5">
        <v>11.5</v>
      </c>
      <c r="H307" s="42">
        <f t="shared" si="147"/>
        <v>1.5</v>
      </c>
      <c r="I307" s="5">
        <f>IF((G307="？"),"?",(G307-H307))</f>
        <v>10</v>
      </c>
      <c r="J307" s="28">
        <f t="shared" si="164"/>
        <v>0</v>
      </c>
      <c r="K307" s="42">
        <f>IF(2&lt;J307,2,J307)</f>
        <v>0</v>
      </c>
      <c r="L307" s="130">
        <f>J307-K307</f>
        <v>0</v>
      </c>
      <c r="M307" s="42">
        <f t="shared" si="168"/>
        <v>0</v>
      </c>
      <c r="N307" s="42"/>
      <c r="O307" s="42"/>
      <c r="P307" s="42"/>
      <c r="Q307" s="42"/>
      <c r="R307" s="42"/>
      <c r="S307" s="5"/>
      <c r="T307" s="5"/>
      <c r="U307" s="130"/>
      <c r="V307" s="5"/>
      <c r="W307" s="48"/>
    </row>
    <row r="308" spans="1:23" ht="16.95" customHeight="1" x14ac:dyDescent="0.3">
      <c r="A308" s="34"/>
      <c r="B308" s="18">
        <v>286</v>
      </c>
      <c r="C308" s="14">
        <v>42655</v>
      </c>
      <c r="D308" s="7">
        <v>0.43094907407407407</v>
      </c>
      <c r="E308" s="8" t="s">
        <v>57</v>
      </c>
      <c r="F308" s="9"/>
      <c r="G308" s="5">
        <v>11.5</v>
      </c>
      <c r="H308" s="42">
        <f t="shared" si="147"/>
        <v>1.5</v>
      </c>
      <c r="I308" s="5">
        <f>IF((G308="？"),"?",(G308-H308))</f>
        <v>10</v>
      </c>
      <c r="J308" s="28">
        <f t="shared" si="164"/>
        <v>0</v>
      </c>
      <c r="K308" s="42">
        <f>IF(2&lt;J308,2,J308)</f>
        <v>0</v>
      </c>
      <c r="L308" s="130">
        <f>J308-K308</f>
        <v>0</v>
      </c>
      <c r="M308" s="42">
        <f t="shared" si="168"/>
        <v>0</v>
      </c>
      <c r="N308" s="42"/>
      <c r="O308" s="42"/>
      <c r="P308" s="42"/>
      <c r="Q308" s="42"/>
      <c r="R308" s="42"/>
      <c r="S308" s="5"/>
      <c r="T308" s="5"/>
      <c r="U308" s="130"/>
      <c r="V308" s="5"/>
      <c r="W308" s="48"/>
    </row>
    <row r="309" spans="1:23" ht="16.95" customHeight="1" x14ac:dyDescent="0.3">
      <c r="A309" s="34"/>
      <c r="B309" s="18">
        <v>287</v>
      </c>
      <c r="C309" s="14">
        <v>42656</v>
      </c>
      <c r="D309" s="7">
        <v>0.42900462962962965</v>
      </c>
      <c r="E309" s="7">
        <v>0.73959490740740741</v>
      </c>
      <c r="F309" s="9">
        <f t="shared" si="151"/>
        <v>0.31059027777777776</v>
      </c>
      <c r="G309" s="5">
        <v>7.5</v>
      </c>
      <c r="H309" s="42">
        <f t="shared" si="147"/>
        <v>0.5</v>
      </c>
      <c r="I309" s="5">
        <f>IF((G309="？"),"?",(G309-H309))</f>
        <v>7</v>
      </c>
      <c r="J309" s="28">
        <f t="shared" si="164"/>
        <v>0</v>
      </c>
      <c r="K309" s="42">
        <f>IF(2&lt;J309,2,J309)</f>
        <v>0</v>
      </c>
      <c r="L309" s="130">
        <f>J309-K309</f>
        <v>0</v>
      </c>
      <c r="M309" s="42">
        <f t="shared" si="168"/>
        <v>0</v>
      </c>
      <c r="N309" s="42"/>
      <c r="O309" s="42"/>
      <c r="P309" s="42"/>
      <c r="Q309" s="42"/>
      <c r="R309" s="42"/>
      <c r="S309" s="5"/>
      <c r="T309" s="5"/>
      <c r="U309" s="130"/>
      <c r="V309" s="5"/>
      <c r="W309" s="48"/>
    </row>
    <row r="310" spans="1:23" ht="16.95" customHeight="1" x14ac:dyDescent="0.3">
      <c r="A310" s="34"/>
      <c r="B310" s="18">
        <v>288</v>
      </c>
      <c r="C310" s="14">
        <v>42657</v>
      </c>
      <c r="D310" s="7">
        <v>0.43079861111111112</v>
      </c>
      <c r="E310" s="8" t="s">
        <v>57</v>
      </c>
      <c r="F310" s="9"/>
      <c r="G310" s="5">
        <v>7</v>
      </c>
      <c r="H310" s="42">
        <f t="shared" si="147"/>
        <v>0.5</v>
      </c>
      <c r="I310" s="5">
        <f>IF((G310="？"),"?",(G310-H310))</f>
        <v>6.5</v>
      </c>
      <c r="J310" s="28">
        <f t="shared" si="164"/>
        <v>0</v>
      </c>
      <c r="K310" s="42">
        <f>IF(2&lt;J310,2,J310)</f>
        <v>0</v>
      </c>
      <c r="L310" s="130">
        <f>J310-K310</f>
        <v>0</v>
      </c>
      <c r="M310" s="42">
        <f t="shared" si="168"/>
        <v>0</v>
      </c>
      <c r="N310" s="42"/>
      <c r="O310" s="42"/>
      <c r="P310" s="42"/>
      <c r="Q310" s="42"/>
      <c r="R310" s="42"/>
      <c r="S310" s="5"/>
      <c r="T310" s="5"/>
      <c r="U310" s="130"/>
      <c r="V310" s="5"/>
      <c r="W310" s="48"/>
    </row>
    <row r="311" spans="1:23" ht="16.95" customHeight="1" x14ac:dyDescent="0.3">
      <c r="A311" s="34"/>
      <c r="B311" s="18">
        <v>289</v>
      </c>
      <c r="C311" s="14">
        <v>42658</v>
      </c>
      <c r="D311" s="189" t="s">
        <v>21</v>
      </c>
      <c r="E311" s="190"/>
      <c r="F311" s="9"/>
      <c r="G311" s="5"/>
      <c r="H311" s="5"/>
      <c r="I311" s="5"/>
      <c r="J311" s="28"/>
      <c r="K311" s="42"/>
      <c r="L311" s="5"/>
      <c r="M311" s="42"/>
      <c r="N311" s="42"/>
      <c r="O311" s="42"/>
      <c r="P311" s="42"/>
      <c r="Q311" s="42"/>
      <c r="R311" s="42"/>
      <c r="S311" s="5"/>
      <c r="T311" s="5"/>
      <c r="U311" s="130"/>
      <c r="V311" s="5"/>
      <c r="W311" s="48"/>
    </row>
    <row r="312" spans="1:23" ht="16.95" customHeight="1" x14ac:dyDescent="0.3">
      <c r="A312" s="34"/>
      <c r="B312" s="18">
        <v>290</v>
      </c>
      <c r="C312" s="14">
        <v>42659</v>
      </c>
      <c r="D312" s="7">
        <v>0.40664351851851849</v>
      </c>
      <c r="E312" s="7">
        <v>0.93755787037037042</v>
      </c>
      <c r="F312" s="9">
        <f t="shared" si="151"/>
        <v>0.53091435185185198</v>
      </c>
      <c r="G312" s="5">
        <v>12.5</v>
      </c>
      <c r="H312" s="42">
        <f t="shared" si="147"/>
        <v>1.5</v>
      </c>
      <c r="I312" s="5">
        <f t="shared" ref="I312:I320" si="169">IF((G312="？"),"?",(G312-H312))</f>
        <v>11</v>
      </c>
      <c r="J312" s="28">
        <f t="shared" si="164"/>
        <v>1</v>
      </c>
      <c r="K312" s="42">
        <f t="shared" ref="K312:K320" si="170">IF(2&lt;J312,2,J312)</f>
        <v>1</v>
      </c>
      <c r="L312" s="130">
        <f t="shared" ref="L312:L320" si="171">J312-K312</f>
        <v>0</v>
      </c>
      <c r="M312" s="42">
        <f t="shared" si="168"/>
        <v>153</v>
      </c>
      <c r="N312" s="42"/>
      <c r="O312" s="42"/>
      <c r="P312" s="42"/>
      <c r="Q312" s="42"/>
      <c r="R312" s="42"/>
      <c r="S312" s="5"/>
      <c r="T312" s="5"/>
      <c r="U312" s="130"/>
      <c r="V312" s="5"/>
      <c r="W312" s="48"/>
    </row>
    <row r="313" spans="1:23" ht="16.95" customHeight="1" x14ac:dyDescent="0.3">
      <c r="A313" s="34"/>
      <c r="B313" s="18">
        <v>291</v>
      </c>
      <c r="C313" s="14">
        <v>42660</v>
      </c>
      <c r="D313" s="7">
        <v>0.43192129629629633</v>
      </c>
      <c r="E313" s="7">
        <v>0.85499999999999998</v>
      </c>
      <c r="F313" s="9">
        <f t="shared" si="151"/>
        <v>0.42307870370370365</v>
      </c>
      <c r="G313" s="5">
        <v>10</v>
      </c>
      <c r="H313" s="42">
        <f t="shared" si="147"/>
        <v>1.5</v>
      </c>
      <c r="I313" s="5">
        <f t="shared" si="169"/>
        <v>8.5</v>
      </c>
      <c r="J313" s="28">
        <f t="shared" si="164"/>
        <v>0</v>
      </c>
      <c r="K313" s="42">
        <f t="shared" si="170"/>
        <v>0</v>
      </c>
      <c r="L313" s="130">
        <f t="shared" si="171"/>
        <v>0</v>
      </c>
      <c r="M313" s="42">
        <f t="shared" si="168"/>
        <v>0</v>
      </c>
      <c r="N313" s="42"/>
      <c r="O313" s="42"/>
      <c r="P313" s="42"/>
      <c r="Q313" s="42"/>
      <c r="R313" s="42"/>
      <c r="S313" s="5"/>
      <c r="T313" s="5"/>
      <c r="U313" s="130"/>
      <c r="V313" s="5"/>
      <c r="W313" s="48"/>
    </row>
    <row r="314" spans="1:23" ht="16.95" customHeight="1" x14ac:dyDescent="0.3">
      <c r="A314" s="34"/>
      <c r="B314" s="18">
        <v>292</v>
      </c>
      <c r="C314" s="14">
        <v>42661</v>
      </c>
      <c r="D314" s="7">
        <v>0.42490740740740746</v>
      </c>
      <c r="E314" s="7">
        <v>0.78172453703703704</v>
      </c>
      <c r="F314" s="9">
        <f t="shared" si="151"/>
        <v>0.35681712962962958</v>
      </c>
      <c r="G314" s="5">
        <v>8.5</v>
      </c>
      <c r="H314" s="42">
        <f t="shared" si="147"/>
        <v>0.5</v>
      </c>
      <c r="I314" s="5">
        <f t="shared" si="169"/>
        <v>8</v>
      </c>
      <c r="J314" s="28">
        <f t="shared" si="164"/>
        <v>0</v>
      </c>
      <c r="K314" s="42">
        <f t="shared" si="170"/>
        <v>0</v>
      </c>
      <c r="L314" s="130">
        <f t="shared" si="171"/>
        <v>0</v>
      </c>
      <c r="M314" s="42">
        <f t="shared" si="168"/>
        <v>0</v>
      </c>
      <c r="N314" s="42"/>
      <c r="O314" s="42"/>
      <c r="P314" s="42"/>
      <c r="Q314" s="42"/>
      <c r="R314" s="42"/>
      <c r="S314" s="5"/>
      <c r="T314" s="5"/>
      <c r="U314" s="130"/>
      <c r="V314" s="5"/>
      <c r="W314" s="48"/>
    </row>
    <row r="315" spans="1:23" ht="16.95" customHeight="1" x14ac:dyDescent="0.3">
      <c r="A315" s="34"/>
      <c r="B315" s="18">
        <v>293</v>
      </c>
      <c r="C315" s="14">
        <v>42662</v>
      </c>
      <c r="D315" s="7">
        <v>0.4247569444444444</v>
      </c>
      <c r="E315" s="7">
        <v>0.72980324074074077</v>
      </c>
      <c r="F315" s="9">
        <f t="shared" si="151"/>
        <v>0.30504629629629637</v>
      </c>
      <c r="G315" s="5">
        <v>7.5</v>
      </c>
      <c r="H315" s="42">
        <f t="shared" si="147"/>
        <v>0.5</v>
      </c>
      <c r="I315" s="5">
        <f t="shared" si="169"/>
        <v>7</v>
      </c>
      <c r="J315" s="28">
        <f t="shared" si="164"/>
        <v>0</v>
      </c>
      <c r="K315" s="42">
        <f t="shared" si="170"/>
        <v>0</v>
      </c>
      <c r="L315" s="130">
        <f t="shared" si="171"/>
        <v>0</v>
      </c>
      <c r="M315" s="42">
        <f t="shared" si="168"/>
        <v>0</v>
      </c>
      <c r="N315" s="42"/>
      <c r="O315" s="42"/>
      <c r="P315" s="42"/>
      <c r="Q315" s="42"/>
      <c r="R315" s="42"/>
      <c r="S315" s="5"/>
      <c r="T315" s="5"/>
      <c r="U315" s="130"/>
      <c r="V315" s="5"/>
      <c r="W315" s="48"/>
    </row>
    <row r="316" spans="1:23" ht="16.95" customHeight="1" x14ac:dyDescent="0.3">
      <c r="A316" s="34"/>
      <c r="B316" s="18">
        <v>294</v>
      </c>
      <c r="C316" s="14">
        <v>42663</v>
      </c>
      <c r="D316" s="7">
        <v>0.4324305555555556</v>
      </c>
      <c r="E316" s="7">
        <v>0.72969907407407408</v>
      </c>
      <c r="F316" s="9">
        <f t="shared" si="151"/>
        <v>0.29726851851851849</v>
      </c>
      <c r="G316" s="5">
        <v>7</v>
      </c>
      <c r="H316" s="42">
        <f t="shared" si="147"/>
        <v>0.5</v>
      </c>
      <c r="I316" s="5">
        <f t="shared" si="169"/>
        <v>6.5</v>
      </c>
      <c r="J316" s="28">
        <f t="shared" si="164"/>
        <v>0</v>
      </c>
      <c r="K316" s="42">
        <f t="shared" si="170"/>
        <v>0</v>
      </c>
      <c r="L316" s="130">
        <f t="shared" si="171"/>
        <v>0</v>
      </c>
      <c r="M316" s="42">
        <f t="shared" si="168"/>
        <v>0</v>
      </c>
      <c r="N316" s="42">
        <v>2</v>
      </c>
      <c r="O316" s="42">
        <v>1</v>
      </c>
      <c r="P316" s="42">
        <f>IF(O316&gt;6,ROUND(N316*4/3*115+6*5/3*115+(O316-6)*8/3*115,0),ROUND(N316*4/3*115+O316*5/3*115,0))</f>
        <v>498</v>
      </c>
      <c r="Q316" s="42"/>
      <c r="R316" s="42"/>
      <c r="S316" s="5"/>
      <c r="T316" s="5"/>
      <c r="U316" s="130"/>
      <c r="V316" s="5"/>
      <c r="W316" s="48"/>
    </row>
    <row r="317" spans="1:23" x14ac:dyDescent="0.3">
      <c r="A317" s="34"/>
      <c r="B317" s="18"/>
      <c r="C317" s="177" t="s">
        <v>207</v>
      </c>
      <c r="D317" s="26"/>
      <c r="E317" s="26"/>
      <c r="F317" s="32"/>
      <c r="G317" s="27">
        <f>SUM(G289:G316)</f>
        <v>221</v>
      </c>
      <c r="H317" s="27">
        <f>SUM(H289:H316)</f>
        <v>25</v>
      </c>
      <c r="I317" s="27">
        <f t="shared" ref="I317:R317" si="172">SUM(I289:I316)</f>
        <v>196</v>
      </c>
      <c r="J317" s="27">
        <f t="shared" si="172"/>
        <v>4</v>
      </c>
      <c r="K317" s="27">
        <f t="shared" si="172"/>
        <v>4</v>
      </c>
      <c r="L317" s="36">
        <f t="shared" si="172"/>
        <v>0</v>
      </c>
      <c r="M317" s="27">
        <f t="shared" si="172"/>
        <v>612</v>
      </c>
      <c r="N317" s="27">
        <f t="shared" si="172"/>
        <v>2</v>
      </c>
      <c r="O317" s="27">
        <f t="shared" si="172"/>
        <v>1</v>
      </c>
      <c r="P317" s="27">
        <f t="shared" si="172"/>
        <v>498</v>
      </c>
      <c r="Q317" s="27">
        <v>3</v>
      </c>
      <c r="R317" s="27">
        <f t="shared" si="172"/>
        <v>2016</v>
      </c>
      <c r="S317" s="27">
        <v>1</v>
      </c>
      <c r="T317" s="27">
        <v>918</v>
      </c>
      <c r="U317" s="36">
        <v>2</v>
      </c>
      <c r="V317" s="27">
        <v>1913</v>
      </c>
      <c r="W317" s="47" t="s">
        <v>217</v>
      </c>
    </row>
    <row r="318" spans="1:23" x14ac:dyDescent="0.3">
      <c r="A318" s="34"/>
      <c r="B318" s="118"/>
      <c r="C318" s="177" t="s">
        <v>336</v>
      </c>
      <c r="D318" s="84"/>
      <c r="E318" s="85"/>
      <c r="F318" s="32"/>
      <c r="G318" s="27">
        <f>G317-G300-G291-G297-G302</f>
        <v>183.5</v>
      </c>
      <c r="H318" s="27">
        <f>H317-H300-H291-H297-H302</f>
        <v>20</v>
      </c>
      <c r="I318" s="27">
        <f>I317-J298-J306-I300-I291-I297-I302</f>
        <v>163</v>
      </c>
      <c r="J318" s="27">
        <f>J317-J298-J306-J300-J291-J297-J302</f>
        <v>1</v>
      </c>
      <c r="K318" s="27">
        <f t="shared" ref="K318:M318" si="173">K317-K298-K306-K300-K291-K297-K302</f>
        <v>1</v>
      </c>
      <c r="L318" s="27">
        <f t="shared" si="173"/>
        <v>0</v>
      </c>
      <c r="M318" s="27">
        <f t="shared" si="173"/>
        <v>153</v>
      </c>
      <c r="N318" s="27">
        <f>N317</f>
        <v>2</v>
      </c>
      <c r="O318" s="27">
        <f t="shared" ref="O318" si="174">O317</f>
        <v>1</v>
      </c>
      <c r="P318" s="27">
        <f t="shared" ref="P318" si="175">P317</f>
        <v>498</v>
      </c>
      <c r="Q318" s="27">
        <f t="shared" ref="Q318" si="176">Q317</f>
        <v>3</v>
      </c>
      <c r="R318" s="27">
        <f t="shared" ref="R318" si="177">R317</f>
        <v>2016</v>
      </c>
      <c r="S318" s="27">
        <f t="shared" ref="S318" si="178">S317</f>
        <v>1</v>
      </c>
      <c r="T318" s="27">
        <f t="shared" ref="T318" si="179">T317</f>
        <v>918</v>
      </c>
      <c r="U318" s="36">
        <f t="shared" ref="U318" si="180">U317</f>
        <v>2</v>
      </c>
      <c r="V318" s="27">
        <f t="shared" ref="V318" si="181">V317</f>
        <v>1913</v>
      </c>
      <c r="W318" s="27"/>
    </row>
    <row r="319" spans="1:23" ht="16.95" customHeight="1" x14ac:dyDescent="0.3">
      <c r="A319" s="34"/>
      <c r="B319" s="18">
        <v>295</v>
      </c>
      <c r="C319" s="178">
        <v>42664</v>
      </c>
      <c r="D319" s="81">
        <v>0.42792824074074076</v>
      </c>
      <c r="E319" s="81">
        <v>0.91667824074074078</v>
      </c>
      <c r="F319" s="76">
        <f t="shared" si="151"/>
        <v>0.48875000000000002</v>
      </c>
      <c r="G319" s="77">
        <v>11.5</v>
      </c>
      <c r="H319" s="78">
        <f t="shared" si="147"/>
        <v>1.5</v>
      </c>
      <c r="I319" s="77">
        <f t="shared" si="169"/>
        <v>10</v>
      </c>
      <c r="J319" s="79">
        <f t="shared" ref="J319:J346" si="182">IF(I319-10&lt;0,0,(I319-10))</f>
        <v>0</v>
      </c>
      <c r="K319" s="78">
        <f t="shared" si="170"/>
        <v>0</v>
      </c>
      <c r="L319" s="80">
        <f t="shared" si="171"/>
        <v>0</v>
      </c>
      <c r="M319" s="78">
        <f t="shared" si="168"/>
        <v>0</v>
      </c>
      <c r="N319" s="78"/>
      <c r="O319" s="78"/>
      <c r="P319" s="78"/>
      <c r="Q319" s="78"/>
      <c r="R319" s="78"/>
      <c r="S319" s="77"/>
      <c r="T319" s="77"/>
      <c r="U319" s="80"/>
      <c r="V319" s="77"/>
      <c r="W319" s="48"/>
    </row>
    <row r="320" spans="1:23" ht="16.95" customHeight="1" x14ac:dyDescent="0.3">
      <c r="A320" s="34"/>
      <c r="B320" s="18">
        <v>296</v>
      </c>
      <c r="C320" s="178">
        <v>42665</v>
      </c>
      <c r="D320" s="81">
        <v>0.40266203703703707</v>
      </c>
      <c r="E320" s="81">
        <v>0.83799768518518514</v>
      </c>
      <c r="F320" s="76">
        <f t="shared" si="151"/>
        <v>0.43533564814814807</v>
      </c>
      <c r="G320" s="77">
        <v>10.5</v>
      </c>
      <c r="H320" s="78">
        <f t="shared" si="147"/>
        <v>1.5</v>
      </c>
      <c r="I320" s="77">
        <f t="shared" si="169"/>
        <v>9</v>
      </c>
      <c r="J320" s="79">
        <f t="shared" si="182"/>
        <v>0</v>
      </c>
      <c r="K320" s="78">
        <f t="shared" si="170"/>
        <v>0</v>
      </c>
      <c r="L320" s="80">
        <f t="shared" si="171"/>
        <v>0</v>
      </c>
      <c r="M320" s="78">
        <f t="shared" si="168"/>
        <v>0</v>
      </c>
      <c r="N320" s="78"/>
      <c r="O320" s="78"/>
      <c r="P320" s="78"/>
      <c r="Q320" s="78"/>
      <c r="R320" s="78"/>
      <c r="S320" s="77"/>
      <c r="T320" s="77"/>
      <c r="U320" s="80"/>
      <c r="V320" s="77"/>
      <c r="W320" s="48"/>
    </row>
    <row r="321" spans="1:23" ht="16.95" customHeight="1" x14ac:dyDescent="0.3">
      <c r="A321" s="34"/>
      <c r="B321" s="18">
        <v>297</v>
      </c>
      <c r="C321" s="178">
        <v>42666</v>
      </c>
      <c r="D321" s="198" t="s">
        <v>21</v>
      </c>
      <c r="E321" s="199"/>
      <c r="F321" s="76"/>
      <c r="G321" s="77"/>
      <c r="H321" s="77"/>
      <c r="I321" s="77"/>
      <c r="J321" s="79"/>
      <c r="K321" s="78"/>
      <c r="L321" s="77"/>
      <c r="M321" s="78"/>
      <c r="N321" s="78"/>
      <c r="O321" s="78"/>
      <c r="P321" s="78"/>
      <c r="Q321" s="78"/>
      <c r="R321" s="78"/>
      <c r="S321" s="77"/>
      <c r="T321" s="77"/>
      <c r="U321" s="80"/>
      <c r="V321" s="77"/>
      <c r="W321" s="48"/>
    </row>
    <row r="322" spans="1:23" ht="16.95" customHeight="1" x14ac:dyDescent="0.3">
      <c r="A322" s="34"/>
      <c r="B322" s="18">
        <v>298</v>
      </c>
      <c r="C322" s="178">
        <v>42667</v>
      </c>
      <c r="D322" s="81">
        <v>0.45687499999999998</v>
      </c>
      <c r="E322" s="81">
        <v>0.87974537037037026</v>
      </c>
      <c r="F322" s="76">
        <f t="shared" si="151"/>
        <v>0.42287037037037029</v>
      </c>
      <c r="G322" s="77">
        <v>10</v>
      </c>
      <c r="H322" s="78">
        <f t="shared" si="147"/>
        <v>1.5</v>
      </c>
      <c r="I322" s="77">
        <f>IF((G322="？"),"?",(G322-H322))</f>
        <v>8.5</v>
      </c>
      <c r="J322" s="79">
        <f t="shared" si="182"/>
        <v>0</v>
      </c>
      <c r="K322" s="78">
        <f>IF(2&lt;J322,2,J322)</f>
        <v>0</v>
      </c>
      <c r="L322" s="80">
        <f>J322-K322</f>
        <v>0</v>
      </c>
      <c r="M322" s="78">
        <f t="shared" si="168"/>
        <v>0</v>
      </c>
      <c r="N322" s="78"/>
      <c r="O322" s="78"/>
      <c r="P322" s="78"/>
      <c r="Q322" s="78"/>
      <c r="R322" s="78"/>
      <c r="S322" s="77"/>
      <c r="T322" s="77"/>
      <c r="U322" s="80"/>
      <c r="V322" s="77"/>
      <c r="W322" s="48"/>
    </row>
    <row r="323" spans="1:23" ht="45" customHeight="1" x14ac:dyDescent="0.3">
      <c r="A323" s="34"/>
      <c r="B323" s="18">
        <v>299</v>
      </c>
      <c r="C323" s="178">
        <v>42668</v>
      </c>
      <c r="D323" s="198" t="s">
        <v>21</v>
      </c>
      <c r="E323" s="199"/>
      <c r="F323" s="76"/>
      <c r="G323" s="77">
        <v>10</v>
      </c>
      <c r="H323" s="77">
        <f t="shared" si="147"/>
        <v>1.5</v>
      </c>
      <c r="I323" s="77">
        <f>IF((G323="？"),"?",(G323-H323))</f>
        <v>8.5</v>
      </c>
      <c r="J323" s="79"/>
      <c r="K323" s="78">
        <f>IF(2&lt;J323,2,J323)</f>
        <v>0</v>
      </c>
      <c r="L323" s="80">
        <f>J323-K323</f>
        <v>0</v>
      </c>
      <c r="M323" s="78">
        <f t="shared" ref="M323" si="183">IF(K323="?",0,ROUND(115*4/3*K323+115*5/3*L323,0))</f>
        <v>0</v>
      </c>
      <c r="N323" s="78"/>
      <c r="O323" s="78"/>
      <c r="P323" s="78"/>
      <c r="Q323" s="78"/>
      <c r="R323" s="78"/>
      <c r="S323" s="77"/>
      <c r="T323" s="77"/>
      <c r="U323" s="80"/>
      <c r="V323" s="77"/>
      <c r="W323" s="46" t="s">
        <v>353</v>
      </c>
    </row>
    <row r="324" spans="1:23" ht="16.95" customHeight="1" x14ac:dyDescent="0.3">
      <c r="A324" s="34"/>
      <c r="B324" s="18">
        <v>300</v>
      </c>
      <c r="C324" s="178">
        <v>42669</v>
      </c>
      <c r="D324" s="81">
        <v>0.45597222222222222</v>
      </c>
      <c r="E324" s="81">
        <v>0.87700231481481483</v>
      </c>
      <c r="F324" s="76">
        <f t="shared" si="151"/>
        <v>0.42103009259259261</v>
      </c>
      <c r="G324" s="77">
        <v>10</v>
      </c>
      <c r="H324" s="78">
        <f t="shared" si="147"/>
        <v>1.5</v>
      </c>
      <c r="I324" s="77">
        <f t="shared" ref="I324:I344" si="184">IF((G324="？"),"?",(G324-H324))</f>
        <v>8.5</v>
      </c>
      <c r="J324" s="79">
        <f>IF(I324-8&lt;0,0,(I324-8))</f>
        <v>0.5</v>
      </c>
      <c r="K324" s="78">
        <f t="shared" ref="K324:K344" si="185">IF(2&lt;J324,2,J324)</f>
        <v>0.5</v>
      </c>
      <c r="L324" s="111">
        <f t="shared" ref="L324:L344" si="186">J324-K324</f>
        <v>0</v>
      </c>
      <c r="M324" s="78">
        <f t="shared" si="168"/>
        <v>77</v>
      </c>
      <c r="N324" s="78"/>
      <c r="O324" s="78"/>
      <c r="P324" s="78"/>
      <c r="Q324" s="78"/>
      <c r="R324" s="78"/>
      <c r="S324" s="77"/>
      <c r="T324" s="77"/>
      <c r="U324" s="111" t="s">
        <v>265</v>
      </c>
      <c r="V324" s="100">
        <v>995</v>
      </c>
      <c r="W324" s="48"/>
    </row>
    <row r="325" spans="1:23" ht="16.95" customHeight="1" x14ac:dyDescent="0.3">
      <c r="A325" s="34"/>
      <c r="B325" s="18">
        <v>301</v>
      </c>
      <c r="C325" s="178">
        <v>42670</v>
      </c>
      <c r="D325" s="81">
        <v>0.45650462962962962</v>
      </c>
      <c r="E325" s="81">
        <v>0.88312500000000005</v>
      </c>
      <c r="F325" s="76">
        <f t="shared" si="151"/>
        <v>0.42662037037037043</v>
      </c>
      <c r="G325" s="77">
        <v>10</v>
      </c>
      <c r="H325" s="78">
        <f t="shared" si="147"/>
        <v>1.5</v>
      </c>
      <c r="I325" s="77">
        <f t="shared" si="184"/>
        <v>8.5</v>
      </c>
      <c r="J325" s="79">
        <f t="shared" si="182"/>
        <v>0</v>
      </c>
      <c r="K325" s="78">
        <f t="shared" si="185"/>
        <v>0</v>
      </c>
      <c r="L325" s="80">
        <f t="shared" si="186"/>
        <v>0</v>
      </c>
      <c r="M325" s="78">
        <f t="shared" si="168"/>
        <v>0</v>
      </c>
      <c r="N325" s="78"/>
      <c r="O325" s="78"/>
      <c r="P325" s="78"/>
      <c r="Q325" s="78"/>
      <c r="R325" s="78"/>
      <c r="S325" s="77"/>
      <c r="T325" s="77"/>
      <c r="U325" s="80"/>
      <c r="V325" s="77"/>
      <c r="W325" s="48"/>
    </row>
    <row r="326" spans="1:23" ht="16.95" customHeight="1" x14ac:dyDescent="0.3">
      <c r="A326" s="34"/>
      <c r="B326" s="18">
        <v>302</v>
      </c>
      <c r="C326" s="178">
        <v>42671</v>
      </c>
      <c r="D326" s="81">
        <v>0.46524305555555556</v>
      </c>
      <c r="E326" s="81">
        <v>0.87577546296296294</v>
      </c>
      <c r="F326" s="76">
        <f t="shared" si="151"/>
        <v>0.41053240740740737</v>
      </c>
      <c r="G326" s="77">
        <v>10</v>
      </c>
      <c r="H326" s="78">
        <f t="shared" si="147"/>
        <v>1.5</v>
      </c>
      <c r="I326" s="77">
        <f t="shared" si="184"/>
        <v>8.5</v>
      </c>
      <c r="J326" s="79">
        <f>IF(I326-8&lt;0,0,(I326-8))</f>
        <v>0.5</v>
      </c>
      <c r="K326" s="78">
        <f t="shared" si="185"/>
        <v>0.5</v>
      </c>
      <c r="L326" s="80">
        <f t="shared" si="186"/>
        <v>0</v>
      </c>
      <c r="M326" s="78">
        <f t="shared" si="168"/>
        <v>77</v>
      </c>
      <c r="N326" s="78"/>
      <c r="O326" s="78"/>
      <c r="P326" s="78"/>
      <c r="Q326" s="78" t="s">
        <v>268</v>
      </c>
      <c r="R326" s="78">
        <f>IF(I326&gt;8,ROUND(2*1/3*115+6*2/3*115+(I326-8)*5/3*115,0),ROUND(2*1/3*115+(I326-2)*2/3*115,0))</f>
        <v>633</v>
      </c>
      <c r="S326" s="77"/>
      <c r="T326" s="77"/>
      <c r="U326" s="80"/>
      <c r="V326" s="77"/>
      <c r="W326" s="48"/>
    </row>
    <row r="327" spans="1:23" ht="16.95" customHeight="1" x14ac:dyDescent="0.3">
      <c r="A327" s="34"/>
      <c r="B327" s="18">
        <v>303</v>
      </c>
      <c r="C327" s="178">
        <v>42672</v>
      </c>
      <c r="D327" s="81">
        <v>0.4462268518518519</v>
      </c>
      <c r="E327" s="81">
        <v>0.89784722222222213</v>
      </c>
      <c r="F327" s="76">
        <f t="shared" si="151"/>
        <v>0.45162037037037023</v>
      </c>
      <c r="G327" s="77">
        <v>11</v>
      </c>
      <c r="H327" s="78">
        <f t="shared" si="147"/>
        <v>1.5</v>
      </c>
      <c r="I327" s="77">
        <f t="shared" si="184"/>
        <v>9.5</v>
      </c>
      <c r="J327" s="79">
        <f t="shared" si="182"/>
        <v>0</v>
      </c>
      <c r="K327" s="78">
        <f t="shared" si="185"/>
        <v>0</v>
      </c>
      <c r="L327" s="80">
        <f t="shared" si="186"/>
        <v>0</v>
      </c>
      <c r="M327" s="78">
        <f t="shared" si="168"/>
        <v>0</v>
      </c>
      <c r="N327" s="78"/>
      <c r="O327" s="78"/>
      <c r="P327" s="78"/>
      <c r="Q327" s="78"/>
      <c r="R327" s="78"/>
      <c r="S327" s="77"/>
      <c r="T327" s="77"/>
      <c r="U327" s="80"/>
      <c r="V327" s="77"/>
      <c r="W327" s="48"/>
    </row>
    <row r="328" spans="1:23" ht="16.95" customHeight="1" x14ac:dyDescent="0.3">
      <c r="A328" s="34"/>
      <c r="B328" s="18">
        <v>304</v>
      </c>
      <c r="C328" s="178">
        <v>42673</v>
      </c>
      <c r="D328" s="81">
        <v>0.43693287037037037</v>
      </c>
      <c r="E328" s="81">
        <v>0.93245370370370362</v>
      </c>
      <c r="F328" s="76">
        <f t="shared" si="151"/>
        <v>0.49552083333333324</v>
      </c>
      <c r="G328" s="77">
        <v>12</v>
      </c>
      <c r="H328" s="78">
        <f t="shared" si="147"/>
        <v>1.5</v>
      </c>
      <c r="I328" s="77">
        <f t="shared" si="184"/>
        <v>10.5</v>
      </c>
      <c r="J328" s="79">
        <f t="shared" si="182"/>
        <v>0.5</v>
      </c>
      <c r="K328" s="78">
        <f t="shared" si="185"/>
        <v>0.5</v>
      </c>
      <c r="L328" s="80">
        <f t="shared" si="186"/>
        <v>0</v>
      </c>
      <c r="M328" s="78">
        <f t="shared" si="168"/>
        <v>77</v>
      </c>
      <c r="N328" s="78"/>
      <c r="O328" s="78"/>
      <c r="P328" s="78"/>
      <c r="Q328" s="78"/>
      <c r="R328" s="78"/>
      <c r="S328" s="77"/>
      <c r="T328" s="77"/>
      <c r="U328" s="80"/>
      <c r="V328" s="77"/>
      <c r="W328" s="48"/>
    </row>
    <row r="329" spans="1:23" ht="34.049999999999997" customHeight="1" x14ac:dyDescent="0.3">
      <c r="B329" s="18">
        <v>305</v>
      </c>
      <c r="C329" s="178">
        <v>42674</v>
      </c>
      <c r="D329" s="81">
        <v>0.43831018518518516</v>
      </c>
      <c r="E329" s="81">
        <v>0.87709490740740748</v>
      </c>
      <c r="F329" s="76">
        <f t="shared" si="151"/>
        <v>0.43878472222222231</v>
      </c>
      <c r="G329" s="77">
        <v>10.5</v>
      </c>
      <c r="H329" s="78">
        <f t="shared" si="147"/>
        <v>1.5</v>
      </c>
      <c r="I329" s="77">
        <f t="shared" si="184"/>
        <v>9</v>
      </c>
      <c r="J329" s="79">
        <f>IF(I329-8&lt;0,0,(I329-8))</f>
        <v>1</v>
      </c>
      <c r="K329" s="78">
        <f t="shared" si="185"/>
        <v>1</v>
      </c>
      <c r="L329" s="111">
        <f t="shared" si="186"/>
        <v>0</v>
      </c>
      <c r="M329" s="78">
        <f t="shared" si="168"/>
        <v>153</v>
      </c>
      <c r="N329" s="78"/>
      <c r="O329" s="78"/>
      <c r="P329" s="78"/>
      <c r="Q329" s="78"/>
      <c r="R329" s="78"/>
      <c r="S329" s="77"/>
      <c r="T329" s="77"/>
      <c r="U329" s="111" t="s">
        <v>265</v>
      </c>
      <c r="V329" s="100">
        <v>1071</v>
      </c>
      <c r="W329" s="48" t="s">
        <v>286</v>
      </c>
    </row>
    <row r="330" spans="1:23" x14ac:dyDescent="0.3">
      <c r="A330" s="171" t="s">
        <v>6</v>
      </c>
      <c r="B330" s="18">
        <v>306</v>
      </c>
      <c r="C330" s="178">
        <v>42675</v>
      </c>
      <c r="D330" s="81">
        <v>0.45526620370370369</v>
      </c>
      <c r="E330" s="81">
        <v>0.87899305555555562</v>
      </c>
      <c r="F330" s="76">
        <f t="shared" si="151"/>
        <v>0.42372685185185194</v>
      </c>
      <c r="G330" s="77">
        <v>10</v>
      </c>
      <c r="H330" s="78">
        <f t="shared" si="147"/>
        <v>1.5</v>
      </c>
      <c r="I330" s="77">
        <f t="shared" si="184"/>
        <v>8.5</v>
      </c>
      <c r="J330" s="79">
        <f>IF(I330-8&lt;0,0,(I330-8))</f>
        <v>0.5</v>
      </c>
      <c r="K330" s="78">
        <f t="shared" si="185"/>
        <v>0.5</v>
      </c>
      <c r="L330" s="80">
        <f t="shared" si="186"/>
        <v>0</v>
      </c>
      <c r="M330" s="78">
        <f>IF(K330="?",0,ROUND(116*4/3*K330+116*5/3*L330,0))</f>
        <v>77</v>
      </c>
      <c r="N330" s="78"/>
      <c r="O330" s="78"/>
      <c r="P330" s="78"/>
      <c r="Q330" s="78"/>
      <c r="R330" s="78"/>
      <c r="S330" s="77" t="s">
        <v>269</v>
      </c>
      <c r="T330" s="100">
        <v>1004</v>
      </c>
      <c r="U330" s="80"/>
      <c r="V330" s="77"/>
      <c r="W330" s="48"/>
    </row>
    <row r="331" spans="1:23" ht="16.95" customHeight="1" x14ac:dyDescent="0.3">
      <c r="A331" s="34" t="s">
        <v>171</v>
      </c>
      <c r="B331" s="18">
        <v>307</v>
      </c>
      <c r="C331" s="178">
        <v>42676</v>
      </c>
      <c r="D331" s="81">
        <v>0.45841435185185181</v>
      </c>
      <c r="E331" s="81">
        <v>0.87812499999999993</v>
      </c>
      <c r="F331" s="76">
        <f t="shared" si="151"/>
        <v>0.41971064814814812</v>
      </c>
      <c r="G331" s="77">
        <v>10</v>
      </c>
      <c r="H331" s="78">
        <f t="shared" si="147"/>
        <v>1.5</v>
      </c>
      <c r="I331" s="77">
        <f t="shared" si="184"/>
        <v>8.5</v>
      </c>
      <c r="J331" s="79">
        <f t="shared" si="182"/>
        <v>0</v>
      </c>
      <c r="K331" s="78">
        <f t="shared" si="185"/>
        <v>0</v>
      </c>
      <c r="L331" s="80">
        <f t="shared" si="186"/>
        <v>0</v>
      </c>
      <c r="M331" s="78">
        <f t="shared" ref="M331:M361" si="187">IF(K331="?",0,ROUND(116*4/3*K331+116*5/3*L331,0))</f>
        <v>0</v>
      </c>
      <c r="N331" s="78"/>
      <c r="O331" s="78"/>
      <c r="P331" s="78"/>
      <c r="Q331" s="78"/>
      <c r="R331" s="78"/>
      <c r="S331" s="77"/>
      <c r="T331" s="77"/>
      <c r="U331" s="80"/>
      <c r="V331" s="77"/>
      <c r="W331" s="48"/>
    </row>
    <row r="332" spans="1:23" ht="16.95" customHeight="1" x14ac:dyDescent="0.3">
      <c r="A332" s="34" t="s">
        <v>102</v>
      </c>
      <c r="B332" s="18">
        <v>308</v>
      </c>
      <c r="C332" s="178">
        <v>42677</v>
      </c>
      <c r="D332" s="81">
        <v>0.45009259259259254</v>
      </c>
      <c r="E332" s="86" t="s">
        <v>69</v>
      </c>
      <c r="F332" s="76"/>
      <c r="G332" s="77">
        <v>11.5</v>
      </c>
      <c r="H332" s="78">
        <f t="shared" si="147"/>
        <v>1.5</v>
      </c>
      <c r="I332" s="77">
        <f t="shared" si="184"/>
        <v>10</v>
      </c>
      <c r="J332" s="79">
        <f t="shared" si="182"/>
        <v>0</v>
      </c>
      <c r="K332" s="78">
        <f t="shared" si="185"/>
        <v>0</v>
      </c>
      <c r="L332" s="80">
        <f t="shared" si="186"/>
        <v>0</v>
      </c>
      <c r="M332" s="78">
        <f t="shared" si="187"/>
        <v>0</v>
      </c>
      <c r="N332" s="78"/>
      <c r="O332" s="78"/>
      <c r="P332" s="78"/>
      <c r="Q332" s="78"/>
      <c r="R332" s="78"/>
      <c r="S332" s="77"/>
      <c r="T332" s="77"/>
      <c r="U332" s="80"/>
      <c r="V332" s="77"/>
      <c r="W332" s="48"/>
    </row>
    <row r="333" spans="1:23" ht="67.95" customHeight="1" x14ac:dyDescent="0.3">
      <c r="A333" s="159"/>
      <c r="B333" s="18">
        <v>309</v>
      </c>
      <c r="C333" s="178">
        <v>42678</v>
      </c>
      <c r="D333" s="81">
        <v>0.43724537037037042</v>
      </c>
      <c r="E333" s="81">
        <v>0.921875</v>
      </c>
      <c r="F333" s="76">
        <f t="shared" si="151"/>
        <v>0.48462962962962958</v>
      </c>
      <c r="G333" s="77">
        <v>11.5</v>
      </c>
      <c r="H333" s="78">
        <f t="shared" si="147"/>
        <v>1.5</v>
      </c>
      <c r="I333" s="77">
        <f t="shared" si="184"/>
        <v>10</v>
      </c>
      <c r="J333" s="79">
        <f>IF(I333-8&lt;0,0,(I333-8))</f>
        <v>2</v>
      </c>
      <c r="K333" s="78">
        <f t="shared" si="185"/>
        <v>2</v>
      </c>
      <c r="L333" s="80">
        <f t="shared" si="186"/>
        <v>0</v>
      </c>
      <c r="M333" s="78">
        <f t="shared" si="187"/>
        <v>309</v>
      </c>
      <c r="N333" s="78"/>
      <c r="O333" s="78"/>
      <c r="P333" s="78"/>
      <c r="Q333" s="78" t="s">
        <v>268</v>
      </c>
      <c r="R333" s="78">
        <f>IF(I333&gt;8,ROUND(2*1/3*115+6*2/3*115+(I333-8)*5/3*115,0),ROUND(2*1/3*115+(I333-2)*2/3*115,0))</f>
        <v>920</v>
      </c>
      <c r="S333" s="77"/>
      <c r="T333" s="77"/>
      <c r="U333" s="80"/>
      <c r="V333" s="77"/>
      <c r="W333" s="48"/>
    </row>
    <row r="334" spans="1:23" ht="50.4" customHeight="1" x14ac:dyDescent="0.3">
      <c r="A334" s="142"/>
      <c r="B334" s="18">
        <v>310</v>
      </c>
      <c r="C334" s="178">
        <v>42679</v>
      </c>
      <c r="D334" s="81">
        <v>0.43031250000000004</v>
      </c>
      <c r="E334" s="86" t="s">
        <v>69</v>
      </c>
      <c r="F334" s="76"/>
      <c r="G334" s="77">
        <v>11.5</v>
      </c>
      <c r="H334" s="78">
        <f t="shared" si="147"/>
        <v>1.5</v>
      </c>
      <c r="I334" s="77">
        <f t="shared" si="184"/>
        <v>10</v>
      </c>
      <c r="J334" s="79">
        <f t="shared" si="182"/>
        <v>0</v>
      </c>
      <c r="K334" s="78">
        <f t="shared" si="185"/>
        <v>0</v>
      </c>
      <c r="L334" s="80">
        <f t="shared" si="186"/>
        <v>0</v>
      </c>
      <c r="M334" s="78">
        <f t="shared" si="187"/>
        <v>0</v>
      </c>
      <c r="N334" s="78"/>
      <c r="O334" s="78"/>
      <c r="P334" s="78"/>
      <c r="Q334" s="78"/>
      <c r="R334" s="78"/>
      <c r="S334" s="77"/>
      <c r="T334" s="77"/>
      <c r="U334" s="80"/>
      <c r="V334" s="77"/>
      <c r="W334" s="48"/>
    </row>
    <row r="335" spans="1:23" ht="16.95" customHeight="1" x14ac:dyDescent="0.3">
      <c r="A335" s="159"/>
      <c r="B335" s="18">
        <v>311</v>
      </c>
      <c r="C335" s="178">
        <v>42680</v>
      </c>
      <c r="D335" s="81">
        <v>0.43881944444444443</v>
      </c>
      <c r="E335" s="81">
        <v>0.89886574074074066</v>
      </c>
      <c r="F335" s="76">
        <f t="shared" si="151"/>
        <v>0.46004629629629623</v>
      </c>
      <c r="G335" s="77">
        <v>11</v>
      </c>
      <c r="H335" s="78">
        <f t="shared" ref="H335:H400" si="188">IF(G335&gt;=9,1.5,0.5)</f>
        <v>1.5</v>
      </c>
      <c r="I335" s="77">
        <f t="shared" si="184"/>
        <v>9.5</v>
      </c>
      <c r="J335" s="79">
        <f t="shared" si="182"/>
        <v>0</v>
      </c>
      <c r="K335" s="78">
        <f t="shared" si="185"/>
        <v>0</v>
      </c>
      <c r="L335" s="80">
        <f t="shared" si="186"/>
        <v>0</v>
      </c>
      <c r="M335" s="78">
        <f t="shared" si="187"/>
        <v>0</v>
      </c>
      <c r="N335" s="78"/>
      <c r="O335" s="78"/>
      <c r="P335" s="78"/>
      <c r="Q335" s="78"/>
      <c r="R335" s="78"/>
      <c r="S335" s="77"/>
      <c r="T335" s="77"/>
      <c r="U335" s="80"/>
      <c r="V335" s="77"/>
      <c r="W335" s="48"/>
    </row>
    <row r="336" spans="1:23" ht="16.95" customHeight="1" x14ac:dyDescent="0.3">
      <c r="B336" s="18">
        <v>312</v>
      </c>
      <c r="C336" s="178">
        <v>42681</v>
      </c>
      <c r="D336" s="81">
        <v>0.4574537037037037</v>
      </c>
      <c r="E336" s="81">
        <v>0.83490740740740732</v>
      </c>
      <c r="F336" s="76">
        <f t="shared" si="151"/>
        <v>0.37745370370370362</v>
      </c>
      <c r="G336" s="77">
        <v>9</v>
      </c>
      <c r="H336" s="78">
        <f t="shared" si="188"/>
        <v>1.5</v>
      </c>
      <c r="I336" s="77">
        <f t="shared" si="184"/>
        <v>7.5</v>
      </c>
      <c r="J336" s="79">
        <f t="shared" si="182"/>
        <v>0</v>
      </c>
      <c r="K336" s="78">
        <f t="shared" si="185"/>
        <v>0</v>
      </c>
      <c r="L336" s="80">
        <f t="shared" si="186"/>
        <v>0</v>
      </c>
      <c r="M336" s="78">
        <f t="shared" si="187"/>
        <v>0</v>
      </c>
      <c r="N336" s="78"/>
      <c r="O336" s="78"/>
      <c r="P336" s="78"/>
      <c r="Q336" s="78"/>
      <c r="R336" s="78"/>
      <c r="S336" s="77"/>
      <c r="T336" s="77"/>
      <c r="U336" s="80"/>
      <c r="V336" s="77"/>
      <c r="W336" s="48"/>
    </row>
    <row r="337" spans="1:23" x14ac:dyDescent="0.3">
      <c r="B337" s="18">
        <v>313</v>
      </c>
      <c r="C337" s="178">
        <v>42682</v>
      </c>
      <c r="D337" s="86" t="s">
        <v>69</v>
      </c>
      <c r="E337" s="81">
        <v>0.87958333333333327</v>
      </c>
      <c r="F337" s="76"/>
      <c r="G337" s="77">
        <v>10</v>
      </c>
      <c r="H337" s="78">
        <f t="shared" si="188"/>
        <v>1.5</v>
      </c>
      <c r="I337" s="77">
        <f t="shared" si="184"/>
        <v>8.5</v>
      </c>
      <c r="J337" s="79">
        <f>IF(I337-8&lt;0,0,(I337-8))</f>
        <v>0.5</v>
      </c>
      <c r="K337" s="78">
        <f t="shared" si="185"/>
        <v>0.5</v>
      </c>
      <c r="L337" s="80">
        <f t="shared" si="186"/>
        <v>0</v>
      </c>
      <c r="M337" s="78">
        <f t="shared" si="187"/>
        <v>77</v>
      </c>
      <c r="N337" s="78"/>
      <c r="O337" s="78"/>
      <c r="P337" s="78"/>
      <c r="Q337" s="78"/>
      <c r="R337" s="78"/>
      <c r="S337" s="77" t="s">
        <v>268</v>
      </c>
      <c r="T337" s="100">
        <v>1004</v>
      </c>
      <c r="U337" s="80"/>
      <c r="V337" s="77"/>
      <c r="W337" s="48"/>
    </row>
    <row r="338" spans="1:23" ht="16.95" customHeight="1" x14ac:dyDescent="0.3">
      <c r="B338" s="18">
        <v>314</v>
      </c>
      <c r="C338" s="178">
        <v>42683</v>
      </c>
      <c r="D338" s="81">
        <v>0.45822916666666669</v>
      </c>
      <c r="E338" s="81">
        <v>0.87805555555555559</v>
      </c>
      <c r="F338" s="76">
        <f t="shared" si="151"/>
        <v>0.4198263888888889</v>
      </c>
      <c r="G338" s="77">
        <v>10</v>
      </c>
      <c r="H338" s="78">
        <f t="shared" si="188"/>
        <v>1.5</v>
      </c>
      <c r="I338" s="77">
        <f t="shared" si="184"/>
        <v>8.5</v>
      </c>
      <c r="J338" s="79">
        <f t="shared" si="182"/>
        <v>0</v>
      </c>
      <c r="K338" s="78">
        <f t="shared" si="185"/>
        <v>0</v>
      </c>
      <c r="L338" s="80">
        <f t="shared" si="186"/>
        <v>0</v>
      </c>
      <c r="M338" s="78">
        <f t="shared" si="187"/>
        <v>0</v>
      </c>
      <c r="N338" s="78"/>
      <c r="O338" s="78"/>
      <c r="P338" s="78"/>
      <c r="Q338" s="78"/>
      <c r="R338" s="78"/>
      <c r="S338" s="77"/>
      <c r="T338" s="77"/>
      <c r="U338" s="80"/>
      <c r="V338" s="77"/>
      <c r="W338" s="48"/>
    </row>
    <row r="339" spans="1:23" ht="16.95" customHeight="1" x14ac:dyDescent="0.3">
      <c r="B339" s="18">
        <v>315</v>
      </c>
      <c r="C339" s="178">
        <v>42684</v>
      </c>
      <c r="D339" s="86" t="s">
        <v>69</v>
      </c>
      <c r="E339" s="81">
        <v>0.83747685185185183</v>
      </c>
      <c r="F339" s="76"/>
      <c r="G339" s="77">
        <v>8</v>
      </c>
      <c r="H339" s="78">
        <f t="shared" si="188"/>
        <v>0.5</v>
      </c>
      <c r="I339" s="77">
        <f t="shared" si="184"/>
        <v>7.5</v>
      </c>
      <c r="J339" s="79">
        <f t="shared" si="182"/>
        <v>0</v>
      </c>
      <c r="K339" s="78">
        <f t="shared" si="185"/>
        <v>0</v>
      </c>
      <c r="L339" s="80">
        <f t="shared" si="186"/>
        <v>0</v>
      </c>
      <c r="M339" s="78">
        <f t="shared" si="187"/>
        <v>0</v>
      </c>
      <c r="N339" s="78"/>
      <c r="O339" s="78"/>
      <c r="P339" s="78"/>
      <c r="Q339" s="78"/>
      <c r="R339" s="78"/>
      <c r="S339" s="77"/>
      <c r="T339" s="77"/>
      <c r="U339" s="80"/>
      <c r="V339" s="77"/>
      <c r="W339" s="48"/>
    </row>
    <row r="340" spans="1:23" ht="16.95" customHeight="1" x14ac:dyDescent="0.3">
      <c r="A340" s="34"/>
      <c r="B340" s="18">
        <v>316</v>
      </c>
      <c r="C340" s="178">
        <v>42685</v>
      </c>
      <c r="D340" s="81">
        <v>0.46121527777777777</v>
      </c>
      <c r="E340" s="81">
        <v>0.91754629629629625</v>
      </c>
      <c r="F340" s="76">
        <f t="shared" si="151"/>
        <v>0.45633101851851848</v>
      </c>
      <c r="G340" s="77">
        <v>11</v>
      </c>
      <c r="H340" s="78">
        <f t="shared" si="188"/>
        <v>1.5</v>
      </c>
      <c r="I340" s="77">
        <f t="shared" si="184"/>
        <v>9.5</v>
      </c>
      <c r="J340" s="79">
        <f t="shared" si="182"/>
        <v>0</v>
      </c>
      <c r="K340" s="78">
        <f t="shared" si="185"/>
        <v>0</v>
      </c>
      <c r="L340" s="80">
        <f t="shared" si="186"/>
        <v>0</v>
      </c>
      <c r="M340" s="78">
        <f t="shared" si="187"/>
        <v>0</v>
      </c>
      <c r="N340" s="78"/>
      <c r="O340" s="78"/>
      <c r="P340" s="78"/>
      <c r="Q340" s="78"/>
      <c r="R340" s="78"/>
      <c r="S340" s="77"/>
      <c r="T340" s="77"/>
      <c r="U340" s="80"/>
      <c r="V340" s="77"/>
      <c r="W340" s="48"/>
    </row>
    <row r="341" spans="1:23" ht="34.049999999999997" customHeight="1" x14ac:dyDescent="0.3">
      <c r="A341" s="34"/>
      <c r="B341" s="18">
        <v>317</v>
      </c>
      <c r="C341" s="178">
        <v>42686</v>
      </c>
      <c r="D341" s="81">
        <v>0.43843750000000004</v>
      </c>
      <c r="E341" s="81">
        <v>0.85857638888888888</v>
      </c>
      <c r="F341" s="76">
        <f t="shared" si="151"/>
        <v>0.42013888888888884</v>
      </c>
      <c r="G341" s="77">
        <v>10</v>
      </c>
      <c r="H341" s="78">
        <f t="shared" si="188"/>
        <v>1.5</v>
      </c>
      <c r="I341" s="77">
        <f t="shared" si="184"/>
        <v>8.5</v>
      </c>
      <c r="J341" s="79">
        <f>IF(I341-8&lt;0,0,(I341-8))</f>
        <v>0.5</v>
      </c>
      <c r="K341" s="78">
        <f t="shared" si="185"/>
        <v>0.5</v>
      </c>
      <c r="L341" s="111">
        <f t="shared" si="186"/>
        <v>0</v>
      </c>
      <c r="M341" s="78">
        <f t="shared" si="187"/>
        <v>77</v>
      </c>
      <c r="N341" s="78"/>
      <c r="O341" s="78"/>
      <c r="P341" s="78"/>
      <c r="Q341" s="78"/>
      <c r="R341" s="78"/>
      <c r="S341" s="77"/>
      <c r="T341" s="77"/>
      <c r="U341" s="111" t="s">
        <v>268</v>
      </c>
      <c r="V341" s="100">
        <v>1004</v>
      </c>
      <c r="W341" s="48" t="s">
        <v>192</v>
      </c>
    </row>
    <row r="342" spans="1:23" ht="16.95" customHeight="1" x14ac:dyDescent="0.3">
      <c r="A342" s="34"/>
      <c r="B342" s="18">
        <v>318</v>
      </c>
      <c r="C342" s="178">
        <v>42687</v>
      </c>
      <c r="D342" s="92">
        <v>0.44413194444444443</v>
      </c>
      <c r="E342" s="92">
        <v>0.83696759259259268</v>
      </c>
      <c r="F342" s="76">
        <f t="shared" si="151"/>
        <v>0.39283564814814825</v>
      </c>
      <c r="G342" s="77">
        <v>9.5</v>
      </c>
      <c r="H342" s="78">
        <f t="shared" si="188"/>
        <v>1.5</v>
      </c>
      <c r="I342" s="77">
        <f t="shared" si="184"/>
        <v>8</v>
      </c>
      <c r="J342" s="79">
        <f t="shared" si="182"/>
        <v>0</v>
      </c>
      <c r="K342" s="78">
        <f t="shared" si="185"/>
        <v>0</v>
      </c>
      <c r="L342" s="80">
        <f t="shared" si="186"/>
        <v>0</v>
      </c>
      <c r="M342" s="78">
        <f t="shared" si="187"/>
        <v>0</v>
      </c>
      <c r="N342" s="78">
        <v>2</v>
      </c>
      <c r="O342" s="78">
        <v>5.5</v>
      </c>
      <c r="P342" s="78">
        <f>IF(O342&gt;6,ROUND(N342*4/3*116+6*5/3*116+(O342-6)*8/3*116,0),ROUND(N342*4/3*116+O342*5/3*116,0))</f>
        <v>1373</v>
      </c>
      <c r="Q342" s="78"/>
      <c r="R342" s="78"/>
      <c r="S342" s="77"/>
      <c r="T342" s="77"/>
      <c r="U342" s="80"/>
      <c r="V342" s="77"/>
      <c r="W342" s="48"/>
    </row>
    <row r="343" spans="1:23" ht="16.95" customHeight="1" x14ac:dyDescent="0.3">
      <c r="A343" s="34"/>
      <c r="B343" s="18">
        <v>319</v>
      </c>
      <c r="C343" s="178">
        <v>42688</v>
      </c>
      <c r="D343" s="92">
        <v>0.45406250000000004</v>
      </c>
      <c r="E343" s="92">
        <v>0.91473379629629636</v>
      </c>
      <c r="F343" s="76">
        <f t="shared" si="151"/>
        <v>0.46067129629629633</v>
      </c>
      <c r="G343" s="77">
        <v>11</v>
      </c>
      <c r="H343" s="78">
        <f t="shared" si="188"/>
        <v>1.5</v>
      </c>
      <c r="I343" s="77">
        <f t="shared" si="184"/>
        <v>9.5</v>
      </c>
      <c r="J343" s="79">
        <f t="shared" si="182"/>
        <v>0</v>
      </c>
      <c r="K343" s="78">
        <f t="shared" si="185"/>
        <v>0</v>
      </c>
      <c r="L343" s="80">
        <f t="shared" si="186"/>
        <v>0</v>
      </c>
      <c r="M343" s="78">
        <f t="shared" si="187"/>
        <v>0</v>
      </c>
      <c r="N343" s="78">
        <v>2</v>
      </c>
      <c r="O343" s="78">
        <v>7.5</v>
      </c>
      <c r="P343" s="78">
        <f>IF(O343&gt;6,ROUND(N343*4/3*116+6*5/3*116+(O343-6)*8/3*116,0),ROUND(N343*4/3*116+O343*5/3*116,0))</f>
        <v>1933</v>
      </c>
      <c r="Q343" s="78"/>
      <c r="R343" s="78"/>
      <c r="S343" s="77"/>
      <c r="T343" s="77"/>
      <c r="U343" s="80"/>
      <c r="V343" s="77"/>
      <c r="W343" s="48"/>
    </row>
    <row r="344" spans="1:23" ht="16.95" customHeight="1" x14ac:dyDescent="0.3">
      <c r="A344" s="34"/>
      <c r="B344" s="18">
        <v>320</v>
      </c>
      <c r="C344" s="178">
        <v>42689</v>
      </c>
      <c r="D344" s="81">
        <v>0.4462268518518519</v>
      </c>
      <c r="E344" s="81">
        <v>0.85645833333333332</v>
      </c>
      <c r="F344" s="76">
        <f t="shared" si="151"/>
        <v>0.41023148148148142</v>
      </c>
      <c r="G344" s="77">
        <v>10</v>
      </c>
      <c r="H344" s="78">
        <f t="shared" si="188"/>
        <v>1.5</v>
      </c>
      <c r="I344" s="77">
        <f t="shared" si="184"/>
        <v>8.5</v>
      </c>
      <c r="J344" s="79">
        <f t="shared" si="182"/>
        <v>0</v>
      </c>
      <c r="K344" s="78">
        <f t="shared" si="185"/>
        <v>0</v>
      </c>
      <c r="L344" s="80">
        <f t="shared" si="186"/>
        <v>0</v>
      </c>
      <c r="M344" s="78">
        <f t="shared" si="187"/>
        <v>0</v>
      </c>
      <c r="N344" s="78">
        <v>2</v>
      </c>
      <c r="O344" s="78">
        <v>6.5</v>
      </c>
      <c r="P344" s="78">
        <f>IF(O344&gt;6,ROUND(N344*4/3*116+6*5/3*116+(O344-6)*8/3*116,0),ROUND(N344*4/3*116+O344*5/3*116,0))</f>
        <v>1624</v>
      </c>
      <c r="Q344" s="78"/>
      <c r="R344" s="78"/>
      <c r="S344" s="77"/>
      <c r="T344" s="77"/>
      <c r="U344" s="80"/>
      <c r="V344" s="77"/>
      <c r="W344" s="48"/>
    </row>
    <row r="345" spans="1:23" ht="16.95" customHeight="1" x14ac:dyDescent="0.3">
      <c r="A345" s="34"/>
      <c r="B345" s="18">
        <v>321</v>
      </c>
      <c r="C345" s="178">
        <v>42690</v>
      </c>
      <c r="D345" s="198" t="s">
        <v>21</v>
      </c>
      <c r="E345" s="199"/>
      <c r="F345" s="76"/>
      <c r="G345" s="77"/>
      <c r="H345" s="77"/>
      <c r="I345" s="77"/>
      <c r="J345" s="79">
        <f t="shared" si="182"/>
        <v>0</v>
      </c>
      <c r="K345" s="78"/>
      <c r="L345" s="77"/>
      <c r="M345" s="78"/>
      <c r="N345" s="78"/>
      <c r="O345" s="78"/>
      <c r="P345" s="78"/>
      <c r="Q345" s="78"/>
      <c r="R345" s="78"/>
      <c r="S345" s="77"/>
      <c r="T345" s="77"/>
      <c r="U345" s="80"/>
      <c r="V345" s="77"/>
      <c r="W345" s="48"/>
    </row>
    <row r="346" spans="1:23" ht="16.95" customHeight="1" x14ac:dyDescent="0.3">
      <c r="A346" s="34"/>
      <c r="B346" s="18">
        <v>322</v>
      </c>
      <c r="C346" s="178">
        <v>42691</v>
      </c>
      <c r="D346" s="81">
        <v>0.42651620370370374</v>
      </c>
      <c r="E346" s="81">
        <v>0.90391203703703704</v>
      </c>
      <c r="F346" s="76">
        <f t="shared" ref="F346:F393" si="189">E346-D346</f>
        <v>0.4773958333333333</v>
      </c>
      <c r="G346" s="77">
        <v>11.5</v>
      </c>
      <c r="H346" s="78">
        <f t="shared" si="188"/>
        <v>1.5</v>
      </c>
      <c r="I346" s="77">
        <f t="shared" ref="I346:I355" si="190">IF((G346="？"),"?",(G346-H346))</f>
        <v>10</v>
      </c>
      <c r="J346" s="79">
        <f t="shared" si="182"/>
        <v>0</v>
      </c>
      <c r="K346" s="78">
        <f t="shared" ref="K346:K355" si="191">IF(2&lt;J346,2,J346)</f>
        <v>0</v>
      </c>
      <c r="L346" s="80">
        <f t="shared" ref="L346:L355" si="192">J346-K346</f>
        <v>0</v>
      </c>
      <c r="M346" s="78">
        <f t="shared" si="187"/>
        <v>0</v>
      </c>
      <c r="N346" s="78">
        <v>2</v>
      </c>
      <c r="O346" s="78">
        <v>8</v>
      </c>
      <c r="P346" s="78">
        <f>IF(O346&gt;6,ROUND(N346*4/3*116+6*5/3*116+(O346-6)*8/3*116,0),ROUND(N346*4/3*116+O346*5/3*116,0))</f>
        <v>2088</v>
      </c>
      <c r="Q346" s="78"/>
      <c r="R346" s="78"/>
      <c r="S346" s="77"/>
      <c r="T346" s="77"/>
      <c r="U346" s="80"/>
      <c r="V346" s="77"/>
      <c r="W346" s="48"/>
    </row>
    <row r="347" spans="1:23" x14ac:dyDescent="0.3">
      <c r="A347" s="34"/>
      <c r="B347" s="18"/>
      <c r="C347" s="177" t="s">
        <v>207</v>
      </c>
      <c r="D347" s="26"/>
      <c r="E347" s="26"/>
      <c r="F347" s="32"/>
      <c r="G347" s="27">
        <f>SUM(G319:G346)</f>
        <v>271</v>
      </c>
      <c r="H347" s="27">
        <f>SUM(H319:H346)</f>
        <v>38</v>
      </c>
      <c r="I347" s="27">
        <f t="shared" ref="I347:R347" si="193">SUM(I319:I346)</f>
        <v>233</v>
      </c>
      <c r="J347" s="27">
        <f t="shared" si="193"/>
        <v>6</v>
      </c>
      <c r="K347" s="27">
        <f t="shared" si="193"/>
        <v>6</v>
      </c>
      <c r="L347" s="36">
        <f t="shared" si="193"/>
        <v>0</v>
      </c>
      <c r="M347" s="27">
        <f t="shared" si="193"/>
        <v>924</v>
      </c>
      <c r="N347" s="27">
        <f t="shared" si="193"/>
        <v>8</v>
      </c>
      <c r="O347" s="27">
        <f t="shared" si="193"/>
        <v>27.5</v>
      </c>
      <c r="P347" s="27">
        <f t="shared" si="193"/>
        <v>7018</v>
      </c>
      <c r="Q347" s="27">
        <v>2</v>
      </c>
      <c r="R347" s="27">
        <f t="shared" si="193"/>
        <v>1553</v>
      </c>
      <c r="S347" s="27">
        <v>2</v>
      </c>
      <c r="T347" s="27">
        <v>2008</v>
      </c>
      <c r="U347" s="36">
        <v>2</v>
      </c>
      <c r="V347" s="27">
        <v>3070</v>
      </c>
      <c r="W347" s="47" t="s">
        <v>251</v>
      </c>
    </row>
    <row r="348" spans="1:23" x14ac:dyDescent="0.3">
      <c r="A348" s="34"/>
      <c r="B348" s="118"/>
      <c r="C348" s="177" t="s">
        <v>336</v>
      </c>
      <c r="D348" s="84"/>
      <c r="E348" s="85"/>
      <c r="F348" s="32"/>
      <c r="G348" s="27">
        <f>G347-G337-G330-G326-G333</f>
        <v>229.5</v>
      </c>
      <c r="H348" s="27">
        <f>H347-H337-H330-H326-H333</f>
        <v>32</v>
      </c>
      <c r="I348" s="27">
        <f>I347-J324-J329-J341-I330-I337-I326-I333</f>
        <v>195.5</v>
      </c>
      <c r="J348" s="27">
        <f>J347-J324-J329-J341-J337-J330-J326-J333</f>
        <v>0.5</v>
      </c>
      <c r="K348" s="27">
        <f t="shared" ref="K348:M348" si="194">K347-K324-K329-K341-K337-K330-K326-K333</f>
        <v>0.5</v>
      </c>
      <c r="L348" s="27">
        <f t="shared" si="194"/>
        <v>0</v>
      </c>
      <c r="M348" s="27">
        <f t="shared" si="194"/>
        <v>77</v>
      </c>
      <c r="N348" s="27">
        <f>N347</f>
        <v>8</v>
      </c>
      <c r="O348" s="27">
        <f t="shared" ref="O348" si="195">O347</f>
        <v>27.5</v>
      </c>
      <c r="P348" s="27">
        <f t="shared" ref="P348" si="196">P347</f>
        <v>7018</v>
      </c>
      <c r="Q348" s="27">
        <f t="shared" ref="Q348" si="197">Q347</f>
        <v>2</v>
      </c>
      <c r="R348" s="27">
        <f t="shared" ref="R348" si="198">R347</f>
        <v>1553</v>
      </c>
      <c r="S348" s="27">
        <f t="shared" ref="S348" si="199">S347</f>
        <v>2</v>
      </c>
      <c r="T348" s="27">
        <f t="shared" ref="T348" si="200">T347</f>
        <v>2008</v>
      </c>
      <c r="U348" s="36">
        <f t="shared" ref="U348" si="201">U347</f>
        <v>2</v>
      </c>
      <c r="V348" s="27">
        <f t="shared" ref="V348" si="202">V347</f>
        <v>3070</v>
      </c>
      <c r="W348" s="27"/>
    </row>
    <row r="349" spans="1:23" ht="16.95" customHeight="1" x14ac:dyDescent="0.3">
      <c r="A349" s="34"/>
      <c r="B349" s="18">
        <v>323</v>
      </c>
      <c r="C349" s="14">
        <v>42692</v>
      </c>
      <c r="D349" s="7">
        <v>0.4409953703703704</v>
      </c>
      <c r="E349" s="7">
        <v>0.90311342592592592</v>
      </c>
      <c r="F349" s="9">
        <f t="shared" si="189"/>
        <v>0.46211805555555552</v>
      </c>
      <c r="G349" s="5">
        <v>11</v>
      </c>
      <c r="H349" s="42">
        <f t="shared" si="188"/>
        <v>1.5</v>
      </c>
      <c r="I349" s="5">
        <f t="shared" si="190"/>
        <v>9.5</v>
      </c>
      <c r="J349" s="28">
        <f t="shared" ref="J349:J376" si="203">IF(I349-10&lt;0,0,(I349-10))</f>
        <v>0</v>
      </c>
      <c r="K349" s="42">
        <f t="shared" si="191"/>
        <v>0</v>
      </c>
      <c r="L349" s="130">
        <f t="shared" si="192"/>
        <v>0</v>
      </c>
      <c r="M349" s="42">
        <f t="shared" si="187"/>
        <v>0</v>
      </c>
      <c r="N349" s="42"/>
      <c r="O349" s="42"/>
      <c r="P349" s="42"/>
      <c r="Q349" s="42"/>
      <c r="R349" s="42"/>
      <c r="S349" s="5"/>
      <c r="T349" s="5"/>
      <c r="U349" s="130"/>
      <c r="V349" s="5"/>
      <c r="W349" s="48"/>
    </row>
    <row r="350" spans="1:23" ht="16.95" customHeight="1" x14ac:dyDescent="0.3">
      <c r="A350" s="34"/>
      <c r="B350" s="18">
        <v>324</v>
      </c>
      <c r="C350" s="14">
        <v>42693</v>
      </c>
      <c r="D350" s="7">
        <v>0.43438657407407405</v>
      </c>
      <c r="E350" s="7">
        <v>0.89659722222222227</v>
      </c>
      <c r="F350" s="9">
        <f t="shared" si="189"/>
        <v>0.46221064814814822</v>
      </c>
      <c r="G350" s="5">
        <v>11</v>
      </c>
      <c r="H350" s="42">
        <f t="shared" si="188"/>
        <v>1.5</v>
      </c>
      <c r="I350" s="5">
        <f t="shared" si="190"/>
        <v>9.5</v>
      </c>
      <c r="J350" s="28">
        <f t="shared" si="203"/>
        <v>0</v>
      </c>
      <c r="K350" s="42">
        <f t="shared" si="191"/>
        <v>0</v>
      </c>
      <c r="L350" s="130">
        <f t="shared" si="192"/>
        <v>0</v>
      </c>
      <c r="M350" s="42">
        <f t="shared" si="187"/>
        <v>0</v>
      </c>
      <c r="N350" s="42"/>
      <c r="O350" s="42"/>
      <c r="P350" s="42"/>
      <c r="Q350" s="42"/>
      <c r="R350" s="42"/>
      <c r="S350" s="5"/>
      <c r="T350" s="5"/>
      <c r="U350" s="130"/>
      <c r="V350" s="5"/>
      <c r="W350" s="48"/>
    </row>
    <row r="351" spans="1:23" ht="16.95" customHeight="1" x14ac:dyDescent="0.3">
      <c r="A351" s="34"/>
      <c r="B351" s="18">
        <v>325</v>
      </c>
      <c r="C351" s="14">
        <v>42694</v>
      </c>
      <c r="D351" s="7">
        <v>0.42767361111111107</v>
      </c>
      <c r="E351" s="7">
        <v>0.9049652777777778</v>
      </c>
      <c r="F351" s="9">
        <f t="shared" si="189"/>
        <v>0.47729166666666673</v>
      </c>
      <c r="G351" s="5">
        <v>11.5</v>
      </c>
      <c r="H351" s="42">
        <f t="shared" si="188"/>
        <v>1.5</v>
      </c>
      <c r="I351" s="5">
        <f t="shared" si="190"/>
        <v>10</v>
      </c>
      <c r="J351" s="28">
        <f>IF(I351-8&lt;0,0,(I351-8))</f>
        <v>2</v>
      </c>
      <c r="K351" s="42">
        <f t="shared" si="191"/>
        <v>2</v>
      </c>
      <c r="L351" s="130">
        <f t="shared" si="192"/>
        <v>0</v>
      </c>
      <c r="M351" s="42">
        <f t="shared" si="187"/>
        <v>309</v>
      </c>
      <c r="N351" s="42"/>
      <c r="O351" s="42"/>
      <c r="P351" s="42"/>
      <c r="Q351" s="42" t="s">
        <v>268</v>
      </c>
      <c r="R351" s="52">
        <f>IF(I351&gt;8,ROUND(2*1/3*114+6*2/3*114+(I351-8)*5/3*114,0),ROUND(2*1/3*114+(I351-2)*2/3*114,0))</f>
        <v>912</v>
      </c>
      <c r="S351" s="5"/>
      <c r="T351" s="5"/>
      <c r="U351" s="130"/>
      <c r="V351" s="5"/>
      <c r="W351" s="48"/>
    </row>
    <row r="352" spans="1:23" ht="16.95" customHeight="1" x14ac:dyDescent="0.3">
      <c r="A352" s="34"/>
      <c r="B352" s="18">
        <v>326</v>
      </c>
      <c r="C352" s="14">
        <v>42695</v>
      </c>
      <c r="D352" s="45">
        <v>0.44934027777777774</v>
      </c>
      <c r="E352" s="45">
        <v>0.8948842592592593</v>
      </c>
      <c r="F352" s="9">
        <f t="shared" si="189"/>
        <v>0.44554398148148155</v>
      </c>
      <c r="G352" s="5">
        <v>10.5</v>
      </c>
      <c r="H352" s="42">
        <f t="shared" si="188"/>
        <v>1.5</v>
      </c>
      <c r="I352" s="5">
        <f t="shared" si="190"/>
        <v>9</v>
      </c>
      <c r="J352" s="28">
        <f t="shared" si="203"/>
        <v>0</v>
      </c>
      <c r="K352" s="42">
        <f t="shared" si="191"/>
        <v>0</v>
      </c>
      <c r="L352" s="130">
        <f t="shared" si="192"/>
        <v>0</v>
      </c>
      <c r="M352" s="42">
        <f t="shared" si="187"/>
        <v>0</v>
      </c>
      <c r="N352" s="42"/>
      <c r="O352" s="42"/>
      <c r="P352" s="42"/>
      <c r="Q352" s="42"/>
      <c r="R352" s="42"/>
      <c r="S352" s="5"/>
      <c r="T352" s="5"/>
      <c r="U352" s="130"/>
      <c r="V352" s="5"/>
      <c r="W352" s="48"/>
    </row>
    <row r="353" spans="1:23" ht="16.95" customHeight="1" x14ac:dyDescent="0.3">
      <c r="A353" s="34"/>
      <c r="B353" s="18">
        <v>327</v>
      </c>
      <c r="C353" s="14">
        <v>42696</v>
      </c>
      <c r="D353" s="7">
        <v>0.42797453703703708</v>
      </c>
      <c r="E353" s="7">
        <v>0.91733796296296299</v>
      </c>
      <c r="F353" s="9">
        <f t="shared" si="189"/>
        <v>0.48936342592592591</v>
      </c>
      <c r="G353" s="5">
        <v>11.5</v>
      </c>
      <c r="H353" s="42">
        <f t="shared" si="188"/>
        <v>1.5</v>
      </c>
      <c r="I353" s="5">
        <f t="shared" si="190"/>
        <v>10</v>
      </c>
      <c r="J353" s="28">
        <f t="shared" si="203"/>
        <v>0</v>
      </c>
      <c r="K353" s="42">
        <f t="shared" si="191"/>
        <v>0</v>
      </c>
      <c r="L353" s="130">
        <f t="shared" si="192"/>
        <v>0</v>
      </c>
      <c r="M353" s="42">
        <f t="shared" si="187"/>
        <v>0</v>
      </c>
      <c r="N353" s="42"/>
      <c r="O353" s="42"/>
      <c r="P353" s="42"/>
      <c r="Q353" s="42"/>
      <c r="R353" s="42"/>
      <c r="S353" s="5"/>
      <c r="T353" s="5"/>
      <c r="U353" s="130"/>
      <c r="V353" s="5"/>
      <c r="W353" s="48"/>
    </row>
    <row r="354" spans="1:23" x14ac:dyDescent="0.3">
      <c r="A354" s="34"/>
      <c r="B354" s="18">
        <v>328</v>
      </c>
      <c r="C354" s="14">
        <v>42697</v>
      </c>
      <c r="D354" s="45">
        <v>0.43818287037037035</v>
      </c>
      <c r="E354" s="45" t="s">
        <v>69</v>
      </c>
      <c r="F354" s="9"/>
      <c r="G354" s="5">
        <v>9</v>
      </c>
      <c r="H354" s="42">
        <f t="shared" si="188"/>
        <v>1.5</v>
      </c>
      <c r="I354" s="5">
        <f t="shared" si="190"/>
        <v>7.5</v>
      </c>
      <c r="J354" s="28">
        <f>IF(I354-8&lt;0,0,(I354-8))</f>
        <v>0</v>
      </c>
      <c r="K354" s="42">
        <f t="shared" si="191"/>
        <v>0</v>
      </c>
      <c r="L354" s="130">
        <f t="shared" si="192"/>
        <v>0</v>
      </c>
      <c r="M354" s="42">
        <f t="shared" si="187"/>
        <v>0</v>
      </c>
      <c r="N354" s="42"/>
      <c r="O354" s="42"/>
      <c r="P354" s="42"/>
      <c r="Q354" s="42"/>
      <c r="R354" s="42"/>
      <c r="S354" s="5" t="s">
        <v>268</v>
      </c>
      <c r="T354" s="56">
        <v>927</v>
      </c>
      <c r="U354" s="130"/>
      <c r="V354" s="5"/>
      <c r="W354" s="48"/>
    </row>
    <row r="355" spans="1:23" ht="16.95" customHeight="1" x14ac:dyDescent="0.3">
      <c r="A355" s="34"/>
      <c r="B355" s="18">
        <v>329</v>
      </c>
      <c r="C355" s="14">
        <v>42698</v>
      </c>
      <c r="D355" s="7">
        <v>0.45491898148148152</v>
      </c>
      <c r="E355" s="7">
        <v>0.9167939814814815</v>
      </c>
      <c r="F355" s="9">
        <f t="shared" si="189"/>
        <v>0.46187499999999998</v>
      </c>
      <c r="G355" s="5">
        <v>11</v>
      </c>
      <c r="H355" s="42">
        <f t="shared" si="188"/>
        <v>1.5</v>
      </c>
      <c r="I355" s="5">
        <f t="shared" si="190"/>
        <v>9.5</v>
      </c>
      <c r="J355" s="28">
        <f t="shared" si="203"/>
        <v>0</v>
      </c>
      <c r="K355" s="42">
        <f t="shared" si="191"/>
        <v>0</v>
      </c>
      <c r="L355" s="130">
        <f t="shared" si="192"/>
        <v>0</v>
      </c>
      <c r="M355" s="42">
        <f t="shared" si="187"/>
        <v>0</v>
      </c>
      <c r="N355" s="42"/>
      <c r="O355" s="42"/>
      <c r="P355" s="42"/>
      <c r="Q355" s="42"/>
      <c r="R355" s="42"/>
      <c r="S355" s="5"/>
      <c r="T355" s="5"/>
      <c r="U355" s="130"/>
      <c r="V355" s="5"/>
      <c r="W355" s="48"/>
    </row>
    <row r="356" spans="1:23" ht="16.95" customHeight="1" x14ac:dyDescent="0.3">
      <c r="A356" s="34"/>
      <c r="B356" s="18">
        <v>330</v>
      </c>
      <c r="C356" s="14">
        <v>42699</v>
      </c>
      <c r="D356" s="189" t="s">
        <v>21</v>
      </c>
      <c r="E356" s="190"/>
      <c r="F356" s="9"/>
      <c r="G356" s="5"/>
      <c r="H356" s="5"/>
      <c r="I356" s="5"/>
      <c r="J356" s="28"/>
      <c r="K356" s="42"/>
      <c r="L356" s="5"/>
      <c r="M356" s="42"/>
      <c r="N356" s="42"/>
      <c r="O356" s="42"/>
      <c r="P356" s="42"/>
      <c r="Q356" s="42"/>
      <c r="R356" s="42"/>
      <c r="S356" s="5"/>
      <c r="T356" s="5"/>
      <c r="U356" s="130"/>
      <c r="V356" s="5"/>
      <c r="W356" s="48"/>
    </row>
    <row r="357" spans="1:23" ht="16.95" customHeight="1" x14ac:dyDescent="0.3">
      <c r="A357" s="34"/>
      <c r="B357" s="18">
        <v>331</v>
      </c>
      <c r="C357" s="14">
        <v>42700</v>
      </c>
      <c r="D357" s="8" t="s">
        <v>69</v>
      </c>
      <c r="E357" s="8" t="s">
        <v>69</v>
      </c>
      <c r="F357" s="9"/>
      <c r="G357" s="33">
        <v>10</v>
      </c>
      <c r="H357" s="42">
        <f t="shared" si="188"/>
        <v>1.5</v>
      </c>
      <c r="I357" s="5">
        <f>IF((G357="？"),"?",(G357-H357))</f>
        <v>8.5</v>
      </c>
      <c r="J357" s="28">
        <f t="shared" si="203"/>
        <v>0</v>
      </c>
      <c r="K357" s="42">
        <f>IF(2&lt;J357,2,J357)</f>
        <v>0</v>
      </c>
      <c r="L357" s="130">
        <f>J357-K357</f>
        <v>0</v>
      </c>
      <c r="M357" s="42">
        <f t="shared" si="187"/>
        <v>0</v>
      </c>
      <c r="N357" s="42"/>
      <c r="O357" s="42"/>
      <c r="P357" s="42"/>
      <c r="Q357" s="42"/>
      <c r="R357" s="42"/>
      <c r="S357" s="5"/>
      <c r="T357" s="5"/>
      <c r="U357" s="130"/>
      <c r="V357" s="5"/>
      <c r="W357" s="48"/>
    </row>
    <row r="358" spans="1:23" ht="16.95" customHeight="1" x14ac:dyDescent="0.3">
      <c r="A358" s="34"/>
      <c r="B358" s="18">
        <v>332</v>
      </c>
      <c r="C358" s="14">
        <v>42701</v>
      </c>
      <c r="D358" s="7">
        <v>0.43528935185185186</v>
      </c>
      <c r="E358" s="7">
        <v>0.86370370370370375</v>
      </c>
      <c r="F358" s="9">
        <f t="shared" si="189"/>
        <v>0.42841435185185189</v>
      </c>
      <c r="G358" s="5">
        <v>10</v>
      </c>
      <c r="H358" s="42">
        <f t="shared" si="188"/>
        <v>1.5</v>
      </c>
      <c r="I358" s="5">
        <f>IF((G358="？"),"?",(G358-H358))</f>
        <v>8.5</v>
      </c>
      <c r="J358" s="28">
        <f t="shared" si="203"/>
        <v>0</v>
      </c>
      <c r="K358" s="42">
        <f>IF(2&lt;J358,2,J358)</f>
        <v>0</v>
      </c>
      <c r="L358" s="130">
        <f>J358-K358</f>
        <v>0</v>
      </c>
      <c r="M358" s="42">
        <f t="shared" si="187"/>
        <v>0</v>
      </c>
      <c r="N358" s="42"/>
      <c r="O358" s="42"/>
      <c r="P358" s="42"/>
      <c r="Q358" s="42"/>
      <c r="R358" s="42"/>
      <c r="S358" s="5"/>
      <c r="T358" s="5"/>
      <c r="U358" s="130"/>
      <c r="V358" s="5"/>
      <c r="W358" s="48"/>
    </row>
    <row r="359" spans="1:23" ht="16.95" customHeight="1" x14ac:dyDescent="0.3">
      <c r="A359" s="34"/>
      <c r="B359" s="18">
        <v>333</v>
      </c>
      <c r="C359" s="14">
        <v>42702</v>
      </c>
      <c r="D359" s="189" t="s">
        <v>21</v>
      </c>
      <c r="E359" s="190"/>
      <c r="F359" s="9"/>
      <c r="G359" s="5"/>
      <c r="H359" s="5"/>
      <c r="I359" s="5"/>
      <c r="J359" s="28"/>
      <c r="K359" s="42"/>
      <c r="L359" s="5"/>
      <c r="M359" s="42"/>
      <c r="N359" s="42"/>
      <c r="O359" s="42"/>
      <c r="P359" s="42"/>
      <c r="Q359" s="42"/>
      <c r="R359" s="42"/>
      <c r="S359" s="5"/>
      <c r="T359" s="5"/>
      <c r="U359" s="130"/>
      <c r="V359" s="5"/>
      <c r="W359" s="48"/>
    </row>
    <row r="360" spans="1:23" ht="16.95" customHeight="1" x14ac:dyDescent="0.3">
      <c r="A360" s="34"/>
      <c r="B360" s="18">
        <v>334</v>
      </c>
      <c r="C360" s="14">
        <v>42703</v>
      </c>
      <c r="D360" s="8" t="s">
        <v>69</v>
      </c>
      <c r="E360" s="7">
        <v>0.88339120370370372</v>
      </c>
      <c r="F360" s="9"/>
      <c r="G360" s="5">
        <v>10</v>
      </c>
      <c r="H360" s="42">
        <f t="shared" si="188"/>
        <v>1.5</v>
      </c>
      <c r="I360" s="5">
        <f t="shared" ref="I360:I365" si="204">IF((G360="？"),"?",(G360-H360))</f>
        <v>8.5</v>
      </c>
      <c r="J360" s="28">
        <f t="shared" si="203"/>
        <v>0</v>
      </c>
      <c r="K360" s="42">
        <f t="shared" ref="K360:K365" si="205">IF(2&lt;J360,2,J360)</f>
        <v>0</v>
      </c>
      <c r="L360" s="130">
        <f t="shared" ref="L360:L365" si="206">J360-K360</f>
        <v>0</v>
      </c>
      <c r="M360" s="42">
        <f t="shared" si="187"/>
        <v>0</v>
      </c>
      <c r="N360" s="42"/>
      <c r="O360" s="42"/>
      <c r="P360" s="42"/>
      <c r="Q360" s="42"/>
      <c r="R360" s="42"/>
      <c r="S360" s="5"/>
      <c r="T360" s="5"/>
      <c r="U360" s="130"/>
      <c r="V360" s="5"/>
      <c r="W360" s="48"/>
    </row>
    <row r="361" spans="1:23" ht="16.95" customHeight="1" x14ac:dyDescent="0.3">
      <c r="B361" s="18">
        <v>335</v>
      </c>
      <c r="C361" s="14">
        <v>42704</v>
      </c>
      <c r="D361" s="7">
        <v>0.4572222222222222</v>
      </c>
      <c r="E361" s="7">
        <v>0.8828125</v>
      </c>
      <c r="F361" s="9">
        <f t="shared" si="189"/>
        <v>0.4255902777777778</v>
      </c>
      <c r="G361" s="5">
        <v>10</v>
      </c>
      <c r="H361" s="42">
        <f t="shared" si="188"/>
        <v>1.5</v>
      </c>
      <c r="I361" s="5">
        <f t="shared" si="204"/>
        <v>8.5</v>
      </c>
      <c r="J361" s="28">
        <f t="shared" si="203"/>
        <v>0</v>
      </c>
      <c r="K361" s="42">
        <f t="shared" si="205"/>
        <v>0</v>
      </c>
      <c r="L361" s="130">
        <f t="shared" si="206"/>
        <v>0</v>
      </c>
      <c r="M361" s="42">
        <f t="shared" si="187"/>
        <v>0</v>
      </c>
      <c r="N361" s="42"/>
      <c r="O361" s="42"/>
      <c r="P361" s="42"/>
      <c r="Q361" s="42"/>
      <c r="R361" s="42"/>
      <c r="S361" s="5"/>
      <c r="T361" s="5"/>
      <c r="U361" s="130"/>
      <c r="V361" s="5"/>
      <c r="W361" s="48"/>
    </row>
    <row r="362" spans="1:23" ht="16.95" customHeight="1" x14ac:dyDescent="0.3">
      <c r="A362" s="171" t="s">
        <v>52</v>
      </c>
      <c r="B362" s="18">
        <v>336</v>
      </c>
      <c r="C362" s="14">
        <v>42705</v>
      </c>
      <c r="D362" s="7">
        <v>0.43474537037037037</v>
      </c>
      <c r="E362" s="7">
        <v>0.91575231481481489</v>
      </c>
      <c r="F362" s="9">
        <f t="shared" si="189"/>
        <v>0.48100694444444453</v>
      </c>
      <c r="G362" s="5">
        <v>11.5</v>
      </c>
      <c r="H362" s="42">
        <f t="shared" si="188"/>
        <v>1.5</v>
      </c>
      <c r="I362" s="5">
        <f t="shared" si="204"/>
        <v>10</v>
      </c>
      <c r="J362" s="28">
        <f>IF(I362-8&lt;0,0,(I362-8))</f>
        <v>2</v>
      </c>
      <c r="K362" s="42">
        <f t="shared" si="205"/>
        <v>2</v>
      </c>
      <c r="L362" s="130">
        <f t="shared" si="206"/>
        <v>0</v>
      </c>
      <c r="M362" s="42">
        <f>IF(K362="?",0,ROUND(114*4/3*K362+114*5/3*L362,0))</f>
        <v>304</v>
      </c>
      <c r="N362" s="42"/>
      <c r="O362" s="42"/>
      <c r="P362" s="42"/>
      <c r="Q362" s="42" t="s">
        <v>287</v>
      </c>
      <c r="R362" s="52">
        <f>IF(I362&gt;8,ROUND(2*1/3*114+6*2/3*114+(I362-8)*5/3*114,0),ROUND(2*1/3*114+(I362-2)*2/3*114,0))</f>
        <v>912</v>
      </c>
      <c r="S362" s="5"/>
      <c r="T362" s="5"/>
      <c r="U362" s="130"/>
      <c r="V362" s="5"/>
      <c r="W362" s="48"/>
    </row>
    <row r="363" spans="1:23" ht="16.95" customHeight="1" x14ac:dyDescent="0.3">
      <c r="A363" s="34" t="s">
        <v>194</v>
      </c>
      <c r="B363" s="18">
        <v>337</v>
      </c>
      <c r="C363" s="14">
        <v>42706</v>
      </c>
      <c r="D363" s="7">
        <v>0.44194444444444447</v>
      </c>
      <c r="E363" s="7">
        <v>0.73241898148148143</v>
      </c>
      <c r="F363" s="9">
        <f t="shared" si="189"/>
        <v>0.29047453703703696</v>
      </c>
      <c r="G363" s="5">
        <v>7</v>
      </c>
      <c r="H363" s="42">
        <f t="shared" si="188"/>
        <v>0.5</v>
      </c>
      <c r="I363" s="5">
        <f t="shared" si="204"/>
        <v>6.5</v>
      </c>
      <c r="J363" s="28">
        <f t="shared" si="203"/>
        <v>0</v>
      </c>
      <c r="K363" s="42">
        <f t="shared" si="205"/>
        <v>0</v>
      </c>
      <c r="L363" s="130">
        <f t="shared" si="206"/>
        <v>0</v>
      </c>
      <c r="M363" s="42">
        <f t="shared" ref="M363:M393" si="207">IF(K363="?",0,ROUND(114*4/3*K363+114*5/3*L363,0))</f>
        <v>0</v>
      </c>
      <c r="N363" s="42"/>
      <c r="O363" s="42"/>
      <c r="P363" s="42"/>
      <c r="Q363" s="42"/>
      <c r="R363" s="42"/>
      <c r="S363" s="5"/>
      <c r="T363" s="5"/>
      <c r="U363" s="130"/>
      <c r="V363" s="5"/>
      <c r="W363" s="48"/>
    </row>
    <row r="364" spans="1:23" ht="16.95" customHeight="1" x14ac:dyDescent="0.3">
      <c r="A364" s="34" t="s">
        <v>193</v>
      </c>
      <c r="B364" s="18">
        <v>338</v>
      </c>
      <c r="C364" s="14">
        <v>42707</v>
      </c>
      <c r="D364" s="7">
        <v>0.4569212962962963</v>
      </c>
      <c r="E364" s="7">
        <v>0.87952546296296286</v>
      </c>
      <c r="F364" s="9">
        <f t="shared" si="189"/>
        <v>0.42260416666666656</v>
      </c>
      <c r="G364" s="5">
        <v>10</v>
      </c>
      <c r="H364" s="42">
        <f t="shared" si="188"/>
        <v>1.5</v>
      </c>
      <c r="I364" s="5">
        <f t="shared" si="204"/>
        <v>8.5</v>
      </c>
      <c r="J364" s="28">
        <f t="shared" si="203"/>
        <v>0</v>
      </c>
      <c r="K364" s="42">
        <f t="shared" si="205"/>
        <v>0</v>
      </c>
      <c r="L364" s="130">
        <f t="shared" si="206"/>
        <v>0</v>
      </c>
      <c r="M364" s="42">
        <f t="shared" si="207"/>
        <v>0</v>
      </c>
      <c r="N364" s="42"/>
      <c r="O364" s="42"/>
      <c r="P364" s="42"/>
      <c r="Q364" s="42"/>
      <c r="R364" s="42"/>
      <c r="S364" s="5"/>
      <c r="T364" s="5"/>
      <c r="U364" s="130"/>
      <c r="V364" s="5"/>
      <c r="W364" s="48"/>
    </row>
    <row r="365" spans="1:23" ht="16.95" customHeight="1" x14ac:dyDescent="0.3">
      <c r="A365" s="34" t="s">
        <v>91</v>
      </c>
      <c r="B365" s="18">
        <v>339</v>
      </c>
      <c r="C365" s="14">
        <v>42708</v>
      </c>
      <c r="D365" s="7">
        <v>0.45501157407407411</v>
      </c>
      <c r="E365" s="7">
        <v>0.88402777777777775</v>
      </c>
      <c r="F365" s="9">
        <f t="shared" si="189"/>
        <v>0.42901620370370364</v>
      </c>
      <c r="G365" s="5">
        <v>10.5</v>
      </c>
      <c r="H365" s="42">
        <f t="shared" si="188"/>
        <v>1.5</v>
      </c>
      <c r="I365" s="5">
        <f t="shared" si="204"/>
        <v>9</v>
      </c>
      <c r="J365" s="28">
        <f t="shared" si="203"/>
        <v>0</v>
      </c>
      <c r="K365" s="42">
        <f t="shared" si="205"/>
        <v>0</v>
      </c>
      <c r="L365" s="130">
        <f t="shared" si="206"/>
        <v>0</v>
      </c>
      <c r="M365" s="42">
        <f t="shared" si="207"/>
        <v>0</v>
      </c>
      <c r="N365" s="42"/>
      <c r="O365" s="42"/>
      <c r="P365" s="42"/>
      <c r="Q365" s="42"/>
      <c r="R365" s="42"/>
      <c r="S365" s="5"/>
      <c r="T365" s="5"/>
      <c r="U365" s="130"/>
      <c r="V365" s="5"/>
      <c r="W365" s="48"/>
    </row>
    <row r="366" spans="1:23" ht="16.95" customHeight="1" x14ac:dyDescent="0.3">
      <c r="A366" s="34"/>
      <c r="B366" s="18">
        <v>340</v>
      </c>
      <c r="C366" s="14">
        <v>42709</v>
      </c>
      <c r="D366" s="189" t="s">
        <v>21</v>
      </c>
      <c r="E366" s="190"/>
      <c r="F366" s="9"/>
      <c r="G366" s="5"/>
      <c r="H366" s="5"/>
      <c r="I366" s="5"/>
      <c r="J366" s="28"/>
      <c r="K366" s="42"/>
      <c r="L366" s="5"/>
      <c r="M366" s="42"/>
      <c r="N366" s="42"/>
      <c r="O366" s="42"/>
      <c r="P366" s="42"/>
      <c r="Q366" s="42"/>
      <c r="R366" s="42"/>
      <c r="S366" s="5"/>
      <c r="T366" s="5"/>
      <c r="U366" s="130"/>
      <c r="V366" s="5"/>
      <c r="W366" s="48"/>
    </row>
    <row r="367" spans="1:23" ht="16.95" customHeight="1" x14ac:dyDescent="0.3">
      <c r="A367" s="34"/>
      <c r="B367" s="18">
        <v>341</v>
      </c>
      <c r="C367" s="14">
        <v>42710</v>
      </c>
      <c r="D367" s="7">
        <v>0.44089120370370366</v>
      </c>
      <c r="E367" s="7">
        <v>0.9167939814814815</v>
      </c>
      <c r="F367" s="9">
        <f t="shared" si="189"/>
        <v>0.47590277777777784</v>
      </c>
      <c r="G367" s="5">
        <v>11.5</v>
      </c>
      <c r="H367" s="42">
        <f t="shared" si="188"/>
        <v>1.5</v>
      </c>
      <c r="I367" s="5">
        <f t="shared" ref="I367:I373" si="208">IF((G367="？"),"?",(G367-H367))</f>
        <v>10</v>
      </c>
      <c r="J367" s="28">
        <f t="shared" si="203"/>
        <v>0</v>
      </c>
      <c r="K367" s="42">
        <f t="shared" ref="K367:K373" si="209">IF(2&lt;J367,2,J367)</f>
        <v>0</v>
      </c>
      <c r="L367" s="130">
        <f t="shared" ref="L367:L373" si="210">J367-K367</f>
        <v>0</v>
      </c>
      <c r="M367" s="42">
        <f t="shared" si="207"/>
        <v>0</v>
      </c>
      <c r="N367" s="42"/>
      <c r="O367" s="42"/>
      <c r="P367" s="42"/>
      <c r="Q367" s="42"/>
      <c r="R367" s="42"/>
      <c r="S367" s="5"/>
      <c r="T367" s="5"/>
      <c r="U367" s="130"/>
      <c r="V367" s="5"/>
      <c r="W367" s="48"/>
    </row>
    <row r="368" spans="1:23" ht="16.95" customHeight="1" x14ac:dyDescent="0.3">
      <c r="A368" s="34"/>
      <c r="B368" s="18">
        <v>342</v>
      </c>
      <c r="C368" s="14">
        <v>42711</v>
      </c>
      <c r="D368" s="7">
        <v>0.44276620370370368</v>
      </c>
      <c r="E368" s="7">
        <v>0.91684027777777777</v>
      </c>
      <c r="F368" s="9">
        <f t="shared" si="189"/>
        <v>0.47407407407407409</v>
      </c>
      <c r="G368" s="5">
        <v>11.5</v>
      </c>
      <c r="H368" s="42">
        <f t="shared" si="188"/>
        <v>1.5</v>
      </c>
      <c r="I368" s="5">
        <f t="shared" si="208"/>
        <v>10</v>
      </c>
      <c r="J368" s="28">
        <f t="shared" si="203"/>
        <v>0</v>
      </c>
      <c r="K368" s="42">
        <f t="shared" si="209"/>
        <v>0</v>
      </c>
      <c r="L368" s="130">
        <f t="shared" si="210"/>
        <v>0</v>
      </c>
      <c r="M368" s="42">
        <f t="shared" si="207"/>
        <v>0</v>
      </c>
      <c r="N368" s="42"/>
      <c r="O368" s="42"/>
      <c r="P368" s="42"/>
      <c r="Q368" s="42"/>
      <c r="R368" s="42"/>
      <c r="S368" s="5"/>
      <c r="T368" s="5"/>
      <c r="U368" s="130"/>
      <c r="V368" s="5"/>
      <c r="W368" s="48"/>
    </row>
    <row r="369" spans="1:23" ht="16.95" customHeight="1" x14ac:dyDescent="0.3">
      <c r="A369" s="34"/>
      <c r="B369" s="18">
        <v>343</v>
      </c>
      <c r="C369" s="14">
        <v>42712</v>
      </c>
      <c r="D369" s="7">
        <v>0.43101851851851852</v>
      </c>
      <c r="E369" s="7">
        <v>0.73315972222222225</v>
      </c>
      <c r="F369" s="9">
        <f t="shared" si="189"/>
        <v>0.30214120370370373</v>
      </c>
      <c r="G369" s="5">
        <v>7.5</v>
      </c>
      <c r="H369" s="42">
        <f t="shared" si="188"/>
        <v>0.5</v>
      </c>
      <c r="I369" s="5">
        <f t="shared" si="208"/>
        <v>7</v>
      </c>
      <c r="J369" s="28">
        <f t="shared" si="203"/>
        <v>0</v>
      </c>
      <c r="K369" s="42">
        <f t="shared" si="209"/>
        <v>0</v>
      </c>
      <c r="L369" s="130">
        <f t="shared" si="210"/>
        <v>0</v>
      </c>
      <c r="M369" s="42">
        <f t="shared" si="207"/>
        <v>0</v>
      </c>
      <c r="N369" s="42"/>
      <c r="O369" s="42"/>
      <c r="P369" s="42"/>
      <c r="Q369" s="42"/>
      <c r="R369" s="42"/>
      <c r="S369" s="5"/>
      <c r="T369" s="5"/>
      <c r="U369" s="130"/>
      <c r="V369" s="5"/>
      <c r="W369" s="48"/>
    </row>
    <row r="370" spans="1:23" ht="16.95" customHeight="1" x14ac:dyDescent="0.3">
      <c r="A370" s="34"/>
      <c r="B370" s="18">
        <v>344</v>
      </c>
      <c r="C370" s="14">
        <v>42713</v>
      </c>
      <c r="D370" s="7">
        <v>0.49810185185185185</v>
      </c>
      <c r="E370" s="7">
        <v>0.83994212962962955</v>
      </c>
      <c r="F370" s="9">
        <f t="shared" si="189"/>
        <v>0.3418402777777777</v>
      </c>
      <c r="G370" s="5">
        <v>8</v>
      </c>
      <c r="H370" s="42">
        <f t="shared" si="188"/>
        <v>0.5</v>
      </c>
      <c r="I370" s="5">
        <f t="shared" si="208"/>
        <v>7.5</v>
      </c>
      <c r="J370" s="28">
        <f t="shared" si="203"/>
        <v>0</v>
      </c>
      <c r="K370" s="42">
        <f t="shared" si="209"/>
        <v>0</v>
      </c>
      <c r="L370" s="130">
        <f t="shared" si="210"/>
        <v>0</v>
      </c>
      <c r="M370" s="42">
        <f t="shared" si="207"/>
        <v>0</v>
      </c>
      <c r="N370" s="42"/>
      <c r="O370" s="42"/>
      <c r="P370" s="42"/>
      <c r="Q370" s="42"/>
      <c r="R370" s="42"/>
      <c r="S370" s="5"/>
      <c r="T370" s="5"/>
      <c r="U370" s="130"/>
      <c r="V370" s="5"/>
      <c r="W370" s="48"/>
    </row>
    <row r="371" spans="1:23" ht="16.95" customHeight="1" x14ac:dyDescent="0.3">
      <c r="A371" s="34"/>
      <c r="B371" s="18">
        <v>345</v>
      </c>
      <c r="C371" s="14">
        <v>42714</v>
      </c>
      <c r="D371" s="7">
        <v>0.40472222222222221</v>
      </c>
      <c r="E371" s="7">
        <v>0.79761574074074071</v>
      </c>
      <c r="F371" s="9">
        <f t="shared" si="189"/>
        <v>0.3928935185185185</v>
      </c>
      <c r="G371" s="5">
        <v>9.5</v>
      </c>
      <c r="H371" s="42">
        <f t="shared" si="188"/>
        <v>1.5</v>
      </c>
      <c r="I371" s="5">
        <f t="shared" si="208"/>
        <v>8</v>
      </c>
      <c r="J371" s="28">
        <f t="shared" si="203"/>
        <v>0</v>
      </c>
      <c r="K371" s="42">
        <f t="shared" si="209"/>
        <v>0</v>
      </c>
      <c r="L371" s="130">
        <f t="shared" si="210"/>
        <v>0</v>
      </c>
      <c r="M371" s="42">
        <f t="shared" si="207"/>
        <v>0</v>
      </c>
      <c r="N371" s="42"/>
      <c r="O371" s="42"/>
      <c r="P371" s="42"/>
      <c r="Q371" s="42"/>
      <c r="R371" s="42"/>
      <c r="S371" s="5"/>
      <c r="T371" s="5"/>
      <c r="U371" s="130"/>
      <c r="V371" s="5"/>
      <c r="W371" s="48"/>
    </row>
    <row r="372" spans="1:23" ht="16.95" customHeight="1" x14ac:dyDescent="0.3">
      <c r="A372" s="34"/>
      <c r="B372" s="18">
        <v>346</v>
      </c>
      <c r="C372" s="14">
        <v>42715</v>
      </c>
      <c r="D372" s="7">
        <v>0.41547453703703702</v>
      </c>
      <c r="E372" s="7">
        <v>0.93620370370370365</v>
      </c>
      <c r="F372" s="9">
        <f t="shared" si="189"/>
        <v>0.52072916666666669</v>
      </c>
      <c r="G372" s="5">
        <v>12.5</v>
      </c>
      <c r="H372" s="42">
        <f t="shared" si="188"/>
        <v>1.5</v>
      </c>
      <c r="I372" s="5">
        <f t="shared" si="208"/>
        <v>11</v>
      </c>
      <c r="J372" s="28">
        <f t="shared" si="203"/>
        <v>1</v>
      </c>
      <c r="K372" s="42">
        <f t="shared" si="209"/>
        <v>1</v>
      </c>
      <c r="L372" s="130">
        <f t="shared" si="210"/>
        <v>0</v>
      </c>
      <c r="M372" s="42">
        <f t="shared" si="207"/>
        <v>152</v>
      </c>
      <c r="N372" s="42"/>
      <c r="O372" s="42"/>
      <c r="P372" s="42"/>
      <c r="Q372" s="42"/>
      <c r="R372" s="42"/>
      <c r="S372" s="5"/>
      <c r="T372" s="5"/>
      <c r="U372" s="130"/>
      <c r="V372" s="5"/>
      <c r="W372" s="48"/>
    </row>
    <row r="373" spans="1:23" x14ac:dyDescent="0.3">
      <c r="A373" s="34"/>
      <c r="B373" s="18">
        <v>347</v>
      </c>
      <c r="C373" s="14">
        <v>42716</v>
      </c>
      <c r="D373" s="7">
        <v>0.42840277777777774</v>
      </c>
      <c r="E373" s="7">
        <v>0.91503472222222226</v>
      </c>
      <c r="F373" s="9">
        <f t="shared" si="189"/>
        <v>0.48663194444444452</v>
      </c>
      <c r="G373" s="5">
        <v>11.5</v>
      </c>
      <c r="H373" s="42">
        <f t="shared" si="188"/>
        <v>1.5</v>
      </c>
      <c r="I373" s="5">
        <f t="shared" si="208"/>
        <v>10</v>
      </c>
      <c r="J373" s="28">
        <f>IF(I373-8&lt;0,0,(I373-8))</f>
        <v>2</v>
      </c>
      <c r="K373" s="42">
        <f t="shared" si="209"/>
        <v>2</v>
      </c>
      <c r="L373" s="130">
        <f t="shared" si="210"/>
        <v>0</v>
      </c>
      <c r="M373" s="42">
        <f t="shared" si="207"/>
        <v>304</v>
      </c>
      <c r="N373" s="42"/>
      <c r="O373" s="42"/>
      <c r="P373" s="42"/>
      <c r="Q373" s="42"/>
      <c r="R373" s="42"/>
      <c r="S373" s="5" t="s">
        <v>264</v>
      </c>
      <c r="T373" s="56">
        <v>1218</v>
      </c>
      <c r="U373" s="130"/>
      <c r="V373" s="5"/>
      <c r="W373" s="48"/>
    </row>
    <row r="374" spans="1:23" ht="16.95" customHeight="1" x14ac:dyDescent="0.3">
      <c r="A374" s="34"/>
      <c r="B374" s="18">
        <v>348</v>
      </c>
      <c r="C374" s="14">
        <v>42717</v>
      </c>
      <c r="D374" s="189" t="s">
        <v>21</v>
      </c>
      <c r="E374" s="190"/>
      <c r="F374" s="9"/>
      <c r="G374" s="5"/>
      <c r="H374" s="5"/>
      <c r="I374" s="5"/>
      <c r="J374" s="28"/>
      <c r="K374" s="42"/>
      <c r="L374" s="5"/>
      <c r="M374" s="42"/>
      <c r="N374" s="42"/>
      <c r="O374" s="42"/>
      <c r="P374" s="42"/>
      <c r="Q374" s="42"/>
      <c r="R374" s="42"/>
      <c r="S374" s="5"/>
      <c r="T374" s="5"/>
      <c r="U374" s="130"/>
      <c r="V374" s="5"/>
      <c r="W374" s="48"/>
    </row>
    <row r="375" spans="1:23" ht="16.95" customHeight="1" x14ac:dyDescent="0.3">
      <c r="A375" s="34"/>
      <c r="B375" s="18">
        <v>349</v>
      </c>
      <c r="C375" s="14">
        <v>42718</v>
      </c>
      <c r="D375" s="7">
        <v>0.44785879629629632</v>
      </c>
      <c r="E375" s="7">
        <v>0.91684027777777777</v>
      </c>
      <c r="F375" s="9">
        <f t="shared" si="189"/>
        <v>0.46898148148148144</v>
      </c>
      <c r="G375" s="5">
        <v>11.5</v>
      </c>
      <c r="H375" s="42">
        <f t="shared" si="188"/>
        <v>1.5</v>
      </c>
      <c r="I375" s="5">
        <f>IF((G375="？"),"?",(G375-H375))</f>
        <v>10</v>
      </c>
      <c r="J375" s="28">
        <f t="shared" si="203"/>
        <v>0</v>
      </c>
      <c r="K375" s="42">
        <f>IF(2&lt;J375,2,J375)</f>
        <v>0</v>
      </c>
      <c r="L375" s="130">
        <f>J375-K375</f>
        <v>0</v>
      </c>
      <c r="M375" s="42">
        <f t="shared" si="207"/>
        <v>0</v>
      </c>
      <c r="N375" s="42">
        <v>2</v>
      </c>
      <c r="O375" s="42">
        <v>7</v>
      </c>
      <c r="P375" s="42">
        <f>IF(O375&gt;6,ROUND(N375*4/3*114+6*5/3*114+(O375-6)*8/3*114,0),ROUND(N375*4/3*114+O375*5/3*114,0))</f>
        <v>1748</v>
      </c>
      <c r="Q375" s="42"/>
      <c r="R375" s="42"/>
      <c r="S375" s="5"/>
      <c r="T375" s="5"/>
      <c r="U375" s="130"/>
      <c r="V375" s="5"/>
      <c r="W375" s="48"/>
    </row>
    <row r="376" spans="1:23" ht="16.95" customHeight="1" x14ac:dyDescent="0.3">
      <c r="A376" s="34"/>
      <c r="B376" s="18">
        <v>350</v>
      </c>
      <c r="C376" s="14">
        <v>42719</v>
      </c>
      <c r="D376" s="7">
        <v>0.42949074074074073</v>
      </c>
      <c r="E376" s="8" t="s">
        <v>57</v>
      </c>
      <c r="F376" s="9"/>
      <c r="G376" s="5">
        <v>7</v>
      </c>
      <c r="H376" s="42">
        <f t="shared" si="188"/>
        <v>0.5</v>
      </c>
      <c r="I376" s="5">
        <f>IF((G376="？"),"?",(G376-H376))</f>
        <v>6.5</v>
      </c>
      <c r="J376" s="28">
        <f t="shared" si="203"/>
        <v>0</v>
      </c>
      <c r="K376" s="42">
        <f>IF(2&lt;J376,2,J376)</f>
        <v>0</v>
      </c>
      <c r="L376" s="130">
        <f>J376-K376</f>
        <v>0</v>
      </c>
      <c r="M376" s="42">
        <f t="shared" si="207"/>
        <v>0</v>
      </c>
      <c r="N376" s="42">
        <v>2</v>
      </c>
      <c r="O376" s="42">
        <v>4.5</v>
      </c>
      <c r="P376" s="42">
        <f>IF(O376&gt;6,ROUND(N376*4/3*114+6*5/3*114+(O376-6)*8/3*114,0),ROUND(N376*4/3*114+O376*5/3*114,0))</f>
        <v>1159</v>
      </c>
      <c r="Q376" s="42"/>
      <c r="R376" s="42"/>
      <c r="S376" s="5"/>
      <c r="T376" s="5"/>
      <c r="U376" s="130"/>
      <c r="V376" s="5"/>
      <c r="W376" s="48"/>
    </row>
    <row r="377" spans="1:23" x14ac:dyDescent="0.3">
      <c r="A377" s="34"/>
      <c r="B377" s="18"/>
      <c r="C377" s="177" t="s">
        <v>207</v>
      </c>
      <c r="D377" s="26"/>
      <c r="E377" s="26"/>
      <c r="F377" s="32"/>
      <c r="G377" s="27">
        <f>SUM(G349:G376)</f>
        <v>245</v>
      </c>
      <c r="H377" s="27">
        <f>SUM(H349:H376)</f>
        <v>32</v>
      </c>
      <c r="I377" s="27">
        <f t="shared" ref="I377:V377" si="211">SUM(I349:I376)</f>
        <v>213</v>
      </c>
      <c r="J377" s="27">
        <f t="shared" si="211"/>
        <v>7</v>
      </c>
      <c r="K377" s="27">
        <f t="shared" si="211"/>
        <v>7</v>
      </c>
      <c r="L377" s="36">
        <f t="shared" si="211"/>
        <v>0</v>
      </c>
      <c r="M377" s="27">
        <f t="shared" si="211"/>
        <v>1069</v>
      </c>
      <c r="N377" s="27">
        <f t="shared" si="211"/>
        <v>4</v>
      </c>
      <c r="O377" s="27">
        <f t="shared" si="211"/>
        <v>11.5</v>
      </c>
      <c r="P377" s="27">
        <f t="shared" si="211"/>
        <v>2907</v>
      </c>
      <c r="Q377" s="27">
        <v>2</v>
      </c>
      <c r="R377" s="27">
        <f t="shared" si="211"/>
        <v>1824</v>
      </c>
      <c r="S377" s="27">
        <v>2</v>
      </c>
      <c r="T377" s="27">
        <v>2145</v>
      </c>
      <c r="U377" s="36">
        <f t="shared" si="211"/>
        <v>0</v>
      </c>
      <c r="V377" s="27">
        <f t="shared" si="211"/>
        <v>0</v>
      </c>
      <c r="W377" s="47" t="s">
        <v>99</v>
      </c>
    </row>
    <row r="378" spans="1:23" x14ac:dyDescent="0.3">
      <c r="A378" s="34"/>
      <c r="B378" s="118"/>
      <c r="C378" s="177" t="s">
        <v>336</v>
      </c>
      <c r="D378" s="84"/>
      <c r="E378" s="85"/>
      <c r="F378" s="32"/>
      <c r="G378" s="27">
        <f>G377-G373-G354-G351-G362</f>
        <v>201.5</v>
      </c>
      <c r="H378" s="27">
        <f>H377-H373-H354-H351-H362</f>
        <v>26</v>
      </c>
      <c r="I378" s="27">
        <f>I377-I373-I354-I351-I362</f>
        <v>175.5</v>
      </c>
      <c r="J378" s="27">
        <f>J377-J373-J354-J351-J362</f>
        <v>1</v>
      </c>
      <c r="K378" s="27">
        <f t="shared" ref="K378:M378" si="212">K377-K373-K354-K351-K362</f>
        <v>1</v>
      </c>
      <c r="L378" s="27">
        <f t="shared" si="212"/>
        <v>0</v>
      </c>
      <c r="M378" s="27">
        <f t="shared" si="212"/>
        <v>152</v>
      </c>
      <c r="N378" s="27">
        <f>N377</f>
        <v>4</v>
      </c>
      <c r="O378" s="27">
        <f t="shared" ref="O378" si="213">O377</f>
        <v>11.5</v>
      </c>
      <c r="P378" s="27">
        <f t="shared" ref="P378" si="214">P377</f>
        <v>2907</v>
      </c>
      <c r="Q378" s="27">
        <f t="shared" ref="Q378" si="215">Q377</f>
        <v>2</v>
      </c>
      <c r="R378" s="27">
        <f t="shared" ref="R378" si="216">R377</f>
        <v>1824</v>
      </c>
      <c r="S378" s="27">
        <f t="shared" ref="S378" si="217">S377</f>
        <v>2</v>
      </c>
      <c r="T378" s="27">
        <f t="shared" ref="T378" si="218">T377</f>
        <v>2145</v>
      </c>
      <c r="U378" s="36">
        <f t="shared" ref="U378" si="219">U377</f>
        <v>0</v>
      </c>
      <c r="V378" s="27">
        <f t="shared" ref="V378" si="220">V377</f>
        <v>0</v>
      </c>
      <c r="W378" s="27"/>
    </row>
    <row r="379" spans="1:23" ht="16.95" customHeight="1" x14ac:dyDescent="0.3">
      <c r="A379" s="34"/>
      <c r="B379" s="18">
        <v>351</v>
      </c>
      <c r="C379" s="178">
        <v>42720</v>
      </c>
      <c r="D379" s="198" t="s">
        <v>4</v>
      </c>
      <c r="E379" s="199"/>
      <c r="F379" s="76"/>
      <c r="G379" s="77"/>
      <c r="H379" s="77"/>
      <c r="I379" s="77"/>
      <c r="J379" s="79"/>
      <c r="K379" s="78"/>
      <c r="L379" s="77"/>
      <c r="M379" s="78"/>
      <c r="N379" s="78"/>
      <c r="O379" s="78"/>
      <c r="P379" s="78"/>
      <c r="Q379" s="78"/>
      <c r="R379" s="78"/>
      <c r="S379" s="77"/>
      <c r="T379" s="77"/>
      <c r="U379" s="80"/>
      <c r="V379" s="77"/>
      <c r="W379" s="48"/>
    </row>
    <row r="380" spans="1:23" ht="16.95" customHeight="1" x14ac:dyDescent="0.3">
      <c r="A380" s="34"/>
      <c r="B380" s="18">
        <v>352</v>
      </c>
      <c r="C380" s="178">
        <v>42721</v>
      </c>
      <c r="D380" s="198" t="s">
        <v>21</v>
      </c>
      <c r="E380" s="199"/>
      <c r="F380" s="76"/>
      <c r="G380" s="77"/>
      <c r="H380" s="77"/>
      <c r="I380" s="77"/>
      <c r="J380" s="79"/>
      <c r="K380" s="78"/>
      <c r="L380" s="77"/>
      <c r="M380" s="78"/>
      <c r="N380" s="78"/>
      <c r="O380" s="78"/>
      <c r="P380" s="78"/>
      <c r="Q380" s="78"/>
      <c r="R380" s="78"/>
      <c r="S380" s="77"/>
      <c r="T380" s="77"/>
      <c r="U380" s="80"/>
      <c r="V380" s="77"/>
      <c r="W380" s="48"/>
    </row>
    <row r="381" spans="1:23" ht="16.95" customHeight="1" x14ac:dyDescent="0.3">
      <c r="A381" s="34"/>
      <c r="B381" s="18">
        <v>353</v>
      </c>
      <c r="C381" s="178">
        <v>42722</v>
      </c>
      <c r="D381" s="81">
        <v>0.46696759259259263</v>
      </c>
      <c r="E381" s="81">
        <v>0.83508101851851846</v>
      </c>
      <c r="F381" s="76">
        <f t="shared" si="189"/>
        <v>0.36811342592592583</v>
      </c>
      <c r="G381" s="77">
        <v>9</v>
      </c>
      <c r="H381" s="78">
        <f t="shared" si="188"/>
        <v>1.5</v>
      </c>
      <c r="I381" s="77">
        <f t="shared" ref="I381:I388" si="221">IF((G381="？"),"?",(G381-H381))</f>
        <v>7.5</v>
      </c>
      <c r="J381" s="79">
        <f t="shared" ref="J381:J406" si="222">IF(I381-10&lt;0,0,(I381-10))</f>
        <v>0</v>
      </c>
      <c r="K381" s="78">
        <f t="shared" ref="K381:K388" si="223">IF(2&lt;J381,2,J381)</f>
        <v>0</v>
      </c>
      <c r="L381" s="80">
        <f t="shared" ref="L381:L388" si="224">J381-K381</f>
        <v>0</v>
      </c>
      <c r="M381" s="78">
        <f t="shared" si="207"/>
        <v>0</v>
      </c>
      <c r="N381" s="78"/>
      <c r="O381" s="78"/>
      <c r="P381" s="78"/>
      <c r="Q381" s="78"/>
      <c r="R381" s="78"/>
      <c r="S381" s="77"/>
      <c r="T381" s="77"/>
      <c r="U381" s="80"/>
      <c r="V381" s="77"/>
      <c r="W381" s="48"/>
    </row>
    <row r="382" spans="1:23" ht="16.95" customHeight="1" x14ac:dyDescent="0.3">
      <c r="A382" s="34"/>
      <c r="B382" s="18">
        <v>354</v>
      </c>
      <c r="C382" s="178">
        <v>42723</v>
      </c>
      <c r="D382" s="81">
        <v>0.43373842592592587</v>
      </c>
      <c r="E382" s="81">
        <v>0.91672453703703705</v>
      </c>
      <c r="F382" s="76">
        <f t="shared" si="189"/>
        <v>0.48298611111111117</v>
      </c>
      <c r="G382" s="77">
        <v>11.5</v>
      </c>
      <c r="H382" s="78">
        <f t="shared" si="188"/>
        <v>1.5</v>
      </c>
      <c r="I382" s="77">
        <f t="shared" si="221"/>
        <v>10</v>
      </c>
      <c r="J382" s="79">
        <f t="shared" si="222"/>
        <v>0</v>
      </c>
      <c r="K382" s="78">
        <f t="shared" si="223"/>
        <v>0</v>
      </c>
      <c r="L382" s="80">
        <f t="shared" si="224"/>
        <v>0</v>
      </c>
      <c r="M382" s="78">
        <f t="shared" si="207"/>
        <v>0</v>
      </c>
      <c r="N382" s="78"/>
      <c r="O382" s="78"/>
      <c r="P382" s="78"/>
      <c r="Q382" s="78"/>
      <c r="R382" s="78"/>
      <c r="S382" s="77"/>
      <c r="T382" s="77"/>
      <c r="U382" s="80"/>
      <c r="V382" s="77"/>
      <c r="W382" s="48"/>
    </row>
    <row r="383" spans="1:23" ht="16.95" customHeight="1" x14ac:dyDescent="0.3">
      <c r="A383" s="34"/>
      <c r="B383" s="18">
        <v>355</v>
      </c>
      <c r="C383" s="178">
        <v>42724</v>
      </c>
      <c r="D383" s="81">
        <v>0.42491898148148149</v>
      </c>
      <c r="E383" s="81">
        <v>0.91618055555555555</v>
      </c>
      <c r="F383" s="76">
        <f t="shared" si="189"/>
        <v>0.49126157407407406</v>
      </c>
      <c r="G383" s="77">
        <v>12</v>
      </c>
      <c r="H383" s="78">
        <f t="shared" si="188"/>
        <v>1.5</v>
      </c>
      <c r="I383" s="77">
        <f t="shared" si="221"/>
        <v>10.5</v>
      </c>
      <c r="J383" s="79">
        <f t="shared" si="222"/>
        <v>0.5</v>
      </c>
      <c r="K383" s="78">
        <f t="shared" si="223"/>
        <v>0.5</v>
      </c>
      <c r="L383" s="80">
        <f t="shared" si="224"/>
        <v>0</v>
      </c>
      <c r="M383" s="78">
        <f t="shared" si="207"/>
        <v>76</v>
      </c>
      <c r="N383" s="78"/>
      <c r="O383" s="78"/>
      <c r="P383" s="78"/>
      <c r="Q383" s="78"/>
      <c r="R383" s="78"/>
      <c r="S383" s="77"/>
      <c r="T383" s="77"/>
      <c r="U383" s="80"/>
      <c r="V383" s="77"/>
      <c r="W383" s="48"/>
    </row>
    <row r="384" spans="1:23" ht="16.95" customHeight="1" x14ac:dyDescent="0.3">
      <c r="A384" s="34"/>
      <c r="B384" s="18">
        <v>356</v>
      </c>
      <c r="C384" s="178">
        <v>42725</v>
      </c>
      <c r="D384" s="81">
        <v>0.43672453703703701</v>
      </c>
      <c r="E384" s="81">
        <v>0.91702546296296295</v>
      </c>
      <c r="F384" s="76">
        <f t="shared" si="189"/>
        <v>0.48030092592592594</v>
      </c>
      <c r="G384" s="77">
        <v>11.5</v>
      </c>
      <c r="H384" s="78">
        <f t="shared" si="188"/>
        <v>1.5</v>
      </c>
      <c r="I384" s="77">
        <f t="shared" si="221"/>
        <v>10</v>
      </c>
      <c r="J384" s="79">
        <f t="shared" si="222"/>
        <v>0</v>
      </c>
      <c r="K384" s="78">
        <f t="shared" si="223"/>
        <v>0</v>
      </c>
      <c r="L384" s="80">
        <f t="shared" si="224"/>
        <v>0</v>
      </c>
      <c r="M384" s="78">
        <f t="shared" si="207"/>
        <v>0</v>
      </c>
      <c r="N384" s="78"/>
      <c r="O384" s="78"/>
      <c r="P384" s="78"/>
      <c r="Q384" s="78"/>
      <c r="R384" s="78"/>
      <c r="S384" s="77"/>
      <c r="T384" s="77"/>
      <c r="U384" s="80"/>
      <c r="V384" s="77"/>
      <c r="W384" s="48"/>
    </row>
    <row r="385" spans="1:23" ht="16.95" customHeight="1" x14ac:dyDescent="0.3">
      <c r="A385" s="34"/>
      <c r="B385" s="18">
        <v>357</v>
      </c>
      <c r="C385" s="178">
        <v>42726</v>
      </c>
      <c r="D385" s="81">
        <v>0.43508101851851855</v>
      </c>
      <c r="E385" s="81">
        <v>0.91673611111111108</v>
      </c>
      <c r="F385" s="76">
        <f t="shared" si="189"/>
        <v>0.48165509259259254</v>
      </c>
      <c r="G385" s="77">
        <v>11.5</v>
      </c>
      <c r="H385" s="78">
        <f t="shared" si="188"/>
        <v>1.5</v>
      </c>
      <c r="I385" s="77">
        <f t="shared" si="221"/>
        <v>10</v>
      </c>
      <c r="J385" s="79">
        <f t="shared" si="222"/>
        <v>0</v>
      </c>
      <c r="K385" s="78">
        <f t="shared" si="223"/>
        <v>0</v>
      </c>
      <c r="L385" s="80">
        <f t="shared" si="224"/>
        <v>0</v>
      </c>
      <c r="M385" s="78">
        <f t="shared" si="207"/>
        <v>0</v>
      </c>
      <c r="N385" s="78"/>
      <c r="O385" s="78"/>
      <c r="P385" s="78"/>
      <c r="Q385" s="78" t="s">
        <v>339</v>
      </c>
      <c r="R385" s="78">
        <f>IF(I385&gt;8,ROUND(2*1/3*114+6*2/3*114+(I385-8)*5/3*114,0),ROUND(2*1/3*114+(I385-2)*2/3*114,0))</f>
        <v>912</v>
      </c>
      <c r="S385" s="77"/>
      <c r="T385" s="77"/>
      <c r="U385" s="80"/>
      <c r="V385" s="77"/>
      <c r="W385" s="48"/>
    </row>
    <row r="386" spans="1:23" ht="16.95" customHeight="1" x14ac:dyDescent="0.3">
      <c r="A386" s="34"/>
      <c r="B386" s="18">
        <v>358</v>
      </c>
      <c r="C386" s="178">
        <v>42727</v>
      </c>
      <c r="D386" s="81">
        <v>0.43708333333333332</v>
      </c>
      <c r="E386" s="81">
        <v>0.91664351851851855</v>
      </c>
      <c r="F386" s="76">
        <f t="shared" si="189"/>
        <v>0.47956018518518523</v>
      </c>
      <c r="G386" s="77">
        <v>11.5</v>
      </c>
      <c r="H386" s="78">
        <f t="shared" si="188"/>
        <v>1.5</v>
      </c>
      <c r="I386" s="77">
        <f t="shared" si="221"/>
        <v>10</v>
      </c>
      <c r="J386" s="79">
        <f t="shared" si="222"/>
        <v>0</v>
      </c>
      <c r="K386" s="78">
        <f t="shared" si="223"/>
        <v>0</v>
      </c>
      <c r="L386" s="80">
        <f t="shared" si="224"/>
        <v>0</v>
      </c>
      <c r="M386" s="78">
        <f t="shared" si="207"/>
        <v>0</v>
      </c>
      <c r="N386" s="78"/>
      <c r="O386" s="78"/>
      <c r="P386" s="78"/>
      <c r="Q386" s="78"/>
      <c r="R386" s="78"/>
      <c r="S386" s="77"/>
      <c r="T386" s="77"/>
      <c r="U386" s="80"/>
      <c r="V386" s="77"/>
      <c r="W386" s="48"/>
    </row>
    <row r="387" spans="1:23" x14ac:dyDescent="0.3">
      <c r="A387" s="34"/>
      <c r="B387" s="18">
        <v>359</v>
      </c>
      <c r="C387" s="178">
        <v>42728</v>
      </c>
      <c r="D387" s="81">
        <v>0.40158564814814812</v>
      </c>
      <c r="E387" s="81">
        <v>0.66813657407407412</v>
      </c>
      <c r="F387" s="76">
        <f t="shared" si="189"/>
        <v>0.266550925925926</v>
      </c>
      <c r="G387" s="77">
        <v>6.5</v>
      </c>
      <c r="H387" s="78">
        <f t="shared" si="188"/>
        <v>0.5</v>
      </c>
      <c r="I387" s="77">
        <f t="shared" si="221"/>
        <v>6</v>
      </c>
      <c r="J387" s="79">
        <f>IF(I387-8&lt;0,0,(I387-8))</f>
        <v>0</v>
      </c>
      <c r="K387" s="78">
        <f t="shared" si="223"/>
        <v>0</v>
      </c>
      <c r="L387" s="80">
        <f t="shared" si="224"/>
        <v>0</v>
      </c>
      <c r="M387" s="78">
        <f t="shared" si="207"/>
        <v>0</v>
      </c>
      <c r="N387" s="78"/>
      <c r="O387" s="78"/>
      <c r="P387" s="78"/>
      <c r="Q387" s="78"/>
      <c r="R387" s="78"/>
      <c r="S387" s="77" t="s">
        <v>264</v>
      </c>
      <c r="T387" s="100">
        <v>927</v>
      </c>
      <c r="U387" s="80"/>
      <c r="V387" s="77"/>
      <c r="W387" s="48"/>
    </row>
    <row r="388" spans="1:23" ht="34.049999999999997" customHeight="1" x14ac:dyDescent="0.3">
      <c r="A388" s="34"/>
      <c r="B388" s="18">
        <v>360</v>
      </c>
      <c r="C388" s="178">
        <v>42729</v>
      </c>
      <c r="D388" s="81">
        <v>0.40728009259259257</v>
      </c>
      <c r="E388" s="81">
        <v>0.84550925925925924</v>
      </c>
      <c r="F388" s="76">
        <f t="shared" si="189"/>
        <v>0.43822916666666667</v>
      </c>
      <c r="G388" s="77">
        <v>10.5</v>
      </c>
      <c r="H388" s="78">
        <f t="shared" si="188"/>
        <v>1.5</v>
      </c>
      <c r="I388" s="77">
        <f t="shared" si="221"/>
        <v>9</v>
      </c>
      <c r="J388" s="79">
        <f>IF(I388-8&lt;0,0,(I388-8))</f>
        <v>1</v>
      </c>
      <c r="K388" s="78">
        <f t="shared" si="223"/>
        <v>1</v>
      </c>
      <c r="L388" s="111">
        <f t="shared" si="224"/>
        <v>0</v>
      </c>
      <c r="M388" s="78">
        <f t="shared" si="207"/>
        <v>152</v>
      </c>
      <c r="N388" s="78"/>
      <c r="O388" s="78"/>
      <c r="P388" s="78"/>
      <c r="Q388" s="78"/>
      <c r="R388" s="78"/>
      <c r="S388" s="77"/>
      <c r="T388" s="100"/>
      <c r="U388" s="111" t="s">
        <v>265</v>
      </c>
      <c r="V388" s="100">
        <v>1066</v>
      </c>
      <c r="W388" s="48" t="s">
        <v>39</v>
      </c>
    </row>
    <row r="389" spans="1:23" ht="16.95" customHeight="1" x14ac:dyDescent="0.3">
      <c r="A389" s="34"/>
      <c r="B389" s="18">
        <v>361</v>
      </c>
      <c r="C389" s="178">
        <v>42730</v>
      </c>
      <c r="D389" s="198" t="s">
        <v>21</v>
      </c>
      <c r="E389" s="199"/>
      <c r="F389" s="76"/>
      <c r="G389" s="77"/>
      <c r="H389" s="77"/>
      <c r="I389" s="77"/>
      <c r="J389" s="79">
        <f t="shared" si="222"/>
        <v>0</v>
      </c>
      <c r="K389" s="78"/>
      <c r="L389" s="77"/>
      <c r="M389" s="78"/>
      <c r="N389" s="78"/>
      <c r="O389" s="78"/>
      <c r="P389" s="78"/>
      <c r="Q389" s="78"/>
      <c r="R389" s="78"/>
      <c r="S389" s="77"/>
      <c r="T389" s="77"/>
      <c r="U389" s="80"/>
      <c r="V389" s="77"/>
      <c r="W389" s="48"/>
    </row>
    <row r="390" spans="1:23" ht="23.4" customHeight="1" x14ac:dyDescent="0.3">
      <c r="A390" s="34"/>
      <c r="B390" s="18">
        <v>362</v>
      </c>
      <c r="C390" s="178">
        <v>42731</v>
      </c>
      <c r="D390" s="86" t="s">
        <v>60</v>
      </c>
      <c r="E390" s="86" t="s">
        <v>253</v>
      </c>
      <c r="F390" s="76"/>
      <c r="G390" s="77"/>
      <c r="H390" s="78"/>
      <c r="I390" s="77"/>
      <c r="J390" s="79">
        <f t="shared" si="222"/>
        <v>0</v>
      </c>
      <c r="K390" s="78"/>
      <c r="L390" s="80"/>
      <c r="M390" s="78">
        <f t="shared" si="207"/>
        <v>0</v>
      </c>
      <c r="N390" s="78"/>
      <c r="O390" s="78"/>
      <c r="P390" s="78"/>
      <c r="Q390" s="78"/>
      <c r="R390" s="78"/>
      <c r="S390" s="77"/>
      <c r="T390" s="77"/>
      <c r="U390" s="80"/>
      <c r="V390" s="77"/>
      <c r="W390" s="48" t="s">
        <v>352</v>
      </c>
    </row>
    <row r="391" spans="1:23" ht="16.95" customHeight="1" x14ac:dyDescent="0.3">
      <c r="A391" s="34"/>
      <c r="B391" s="18">
        <v>363</v>
      </c>
      <c r="C391" s="178">
        <v>42732</v>
      </c>
      <c r="D391" s="81">
        <v>0.43989583333333332</v>
      </c>
      <c r="E391" s="81">
        <v>0.91751157407407413</v>
      </c>
      <c r="F391" s="76">
        <f t="shared" si="189"/>
        <v>0.47761574074074081</v>
      </c>
      <c r="G391" s="77">
        <v>11.5</v>
      </c>
      <c r="H391" s="78">
        <f t="shared" si="188"/>
        <v>1.5</v>
      </c>
      <c r="I391" s="77">
        <f>IF((G391="？"),"?",(G391-H391))</f>
        <v>10</v>
      </c>
      <c r="J391" s="79">
        <f t="shared" si="222"/>
        <v>0</v>
      </c>
      <c r="K391" s="78">
        <f>IF(2&lt;J391,2,J391)</f>
        <v>0</v>
      </c>
      <c r="L391" s="80">
        <f>J391-K391</f>
        <v>0</v>
      </c>
      <c r="M391" s="78">
        <f t="shared" si="207"/>
        <v>0</v>
      </c>
      <c r="N391" s="78"/>
      <c r="O391" s="78"/>
      <c r="P391" s="78"/>
      <c r="Q391" s="78"/>
      <c r="R391" s="78"/>
      <c r="S391" s="77"/>
      <c r="T391" s="77"/>
      <c r="U391" s="80"/>
      <c r="V391" s="77"/>
      <c r="W391" s="48"/>
    </row>
    <row r="392" spans="1:23" ht="16.95" customHeight="1" x14ac:dyDescent="0.3">
      <c r="A392" s="34"/>
      <c r="B392" s="18">
        <v>364</v>
      </c>
      <c r="C392" s="178">
        <v>42733</v>
      </c>
      <c r="D392" s="81">
        <v>0.44293981481481487</v>
      </c>
      <c r="E392" s="81">
        <v>0.91670138888888886</v>
      </c>
      <c r="F392" s="76">
        <f t="shared" si="189"/>
        <v>0.47376157407407399</v>
      </c>
      <c r="G392" s="77">
        <v>11.5</v>
      </c>
      <c r="H392" s="78">
        <f t="shared" si="188"/>
        <v>1.5</v>
      </c>
      <c r="I392" s="77">
        <f>IF((G392="？"),"?",(G392-H392))</f>
        <v>10</v>
      </c>
      <c r="J392" s="79">
        <f t="shared" si="222"/>
        <v>0</v>
      </c>
      <c r="K392" s="78">
        <f>IF(2&lt;J392,2,J392)</f>
        <v>0</v>
      </c>
      <c r="L392" s="80">
        <f>J392-K392</f>
        <v>0</v>
      </c>
      <c r="M392" s="78">
        <f t="shared" si="207"/>
        <v>0</v>
      </c>
      <c r="N392" s="78"/>
      <c r="O392" s="78"/>
      <c r="P392" s="78"/>
      <c r="Q392" s="78"/>
      <c r="R392" s="78"/>
      <c r="S392" s="77"/>
      <c r="T392" s="77"/>
      <c r="U392" s="80"/>
      <c r="V392" s="77"/>
      <c r="W392" s="48"/>
    </row>
    <row r="393" spans="1:23" ht="16.95" customHeight="1" x14ac:dyDescent="0.3">
      <c r="A393" s="34"/>
      <c r="B393" s="18">
        <v>365</v>
      </c>
      <c r="C393" s="178">
        <v>42734</v>
      </c>
      <c r="D393" s="81">
        <v>0.41859953703703701</v>
      </c>
      <c r="E393" s="81">
        <v>0.73694444444444451</v>
      </c>
      <c r="F393" s="76">
        <f t="shared" si="189"/>
        <v>0.31834490740740751</v>
      </c>
      <c r="G393" s="77">
        <v>7.5</v>
      </c>
      <c r="H393" s="78">
        <f t="shared" si="188"/>
        <v>0.5</v>
      </c>
      <c r="I393" s="77">
        <f>IF((G393="？"),"?",(G393-H393))</f>
        <v>7</v>
      </c>
      <c r="J393" s="79">
        <f t="shared" si="222"/>
        <v>0</v>
      </c>
      <c r="K393" s="78">
        <f>IF(2&lt;J393,2,J393)</f>
        <v>0</v>
      </c>
      <c r="L393" s="80">
        <f>J393-K393</f>
        <v>0</v>
      </c>
      <c r="M393" s="78">
        <f t="shared" si="207"/>
        <v>0</v>
      </c>
      <c r="N393" s="78"/>
      <c r="O393" s="78"/>
      <c r="P393" s="78"/>
      <c r="Q393" s="78"/>
      <c r="R393" s="78"/>
      <c r="S393" s="77"/>
      <c r="T393" s="77"/>
      <c r="U393" s="80"/>
      <c r="V393" s="77"/>
      <c r="W393" s="48"/>
    </row>
    <row r="394" spans="1:23" ht="17.7" customHeight="1" x14ac:dyDescent="0.3">
      <c r="A394" s="34"/>
      <c r="B394" s="18">
        <v>366</v>
      </c>
      <c r="C394" s="178">
        <v>42735</v>
      </c>
      <c r="D394" s="198" t="s">
        <v>21</v>
      </c>
      <c r="E394" s="199"/>
      <c r="F394" s="96"/>
      <c r="G394" s="77"/>
      <c r="H394" s="77"/>
      <c r="I394" s="77"/>
      <c r="J394" s="79">
        <f t="shared" si="222"/>
        <v>0</v>
      </c>
      <c r="K394" s="97"/>
      <c r="L394" s="77"/>
      <c r="M394" s="97"/>
      <c r="N394" s="97"/>
      <c r="O394" s="97"/>
      <c r="P394" s="97"/>
      <c r="Q394" s="97"/>
      <c r="R394" s="97"/>
      <c r="S394" s="77"/>
      <c r="T394" s="77"/>
      <c r="U394" s="80"/>
      <c r="V394" s="77"/>
      <c r="W394" s="48"/>
    </row>
    <row r="395" spans="1:23" ht="16.95" customHeight="1" x14ac:dyDescent="0.3">
      <c r="A395" s="34" t="s">
        <v>215</v>
      </c>
      <c r="B395" s="18">
        <v>367</v>
      </c>
      <c r="C395" s="179">
        <v>42736</v>
      </c>
      <c r="D395" s="206" t="s">
        <v>21</v>
      </c>
      <c r="E395" s="207"/>
      <c r="F395" s="76"/>
      <c r="G395" s="79"/>
      <c r="H395" s="79"/>
      <c r="I395" s="79"/>
      <c r="J395" s="79">
        <f t="shared" si="222"/>
        <v>0</v>
      </c>
      <c r="K395" s="78"/>
      <c r="L395" s="79"/>
      <c r="M395" s="78"/>
      <c r="N395" s="78"/>
      <c r="O395" s="78"/>
      <c r="P395" s="78"/>
      <c r="Q395" s="78"/>
      <c r="R395" s="78"/>
      <c r="S395" s="79"/>
      <c r="T395" s="79"/>
      <c r="U395" s="79"/>
      <c r="V395" s="77"/>
      <c r="W395" s="48" t="s">
        <v>288</v>
      </c>
    </row>
    <row r="396" spans="1:23" ht="16.95" customHeight="1" x14ac:dyDescent="0.3">
      <c r="A396" s="171" t="s">
        <v>22</v>
      </c>
      <c r="B396" s="18">
        <v>368</v>
      </c>
      <c r="C396" s="179">
        <v>42737</v>
      </c>
      <c r="D396" s="81">
        <v>0.44949074074074075</v>
      </c>
      <c r="E396" s="76">
        <v>0.91690972222222211</v>
      </c>
      <c r="F396" s="76">
        <f t="shared" ref="F396:F425" si="225">E396-D396</f>
        <v>0.46741898148148137</v>
      </c>
      <c r="G396" s="77">
        <v>11</v>
      </c>
      <c r="H396" s="78">
        <f t="shared" si="188"/>
        <v>1.5</v>
      </c>
      <c r="I396" s="77">
        <f t="shared" ref="I396:I425" si="226">IF((G396="？"),"?",(G396-H396))</f>
        <v>9.5</v>
      </c>
      <c r="J396" s="79">
        <f t="shared" si="222"/>
        <v>0</v>
      </c>
      <c r="K396" s="78">
        <f t="shared" ref="K396:K425" si="227">IF(2&lt;J396,2,J396)</f>
        <v>0</v>
      </c>
      <c r="L396" s="80">
        <f t="shared" ref="L396:L425" si="228">J396-K396</f>
        <v>0</v>
      </c>
      <c r="M396" s="78">
        <f>IF(K396="?",0,ROUND(113*4/3*K396+113*5/3*L396,0))</f>
        <v>0</v>
      </c>
      <c r="N396" s="78"/>
      <c r="O396" s="78"/>
      <c r="P396" s="78"/>
      <c r="Q396" s="78"/>
      <c r="R396" s="78"/>
      <c r="S396" s="77"/>
      <c r="T396" s="77"/>
      <c r="U396" s="77"/>
      <c r="V396" s="77"/>
      <c r="W396" s="48"/>
    </row>
    <row r="397" spans="1:23" ht="16.95" customHeight="1" x14ac:dyDescent="0.3">
      <c r="A397" s="34" t="s">
        <v>167</v>
      </c>
      <c r="B397" s="18">
        <v>369</v>
      </c>
      <c r="C397" s="179">
        <v>42738</v>
      </c>
      <c r="D397" s="81">
        <v>0.62031249999999993</v>
      </c>
      <c r="E397" s="81">
        <v>0.91701388888888891</v>
      </c>
      <c r="F397" s="76">
        <f t="shared" si="225"/>
        <v>0.29670138888888897</v>
      </c>
      <c r="G397" s="77">
        <v>7</v>
      </c>
      <c r="H397" s="78">
        <f t="shared" si="188"/>
        <v>0.5</v>
      </c>
      <c r="I397" s="77">
        <f t="shared" si="226"/>
        <v>6.5</v>
      </c>
      <c r="J397" s="79">
        <f t="shared" si="222"/>
        <v>0</v>
      </c>
      <c r="K397" s="78">
        <f t="shared" si="227"/>
        <v>0</v>
      </c>
      <c r="L397" s="80">
        <f t="shared" si="228"/>
        <v>0</v>
      </c>
      <c r="M397" s="78">
        <f t="shared" ref="M397:M425" si="229">IF(K397="?",0,ROUND(113*4/3*K397+113*5/3*L397,0))</f>
        <v>0</v>
      </c>
      <c r="N397" s="78"/>
      <c r="O397" s="78"/>
      <c r="P397" s="78"/>
      <c r="Q397" s="78"/>
      <c r="R397" s="78"/>
      <c r="S397" s="77"/>
      <c r="T397" s="77"/>
      <c r="U397" s="77"/>
      <c r="V397" s="77"/>
      <c r="W397" s="48"/>
    </row>
    <row r="398" spans="1:23" ht="16.95" customHeight="1" x14ac:dyDescent="0.3">
      <c r="A398" s="34" t="s">
        <v>168</v>
      </c>
      <c r="B398" s="18">
        <v>370</v>
      </c>
      <c r="C398" s="179">
        <v>42739</v>
      </c>
      <c r="D398" s="81">
        <v>0.43121527777777779</v>
      </c>
      <c r="E398" s="81">
        <v>0.72986111111111107</v>
      </c>
      <c r="F398" s="76">
        <f t="shared" si="225"/>
        <v>0.29864583333333328</v>
      </c>
      <c r="G398" s="77">
        <v>7</v>
      </c>
      <c r="H398" s="78">
        <f t="shared" si="188"/>
        <v>0.5</v>
      </c>
      <c r="I398" s="77">
        <f t="shared" si="226"/>
        <v>6.5</v>
      </c>
      <c r="J398" s="79">
        <f t="shared" si="222"/>
        <v>0</v>
      </c>
      <c r="K398" s="78">
        <f t="shared" si="227"/>
        <v>0</v>
      </c>
      <c r="L398" s="80">
        <f t="shared" si="228"/>
        <v>0</v>
      </c>
      <c r="M398" s="78">
        <f t="shared" si="229"/>
        <v>0</v>
      </c>
      <c r="N398" s="78"/>
      <c r="O398" s="78"/>
      <c r="P398" s="78"/>
      <c r="Q398" s="78"/>
      <c r="R398" s="78"/>
      <c r="S398" s="77"/>
      <c r="T398" s="77"/>
      <c r="U398" s="77"/>
      <c r="V398" s="77"/>
      <c r="W398" s="48"/>
    </row>
    <row r="399" spans="1:23" ht="16.95" customHeight="1" x14ac:dyDescent="0.3">
      <c r="A399" s="34" t="s">
        <v>91</v>
      </c>
      <c r="B399" s="18">
        <v>371</v>
      </c>
      <c r="C399" s="179">
        <v>42740</v>
      </c>
      <c r="D399" s="81">
        <v>0.43250000000000005</v>
      </c>
      <c r="E399" s="81">
        <v>0.73049768518518521</v>
      </c>
      <c r="F399" s="76">
        <f t="shared" si="225"/>
        <v>0.29799768518518516</v>
      </c>
      <c r="G399" s="77">
        <v>7</v>
      </c>
      <c r="H399" s="78">
        <f t="shared" si="188"/>
        <v>0.5</v>
      </c>
      <c r="I399" s="77">
        <f t="shared" si="226"/>
        <v>6.5</v>
      </c>
      <c r="J399" s="79">
        <f t="shared" si="222"/>
        <v>0</v>
      </c>
      <c r="K399" s="78">
        <f t="shared" si="227"/>
        <v>0</v>
      </c>
      <c r="L399" s="80">
        <f t="shared" si="228"/>
        <v>0</v>
      </c>
      <c r="M399" s="78">
        <f t="shared" si="229"/>
        <v>0</v>
      </c>
      <c r="N399" s="78"/>
      <c r="O399" s="78"/>
      <c r="P399" s="78"/>
      <c r="Q399" s="78"/>
      <c r="R399" s="78"/>
      <c r="S399" s="77"/>
      <c r="T399" s="77"/>
      <c r="U399" s="77"/>
      <c r="V399" s="77"/>
      <c r="W399" s="48"/>
    </row>
    <row r="400" spans="1:23" ht="16.95" customHeight="1" x14ac:dyDescent="0.3">
      <c r="B400" s="18">
        <v>372</v>
      </c>
      <c r="C400" s="179">
        <v>42741</v>
      </c>
      <c r="D400" s="81">
        <v>0.45076388888888891</v>
      </c>
      <c r="E400" s="81">
        <v>0.91673611111111108</v>
      </c>
      <c r="F400" s="76">
        <f t="shared" si="225"/>
        <v>0.46597222222222218</v>
      </c>
      <c r="G400" s="77">
        <v>11</v>
      </c>
      <c r="H400" s="78">
        <f t="shared" si="188"/>
        <v>1.5</v>
      </c>
      <c r="I400" s="77">
        <f t="shared" si="226"/>
        <v>9.5</v>
      </c>
      <c r="J400" s="79">
        <f t="shared" si="222"/>
        <v>0</v>
      </c>
      <c r="K400" s="78">
        <f t="shared" si="227"/>
        <v>0</v>
      </c>
      <c r="L400" s="80">
        <f t="shared" si="228"/>
        <v>0</v>
      </c>
      <c r="M400" s="78">
        <f t="shared" si="229"/>
        <v>0</v>
      </c>
      <c r="N400" s="78"/>
      <c r="O400" s="78"/>
      <c r="P400" s="78"/>
      <c r="Q400" s="78"/>
      <c r="R400" s="78"/>
      <c r="S400" s="77"/>
      <c r="T400" s="77"/>
      <c r="U400" s="77"/>
      <c r="V400" s="77"/>
      <c r="W400" s="48"/>
    </row>
    <row r="401" spans="1:23" ht="16.95" customHeight="1" x14ac:dyDescent="0.3">
      <c r="A401" s="34"/>
      <c r="B401" s="18">
        <v>373</v>
      </c>
      <c r="C401" s="179">
        <v>42742</v>
      </c>
      <c r="D401" s="81">
        <v>0.40980324074074076</v>
      </c>
      <c r="E401" s="81">
        <v>0.79462962962962969</v>
      </c>
      <c r="F401" s="76">
        <f t="shared" si="225"/>
        <v>0.38482638888888893</v>
      </c>
      <c r="G401" s="77">
        <v>9</v>
      </c>
      <c r="H401" s="78">
        <f t="shared" ref="H401:H466" si="230">IF(G401&gt;=9,1.5,0.5)</f>
        <v>1.5</v>
      </c>
      <c r="I401" s="77">
        <f t="shared" si="226"/>
        <v>7.5</v>
      </c>
      <c r="J401" s="79">
        <f>IF(I401-8&lt;0,0,(I401-8))</f>
        <v>0</v>
      </c>
      <c r="K401" s="78">
        <f t="shared" si="227"/>
        <v>0</v>
      </c>
      <c r="L401" s="111">
        <f t="shared" si="228"/>
        <v>0</v>
      </c>
      <c r="M401" s="78">
        <f t="shared" si="229"/>
        <v>0</v>
      </c>
      <c r="N401" s="78"/>
      <c r="O401" s="78"/>
      <c r="P401" s="78"/>
      <c r="Q401" s="78"/>
      <c r="R401" s="78"/>
      <c r="S401" s="77"/>
      <c r="T401" s="77"/>
      <c r="U401" s="111" t="s">
        <v>265</v>
      </c>
      <c r="V401" s="100">
        <v>907</v>
      </c>
      <c r="W401" s="48"/>
    </row>
    <row r="402" spans="1:23" ht="16.95" customHeight="1" x14ac:dyDescent="0.3">
      <c r="A402" s="34"/>
      <c r="B402" s="18">
        <v>374</v>
      </c>
      <c r="C402" s="179">
        <v>42743</v>
      </c>
      <c r="D402" s="81">
        <v>0.41356481481481483</v>
      </c>
      <c r="E402" s="81">
        <v>0.93775462962962963</v>
      </c>
      <c r="F402" s="76">
        <f t="shared" si="225"/>
        <v>0.52418981481481475</v>
      </c>
      <c r="G402" s="77">
        <v>12.5</v>
      </c>
      <c r="H402" s="78">
        <f t="shared" si="230"/>
        <v>1.5</v>
      </c>
      <c r="I402" s="77">
        <f t="shared" si="226"/>
        <v>11</v>
      </c>
      <c r="J402" s="79">
        <f t="shared" si="222"/>
        <v>1</v>
      </c>
      <c r="K402" s="78">
        <f t="shared" si="227"/>
        <v>1</v>
      </c>
      <c r="L402" s="80">
        <f t="shared" si="228"/>
        <v>0</v>
      </c>
      <c r="M402" s="78">
        <f t="shared" si="229"/>
        <v>151</v>
      </c>
      <c r="N402" s="78"/>
      <c r="O402" s="78"/>
      <c r="P402" s="78"/>
      <c r="Q402" s="78"/>
      <c r="R402" s="78"/>
      <c r="S402" s="77"/>
      <c r="T402" s="77"/>
      <c r="U402" s="77"/>
      <c r="V402" s="77"/>
      <c r="W402" s="48"/>
    </row>
    <row r="403" spans="1:23" ht="16.95" customHeight="1" x14ac:dyDescent="0.3">
      <c r="A403" s="34"/>
      <c r="B403" s="18">
        <v>375</v>
      </c>
      <c r="C403" s="179">
        <v>42744</v>
      </c>
      <c r="D403" s="198" t="s">
        <v>21</v>
      </c>
      <c r="E403" s="199"/>
      <c r="F403" s="76"/>
      <c r="G403" s="77"/>
      <c r="H403" s="78"/>
      <c r="I403" s="77"/>
      <c r="J403" s="79"/>
      <c r="K403" s="78"/>
      <c r="L403" s="80"/>
      <c r="M403" s="78"/>
      <c r="N403" s="78"/>
      <c r="O403" s="78"/>
      <c r="P403" s="78"/>
      <c r="Q403" s="78"/>
      <c r="R403" s="78"/>
      <c r="S403" s="77"/>
      <c r="T403" s="77"/>
      <c r="U403" s="77"/>
      <c r="V403" s="77"/>
      <c r="W403" s="48"/>
    </row>
    <row r="404" spans="1:23" ht="16.95" customHeight="1" x14ac:dyDescent="0.3">
      <c r="A404" s="34"/>
      <c r="B404" s="18">
        <v>376</v>
      </c>
      <c r="C404" s="179">
        <v>42745</v>
      </c>
      <c r="D404" s="81">
        <v>0.43709490740740736</v>
      </c>
      <c r="E404" s="81">
        <v>0.7415856481481482</v>
      </c>
      <c r="F404" s="76">
        <f t="shared" si="225"/>
        <v>0.30449074074074084</v>
      </c>
      <c r="G404" s="77">
        <v>7.5</v>
      </c>
      <c r="H404" s="78">
        <f t="shared" si="230"/>
        <v>0.5</v>
      </c>
      <c r="I404" s="77">
        <f t="shared" si="226"/>
        <v>7</v>
      </c>
      <c r="J404" s="79">
        <f t="shared" si="222"/>
        <v>0</v>
      </c>
      <c r="K404" s="78">
        <f t="shared" si="227"/>
        <v>0</v>
      </c>
      <c r="L404" s="80">
        <f t="shared" si="228"/>
        <v>0</v>
      </c>
      <c r="M404" s="78">
        <f t="shared" si="229"/>
        <v>0</v>
      </c>
      <c r="N404" s="78"/>
      <c r="O404" s="78"/>
      <c r="P404" s="78"/>
      <c r="Q404" s="78"/>
      <c r="R404" s="78"/>
      <c r="S404" s="77"/>
      <c r="T404" s="77"/>
      <c r="U404" s="77"/>
      <c r="V404" s="77"/>
      <c r="W404" s="48"/>
    </row>
    <row r="405" spans="1:23" ht="16.95" customHeight="1" x14ac:dyDescent="0.3">
      <c r="A405" s="34"/>
      <c r="B405" s="18">
        <v>377</v>
      </c>
      <c r="C405" s="179">
        <v>42746</v>
      </c>
      <c r="D405" s="81">
        <v>0.61887731481481478</v>
      </c>
      <c r="E405" s="81">
        <v>0.916875</v>
      </c>
      <c r="F405" s="76">
        <f t="shared" si="225"/>
        <v>0.29799768518518521</v>
      </c>
      <c r="G405" s="77">
        <v>7</v>
      </c>
      <c r="H405" s="78">
        <f t="shared" si="230"/>
        <v>0.5</v>
      </c>
      <c r="I405" s="77">
        <f t="shared" si="226"/>
        <v>6.5</v>
      </c>
      <c r="J405" s="79">
        <f t="shared" si="222"/>
        <v>0</v>
      </c>
      <c r="K405" s="78">
        <f t="shared" si="227"/>
        <v>0</v>
      </c>
      <c r="L405" s="80">
        <f t="shared" si="228"/>
        <v>0</v>
      </c>
      <c r="M405" s="78">
        <f t="shared" si="229"/>
        <v>0</v>
      </c>
      <c r="N405" s="78"/>
      <c r="O405" s="78"/>
      <c r="P405" s="78"/>
      <c r="Q405" s="78"/>
      <c r="R405" s="78"/>
      <c r="S405" s="77"/>
      <c r="T405" s="77"/>
      <c r="U405" s="77"/>
      <c r="V405" s="77"/>
      <c r="W405" s="48"/>
    </row>
    <row r="406" spans="1:23" ht="16.95" customHeight="1" x14ac:dyDescent="0.3">
      <c r="A406" s="34"/>
      <c r="B406" s="18">
        <v>378</v>
      </c>
      <c r="C406" s="179">
        <v>42747</v>
      </c>
      <c r="D406" s="81">
        <v>0.43546296296296294</v>
      </c>
      <c r="E406" s="81">
        <v>0.7319444444444444</v>
      </c>
      <c r="F406" s="76">
        <f t="shared" si="225"/>
        <v>0.29648148148148146</v>
      </c>
      <c r="G406" s="77">
        <v>7</v>
      </c>
      <c r="H406" s="78">
        <f t="shared" si="230"/>
        <v>0.5</v>
      </c>
      <c r="I406" s="77">
        <f t="shared" si="226"/>
        <v>6.5</v>
      </c>
      <c r="J406" s="79">
        <f t="shared" si="222"/>
        <v>0</v>
      </c>
      <c r="K406" s="78">
        <f t="shared" si="227"/>
        <v>0</v>
      </c>
      <c r="L406" s="80">
        <f t="shared" si="228"/>
        <v>0</v>
      </c>
      <c r="M406" s="78">
        <f t="shared" si="229"/>
        <v>0</v>
      </c>
      <c r="N406" s="78"/>
      <c r="O406" s="78"/>
      <c r="P406" s="78"/>
      <c r="Q406" s="78"/>
      <c r="R406" s="78"/>
      <c r="S406" s="77"/>
      <c r="T406" s="77"/>
      <c r="U406" s="77"/>
      <c r="V406" s="77"/>
      <c r="W406" s="48"/>
    </row>
    <row r="407" spans="1:23" x14ac:dyDescent="0.3">
      <c r="A407" s="34"/>
      <c r="B407" s="18"/>
      <c r="C407" s="177" t="s">
        <v>207</v>
      </c>
      <c r="D407" s="26"/>
      <c r="E407" s="26"/>
      <c r="F407" s="32"/>
      <c r="G407" s="27">
        <f>SUM(G379:G406)</f>
        <v>200.5</v>
      </c>
      <c r="H407" s="27">
        <f>SUM(H379:H406)</f>
        <v>23.5</v>
      </c>
      <c r="I407" s="27">
        <f t="shared" ref="I407:R407" si="231">SUM(I379:I406)</f>
        <v>177</v>
      </c>
      <c r="J407" s="27">
        <f t="shared" si="231"/>
        <v>2.5</v>
      </c>
      <c r="K407" s="27">
        <f t="shared" si="231"/>
        <v>2.5</v>
      </c>
      <c r="L407" s="36">
        <f t="shared" si="231"/>
        <v>0</v>
      </c>
      <c r="M407" s="27">
        <f t="shared" si="231"/>
        <v>379</v>
      </c>
      <c r="N407" s="27"/>
      <c r="O407" s="27"/>
      <c r="P407" s="27"/>
      <c r="Q407" s="27">
        <v>1</v>
      </c>
      <c r="R407" s="27">
        <f t="shared" si="231"/>
        <v>912</v>
      </c>
      <c r="S407" s="27">
        <v>1</v>
      </c>
      <c r="T407" s="27">
        <v>927</v>
      </c>
      <c r="U407" s="36">
        <v>2</v>
      </c>
      <c r="V407" s="27">
        <v>1973</v>
      </c>
      <c r="W407" s="47" t="s">
        <v>91</v>
      </c>
    </row>
    <row r="408" spans="1:23" x14ac:dyDescent="0.3">
      <c r="A408" s="34"/>
      <c r="B408" s="18"/>
      <c r="C408" s="177" t="s">
        <v>336</v>
      </c>
      <c r="D408" s="84"/>
      <c r="E408" s="85"/>
      <c r="F408" s="32"/>
      <c r="G408" s="27">
        <f>G407-G387-G385</f>
        <v>182.5</v>
      </c>
      <c r="H408" s="27">
        <f>H407-H387-H385</f>
        <v>21.5</v>
      </c>
      <c r="I408" s="27">
        <f>I407-J388-J401-I387-I385</f>
        <v>160</v>
      </c>
      <c r="J408" s="27">
        <f>J407-J388-J401-J387-J385</f>
        <v>1.5</v>
      </c>
      <c r="K408" s="27">
        <f t="shared" ref="K408:M408" si="232">K407-K388-K401-K387-K385</f>
        <v>1.5</v>
      </c>
      <c r="L408" s="27">
        <f t="shared" si="232"/>
        <v>0</v>
      </c>
      <c r="M408" s="27">
        <f t="shared" si="232"/>
        <v>227</v>
      </c>
      <c r="N408" s="27"/>
      <c r="O408" s="27"/>
      <c r="P408" s="27"/>
      <c r="Q408" s="27">
        <f t="shared" ref="Q408" si="233">Q407</f>
        <v>1</v>
      </c>
      <c r="R408" s="27">
        <f t="shared" ref="R408" si="234">R407</f>
        <v>912</v>
      </c>
      <c r="S408" s="27">
        <f t="shared" ref="S408" si="235">S407</f>
        <v>1</v>
      </c>
      <c r="T408" s="27">
        <f t="shared" ref="T408" si="236">T407</f>
        <v>927</v>
      </c>
      <c r="U408" s="36">
        <f t="shared" ref="U408" si="237">U407</f>
        <v>2</v>
      </c>
      <c r="V408" s="27">
        <f t="shared" ref="V408" si="238">V407</f>
        <v>1973</v>
      </c>
      <c r="W408" s="27"/>
    </row>
    <row r="409" spans="1:23" ht="16.95" customHeight="1" x14ac:dyDescent="0.3">
      <c r="A409" s="34"/>
      <c r="B409" s="18">
        <v>379</v>
      </c>
      <c r="C409" s="176">
        <v>42748</v>
      </c>
      <c r="D409" s="189" t="s">
        <v>21</v>
      </c>
      <c r="E409" s="190"/>
      <c r="F409" s="9"/>
      <c r="G409" s="5"/>
      <c r="H409" s="42"/>
      <c r="I409" s="5"/>
      <c r="J409" s="28"/>
      <c r="K409" s="42"/>
      <c r="L409" s="130"/>
      <c r="M409" s="42"/>
      <c r="N409" s="42"/>
      <c r="O409" s="42"/>
      <c r="P409" s="42"/>
      <c r="Q409" s="42"/>
      <c r="R409" s="42"/>
      <c r="S409" s="5"/>
      <c r="T409" s="5"/>
      <c r="U409" s="5"/>
      <c r="V409" s="5"/>
      <c r="W409" s="183"/>
    </row>
    <row r="410" spans="1:23" ht="16.95" customHeight="1" x14ac:dyDescent="0.3">
      <c r="A410" s="34"/>
      <c r="B410" s="18">
        <v>380</v>
      </c>
      <c r="C410" s="176">
        <v>42749</v>
      </c>
      <c r="D410" s="7">
        <v>0.41546296296296298</v>
      </c>
      <c r="E410" s="7">
        <v>0.79372685185185177</v>
      </c>
      <c r="F410" s="9">
        <f t="shared" si="225"/>
        <v>0.37826388888888879</v>
      </c>
      <c r="G410" s="5">
        <v>9</v>
      </c>
      <c r="H410" s="42">
        <f t="shared" si="230"/>
        <v>1.5</v>
      </c>
      <c r="I410" s="5">
        <f t="shared" si="226"/>
        <v>7.5</v>
      </c>
      <c r="J410" s="28">
        <f t="shared" ref="J410:J434" si="239">IF(I410-10&lt;0,0,(I410-10))</f>
        <v>0</v>
      </c>
      <c r="K410" s="42">
        <f t="shared" si="227"/>
        <v>0</v>
      </c>
      <c r="L410" s="130">
        <f t="shared" si="228"/>
        <v>0</v>
      </c>
      <c r="M410" s="42">
        <f t="shared" si="229"/>
        <v>0</v>
      </c>
      <c r="N410" s="42"/>
      <c r="O410" s="42"/>
      <c r="P410" s="42"/>
      <c r="Q410" s="42"/>
      <c r="R410" s="42"/>
      <c r="S410" s="5"/>
      <c r="T410" s="5"/>
      <c r="U410" s="5"/>
      <c r="V410" s="5"/>
      <c r="W410" s="183"/>
    </row>
    <row r="411" spans="1:23" ht="16.95" customHeight="1" x14ac:dyDescent="0.3">
      <c r="A411" s="34"/>
      <c r="B411" s="18">
        <v>381</v>
      </c>
      <c r="C411" s="176">
        <v>42750</v>
      </c>
      <c r="D411" s="7">
        <v>0.41539351851851852</v>
      </c>
      <c r="E411" s="7">
        <v>0.93769675925925933</v>
      </c>
      <c r="F411" s="9">
        <f t="shared" si="225"/>
        <v>0.52230324074074086</v>
      </c>
      <c r="G411" s="5">
        <v>12.5</v>
      </c>
      <c r="H411" s="42">
        <f t="shared" si="230"/>
        <v>1.5</v>
      </c>
      <c r="I411" s="5">
        <f t="shared" si="226"/>
        <v>11</v>
      </c>
      <c r="J411" s="28">
        <f t="shared" si="239"/>
        <v>1</v>
      </c>
      <c r="K411" s="42">
        <f t="shared" si="227"/>
        <v>1</v>
      </c>
      <c r="L411" s="130">
        <f t="shared" si="228"/>
        <v>0</v>
      </c>
      <c r="M411" s="42">
        <f t="shared" si="229"/>
        <v>151</v>
      </c>
      <c r="N411" s="42"/>
      <c r="O411" s="42"/>
      <c r="P411" s="42"/>
      <c r="Q411" s="42"/>
      <c r="R411" s="42"/>
      <c r="S411" s="5"/>
      <c r="T411" s="5"/>
      <c r="U411" s="5"/>
      <c r="V411" s="5"/>
      <c r="W411" s="183"/>
    </row>
    <row r="412" spans="1:23" ht="16.95" customHeight="1" x14ac:dyDescent="0.3">
      <c r="A412" s="34"/>
      <c r="B412" s="18">
        <v>382</v>
      </c>
      <c r="C412" s="176">
        <v>42751</v>
      </c>
      <c r="D412" s="7">
        <v>0.43732638888888892</v>
      </c>
      <c r="E412" s="7">
        <v>0.91689814814814818</v>
      </c>
      <c r="F412" s="9">
        <f t="shared" si="225"/>
        <v>0.47957175925925927</v>
      </c>
      <c r="G412" s="5">
        <v>11.5</v>
      </c>
      <c r="H412" s="42">
        <f t="shared" si="230"/>
        <v>1.5</v>
      </c>
      <c r="I412" s="5">
        <f t="shared" si="226"/>
        <v>10</v>
      </c>
      <c r="J412" s="28">
        <f>IF(I412-8&lt;0,0,(I412-8))</f>
        <v>2</v>
      </c>
      <c r="K412" s="42">
        <f t="shared" si="227"/>
        <v>2</v>
      </c>
      <c r="L412" s="130">
        <f t="shared" si="228"/>
        <v>0</v>
      </c>
      <c r="M412" s="42">
        <f t="shared" si="229"/>
        <v>301</v>
      </c>
      <c r="N412" s="42"/>
      <c r="O412" s="42"/>
      <c r="P412" s="42"/>
      <c r="Q412" s="42" t="s">
        <v>264</v>
      </c>
      <c r="R412" s="42">
        <f>IF(I412&gt;8,ROUND(2*4/3*113+6*5/3*113+(I412-8)*8/3*113,0),ROUND(2*4/3*113+(I412-2)*5/3*113,0))</f>
        <v>2034</v>
      </c>
      <c r="S412" s="5"/>
      <c r="T412" s="5"/>
      <c r="U412" s="5"/>
      <c r="V412" s="5"/>
      <c r="W412" s="183"/>
    </row>
    <row r="413" spans="1:23" ht="16.95" customHeight="1" x14ac:dyDescent="0.3">
      <c r="A413" s="34"/>
      <c r="B413" s="18">
        <v>383</v>
      </c>
      <c r="C413" s="176">
        <v>42752</v>
      </c>
      <c r="D413" s="7">
        <v>0.43878472222222226</v>
      </c>
      <c r="E413" s="7">
        <v>0.74141203703703706</v>
      </c>
      <c r="F413" s="9">
        <f t="shared" si="225"/>
        <v>0.30262731481481481</v>
      </c>
      <c r="G413" s="5">
        <v>7.5</v>
      </c>
      <c r="H413" s="42">
        <f t="shared" si="230"/>
        <v>0.5</v>
      </c>
      <c r="I413" s="5">
        <f t="shared" si="226"/>
        <v>7</v>
      </c>
      <c r="J413" s="28">
        <f t="shared" si="239"/>
        <v>0</v>
      </c>
      <c r="K413" s="42">
        <f t="shared" si="227"/>
        <v>0</v>
      </c>
      <c r="L413" s="130">
        <f t="shared" si="228"/>
        <v>0</v>
      </c>
      <c r="M413" s="42">
        <f t="shared" si="229"/>
        <v>0</v>
      </c>
      <c r="N413" s="42"/>
      <c r="O413" s="42"/>
      <c r="P413" s="42"/>
      <c r="Q413" s="42"/>
      <c r="R413" s="42"/>
      <c r="S413" s="5"/>
      <c r="T413" s="5"/>
      <c r="U413" s="5"/>
      <c r="V413" s="5"/>
      <c r="W413" s="183"/>
    </row>
    <row r="414" spans="1:23" ht="16.95" customHeight="1" x14ac:dyDescent="0.3">
      <c r="A414" s="34"/>
      <c r="B414" s="18">
        <v>384</v>
      </c>
      <c r="C414" s="176">
        <v>42753</v>
      </c>
      <c r="D414" s="7">
        <v>0.44232638888888887</v>
      </c>
      <c r="E414" s="7">
        <v>0.7311805555555555</v>
      </c>
      <c r="F414" s="9">
        <f t="shared" si="225"/>
        <v>0.28885416666666663</v>
      </c>
      <c r="G414" s="5">
        <v>7</v>
      </c>
      <c r="H414" s="42">
        <f t="shared" si="230"/>
        <v>0.5</v>
      </c>
      <c r="I414" s="5">
        <f t="shared" si="226"/>
        <v>6.5</v>
      </c>
      <c r="J414" s="28">
        <f t="shared" si="239"/>
        <v>0</v>
      </c>
      <c r="K414" s="42">
        <f t="shared" si="227"/>
        <v>0</v>
      </c>
      <c r="L414" s="130">
        <f t="shared" si="228"/>
        <v>0</v>
      </c>
      <c r="M414" s="42">
        <f t="shared" si="229"/>
        <v>0</v>
      </c>
      <c r="N414" s="42"/>
      <c r="O414" s="42"/>
      <c r="P414" s="42"/>
      <c r="Q414" s="42"/>
      <c r="R414" s="42"/>
      <c r="S414" s="5"/>
      <c r="T414" s="5"/>
      <c r="U414" s="5"/>
      <c r="V414" s="5"/>
      <c r="W414" s="183"/>
    </row>
    <row r="415" spans="1:23" ht="16.95" customHeight="1" x14ac:dyDescent="0.3">
      <c r="A415" s="34"/>
      <c r="B415" s="18">
        <v>385</v>
      </c>
      <c r="C415" s="176">
        <v>42754</v>
      </c>
      <c r="D415" s="7">
        <v>0.42892361111111116</v>
      </c>
      <c r="E415" s="7">
        <v>0.91751157407407413</v>
      </c>
      <c r="F415" s="9">
        <f t="shared" si="225"/>
        <v>0.48858796296296297</v>
      </c>
      <c r="G415" s="5">
        <v>11.5</v>
      </c>
      <c r="H415" s="42">
        <f t="shared" si="230"/>
        <v>1.5</v>
      </c>
      <c r="I415" s="5">
        <f t="shared" si="226"/>
        <v>10</v>
      </c>
      <c r="J415" s="28">
        <f t="shared" si="239"/>
        <v>0</v>
      </c>
      <c r="K415" s="42">
        <f t="shared" si="227"/>
        <v>0</v>
      </c>
      <c r="L415" s="130">
        <f t="shared" si="228"/>
        <v>0</v>
      </c>
      <c r="M415" s="42">
        <f t="shared" si="229"/>
        <v>0</v>
      </c>
      <c r="N415" s="42"/>
      <c r="O415" s="42"/>
      <c r="P415" s="42"/>
      <c r="Q415" s="42"/>
      <c r="R415" s="42"/>
      <c r="S415" s="5"/>
      <c r="T415" s="5"/>
      <c r="U415" s="5"/>
      <c r="V415" s="5"/>
      <c r="W415" s="183"/>
    </row>
    <row r="416" spans="1:23" x14ac:dyDescent="0.3">
      <c r="A416" s="34"/>
      <c r="B416" s="18">
        <v>386</v>
      </c>
      <c r="C416" s="176">
        <v>42755</v>
      </c>
      <c r="D416" s="7" t="s">
        <v>57</v>
      </c>
      <c r="E416" s="7" t="s">
        <v>57</v>
      </c>
      <c r="F416" s="9"/>
      <c r="G416" s="33">
        <v>6</v>
      </c>
      <c r="H416" s="42">
        <f t="shared" si="230"/>
        <v>0.5</v>
      </c>
      <c r="I416" s="5">
        <f t="shared" si="226"/>
        <v>5.5</v>
      </c>
      <c r="J416" s="28">
        <f>IF(I416-8&lt;0,0,(I416-8))</f>
        <v>0</v>
      </c>
      <c r="K416" s="42">
        <f t="shared" si="227"/>
        <v>0</v>
      </c>
      <c r="L416" s="130">
        <f t="shared" si="228"/>
        <v>0</v>
      </c>
      <c r="M416" s="42">
        <f t="shared" si="229"/>
        <v>0</v>
      </c>
      <c r="N416" s="42"/>
      <c r="O416" s="42"/>
      <c r="P416" s="42"/>
      <c r="Q416" s="42"/>
      <c r="R416" s="42"/>
      <c r="S416" s="5" t="s">
        <v>264</v>
      </c>
      <c r="T416" s="56">
        <v>907</v>
      </c>
      <c r="U416" s="5"/>
      <c r="V416" s="5"/>
      <c r="W416" s="183"/>
    </row>
    <row r="417" spans="1:23" ht="16.95" customHeight="1" x14ac:dyDescent="0.3">
      <c r="A417" s="34"/>
      <c r="B417" s="18">
        <v>387</v>
      </c>
      <c r="C417" s="176">
        <v>42756</v>
      </c>
      <c r="D417" s="7">
        <v>0.41438657407407403</v>
      </c>
      <c r="E417" s="7">
        <v>0.82228009259259249</v>
      </c>
      <c r="F417" s="9">
        <f t="shared" si="225"/>
        <v>0.40789351851851846</v>
      </c>
      <c r="G417" s="5">
        <v>10</v>
      </c>
      <c r="H417" s="42">
        <f t="shared" si="230"/>
        <v>1.5</v>
      </c>
      <c r="I417" s="5">
        <f t="shared" si="226"/>
        <v>8.5</v>
      </c>
      <c r="J417" s="28">
        <f t="shared" si="239"/>
        <v>0</v>
      </c>
      <c r="K417" s="42">
        <f t="shared" si="227"/>
        <v>0</v>
      </c>
      <c r="L417" s="130">
        <f t="shared" si="228"/>
        <v>0</v>
      </c>
      <c r="M417" s="42">
        <f t="shared" si="229"/>
        <v>0</v>
      </c>
      <c r="N417" s="42"/>
      <c r="O417" s="42"/>
      <c r="P417" s="42"/>
      <c r="Q417" s="42"/>
      <c r="R417" s="42"/>
      <c r="S417" s="5"/>
      <c r="T417" s="5"/>
      <c r="U417" s="5"/>
      <c r="V417" s="5"/>
      <c r="W417" s="183"/>
    </row>
    <row r="418" spans="1:23" ht="16.95" customHeight="1" x14ac:dyDescent="0.3">
      <c r="A418" s="34"/>
      <c r="B418" s="18">
        <v>388</v>
      </c>
      <c r="C418" s="176">
        <v>42757</v>
      </c>
      <c r="D418" s="7">
        <v>0.41869212962962959</v>
      </c>
      <c r="E418" s="7">
        <v>0.79228009259259258</v>
      </c>
      <c r="F418" s="9">
        <f t="shared" si="225"/>
        <v>0.37358796296296298</v>
      </c>
      <c r="G418" s="5">
        <v>9</v>
      </c>
      <c r="H418" s="42">
        <f t="shared" si="230"/>
        <v>1.5</v>
      </c>
      <c r="I418" s="5">
        <f t="shared" si="226"/>
        <v>7.5</v>
      </c>
      <c r="J418" s="28">
        <f>IF(I418-8&lt;0,0,(I418-8))</f>
        <v>0</v>
      </c>
      <c r="K418" s="42">
        <f t="shared" si="227"/>
        <v>0</v>
      </c>
      <c r="L418" s="130">
        <f t="shared" si="228"/>
        <v>0</v>
      </c>
      <c r="M418" s="42">
        <f t="shared" si="229"/>
        <v>0</v>
      </c>
      <c r="N418" s="42"/>
      <c r="O418" s="42"/>
      <c r="P418" s="42"/>
      <c r="Q418" s="42" t="s">
        <v>264</v>
      </c>
      <c r="R418" s="42">
        <f>IF(I418&gt;8,ROUND(2*4/3*113+6*5/3*113+(I418-8)*8/3*113,0),ROUND(2*4/3*113+(I418-2)*5/3*113,0))</f>
        <v>1337</v>
      </c>
      <c r="S418" s="5"/>
      <c r="T418" s="5"/>
      <c r="U418" s="5"/>
      <c r="V418" s="5"/>
      <c r="W418" s="183"/>
    </row>
    <row r="419" spans="1:23" ht="16.95" customHeight="1" x14ac:dyDescent="0.3">
      <c r="A419" s="34"/>
      <c r="B419" s="18">
        <v>389</v>
      </c>
      <c r="C419" s="176">
        <v>42758</v>
      </c>
      <c r="D419" s="7">
        <v>0.43004629629629632</v>
      </c>
      <c r="E419" s="7">
        <v>0.73207175925925927</v>
      </c>
      <c r="F419" s="9">
        <f t="shared" si="225"/>
        <v>0.30202546296296295</v>
      </c>
      <c r="G419" s="5">
        <v>7</v>
      </c>
      <c r="H419" s="42">
        <f t="shared" si="230"/>
        <v>0.5</v>
      </c>
      <c r="I419" s="5">
        <f t="shared" si="226"/>
        <v>6.5</v>
      </c>
      <c r="J419" s="28">
        <f t="shared" si="239"/>
        <v>0</v>
      </c>
      <c r="K419" s="42">
        <f t="shared" si="227"/>
        <v>0</v>
      </c>
      <c r="L419" s="130">
        <f t="shared" si="228"/>
        <v>0</v>
      </c>
      <c r="M419" s="42">
        <f t="shared" si="229"/>
        <v>0</v>
      </c>
      <c r="N419" s="42"/>
      <c r="O419" s="42"/>
      <c r="P419" s="42"/>
      <c r="Q419" s="42"/>
      <c r="R419" s="42"/>
      <c r="S419" s="5"/>
      <c r="T419" s="5"/>
      <c r="U419" s="5"/>
      <c r="V419" s="5"/>
      <c r="W419" s="183"/>
    </row>
    <row r="420" spans="1:23" ht="16.95" customHeight="1" x14ac:dyDescent="0.3">
      <c r="A420" s="34"/>
      <c r="B420" s="18">
        <v>390</v>
      </c>
      <c r="C420" s="176">
        <v>42759</v>
      </c>
      <c r="D420" s="7">
        <v>0.43464120370370374</v>
      </c>
      <c r="E420" s="7">
        <v>0.91672453703703705</v>
      </c>
      <c r="F420" s="9">
        <f t="shared" si="225"/>
        <v>0.48208333333333331</v>
      </c>
      <c r="G420" s="5">
        <v>11.5</v>
      </c>
      <c r="H420" s="42">
        <f t="shared" si="230"/>
        <v>1.5</v>
      </c>
      <c r="I420" s="5">
        <f t="shared" si="226"/>
        <v>10</v>
      </c>
      <c r="J420" s="28">
        <f t="shared" si="239"/>
        <v>0</v>
      </c>
      <c r="K420" s="42">
        <f t="shared" si="227"/>
        <v>0</v>
      </c>
      <c r="L420" s="130">
        <f t="shared" si="228"/>
        <v>0</v>
      </c>
      <c r="M420" s="42">
        <f t="shared" si="229"/>
        <v>0</v>
      </c>
      <c r="N420" s="42"/>
      <c r="O420" s="42"/>
      <c r="P420" s="42"/>
      <c r="Q420" s="42"/>
      <c r="R420" s="42"/>
      <c r="S420" s="5"/>
      <c r="T420" s="5"/>
      <c r="U420" s="5"/>
      <c r="V420" s="5"/>
      <c r="W420" s="183"/>
    </row>
    <row r="421" spans="1:23" ht="16.95" customHeight="1" x14ac:dyDescent="0.3">
      <c r="A421" s="34"/>
      <c r="B421" s="18">
        <v>391</v>
      </c>
      <c r="C421" s="176">
        <v>42760</v>
      </c>
      <c r="D421" s="189" t="s">
        <v>21</v>
      </c>
      <c r="E421" s="190"/>
      <c r="F421" s="9"/>
      <c r="G421" s="5"/>
      <c r="H421" s="42"/>
      <c r="I421" s="5"/>
      <c r="J421" s="28"/>
      <c r="K421" s="42"/>
      <c r="L421" s="130"/>
      <c r="M421" s="42"/>
      <c r="N421" s="42"/>
      <c r="O421" s="42"/>
      <c r="P421" s="42"/>
      <c r="Q421" s="42"/>
      <c r="R421" s="42"/>
      <c r="S421" s="5"/>
      <c r="T421" s="5"/>
      <c r="U421" s="5"/>
      <c r="V421" s="5"/>
      <c r="W421" s="183"/>
    </row>
    <row r="422" spans="1:23" ht="16.95" customHeight="1" x14ac:dyDescent="0.3">
      <c r="A422" s="34"/>
      <c r="B422" s="18">
        <v>392</v>
      </c>
      <c r="C422" s="176">
        <v>42761</v>
      </c>
      <c r="D422" s="7">
        <v>0.44069444444444444</v>
      </c>
      <c r="E422" s="7">
        <v>0.74256944444444439</v>
      </c>
      <c r="F422" s="9">
        <f t="shared" si="225"/>
        <v>0.30187499999999995</v>
      </c>
      <c r="G422" s="5">
        <v>7</v>
      </c>
      <c r="H422" s="42">
        <f t="shared" si="230"/>
        <v>0.5</v>
      </c>
      <c r="I422" s="5">
        <f t="shared" si="226"/>
        <v>6.5</v>
      </c>
      <c r="J422" s="28">
        <f t="shared" si="239"/>
        <v>0</v>
      </c>
      <c r="K422" s="42">
        <f t="shared" si="227"/>
        <v>0</v>
      </c>
      <c r="L422" s="130">
        <f t="shared" si="228"/>
        <v>0</v>
      </c>
      <c r="M422" s="42">
        <f t="shared" si="229"/>
        <v>0</v>
      </c>
      <c r="N422" s="42"/>
      <c r="O422" s="42"/>
      <c r="P422" s="42"/>
      <c r="Q422" s="42"/>
      <c r="R422" s="42"/>
      <c r="S422" s="5"/>
      <c r="T422" s="5"/>
      <c r="U422" s="5"/>
      <c r="V422" s="5"/>
      <c r="W422" s="183"/>
    </row>
    <row r="423" spans="1:23" ht="34.049999999999997" customHeight="1" x14ac:dyDescent="0.3">
      <c r="A423" s="34"/>
      <c r="B423" s="18">
        <v>393</v>
      </c>
      <c r="C423" s="176">
        <v>42762</v>
      </c>
      <c r="D423" s="7">
        <v>0.44949074074074075</v>
      </c>
      <c r="E423" s="7">
        <v>0.70851851851851855</v>
      </c>
      <c r="F423" s="9">
        <f t="shared" si="225"/>
        <v>0.2590277777777778</v>
      </c>
      <c r="G423" s="5">
        <v>6</v>
      </c>
      <c r="H423" s="42">
        <f t="shared" si="230"/>
        <v>0.5</v>
      </c>
      <c r="I423" s="5">
        <f t="shared" si="226"/>
        <v>5.5</v>
      </c>
      <c r="J423" s="28">
        <f t="shared" si="239"/>
        <v>0</v>
      </c>
      <c r="K423" s="42">
        <f t="shared" si="227"/>
        <v>0</v>
      </c>
      <c r="L423" s="130">
        <f t="shared" si="228"/>
        <v>0</v>
      </c>
      <c r="M423" s="42">
        <f t="shared" si="229"/>
        <v>0</v>
      </c>
      <c r="N423" s="42"/>
      <c r="O423" s="42"/>
      <c r="P423" s="42"/>
      <c r="Q423" s="42"/>
      <c r="R423" s="42"/>
      <c r="S423" s="5"/>
      <c r="T423" s="5"/>
      <c r="U423" s="5"/>
      <c r="V423" s="56"/>
      <c r="W423" s="48" t="s">
        <v>290</v>
      </c>
    </row>
    <row r="424" spans="1:23" ht="34.049999999999997" customHeight="1" x14ac:dyDescent="0.3">
      <c r="A424" s="34"/>
      <c r="B424" s="18">
        <v>394</v>
      </c>
      <c r="C424" s="176">
        <v>42763</v>
      </c>
      <c r="D424" s="7">
        <v>0.84136574074074078</v>
      </c>
      <c r="E424" s="7">
        <v>0.84145833333333331</v>
      </c>
      <c r="F424" s="9">
        <f t="shared" si="225"/>
        <v>9.2592592592533052E-5</v>
      </c>
      <c r="G424" s="5">
        <v>10</v>
      </c>
      <c r="H424" s="42">
        <f t="shared" si="230"/>
        <v>1.5</v>
      </c>
      <c r="I424" s="5">
        <f t="shared" si="226"/>
        <v>8.5</v>
      </c>
      <c r="J424" s="28">
        <f>IF(I424-8&lt;0,0,(I424-8))</f>
        <v>0.5</v>
      </c>
      <c r="K424" s="42">
        <f t="shared" si="227"/>
        <v>0.5</v>
      </c>
      <c r="L424" s="35">
        <f t="shared" si="228"/>
        <v>0</v>
      </c>
      <c r="M424" s="42">
        <f t="shared" si="229"/>
        <v>75</v>
      </c>
      <c r="N424" s="42"/>
      <c r="O424" s="42"/>
      <c r="P424" s="42"/>
      <c r="Q424" s="42"/>
      <c r="R424" s="42"/>
      <c r="S424" s="5"/>
      <c r="T424" s="5"/>
      <c r="U424" s="35" t="s">
        <v>289</v>
      </c>
      <c r="V424" s="56">
        <v>982</v>
      </c>
      <c r="W424" s="48" t="s">
        <v>291</v>
      </c>
    </row>
    <row r="425" spans="1:23" ht="16.95" customHeight="1" x14ac:dyDescent="0.3">
      <c r="A425" s="34"/>
      <c r="B425" s="18">
        <v>395</v>
      </c>
      <c r="C425" s="176">
        <v>42764</v>
      </c>
      <c r="D425" s="7">
        <v>0.41554398148148147</v>
      </c>
      <c r="E425" s="7">
        <v>0.93767361111111114</v>
      </c>
      <c r="F425" s="9">
        <f t="shared" si="225"/>
        <v>0.52212962962962961</v>
      </c>
      <c r="G425" s="5">
        <v>12.5</v>
      </c>
      <c r="H425" s="42">
        <f t="shared" si="230"/>
        <v>1.5</v>
      </c>
      <c r="I425" s="5">
        <f t="shared" si="226"/>
        <v>11</v>
      </c>
      <c r="J425" s="28">
        <f>IF(I425-8&lt;0,0,(I425-8))</f>
        <v>3</v>
      </c>
      <c r="K425" s="42">
        <f t="shared" si="227"/>
        <v>2</v>
      </c>
      <c r="L425" s="35">
        <f t="shared" si="228"/>
        <v>1</v>
      </c>
      <c r="M425" s="42">
        <f t="shared" si="229"/>
        <v>490</v>
      </c>
      <c r="N425" s="42"/>
      <c r="O425" s="42"/>
      <c r="P425" s="42"/>
      <c r="Q425" s="42"/>
      <c r="R425" s="42"/>
      <c r="S425" s="5"/>
      <c r="T425" s="5"/>
      <c r="U425" s="35" t="s">
        <v>289</v>
      </c>
      <c r="V425" s="56">
        <v>1397</v>
      </c>
      <c r="W425" s="48" t="s">
        <v>292</v>
      </c>
    </row>
    <row r="426" spans="1:23" ht="16.95" customHeight="1" x14ac:dyDescent="0.3">
      <c r="A426" s="34"/>
      <c r="B426" s="18">
        <v>396</v>
      </c>
      <c r="C426" s="176">
        <v>42765</v>
      </c>
      <c r="D426" s="189" t="s">
        <v>21</v>
      </c>
      <c r="E426" s="190"/>
      <c r="F426" s="9"/>
      <c r="G426" s="5"/>
      <c r="H426" s="5"/>
      <c r="I426" s="5"/>
      <c r="J426" s="28"/>
      <c r="K426" s="42"/>
      <c r="L426" s="5"/>
      <c r="M426" s="42"/>
      <c r="N426" s="42"/>
      <c r="O426" s="42"/>
      <c r="P426" s="42"/>
      <c r="Q426" s="42"/>
      <c r="R426" s="42"/>
      <c r="S426" s="5"/>
      <c r="T426" s="5"/>
      <c r="U426" s="5"/>
      <c r="V426" s="5"/>
      <c r="W426" s="48" t="s">
        <v>275</v>
      </c>
    </row>
    <row r="427" spans="1:23" ht="16.95" customHeight="1" x14ac:dyDescent="0.3">
      <c r="A427" s="53"/>
      <c r="B427" s="18">
        <v>397</v>
      </c>
      <c r="C427" s="181">
        <v>42766</v>
      </c>
      <c r="D427" s="189" t="s">
        <v>21</v>
      </c>
      <c r="E427" s="190"/>
      <c r="F427" s="4"/>
      <c r="G427" s="5"/>
      <c r="H427" s="5"/>
      <c r="I427" s="5"/>
      <c r="J427" s="28"/>
      <c r="K427" s="75"/>
      <c r="L427" s="5"/>
      <c r="M427" s="75"/>
      <c r="N427" s="98"/>
      <c r="O427" s="98"/>
      <c r="P427" s="98"/>
      <c r="Q427" s="98"/>
      <c r="R427" s="98"/>
      <c r="S427" s="50"/>
      <c r="T427" s="50"/>
      <c r="U427" s="50"/>
      <c r="V427" s="5"/>
      <c r="W427" s="183"/>
    </row>
    <row r="428" spans="1:23" ht="16.95" customHeight="1" x14ac:dyDescent="0.3">
      <c r="A428" s="171" t="s">
        <v>51</v>
      </c>
      <c r="B428" s="18">
        <v>398</v>
      </c>
      <c r="C428" s="176">
        <v>42767</v>
      </c>
      <c r="D428" s="12">
        <v>0.61528935185185185</v>
      </c>
      <c r="E428" s="12">
        <v>0.91689814814814818</v>
      </c>
      <c r="F428" s="9">
        <f t="shared" ref="F428:F463" si="240">E428-D428</f>
        <v>0.30160879629629633</v>
      </c>
      <c r="G428" s="28">
        <v>7</v>
      </c>
      <c r="H428" s="42">
        <f t="shared" si="230"/>
        <v>0.5</v>
      </c>
      <c r="I428" s="28">
        <f t="shared" ref="I428:I439" si="241">IF((G428="？"),"?",(G428-H428))</f>
        <v>6.5</v>
      </c>
      <c r="J428" s="28">
        <f t="shared" si="239"/>
        <v>0</v>
      </c>
      <c r="K428" s="42">
        <f t="shared" ref="K428:K439" si="242">IF(2&lt;J428,2,J428)</f>
        <v>0</v>
      </c>
      <c r="L428" s="129">
        <f t="shared" ref="L428:L439" si="243">J428-K428</f>
        <v>0</v>
      </c>
      <c r="M428" s="42">
        <f>IF(K428="?",0,ROUND(112*4/3*K428+112*5/3*L428,0))</f>
        <v>0</v>
      </c>
      <c r="N428" s="42"/>
      <c r="O428" s="42"/>
      <c r="P428" s="42"/>
      <c r="Q428" s="75"/>
      <c r="R428" s="75"/>
      <c r="S428" s="5"/>
      <c r="T428" s="5"/>
      <c r="U428" s="5"/>
      <c r="V428" s="5"/>
      <c r="W428" s="183"/>
    </row>
    <row r="429" spans="1:23" ht="16.95" customHeight="1" x14ac:dyDescent="0.3">
      <c r="A429" s="34" t="s">
        <v>165</v>
      </c>
      <c r="B429" s="18">
        <v>399</v>
      </c>
      <c r="C429" s="176">
        <v>42768</v>
      </c>
      <c r="D429" s="7">
        <v>0.43247685185185186</v>
      </c>
      <c r="E429" s="7">
        <v>0.74184027777777783</v>
      </c>
      <c r="F429" s="9">
        <f t="shared" si="240"/>
        <v>0.30936342592592597</v>
      </c>
      <c r="G429" s="5">
        <v>7.5</v>
      </c>
      <c r="H429" s="42">
        <f t="shared" si="230"/>
        <v>0.5</v>
      </c>
      <c r="I429" s="5">
        <f t="shared" si="241"/>
        <v>7</v>
      </c>
      <c r="J429" s="28">
        <f t="shared" si="239"/>
        <v>0</v>
      </c>
      <c r="K429" s="42">
        <f t="shared" si="242"/>
        <v>0</v>
      </c>
      <c r="L429" s="130">
        <f t="shared" si="243"/>
        <v>0</v>
      </c>
      <c r="M429" s="42">
        <f t="shared" ref="M429:M457" si="244">IF(K429="?",0,ROUND(112*4/3*K429+112*5/3*L429,0))</f>
        <v>0</v>
      </c>
      <c r="N429" s="42"/>
      <c r="O429" s="42"/>
      <c r="P429" s="42"/>
      <c r="Q429" s="42"/>
      <c r="R429" s="42"/>
      <c r="S429" s="5"/>
      <c r="T429" s="5"/>
      <c r="U429" s="5"/>
      <c r="V429" s="5"/>
      <c r="W429" s="183"/>
    </row>
    <row r="430" spans="1:23" ht="16.95" customHeight="1" x14ac:dyDescent="0.3">
      <c r="A430" s="34" t="s">
        <v>166</v>
      </c>
      <c r="B430" s="18">
        <v>400</v>
      </c>
      <c r="C430" s="176">
        <v>42769</v>
      </c>
      <c r="D430" s="7">
        <v>0.43884259259259256</v>
      </c>
      <c r="E430" s="7">
        <v>0.73017361111111112</v>
      </c>
      <c r="F430" s="9">
        <f t="shared" si="240"/>
        <v>0.29133101851851856</v>
      </c>
      <c r="G430" s="5">
        <v>7</v>
      </c>
      <c r="H430" s="42">
        <f t="shared" si="230"/>
        <v>0.5</v>
      </c>
      <c r="I430" s="5">
        <f t="shared" si="241"/>
        <v>6.5</v>
      </c>
      <c r="J430" s="28">
        <f t="shared" si="239"/>
        <v>0</v>
      </c>
      <c r="K430" s="42">
        <f t="shared" si="242"/>
        <v>0</v>
      </c>
      <c r="L430" s="130">
        <f t="shared" si="243"/>
        <v>0</v>
      </c>
      <c r="M430" s="42">
        <f t="shared" si="244"/>
        <v>0</v>
      </c>
      <c r="N430" s="42"/>
      <c r="O430" s="42"/>
      <c r="P430" s="42"/>
      <c r="Q430" s="42"/>
      <c r="R430" s="42"/>
      <c r="S430" s="5"/>
      <c r="T430" s="5"/>
      <c r="U430" s="5"/>
      <c r="V430" s="5"/>
      <c r="W430" s="183"/>
    </row>
    <row r="431" spans="1:23" ht="16.95" customHeight="1" x14ac:dyDescent="0.3">
      <c r="A431" s="34" t="s">
        <v>104</v>
      </c>
      <c r="B431" s="18">
        <v>401</v>
      </c>
      <c r="C431" s="176">
        <v>42770</v>
      </c>
      <c r="D431" s="7">
        <v>0.40828703703703706</v>
      </c>
      <c r="E431" s="7">
        <v>0.79185185185185192</v>
      </c>
      <c r="F431" s="9">
        <f t="shared" si="240"/>
        <v>0.38356481481481486</v>
      </c>
      <c r="G431" s="5">
        <v>9</v>
      </c>
      <c r="H431" s="42">
        <f t="shared" si="230"/>
        <v>1.5</v>
      </c>
      <c r="I431" s="5">
        <f t="shared" si="241"/>
        <v>7.5</v>
      </c>
      <c r="J431" s="28">
        <f>IF(I431-8&lt;0,0,(I431-8))</f>
        <v>0</v>
      </c>
      <c r="K431" s="42">
        <f t="shared" si="242"/>
        <v>0</v>
      </c>
      <c r="L431" s="130">
        <f t="shared" si="243"/>
        <v>0</v>
      </c>
      <c r="M431" s="42">
        <f t="shared" si="244"/>
        <v>0</v>
      </c>
      <c r="N431" s="42"/>
      <c r="O431" s="42"/>
      <c r="P431" s="42"/>
      <c r="Q431" s="42" t="s">
        <v>268</v>
      </c>
      <c r="R431" s="42">
        <f>IF(I431&gt;8,ROUND(2*4/3*112+6*5/3*112+(I431-8)*8/3*112,0),ROUND(2*4/3*112+(I431-2)*5/3*112,0))</f>
        <v>1325</v>
      </c>
      <c r="S431" s="5"/>
      <c r="T431" s="5"/>
      <c r="U431" s="5"/>
      <c r="V431" s="5"/>
      <c r="W431" s="183"/>
    </row>
    <row r="432" spans="1:23" ht="16.95" customHeight="1" x14ac:dyDescent="0.3">
      <c r="B432" s="18">
        <v>402</v>
      </c>
      <c r="C432" s="176">
        <v>42771</v>
      </c>
      <c r="D432" s="7">
        <v>0.49413194444444447</v>
      </c>
      <c r="E432" s="7">
        <v>0.93809027777777787</v>
      </c>
      <c r="F432" s="9">
        <f t="shared" si="240"/>
        <v>0.4439583333333334</v>
      </c>
      <c r="G432" s="5">
        <v>10.5</v>
      </c>
      <c r="H432" s="42">
        <f t="shared" si="230"/>
        <v>1.5</v>
      </c>
      <c r="I432" s="5">
        <f t="shared" si="241"/>
        <v>9</v>
      </c>
      <c r="J432" s="28">
        <f t="shared" si="239"/>
        <v>0</v>
      </c>
      <c r="K432" s="42">
        <f t="shared" si="242"/>
        <v>0</v>
      </c>
      <c r="L432" s="130">
        <f t="shared" si="243"/>
        <v>0</v>
      </c>
      <c r="M432" s="42">
        <f t="shared" si="244"/>
        <v>0</v>
      </c>
      <c r="N432" s="42"/>
      <c r="O432" s="42"/>
      <c r="P432" s="42"/>
      <c r="Q432" s="42"/>
      <c r="R432" s="42"/>
      <c r="S432" s="5"/>
      <c r="T432" s="5"/>
      <c r="U432" s="5"/>
      <c r="V432" s="5"/>
      <c r="W432" s="183"/>
    </row>
    <row r="433" spans="1:23" ht="16.95" customHeight="1" x14ac:dyDescent="0.3">
      <c r="A433" s="34"/>
      <c r="B433" s="18">
        <v>403</v>
      </c>
      <c r="C433" s="176">
        <v>42772</v>
      </c>
      <c r="D433" s="7">
        <v>0.61495370370370372</v>
      </c>
      <c r="E433" s="7">
        <v>0.91743055555555564</v>
      </c>
      <c r="F433" s="9">
        <f t="shared" si="240"/>
        <v>0.30247685185185191</v>
      </c>
      <c r="G433" s="5">
        <v>7.5</v>
      </c>
      <c r="H433" s="42">
        <f t="shared" si="230"/>
        <v>0.5</v>
      </c>
      <c r="I433" s="5">
        <f t="shared" si="241"/>
        <v>7</v>
      </c>
      <c r="J433" s="28">
        <f t="shared" si="239"/>
        <v>0</v>
      </c>
      <c r="K433" s="42">
        <f t="shared" si="242"/>
        <v>0</v>
      </c>
      <c r="L433" s="130">
        <f t="shared" si="243"/>
        <v>0</v>
      </c>
      <c r="M433" s="42">
        <f t="shared" si="244"/>
        <v>0</v>
      </c>
      <c r="N433" s="42"/>
      <c r="O433" s="42"/>
      <c r="P433" s="42"/>
      <c r="Q433" s="42"/>
      <c r="R433" s="42"/>
      <c r="S433" s="5"/>
      <c r="T433" s="5"/>
      <c r="U433" s="5"/>
      <c r="V433" s="5"/>
      <c r="W433" s="183"/>
    </row>
    <row r="434" spans="1:23" ht="16.95" customHeight="1" x14ac:dyDescent="0.3">
      <c r="A434" s="34"/>
      <c r="B434" s="18">
        <v>404</v>
      </c>
      <c r="C434" s="176">
        <v>42773</v>
      </c>
      <c r="D434" s="7">
        <v>0.43332175925925925</v>
      </c>
      <c r="E434" s="7">
        <v>0.73344907407407411</v>
      </c>
      <c r="F434" s="9">
        <f t="shared" si="240"/>
        <v>0.30012731481481486</v>
      </c>
      <c r="G434" s="5">
        <v>7</v>
      </c>
      <c r="H434" s="42">
        <f t="shared" si="230"/>
        <v>0.5</v>
      </c>
      <c r="I434" s="5">
        <f t="shared" si="241"/>
        <v>6.5</v>
      </c>
      <c r="J434" s="28">
        <f t="shared" si="239"/>
        <v>0</v>
      </c>
      <c r="K434" s="42">
        <f t="shared" si="242"/>
        <v>0</v>
      </c>
      <c r="L434" s="130">
        <f t="shared" si="243"/>
        <v>0</v>
      </c>
      <c r="M434" s="42">
        <f t="shared" si="244"/>
        <v>0</v>
      </c>
      <c r="N434" s="42"/>
      <c r="O434" s="42"/>
      <c r="P434" s="42"/>
      <c r="Q434" s="42"/>
      <c r="R434" s="42"/>
      <c r="S434" s="5"/>
      <c r="T434" s="5"/>
      <c r="U434" s="5"/>
      <c r="V434" s="5"/>
      <c r="W434" s="183"/>
    </row>
    <row r="435" spans="1:23" ht="16.95" customHeight="1" x14ac:dyDescent="0.3">
      <c r="A435" s="34"/>
      <c r="B435" s="18">
        <v>405</v>
      </c>
      <c r="C435" s="176">
        <v>42774</v>
      </c>
      <c r="D435" s="7">
        <v>0.43787037037037035</v>
      </c>
      <c r="E435" s="7">
        <v>0.91675925925925927</v>
      </c>
      <c r="F435" s="9">
        <f t="shared" si="240"/>
        <v>0.47888888888888892</v>
      </c>
      <c r="G435" s="5">
        <v>11.5</v>
      </c>
      <c r="H435" s="42">
        <f t="shared" si="230"/>
        <v>1.5</v>
      </c>
      <c r="I435" s="5">
        <f t="shared" si="241"/>
        <v>10</v>
      </c>
      <c r="J435" s="28">
        <f>IF(I435-8&lt;0,0,(I435-8))</f>
        <v>2</v>
      </c>
      <c r="K435" s="42">
        <f t="shared" si="242"/>
        <v>2</v>
      </c>
      <c r="L435" s="35">
        <f t="shared" si="243"/>
        <v>0</v>
      </c>
      <c r="M435" s="42">
        <f t="shared" si="244"/>
        <v>299</v>
      </c>
      <c r="N435" s="42"/>
      <c r="O435" s="42"/>
      <c r="P435" s="42"/>
      <c r="Q435" s="42"/>
      <c r="R435" s="42"/>
      <c r="S435" s="5"/>
      <c r="T435" s="5"/>
      <c r="U435" s="35" t="s">
        <v>264</v>
      </c>
      <c r="V435" s="56">
        <v>1197</v>
      </c>
      <c r="W435" s="183"/>
    </row>
    <row r="436" spans="1:23" ht="16.95" customHeight="1" x14ac:dyDescent="0.3">
      <c r="A436" s="34"/>
      <c r="B436" s="18">
        <v>406</v>
      </c>
      <c r="C436" s="176">
        <v>42775</v>
      </c>
      <c r="D436" s="7">
        <v>0.43396990740740743</v>
      </c>
      <c r="E436" s="7">
        <v>0.91824074074074069</v>
      </c>
      <c r="F436" s="9">
        <f t="shared" si="240"/>
        <v>0.48427083333333326</v>
      </c>
      <c r="G436" s="5">
        <v>11.5</v>
      </c>
      <c r="H436" s="42">
        <f t="shared" si="230"/>
        <v>1.5</v>
      </c>
      <c r="I436" s="5">
        <f t="shared" si="241"/>
        <v>10</v>
      </c>
      <c r="J436" s="28">
        <f>IF(I436-8&lt;0,0,(I436-8))</f>
        <v>2</v>
      </c>
      <c r="K436" s="42">
        <f t="shared" si="242"/>
        <v>2</v>
      </c>
      <c r="L436" s="35">
        <f t="shared" si="243"/>
        <v>0</v>
      </c>
      <c r="M436" s="42">
        <f t="shared" si="244"/>
        <v>299</v>
      </c>
      <c r="N436" s="42"/>
      <c r="O436" s="42"/>
      <c r="P436" s="42"/>
      <c r="Q436" s="42"/>
      <c r="R436" s="42"/>
      <c r="S436" s="5"/>
      <c r="T436" s="5"/>
      <c r="U436" s="35" t="s">
        <v>268</v>
      </c>
      <c r="V436" s="56">
        <v>1197</v>
      </c>
      <c r="W436" s="183"/>
    </row>
    <row r="437" spans="1:23" x14ac:dyDescent="0.3">
      <c r="A437" s="34"/>
      <c r="B437" s="18"/>
      <c r="C437" s="177" t="s">
        <v>207</v>
      </c>
      <c r="D437" s="26"/>
      <c r="E437" s="26"/>
      <c r="F437" s="32"/>
      <c r="G437" s="27">
        <f>SUM(G409:G436)</f>
        <v>216.5</v>
      </c>
      <c r="H437" s="27">
        <f t="shared" ref="H437:I437" si="245">SUM(H409:H436)</f>
        <v>25</v>
      </c>
      <c r="I437" s="27">
        <f t="shared" si="245"/>
        <v>191.5</v>
      </c>
      <c r="J437" s="27">
        <f t="shared" ref="J437:V437" si="246">SUM(J409:J436)</f>
        <v>10.5</v>
      </c>
      <c r="K437" s="27">
        <f t="shared" si="246"/>
        <v>9.5</v>
      </c>
      <c r="L437" s="36">
        <f t="shared" si="246"/>
        <v>1</v>
      </c>
      <c r="M437" s="27">
        <f t="shared" si="246"/>
        <v>1615</v>
      </c>
      <c r="N437" s="27"/>
      <c r="O437" s="27"/>
      <c r="P437" s="27"/>
      <c r="Q437" s="27">
        <v>3</v>
      </c>
      <c r="R437" s="27">
        <f t="shared" si="246"/>
        <v>4696</v>
      </c>
      <c r="S437" s="27">
        <v>1</v>
      </c>
      <c r="T437" s="27">
        <f t="shared" si="246"/>
        <v>907</v>
      </c>
      <c r="U437" s="36">
        <v>4</v>
      </c>
      <c r="V437" s="27">
        <f t="shared" si="246"/>
        <v>4773</v>
      </c>
      <c r="W437" s="47" t="s">
        <v>218</v>
      </c>
    </row>
    <row r="438" spans="1:23" x14ac:dyDescent="0.3">
      <c r="A438" s="34"/>
      <c r="B438" s="18"/>
      <c r="C438" s="177" t="s">
        <v>336</v>
      </c>
      <c r="D438" s="84"/>
      <c r="E438" s="85"/>
      <c r="F438" s="32"/>
      <c r="G438" s="27">
        <f>G437-G416-G412-G418-G431</f>
        <v>181</v>
      </c>
      <c r="H438" s="27">
        <f>H437-H416-H412-H418-H431</f>
        <v>20</v>
      </c>
      <c r="I438" s="27">
        <f>I437-J424-J425-J435-J436-I416-I412-I418-I431</f>
        <v>153.5</v>
      </c>
      <c r="J438" s="27">
        <f>J437-J424-J425-J435-J436-J416-J412-J418-J431</f>
        <v>1</v>
      </c>
      <c r="K438" s="27">
        <f t="shared" ref="K438:M438" si="247">K437-K424-K425-K435-K436-K416-K412-K418-K431</f>
        <v>1</v>
      </c>
      <c r="L438" s="27">
        <f t="shared" si="247"/>
        <v>0</v>
      </c>
      <c r="M438" s="27">
        <f t="shared" si="247"/>
        <v>151</v>
      </c>
      <c r="N438" s="27"/>
      <c r="O438" s="27"/>
      <c r="P438" s="27"/>
      <c r="Q438" s="27">
        <f t="shared" ref="Q438" si="248">Q437</f>
        <v>3</v>
      </c>
      <c r="R438" s="27">
        <f t="shared" ref="R438" si="249">R437</f>
        <v>4696</v>
      </c>
      <c r="S438" s="27">
        <f t="shared" ref="S438" si="250">S437</f>
        <v>1</v>
      </c>
      <c r="T438" s="27">
        <f t="shared" ref="T438" si="251">T437</f>
        <v>907</v>
      </c>
      <c r="U438" s="36">
        <f t="shared" ref="U438" si="252">U437</f>
        <v>4</v>
      </c>
      <c r="V438" s="27">
        <f t="shared" ref="V438" si="253">V437</f>
        <v>4773</v>
      </c>
      <c r="W438" s="27"/>
    </row>
    <row r="439" spans="1:23" ht="16.95" customHeight="1" x14ac:dyDescent="0.3">
      <c r="A439" s="34"/>
      <c r="B439" s="18">
        <v>407</v>
      </c>
      <c r="C439" s="179">
        <v>42776</v>
      </c>
      <c r="D439" s="81" t="s">
        <v>69</v>
      </c>
      <c r="E439" s="81" t="s">
        <v>57</v>
      </c>
      <c r="F439" s="76"/>
      <c r="G439" s="77">
        <v>4</v>
      </c>
      <c r="H439" s="78"/>
      <c r="I439" s="77">
        <f t="shared" si="241"/>
        <v>4</v>
      </c>
      <c r="J439" s="79">
        <f t="shared" ref="J439:J466" si="254">IF(I439-10&lt;0,0,(I439-10))</f>
        <v>0</v>
      </c>
      <c r="K439" s="78">
        <f t="shared" si="242"/>
        <v>0</v>
      </c>
      <c r="L439" s="80">
        <f t="shared" si="243"/>
        <v>0</v>
      </c>
      <c r="M439" s="78">
        <f t="shared" si="244"/>
        <v>0</v>
      </c>
      <c r="N439" s="78"/>
      <c r="O439" s="78"/>
      <c r="P439" s="78"/>
      <c r="Q439" s="78"/>
      <c r="R439" s="78"/>
      <c r="S439" s="77"/>
      <c r="T439" s="77"/>
      <c r="U439" s="77"/>
      <c r="V439" s="77"/>
      <c r="W439" s="183"/>
    </row>
    <row r="440" spans="1:23" ht="16.95" customHeight="1" x14ac:dyDescent="0.3">
      <c r="A440" s="34"/>
      <c r="B440" s="18">
        <v>408</v>
      </c>
      <c r="C440" s="179">
        <v>42777</v>
      </c>
      <c r="D440" s="198" t="s">
        <v>21</v>
      </c>
      <c r="E440" s="199"/>
      <c r="F440" s="76"/>
      <c r="G440" s="77"/>
      <c r="H440" s="77"/>
      <c r="I440" s="77"/>
      <c r="J440" s="79"/>
      <c r="K440" s="78"/>
      <c r="L440" s="77"/>
      <c r="M440" s="78">
        <f t="shared" si="244"/>
        <v>0</v>
      </c>
      <c r="N440" s="78"/>
      <c r="O440" s="78"/>
      <c r="P440" s="78"/>
      <c r="Q440" s="78"/>
      <c r="R440" s="78"/>
      <c r="S440" s="77"/>
      <c r="T440" s="77"/>
      <c r="U440" s="77"/>
      <c r="V440" s="77"/>
      <c r="W440" s="183"/>
    </row>
    <row r="441" spans="1:23" ht="16.95" customHeight="1" x14ac:dyDescent="0.3">
      <c r="A441" s="34"/>
      <c r="B441" s="18">
        <v>409</v>
      </c>
      <c r="C441" s="179">
        <v>42778</v>
      </c>
      <c r="D441" s="198" t="s">
        <v>21</v>
      </c>
      <c r="E441" s="199"/>
      <c r="F441" s="76"/>
      <c r="G441" s="77"/>
      <c r="H441" s="77"/>
      <c r="I441" s="77"/>
      <c r="J441" s="79"/>
      <c r="K441" s="78"/>
      <c r="L441" s="77"/>
      <c r="M441" s="78">
        <f t="shared" si="244"/>
        <v>0</v>
      </c>
      <c r="N441" s="78"/>
      <c r="O441" s="78"/>
      <c r="P441" s="78"/>
      <c r="Q441" s="78"/>
      <c r="R441" s="78"/>
      <c r="S441" s="77"/>
      <c r="T441" s="77"/>
      <c r="U441" s="77"/>
      <c r="V441" s="77"/>
      <c r="W441" s="183"/>
    </row>
    <row r="442" spans="1:23" ht="16.95" customHeight="1" x14ac:dyDescent="0.3">
      <c r="A442" s="34"/>
      <c r="B442" s="18">
        <v>410</v>
      </c>
      <c r="C442" s="179">
        <v>42779</v>
      </c>
      <c r="D442" s="81">
        <v>0.44173611111111111</v>
      </c>
      <c r="E442" s="81">
        <v>0.91672453703703705</v>
      </c>
      <c r="F442" s="76">
        <f t="shared" si="240"/>
        <v>0.47498842592592594</v>
      </c>
      <c r="G442" s="77">
        <v>11.5</v>
      </c>
      <c r="H442" s="78">
        <f t="shared" si="230"/>
        <v>1.5</v>
      </c>
      <c r="I442" s="77">
        <f t="shared" ref="I442:I447" si="255">IF((G442="？"),"?",(G442-H442))</f>
        <v>10</v>
      </c>
      <c r="J442" s="79">
        <f t="shared" si="254"/>
        <v>0</v>
      </c>
      <c r="K442" s="78">
        <f t="shared" ref="K442:K447" si="256">IF(2&lt;J442,2,J442)</f>
        <v>0</v>
      </c>
      <c r="L442" s="80">
        <f t="shared" ref="L442:L447" si="257">J442-K442</f>
        <v>0</v>
      </c>
      <c r="M442" s="78">
        <f t="shared" si="244"/>
        <v>0</v>
      </c>
      <c r="N442" s="78"/>
      <c r="O442" s="78"/>
      <c r="P442" s="78"/>
      <c r="Q442" s="78"/>
      <c r="R442" s="78"/>
      <c r="S442" s="77"/>
      <c r="T442" s="77"/>
      <c r="U442" s="77"/>
      <c r="V442" s="77"/>
      <c r="W442" s="183"/>
    </row>
    <row r="443" spans="1:23" ht="16.95" customHeight="1" x14ac:dyDescent="0.3">
      <c r="A443" s="34"/>
      <c r="B443" s="18">
        <v>411</v>
      </c>
      <c r="C443" s="179">
        <v>42780</v>
      </c>
      <c r="D443" s="81">
        <v>0.43961805555555555</v>
      </c>
      <c r="E443" s="81">
        <v>0.91670138888888886</v>
      </c>
      <c r="F443" s="76">
        <f t="shared" si="240"/>
        <v>0.4770833333333333</v>
      </c>
      <c r="G443" s="77">
        <v>11.5</v>
      </c>
      <c r="H443" s="78">
        <f t="shared" si="230"/>
        <v>1.5</v>
      </c>
      <c r="I443" s="77">
        <f t="shared" si="255"/>
        <v>10</v>
      </c>
      <c r="J443" s="79">
        <f t="shared" si="254"/>
        <v>0</v>
      </c>
      <c r="K443" s="78">
        <f t="shared" si="256"/>
        <v>0</v>
      </c>
      <c r="L443" s="80">
        <f t="shared" si="257"/>
        <v>0</v>
      </c>
      <c r="M443" s="78">
        <f t="shared" si="244"/>
        <v>0</v>
      </c>
      <c r="N443" s="78"/>
      <c r="O443" s="78"/>
      <c r="P443" s="78"/>
      <c r="Q443" s="78"/>
      <c r="R443" s="78"/>
      <c r="S443" s="77"/>
      <c r="T443" s="77"/>
      <c r="U443" s="77"/>
      <c r="V443" s="77"/>
      <c r="W443" s="183"/>
    </row>
    <row r="444" spans="1:23" ht="16.95" customHeight="1" x14ac:dyDescent="0.3">
      <c r="A444" s="34"/>
      <c r="B444" s="18">
        <v>412</v>
      </c>
      <c r="C444" s="179">
        <v>42781</v>
      </c>
      <c r="D444" s="81">
        <v>0.42269675925925926</v>
      </c>
      <c r="E444" s="81">
        <v>0.73113425925925923</v>
      </c>
      <c r="F444" s="76">
        <f t="shared" si="240"/>
        <v>0.30843749999999998</v>
      </c>
      <c r="G444" s="77">
        <v>7.5</v>
      </c>
      <c r="H444" s="78">
        <f t="shared" si="230"/>
        <v>0.5</v>
      </c>
      <c r="I444" s="77">
        <f t="shared" si="255"/>
        <v>7</v>
      </c>
      <c r="J444" s="79">
        <f t="shared" si="254"/>
        <v>0</v>
      </c>
      <c r="K444" s="78">
        <f t="shared" si="256"/>
        <v>0</v>
      </c>
      <c r="L444" s="80">
        <f t="shared" si="257"/>
        <v>0</v>
      </c>
      <c r="M444" s="78">
        <f t="shared" si="244"/>
        <v>0</v>
      </c>
      <c r="N444" s="78"/>
      <c r="O444" s="78"/>
      <c r="P444" s="78"/>
      <c r="Q444" s="78"/>
      <c r="R444" s="78"/>
      <c r="S444" s="77"/>
      <c r="T444" s="77"/>
      <c r="U444" s="77"/>
      <c r="V444" s="77"/>
      <c r="W444" s="183"/>
    </row>
    <row r="445" spans="1:23" ht="16.95" customHeight="1" x14ac:dyDescent="0.3">
      <c r="A445" s="34"/>
      <c r="B445" s="18">
        <v>413</v>
      </c>
      <c r="C445" s="179">
        <v>42782</v>
      </c>
      <c r="D445" s="81">
        <v>0.442349537037037</v>
      </c>
      <c r="E445" s="81">
        <v>0.74767361111111119</v>
      </c>
      <c r="F445" s="76">
        <f t="shared" si="240"/>
        <v>0.30532407407407419</v>
      </c>
      <c r="G445" s="77">
        <v>7.5</v>
      </c>
      <c r="H445" s="78">
        <f t="shared" si="230"/>
        <v>0.5</v>
      </c>
      <c r="I445" s="77">
        <f t="shared" si="255"/>
        <v>7</v>
      </c>
      <c r="J445" s="79">
        <f t="shared" si="254"/>
        <v>0</v>
      </c>
      <c r="K445" s="78">
        <f t="shared" si="256"/>
        <v>0</v>
      </c>
      <c r="L445" s="80">
        <f t="shared" si="257"/>
        <v>0</v>
      </c>
      <c r="M445" s="78">
        <f t="shared" si="244"/>
        <v>0</v>
      </c>
      <c r="N445" s="78"/>
      <c r="O445" s="78"/>
      <c r="P445" s="78"/>
      <c r="Q445" s="78"/>
      <c r="R445" s="78"/>
      <c r="S445" s="77"/>
      <c r="T445" s="77"/>
      <c r="U445" s="77"/>
      <c r="V445" s="77"/>
      <c r="W445" s="183"/>
    </row>
    <row r="446" spans="1:23" ht="16.95" customHeight="1" x14ac:dyDescent="0.3">
      <c r="A446" s="34"/>
      <c r="B446" s="18">
        <v>414</v>
      </c>
      <c r="C446" s="179">
        <v>42783</v>
      </c>
      <c r="D446" s="81" t="s">
        <v>69</v>
      </c>
      <c r="E446" s="81" t="s">
        <v>69</v>
      </c>
      <c r="F446" s="76"/>
      <c r="G446" s="77">
        <v>7</v>
      </c>
      <c r="H446" s="78">
        <f t="shared" si="230"/>
        <v>0.5</v>
      </c>
      <c r="I446" s="77">
        <f t="shared" si="255"/>
        <v>6.5</v>
      </c>
      <c r="J446" s="79">
        <f t="shared" si="254"/>
        <v>0</v>
      </c>
      <c r="K446" s="78">
        <f t="shared" si="256"/>
        <v>0</v>
      </c>
      <c r="L446" s="80">
        <f t="shared" si="257"/>
        <v>0</v>
      </c>
      <c r="M446" s="78">
        <f t="shared" si="244"/>
        <v>0</v>
      </c>
      <c r="N446" s="78"/>
      <c r="O446" s="78"/>
      <c r="P446" s="78"/>
      <c r="Q446" s="78"/>
      <c r="R446" s="78"/>
      <c r="S446" s="77"/>
      <c r="T446" s="77"/>
      <c r="U446" s="77"/>
      <c r="V446" s="77"/>
      <c r="W446" s="183"/>
    </row>
    <row r="447" spans="1:23" ht="16.95" customHeight="1" x14ac:dyDescent="0.3">
      <c r="A447" s="34"/>
      <c r="B447" s="18">
        <v>415</v>
      </c>
      <c r="C447" s="179">
        <v>42784</v>
      </c>
      <c r="D447" s="81">
        <v>0.49320601851851853</v>
      </c>
      <c r="E447" s="81">
        <v>0.9178587962962963</v>
      </c>
      <c r="F447" s="76">
        <f t="shared" si="240"/>
        <v>0.42465277777777777</v>
      </c>
      <c r="G447" s="77">
        <v>10</v>
      </c>
      <c r="H447" s="78">
        <f t="shared" si="230"/>
        <v>1.5</v>
      </c>
      <c r="I447" s="77">
        <f t="shared" si="255"/>
        <v>8.5</v>
      </c>
      <c r="J447" s="79">
        <f t="shared" si="254"/>
        <v>0</v>
      </c>
      <c r="K447" s="78">
        <f t="shared" si="256"/>
        <v>0</v>
      </c>
      <c r="L447" s="80">
        <f t="shared" si="257"/>
        <v>0</v>
      </c>
      <c r="M447" s="78">
        <f t="shared" si="244"/>
        <v>0</v>
      </c>
      <c r="N447" s="78"/>
      <c r="O447" s="78"/>
      <c r="P447" s="78"/>
      <c r="Q447" s="78"/>
      <c r="R447" s="78"/>
      <c r="S447" s="77"/>
      <c r="T447" s="77"/>
      <c r="U447" s="77"/>
      <c r="V447" s="77"/>
      <c r="W447" s="183"/>
    </row>
    <row r="448" spans="1:23" ht="16.95" customHeight="1" x14ac:dyDescent="0.3">
      <c r="A448" s="34"/>
      <c r="B448" s="18">
        <v>416</v>
      </c>
      <c r="C448" s="179">
        <v>42785</v>
      </c>
      <c r="D448" s="198" t="s">
        <v>21</v>
      </c>
      <c r="E448" s="199"/>
      <c r="F448" s="76"/>
      <c r="G448" s="77"/>
      <c r="H448" s="77"/>
      <c r="I448" s="77"/>
      <c r="J448" s="79"/>
      <c r="K448" s="78"/>
      <c r="L448" s="77"/>
      <c r="M448" s="78">
        <f t="shared" si="244"/>
        <v>0</v>
      </c>
      <c r="N448" s="78"/>
      <c r="O448" s="78"/>
      <c r="P448" s="78"/>
      <c r="Q448" s="78"/>
      <c r="R448" s="78"/>
      <c r="S448" s="77"/>
      <c r="T448" s="77"/>
      <c r="U448" s="77"/>
      <c r="V448" s="77"/>
      <c r="W448" s="183"/>
    </row>
    <row r="449" spans="1:23" ht="16.95" customHeight="1" x14ac:dyDescent="0.3">
      <c r="A449" s="34"/>
      <c r="B449" s="18">
        <v>417</v>
      </c>
      <c r="C449" s="179">
        <v>42786</v>
      </c>
      <c r="D449" s="81">
        <v>0.43677083333333333</v>
      </c>
      <c r="E449" s="81">
        <v>0.91693287037037041</v>
      </c>
      <c r="F449" s="76">
        <f t="shared" si="240"/>
        <v>0.48016203703703708</v>
      </c>
      <c r="G449" s="77">
        <v>11.5</v>
      </c>
      <c r="H449" s="78">
        <f t="shared" si="230"/>
        <v>1.5</v>
      </c>
      <c r="I449" s="77">
        <f>IF((G449="？"),"?",(G449-H449))</f>
        <v>10</v>
      </c>
      <c r="J449" s="79">
        <f t="shared" si="254"/>
        <v>0</v>
      </c>
      <c r="K449" s="78">
        <f>IF(2&lt;J449,2,J449)</f>
        <v>0</v>
      </c>
      <c r="L449" s="80">
        <f>J449-K449</f>
        <v>0</v>
      </c>
      <c r="M449" s="78">
        <f t="shared" si="244"/>
        <v>0</v>
      </c>
      <c r="N449" s="78"/>
      <c r="O449" s="78"/>
      <c r="P449" s="78"/>
      <c r="Q449" s="78"/>
      <c r="R449" s="78"/>
      <c r="S449" s="77"/>
      <c r="T449" s="77"/>
      <c r="U449" s="77"/>
      <c r="V449" s="77"/>
      <c r="W449" s="183"/>
    </row>
    <row r="450" spans="1:23" ht="16.95" customHeight="1" x14ac:dyDescent="0.3">
      <c r="A450" s="34"/>
      <c r="B450" s="18">
        <v>418</v>
      </c>
      <c r="C450" s="179">
        <v>42787</v>
      </c>
      <c r="D450" s="81">
        <v>0.44280092592592596</v>
      </c>
      <c r="E450" s="81">
        <v>0.9170949074074074</v>
      </c>
      <c r="F450" s="76">
        <f t="shared" si="240"/>
        <v>0.47429398148148144</v>
      </c>
      <c r="G450" s="77">
        <v>11.5</v>
      </c>
      <c r="H450" s="78">
        <f t="shared" si="230"/>
        <v>1.5</v>
      </c>
      <c r="I450" s="77">
        <f>IF((G450="？"),"?",(G450-H450))</f>
        <v>10</v>
      </c>
      <c r="J450" s="79">
        <f t="shared" si="254"/>
        <v>0</v>
      </c>
      <c r="K450" s="78">
        <f>IF(2&lt;J450,2,J450)</f>
        <v>0</v>
      </c>
      <c r="L450" s="80">
        <f>J450-K450</f>
        <v>0</v>
      </c>
      <c r="M450" s="78">
        <f t="shared" si="244"/>
        <v>0</v>
      </c>
      <c r="N450" s="78"/>
      <c r="O450" s="78"/>
      <c r="P450" s="78"/>
      <c r="Q450" s="78"/>
      <c r="R450" s="78"/>
      <c r="S450" s="77"/>
      <c r="T450" s="77"/>
      <c r="U450" s="77"/>
      <c r="V450" s="77"/>
      <c r="W450" s="183"/>
    </row>
    <row r="451" spans="1:23" ht="16.95" customHeight="1" x14ac:dyDescent="0.3">
      <c r="A451" s="34"/>
      <c r="B451" s="18">
        <v>419</v>
      </c>
      <c r="C451" s="179">
        <v>42788</v>
      </c>
      <c r="D451" s="81">
        <v>0.43268518518518517</v>
      </c>
      <c r="E451" s="81">
        <v>0.73137731481481483</v>
      </c>
      <c r="F451" s="76">
        <f t="shared" si="240"/>
        <v>0.29869212962962965</v>
      </c>
      <c r="G451" s="77">
        <v>7</v>
      </c>
      <c r="H451" s="78">
        <f t="shared" si="230"/>
        <v>0.5</v>
      </c>
      <c r="I451" s="77">
        <f>IF((G451="？"),"?",(G451-H451))</f>
        <v>6.5</v>
      </c>
      <c r="J451" s="79">
        <f t="shared" si="254"/>
        <v>0</v>
      </c>
      <c r="K451" s="78">
        <f>IF(2&lt;J451,2,J451)</f>
        <v>0</v>
      </c>
      <c r="L451" s="80">
        <f>J451-K451</f>
        <v>0</v>
      </c>
      <c r="M451" s="78">
        <f t="shared" si="244"/>
        <v>0</v>
      </c>
      <c r="N451" s="78"/>
      <c r="O451" s="78"/>
      <c r="P451" s="78"/>
      <c r="Q451" s="78"/>
      <c r="R451" s="78"/>
      <c r="S451" s="77"/>
      <c r="T451" s="77"/>
      <c r="U451" s="77"/>
      <c r="V451" s="77"/>
      <c r="W451" s="183"/>
    </row>
    <row r="452" spans="1:23" ht="16.95" customHeight="1" x14ac:dyDescent="0.3">
      <c r="A452" s="34"/>
      <c r="B452" s="18">
        <v>420</v>
      </c>
      <c r="C452" s="179">
        <v>42789</v>
      </c>
      <c r="D452" s="198" t="s">
        <v>21</v>
      </c>
      <c r="E452" s="199"/>
      <c r="F452" s="76"/>
      <c r="G452" s="77"/>
      <c r="H452" s="77"/>
      <c r="I452" s="77"/>
      <c r="J452" s="79"/>
      <c r="K452" s="78"/>
      <c r="L452" s="77"/>
      <c r="M452" s="78">
        <f t="shared" si="244"/>
        <v>0</v>
      </c>
      <c r="N452" s="78"/>
      <c r="O452" s="78"/>
      <c r="P452" s="78"/>
      <c r="Q452" s="78"/>
      <c r="R452" s="78"/>
      <c r="S452" s="77"/>
      <c r="T452" s="77"/>
      <c r="U452" s="77"/>
      <c r="V452" s="77"/>
      <c r="W452" s="183"/>
    </row>
    <row r="453" spans="1:23" ht="16.95" customHeight="1" x14ac:dyDescent="0.3">
      <c r="A453" s="34"/>
      <c r="B453" s="18">
        <v>421</v>
      </c>
      <c r="C453" s="179">
        <v>42790</v>
      </c>
      <c r="D453" s="198" t="s">
        <v>21</v>
      </c>
      <c r="E453" s="199"/>
      <c r="F453" s="76"/>
      <c r="G453" s="77"/>
      <c r="H453" s="77"/>
      <c r="I453" s="77"/>
      <c r="J453" s="79"/>
      <c r="K453" s="78"/>
      <c r="L453" s="77"/>
      <c r="M453" s="78">
        <f t="shared" si="244"/>
        <v>0</v>
      </c>
      <c r="N453" s="78"/>
      <c r="O453" s="78"/>
      <c r="P453" s="78"/>
      <c r="Q453" s="78"/>
      <c r="R453" s="78"/>
      <c r="S453" s="77"/>
      <c r="T453" s="77"/>
      <c r="U453" s="77"/>
      <c r="V453" s="77"/>
      <c r="W453" s="183"/>
    </row>
    <row r="454" spans="1:23" ht="16.95" customHeight="1" x14ac:dyDescent="0.3">
      <c r="A454" s="34"/>
      <c r="B454" s="18">
        <v>422</v>
      </c>
      <c r="C454" s="179">
        <v>42791</v>
      </c>
      <c r="D454" s="81">
        <v>0.4169444444444444</v>
      </c>
      <c r="E454" s="81">
        <v>0.84129629629629632</v>
      </c>
      <c r="F454" s="76">
        <f t="shared" si="240"/>
        <v>0.42435185185185192</v>
      </c>
      <c r="G454" s="77">
        <v>10</v>
      </c>
      <c r="H454" s="78">
        <f t="shared" si="230"/>
        <v>1.5</v>
      </c>
      <c r="I454" s="77">
        <f t="shared" ref="I454:I459" si="258">IF((G454="？"),"?",(G454-H454))</f>
        <v>8.5</v>
      </c>
      <c r="J454" s="79">
        <f t="shared" si="254"/>
        <v>0</v>
      </c>
      <c r="K454" s="78">
        <f t="shared" ref="K454:K459" si="259">IF(2&lt;J454,2,J454)</f>
        <v>0</v>
      </c>
      <c r="L454" s="80">
        <f t="shared" ref="L454:L459" si="260">J454-K454</f>
        <v>0</v>
      </c>
      <c r="M454" s="78">
        <f t="shared" si="244"/>
        <v>0</v>
      </c>
      <c r="N454" s="78"/>
      <c r="O454" s="78"/>
      <c r="P454" s="78"/>
      <c r="Q454" s="78"/>
      <c r="R454" s="78"/>
      <c r="S454" s="77"/>
      <c r="T454" s="77"/>
      <c r="U454" s="77"/>
      <c r="V454" s="77"/>
      <c r="W454" s="183"/>
    </row>
    <row r="455" spans="1:23" ht="16.95" customHeight="1" x14ac:dyDescent="0.3">
      <c r="A455" s="34"/>
      <c r="B455" s="18">
        <v>423</v>
      </c>
      <c r="C455" s="179">
        <v>42792</v>
      </c>
      <c r="D455" s="81">
        <v>0.44032407407407409</v>
      </c>
      <c r="E455" s="81">
        <v>0.65026620370370369</v>
      </c>
      <c r="F455" s="76">
        <f t="shared" si="240"/>
        <v>0.2099421296296296</v>
      </c>
      <c r="G455" s="77">
        <v>5</v>
      </c>
      <c r="H455" s="78">
        <f t="shared" si="230"/>
        <v>0.5</v>
      </c>
      <c r="I455" s="77">
        <f t="shared" si="258"/>
        <v>4.5</v>
      </c>
      <c r="J455" s="79">
        <f t="shared" si="254"/>
        <v>0</v>
      </c>
      <c r="K455" s="78">
        <f t="shared" si="259"/>
        <v>0</v>
      </c>
      <c r="L455" s="80">
        <f t="shared" si="260"/>
        <v>0</v>
      </c>
      <c r="M455" s="78">
        <f t="shared" si="244"/>
        <v>0</v>
      </c>
      <c r="N455" s="78"/>
      <c r="O455" s="78"/>
      <c r="P455" s="78"/>
      <c r="Q455" s="78"/>
      <c r="R455" s="78"/>
      <c r="S455" s="77"/>
      <c r="T455" s="77"/>
      <c r="U455" s="77"/>
      <c r="V455" s="77"/>
      <c r="W455" s="183"/>
    </row>
    <row r="456" spans="1:23" ht="16.95" customHeight="1" x14ac:dyDescent="0.3">
      <c r="A456" s="34"/>
      <c r="B456" s="18">
        <v>424</v>
      </c>
      <c r="C456" s="179">
        <v>42793</v>
      </c>
      <c r="D456" s="81">
        <v>0.43034722222222221</v>
      </c>
      <c r="E456" s="81" t="s">
        <v>69</v>
      </c>
      <c r="F456" s="76"/>
      <c r="G456" s="77">
        <v>8</v>
      </c>
      <c r="H456" s="78">
        <f t="shared" si="230"/>
        <v>0.5</v>
      </c>
      <c r="I456" s="77">
        <f t="shared" si="258"/>
        <v>7.5</v>
      </c>
      <c r="J456" s="79">
        <f t="shared" si="254"/>
        <v>0</v>
      </c>
      <c r="K456" s="78">
        <f t="shared" si="259"/>
        <v>0</v>
      </c>
      <c r="L456" s="80">
        <f t="shared" si="260"/>
        <v>0</v>
      </c>
      <c r="M456" s="78">
        <f t="shared" si="244"/>
        <v>0</v>
      </c>
      <c r="N456" s="78"/>
      <c r="O456" s="78"/>
      <c r="P456" s="78"/>
      <c r="Q456" s="78"/>
      <c r="R456" s="78"/>
      <c r="S456" s="77"/>
      <c r="T456" s="77"/>
      <c r="U456" s="77"/>
      <c r="V456" s="77"/>
      <c r="W456" s="183"/>
    </row>
    <row r="457" spans="1:23" ht="16.95" customHeight="1" x14ac:dyDescent="0.3">
      <c r="A457" s="34"/>
      <c r="B457" s="18">
        <v>425</v>
      </c>
      <c r="C457" s="179">
        <v>42794</v>
      </c>
      <c r="D457" s="81">
        <v>0.48656250000000001</v>
      </c>
      <c r="E457" s="81">
        <v>0.91749999999999998</v>
      </c>
      <c r="F457" s="76">
        <f t="shared" si="240"/>
        <v>0.43093749999999997</v>
      </c>
      <c r="G457" s="77">
        <v>10.5</v>
      </c>
      <c r="H457" s="78">
        <f t="shared" si="230"/>
        <v>1.5</v>
      </c>
      <c r="I457" s="77">
        <f t="shared" si="258"/>
        <v>9</v>
      </c>
      <c r="J457" s="79">
        <f>IF(I457-8&lt;0,0,(I457-8))</f>
        <v>1</v>
      </c>
      <c r="K457" s="78">
        <f t="shared" si="259"/>
        <v>1</v>
      </c>
      <c r="L457" s="111">
        <f t="shared" si="260"/>
        <v>0</v>
      </c>
      <c r="M457" s="78">
        <f t="shared" si="244"/>
        <v>149</v>
      </c>
      <c r="N457" s="78"/>
      <c r="O457" s="78"/>
      <c r="P457" s="78"/>
      <c r="Q457" s="78"/>
      <c r="R457" s="78"/>
      <c r="S457" s="77"/>
      <c r="T457" s="77"/>
      <c r="U457" s="111" t="s">
        <v>265</v>
      </c>
      <c r="V457" s="100">
        <v>1047</v>
      </c>
      <c r="W457" s="48" t="s">
        <v>221</v>
      </c>
    </row>
    <row r="458" spans="1:23" ht="16.95" customHeight="1" x14ac:dyDescent="0.3">
      <c r="A458" s="171" t="s">
        <v>50</v>
      </c>
      <c r="B458" s="18">
        <v>426</v>
      </c>
      <c r="C458" s="179">
        <v>42795</v>
      </c>
      <c r="D458" s="81">
        <v>0.43379629629629629</v>
      </c>
      <c r="E458" s="81">
        <v>0.73215277777777776</v>
      </c>
      <c r="F458" s="76">
        <f t="shared" si="240"/>
        <v>0.29835648148148147</v>
      </c>
      <c r="G458" s="77">
        <v>7</v>
      </c>
      <c r="H458" s="78">
        <f t="shared" si="230"/>
        <v>0.5</v>
      </c>
      <c r="I458" s="77">
        <f t="shared" si="258"/>
        <v>6.5</v>
      </c>
      <c r="J458" s="79">
        <f t="shared" si="254"/>
        <v>0</v>
      </c>
      <c r="K458" s="78">
        <f t="shared" si="259"/>
        <v>0</v>
      </c>
      <c r="L458" s="80">
        <f t="shared" si="260"/>
        <v>0</v>
      </c>
      <c r="M458" s="78">
        <f>IF(K458="?",0,ROUND(113*4/3*K458+113*5/3*L458,0))</f>
        <v>0</v>
      </c>
      <c r="N458" s="78"/>
      <c r="O458" s="78"/>
      <c r="P458" s="78"/>
      <c r="Q458" s="78"/>
      <c r="R458" s="78"/>
      <c r="S458" s="77"/>
      <c r="T458" s="77"/>
      <c r="U458" s="77"/>
      <c r="V458" s="77"/>
      <c r="W458" s="183"/>
    </row>
    <row r="459" spans="1:23" ht="16.95" customHeight="1" x14ac:dyDescent="0.3">
      <c r="A459" s="34" t="s">
        <v>163</v>
      </c>
      <c r="B459" s="18">
        <v>427</v>
      </c>
      <c r="C459" s="179">
        <v>42796</v>
      </c>
      <c r="D459" s="81">
        <v>0.41949074074074072</v>
      </c>
      <c r="E459" s="81">
        <v>0.91696759259259253</v>
      </c>
      <c r="F459" s="76">
        <f t="shared" si="240"/>
        <v>0.49747685185185181</v>
      </c>
      <c r="G459" s="77">
        <v>12</v>
      </c>
      <c r="H459" s="78">
        <f t="shared" si="230"/>
        <v>1.5</v>
      </c>
      <c r="I459" s="77">
        <f t="shared" si="258"/>
        <v>10.5</v>
      </c>
      <c r="J459" s="79">
        <f t="shared" si="254"/>
        <v>0.5</v>
      </c>
      <c r="K459" s="78">
        <f t="shared" si="259"/>
        <v>0.5</v>
      </c>
      <c r="L459" s="80">
        <f t="shared" si="260"/>
        <v>0</v>
      </c>
      <c r="M459" s="78">
        <f t="shared" ref="M459:M490" si="261">IF(K459="?",0,ROUND(113*4/3*K459+113*5/3*L459,0))</f>
        <v>75</v>
      </c>
      <c r="N459" s="78"/>
      <c r="O459" s="78"/>
      <c r="P459" s="78"/>
      <c r="Q459" s="78"/>
      <c r="R459" s="78"/>
      <c r="S459" s="77"/>
      <c r="T459" s="77"/>
      <c r="U459" s="77"/>
      <c r="V459" s="77"/>
      <c r="W459" s="183"/>
    </row>
    <row r="460" spans="1:23" ht="16.95" customHeight="1" x14ac:dyDescent="0.3">
      <c r="A460" s="34" t="s">
        <v>164</v>
      </c>
      <c r="B460" s="18">
        <v>428</v>
      </c>
      <c r="C460" s="179">
        <v>42797</v>
      </c>
      <c r="D460" s="198" t="s">
        <v>21</v>
      </c>
      <c r="E460" s="199"/>
      <c r="F460" s="76"/>
      <c r="G460" s="77"/>
      <c r="H460" s="78"/>
      <c r="I460" s="77"/>
      <c r="J460" s="79"/>
      <c r="K460" s="78"/>
      <c r="L460" s="80"/>
      <c r="M460" s="78">
        <f t="shared" si="261"/>
        <v>0</v>
      </c>
      <c r="N460" s="78"/>
      <c r="O460" s="78"/>
      <c r="P460" s="78"/>
      <c r="Q460" s="78"/>
      <c r="R460" s="78"/>
      <c r="S460" s="77"/>
      <c r="T460" s="77"/>
      <c r="U460" s="77"/>
      <c r="V460" s="77"/>
      <c r="W460" s="183"/>
    </row>
    <row r="461" spans="1:23" ht="16.95" customHeight="1" x14ac:dyDescent="0.3">
      <c r="A461" s="34" t="s">
        <v>107</v>
      </c>
      <c r="B461" s="18">
        <v>429</v>
      </c>
      <c r="C461" s="179">
        <v>42798</v>
      </c>
      <c r="D461" s="198" t="s">
        <v>21</v>
      </c>
      <c r="E461" s="199"/>
      <c r="F461" s="76"/>
      <c r="G461" s="77"/>
      <c r="H461" s="77"/>
      <c r="I461" s="77"/>
      <c r="J461" s="79"/>
      <c r="K461" s="78"/>
      <c r="L461" s="77"/>
      <c r="M461" s="78">
        <f t="shared" si="261"/>
        <v>0</v>
      </c>
      <c r="N461" s="78"/>
      <c r="O461" s="78"/>
      <c r="P461" s="78"/>
      <c r="Q461" s="78"/>
      <c r="R461" s="78"/>
      <c r="S461" s="77"/>
      <c r="T461" s="77"/>
      <c r="U461" s="77"/>
      <c r="V461" s="77"/>
      <c r="W461" s="183"/>
    </row>
    <row r="462" spans="1:23" ht="16.95" customHeight="1" x14ac:dyDescent="0.3">
      <c r="B462" s="18">
        <v>430</v>
      </c>
      <c r="C462" s="179">
        <v>42799</v>
      </c>
      <c r="D462" s="81">
        <v>0.48878472222222219</v>
      </c>
      <c r="E462" s="81">
        <v>0.91678240740740735</v>
      </c>
      <c r="F462" s="76">
        <f t="shared" si="240"/>
        <v>0.42799768518518516</v>
      </c>
      <c r="G462" s="77">
        <v>10.5</v>
      </c>
      <c r="H462" s="78">
        <f t="shared" si="230"/>
        <v>1.5</v>
      </c>
      <c r="I462" s="77">
        <f>IF((G462="？"),"?",(G462-H462))</f>
        <v>9</v>
      </c>
      <c r="J462" s="79">
        <f t="shared" si="254"/>
        <v>0</v>
      </c>
      <c r="K462" s="78">
        <f>IF(2&lt;J462,2,J462)</f>
        <v>0</v>
      </c>
      <c r="L462" s="80">
        <f>J462-K462</f>
        <v>0</v>
      </c>
      <c r="M462" s="78">
        <f t="shared" si="261"/>
        <v>0</v>
      </c>
      <c r="N462" s="78"/>
      <c r="O462" s="78"/>
      <c r="P462" s="78"/>
      <c r="Q462" s="78"/>
      <c r="R462" s="78"/>
      <c r="S462" s="77"/>
      <c r="T462" s="77"/>
      <c r="U462" s="77"/>
      <c r="V462" s="77"/>
      <c r="W462" s="183"/>
    </row>
    <row r="463" spans="1:23" ht="16.95" customHeight="1" x14ac:dyDescent="0.3">
      <c r="A463" s="34"/>
      <c r="B463" s="18">
        <v>431</v>
      </c>
      <c r="C463" s="179">
        <v>42800</v>
      </c>
      <c r="D463" s="81">
        <v>0.61662037037037043</v>
      </c>
      <c r="E463" s="81">
        <v>0.91668981481481471</v>
      </c>
      <c r="F463" s="76">
        <f t="shared" si="240"/>
        <v>0.30006944444444428</v>
      </c>
      <c r="G463" s="77">
        <v>7</v>
      </c>
      <c r="H463" s="78">
        <f t="shared" si="230"/>
        <v>0.5</v>
      </c>
      <c r="I463" s="77">
        <f>IF((G463="？"),"?",(G463-H463))</f>
        <v>6.5</v>
      </c>
      <c r="J463" s="79">
        <f t="shared" si="254"/>
        <v>0</v>
      </c>
      <c r="K463" s="78">
        <f>IF(2&lt;J463,2,J463)</f>
        <v>0</v>
      </c>
      <c r="L463" s="80">
        <f>J463-K463</f>
        <v>0</v>
      </c>
      <c r="M463" s="78">
        <f t="shared" si="261"/>
        <v>0</v>
      </c>
      <c r="N463" s="78"/>
      <c r="O463" s="78"/>
      <c r="P463" s="78"/>
      <c r="Q463" s="78"/>
      <c r="R463" s="78"/>
      <c r="S463" s="77"/>
      <c r="T463" s="77"/>
      <c r="U463" s="77"/>
      <c r="V463" s="77"/>
      <c r="W463" s="183"/>
    </row>
    <row r="464" spans="1:23" ht="16.95" customHeight="1" x14ac:dyDescent="0.3">
      <c r="A464" s="34"/>
      <c r="B464" s="18">
        <v>432</v>
      </c>
      <c r="C464" s="179">
        <v>42801</v>
      </c>
      <c r="D464" s="81">
        <v>0.42819444444444449</v>
      </c>
      <c r="E464" s="81" t="s">
        <v>57</v>
      </c>
      <c r="F464" s="76"/>
      <c r="G464" s="77">
        <v>7</v>
      </c>
      <c r="H464" s="78">
        <f t="shared" si="230"/>
        <v>0.5</v>
      </c>
      <c r="I464" s="77">
        <f>IF((G464="？"),"?",(G464-H464))</f>
        <v>6.5</v>
      </c>
      <c r="J464" s="79">
        <f t="shared" si="254"/>
        <v>0</v>
      </c>
      <c r="K464" s="78">
        <f>IF(2&lt;J464,2,J464)</f>
        <v>0</v>
      </c>
      <c r="L464" s="80">
        <f>J464-K464</f>
        <v>0</v>
      </c>
      <c r="M464" s="78">
        <f t="shared" si="261"/>
        <v>0</v>
      </c>
      <c r="N464" s="78"/>
      <c r="O464" s="78"/>
      <c r="P464" s="78"/>
      <c r="Q464" s="78"/>
      <c r="R464" s="78"/>
      <c r="S464" s="77"/>
      <c r="T464" s="77"/>
      <c r="U464" s="77"/>
      <c r="V464" s="77"/>
      <c r="W464" s="183"/>
    </row>
    <row r="465" spans="1:23" ht="16.95" customHeight="1" x14ac:dyDescent="0.3">
      <c r="A465" s="34"/>
      <c r="B465" s="18">
        <v>433</v>
      </c>
      <c r="C465" s="179">
        <v>42802</v>
      </c>
      <c r="D465" s="198" t="s">
        <v>21</v>
      </c>
      <c r="E465" s="199"/>
      <c r="F465" s="76"/>
      <c r="G465" s="77"/>
      <c r="H465" s="77"/>
      <c r="I465" s="77"/>
      <c r="J465" s="79"/>
      <c r="K465" s="78"/>
      <c r="L465" s="77"/>
      <c r="M465" s="78">
        <f t="shared" si="261"/>
        <v>0</v>
      </c>
      <c r="N465" s="78"/>
      <c r="O465" s="78"/>
      <c r="P465" s="78"/>
      <c r="Q465" s="78"/>
      <c r="R465" s="78"/>
      <c r="S465" s="77"/>
      <c r="T465" s="77"/>
      <c r="U465" s="77"/>
      <c r="V465" s="77"/>
      <c r="W465" s="183"/>
    </row>
    <row r="466" spans="1:23" ht="16.95" customHeight="1" x14ac:dyDescent="0.3">
      <c r="A466" s="34"/>
      <c r="B466" s="18">
        <v>434</v>
      </c>
      <c r="C466" s="179">
        <v>42803</v>
      </c>
      <c r="D466" s="81">
        <v>0.62078703703703708</v>
      </c>
      <c r="E466" s="81">
        <v>0.91736111111111107</v>
      </c>
      <c r="F466" s="76">
        <f>E466-D466</f>
        <v>0.29657407407407399</v>
      </c>
      <c r="G466" s="77">
        <v>7</v>
      </c>
      <c r="H466" s="78">
        <f t="shared" si="230"/>
        <v>0.5</v>
      </c>
      <c r="I466" s="77">
        <f t="shared" ref="I466:I473" si="262">IF((G466="？"),"?",(G466-H466))</f>
        <v>6.5</v>
      </c>
      <c r="J466" s="79">
        <f t="shared" si="254"/>
        <v>0</v>
      </c>
      <c r="K466" s="78">
        <f t="shared" ref="K466:K473" si="263">IF(2&lt;J466,2,J466)</f>
        <v>0</v>
      </c>
      <c r="L466" s="80">
        <f t="shared" ref="L466:L473" si="264">J466-K466</f>
        <v>0</v>
      </c>
      <c r="M466" s="78">
        <f t="shared" si="261"/>
        <v>0</v>
      </c>
      <c r="N466" s="78"/>
      <c r="O466" s="78"/>
      <c r="P466" s="78"/>
      <c r="Q466" s="78"/>
      <c r="R466" s="78"/>
      <c r="S466" s="77"/>
      <c r="T466" s="77"/>
      <c r="U466" s="77"/>
      <c r="V466" s="77"/>
      <c r="W466" s="183"/>
    </row>
    <row r="467" spans="1:23" x14ac:dyDescent="0.3">
      <c r="A467" s="34"/>
      <c r="B467" s="18"/>
      <c r="C467" s="177" t="s">
        <v>207</v>
      </c>
      <c r="D467" s="26"/>
      <c r="E467" s="26"/>
      <c r="F467" s="32"/>
      <c r="G467" s="27">
        <f t="shared" ref="G467:T467" si="265">SUM(G439:G466)</f>
        <v>173</v>
      </c>
      <c r="H467" s="27">
        <f t="shared" si="265"/>
        <v>18.5</v>
      </c>
      <c r="I467" s="27">
        <f t="shared" si="265"/>
        <v>154.5</v>
      </c>
      <c r="J467" s="27">
        <f t="shared" si="265"/>
        <v>1.5</v>
      </c>
      <c r="K467" s="27">
        <f t="shared" si="265"/>
        <v>1.5</v>
      </c>
      <c r="L467" s="36">
        <f t="shared" si="265"/>
        <v>0</v>
      </c>
      <c r="M467" s="27">
        <f t="shared" si="265"/>
        <v>224</v>
      </c>
      <c r="N467" s="27"/>
      <c r="O467" s="27"/>
      <c r="P467" s="27"/>
      <c r="Q467" s="27">
        <f t="shared" si="265"/>
        <v>0</v>
      </c>
      <c r="R467" s="27">
        <f t="shared" si="265"/>
        <v>0</v>
      </c>
      <c r="S467" s="27">
        <f t="shared" si="265"/>
        <v>0</v>
      </c>
      <c r="T467" s="27">
        <f t="shared" si="265"/>
        <v>0</v>
      </c>
      <c r="U467" s="36">
        <v>1</v>
      </c>
      <c r="V467" s="27">
        <v>1047</v>
      </c>
      <c r="W467" s="47" t="s">
        <v>219</v>
      </c>
    </row>
    <row r="468" spans="1:23" x14ac:dyDescent="0.3">
      <c r="A468" s="34"/>
      <c r="B468" s="18"/>
      <c r="C468" s="177" t="s">
        <v>336</v>
      </c>
      <c r="D468" s="84"/>
      <c r="E468" s="85"/>
      <c r="F468" s="32"/>
      <c r="G468" s="27">
        <f>G467</f>
        <v>173</v>
      </c>
      <c r="H468" s="27">
        <f t="shared" ref="H468" si="266">H467</f>
        <v>18.5</v>
      </c>
      <c r="I468" s="27">
        <f>I467-J457</f>
        <v>153.5</v>
      </c>
      <c r="J468" s="27">
        <f>J467-J457</f>
        <v>0.5</v>
      </c>
      <c r="K468" s="27">
        <f t="shared" ref="K468:M468" si="267">K467-K457</f>
        <v>0.5</v>
      </c>
      <c r="L468" s="36">
        <f t="shared" si="267"/>
        <v>0</v>
      </c>
      <c r="M468" s="27">
        <f t="shared" si="267"/>
        <v>75</v>
      </c>
      <c r="N468" s="27"/>
      <c r="O468" s="27"/>
      <c r="P468" s="27"/>
      <c r="Q468" s="27">
        <f t="shared" ref="Q468" si="268">Q467</f>
        <v>0</v>
      </c>
      <c r="R468" s="27">
        <f t="shared" ref="R468" si="269">R467</f>
        <v>0</v>
      </c>
      <c r="S468" s="27">
        <f t="shared" ref="S468" si="270">S467</f>
        <v>0</v>
      </c>
      <c r="T468" s="27">
        <f t="shared" ref="T468" si="271">T467</f>
        <v>0</v>
      </c>
      <c r="U468" s="36">
        <f t="shared" ref="U468" si="272">U467</f>
        <v>1</v>
      </c>
      <c r="V468" s="27">
        <f t="shared" ref="V468" si="273">V467</f>
        <v>1047</v>
      </c>
      <c r="W468" s="27"/>
    </row>
    <row r="469" spans="1:23" ht="16.95" customHeight="1" x14ac:dyDescent="0.3">
      <c r="A469" s="34"/>
      <c r="B469" s="18">
        <v>435</v>
      </c>
      <c r="C469" s="176">
        <v>42804</v>
      </c>
      <c r="D469" s="7">
        <v>0.42471064814814818</v>
      </c>
      <c r="E469" s="7">
        <v>0.91694444444444445</v>
      </c>
      <c r="F469" s="9">
        <f>E469-D469</f>
        <v>0.49223379629629627</v>
      </c>
      <c r="G469" s="5">
        <v>12</v>
      </c>
      <c r="H469" s="42">
        <f t="shared" ref="H469:H532" si="274">IF(G469&gt;=9,1.5,0.5)</f>
        <v>1.5</v>
      </c>
      <c r="I469" s="5">
        <f t="shared" si="262"/>
        <v>10.5</v>
      </c>
      <c r="J469" s="28">
        <f t="shared" ref="J469:J496" si="275">IF(I469-10&lt;0,0,(I469-10))</f>
        <v>0.5</v>
      </c>
      <c r="K469" s="42">
        <f t="shared" si="263"/>
        <v>0.5</v>
      </c>
      <c r="L469" s="130">
        <f t="shared" si="264"/>
        <v>0</v>
      </c>
      <c r="M469" s="42">
        <f t="shared" si="261"/>
        <v>75</v>
      </c>
      <c r="N469" s="42"/>
      <c r="O469" s="42"/>
      <c r="P469" s="42"/>
      <c r="Q469" s="42"/>
      <c r="R469" s="42"/>
      <c r="S469" s="5"/>
      <c r="T469" s="5"/>
      <c r="U469" s="5"/>
      <c r="V469" s="5"/>
      <c r="W469" s="183"/>
    </row>
    <row r="470" spans="1:23" ht="16.95" customHeight="1" x14ac:dyDescent="0.3">
      <c r="A470" s="34"/>
      <c r="B470" s="18">
        <v>436</v>
      </c>
      <c r="C470" s="176">
        <v>42805</v>
      </c>
      <c r="D470" s="7">
        <v>0.40866898148148145</v>
      </c>
      <c r="E470" s="7">
        <v>0.91805555555555562</v>
      </c>
      <c r="F470" s="9">
        <f>E470-D470</f>
        <v>0.50938657407407417</v>
      </c>
      <c r="G470" s="5">
        <v>12</v>
      </c>
      <c r="H470" s="42">
        <f t="shared" si="274"/>
        <v>1.5</v>
      </c>
      <c r="I470" s="5">
        <f t="shared" si="262"/>
        <v>10.5</v>
      </c>
      <c r="J470" s="28">
        <f t="shared" si="275"/>
        <v>0.5</v>
      </c>
      <c r="K470" s="42">
        <f t="shared" si="263"/>
        <v>0.5</v>
      </c>
      <c r="L470" s="130">
        <f t="shared" si="264"/>
        <v>0</v>
      </c>
      <c r="M470" s="42">
        <f t="shared" si="261"/>
        <v>75</v>
      </c>
      <c r="N470" s="42"/>
      <c r="O470" s="42"/>
      <c r="P470" s="42"/>
      <c r="Q470" s="42"/>
      <c r="R470" s="42"/>
      <c r="S470" s="5"/>
      <c r="T470" s="5"/>
      <c r="U470" s="5"/>
      <c r="V470" s="5"/>
      <c r="W470" s="183"/>
    </row>
    <row r="471" spans="1:23" ht="16.95" customHeight="1" x14ac:dyDescent="0.3">
      <c r="A471" s="34"/>
      <c r="B471" s="18">
        <v>437</v>
      </c>
      <c r="C471" s="176">
        <v>42806</v>
      </c>
      <c r="D471" s="7">
        <v>0.41394675925925922</v>
      </c>
      <c r="E471" s="7">
        <v>0.92125000000000001</v>
      </c>
      <c r="F471" s="9">
        <f>E471-D471</f>
        <v>0.50730324074074074</v>
      </c>
      <c r="G471" s="5">
        <v>12</v>
      </c>
      <c r="H471" s="42">
        <f t="shared" si="274"/>
        <v>1.5</v>
      </c>
      <c r="I471" s="5">
        <f t="shared" si="262"/>
        <v>10.5</v>
      </c>
      <c r="J471" s="28">
        <f t="shared" si="275"/>
        <v>0.5</v>
      </c>
      <c r="K471" s="42">
        <f t="shared" si="263"/>
        <v>0.5</v>
      </c>
      <c r="L471" s="130">
        <f t="shared" si="264"/>
        <v>0</v>
      </c>
      <c r="M471" s="42">
        <f t="shared" si="261"/>
        <v>75</v>
      </c>
      <c r="N471" s="42"/>
      <c r="O471" s="42"/>
      <c r="P471" s="42"/>
      <c r="Q471" s="42"/>
      <c r="R471" s="42"/>
      <c r="S471" s="5"/>
      <c r="T471" s="5"/>
      <c r="U471" s="5"/>
      <c r="V471" s="5"/>
      <c r="W471" s="183"/>
    </row>
    <row r="472" spans="1:23" ht="16.95" customHeight="1" x14ac:dyDescent="0.3">
      <c r="A472" s="34"/>
      <c r="B472" s="18">
        <v>438</v>
      </c>
      <c r="C472" s="176">
        <v>42807</v>
      </c>
      <c r="D472" s="7">
        <v>0.43740740740740741</v>
      </c>
      <c r="E472" s="7">
        <v>0.91692129629629626</v>
      </c>
      <c r="F472" s="9">
        <f>E472-D472</f>
        <v>0.47951388888888885</v>
      </c>
      <c r="G472" s="5">
        <v>11.5</v>
      </c>
      <c r="H472" s="42">
        <f t="shared" si="274"/>
        <v>1.5</v>
      </c>
      <c r="I472" s="5">
        <f t="shared" si="262"/>
        <v>10</v>
      </c>
      <c r="J472" s="28">
        <f t="shared" si="275"/>
        <v>0</v>
      </c>
      <c r="K472" s="42">
        <f t="shared" si="263"/>
        <v>0</v>
      </c>
      <c r="L472" s="130">
        <f t="shared" si="264"/>
        <v>0</v>
      </c>
      <c r="M472" s="42">
        <f t="shared" si="261"/>
        <v>0</v>
      </c>
      <c r="N472" s="42"/>
      <c r="O472" s="42"/>
      <c r="P472" s="42"/>
      <c r="Q472" s="42"/>
      <c r="R472" s="42"/>
      <c r="S472" s="5"/>
      <c r="T472" s="5"/>
      <c r="U472" s="5"/>
      <c r="V472" s="5"/>
      <c r="W472" s="183"/>
    </row>
    <row r="473" spans="1:23" ht="16.95" customHeight="1" x14ac:dyDescent="0.3">
      <c r="A473" s="34"/>
      <c r="B473" s="18">
        <v>439</v>
      </c>
      <c r="C473" s="176">
        <v>42808</v>
      </c>
      <c r="D473" s="7">
        <v>0.43149305555555556</v>
      </c>
      <c r="E473" s="7">
        <v>0.91668981481481471</v>
      </c>
      <c r="F473" s="9">
        <f>E473-D473</f>
        <v>0.48519675925925915</v>
      </c>
      <c r="G473" s="5">
        <v>11.5</v>
      </c>
      <c r="H473" s="42">
        <f t="shared" si="274"/>
        <v>1.5</v>
      </c>
      <c r="I473" s="5">
        <f t="shared" si="262"/>
        <v>10</v>
      </c>
      <c r="J473" s="28">
        <f t="shared" si="275"/>
        <v>0</v>
      </c>
      <c r="K473" s="42">
        <f t="shared" si="263"/>
        <v>0</v>
      </c>
      <c r="L473" s="130">
        <f t="shared" si="264"/>
        <v>0</v>
      </c>
      <c r="M473" s="42">
        <f t="shared" si="261"/>
        <v>0</v>
      </c>
      <c r="N473" s="42"/>
      <c r="O473" s="42"/>
      <c r="P473" s="42"/>
      <c r="Q473" s="42"/>
      <c r="R473" s="42"/>
      <c r="S473" s="5"/>
      <c r="T473" s="5"/>
      <c r="U473" s="5"/>
      <c r="V473" s="5"/>
      <c r="W473" s="183"/>
    </row>
    <row r="474" spans="1:23" ht="16.95" customHeight="1" x14ac:dyDescent="0.3">
      <c r="A474" s="34"/>
      <c r="B474" s="18">
        <v>440</v>
      </c>
      <c r="C474" s="176">
        <v>42809</v>
      </c>
      <c r="D474" s="189" t="s">
        <v>21</v>
      </c>
      <c r="E474" s="190"/>
      <c r="F474" s="9"/>
      <c r="G474" s="5"/>
      <c r="H474" s="5"/>
      <c r="I474" s="5"/>
      <c r="J474" s="28"/>
      <c r="K474" s="42"/>
      <c r="L474" s="5"/>
      <c r="M474" s="42"/>
      <c r="N474" s="42"/>
      <c r="O474" s="42"/>
      <c r="P474" s="42"/>
      <c r="Q474" s="42"/>
      <c r="R474" s="42"/>
      <c r="S474" s="5"/>
      <c r="T474" s="5"/>
      <c r="U474" s="5"/>
      <c r="V474" s="5"/>
      <c r="W474" s="183"/>
    </row>
    <row r="475" spans="1:23" ht="16.95" customHeight="1" x14ac:dyDescent="0.3">
      <c r="A475" s="34"/>
      <c r="B475" s="18">
        <v>441</v>
      </c>
      <c r="C475" s="176">
        <v>42810</v>
      </c>
      <c r="D475" s="7">
        <v>0.42883101851851851</v>
      </c>
      <c r="E475" s="7">
        <v>0.73733796296296295</v>
      </c>
      <c r="F475" s="9">
        <f>E475-D475</f>
        <v>0.30850694444444443</v>
      </c>
      <c r="G475" s="5">
        <v>7.5</v>
      </c>
      <c r="H475" s="42">
        <f t="shared" si="274"/>
        <v>0.5</v>
      </c>
      <c r="I475" s="5">
        <f>IF((G475="？"),"?",(G475-H475))</f>
        <v>7</v>
      </c>
      <c r="J475" s="28">
        <f t="shared" si="275"/>
        <v>0</v>
      </c>
      <c r="K475" s="42">
        <f>IF(2&lt;J475,2,J475)</f>
        <v>0</v>
      </c>
      <c r="L475" s="130">
        <f>J475-K475</f>
        <v>0</v>
      </c>
      <c r="M475" s="42">
        <f t="shared" si="261"/>
        <v>0</v>
      </c>
      <c r="N475" s="42"/>
      <c r="O475" s="42"/>
      <c r="P475" s="42"/>
      <c r="Q475" s="42"/>
      <c r="R475" s="42"/>
      <c r="S475" s="5"/>
      <c r="T475" s="5"/>
      <c r="U475" s="5"/>
      <c r="V475" s="5"/>
      <c r="W475" s="183"/>
    </row>
    <row r="476" spans="1:23" ht="16.95" customHeight="1" x14ac:dyDescent="0.3">
      <c r="A476" s="34"/>
      <c r="B476" s="18">
        <v>442</v>
      </c>
      <c r="C476" s="176">
        <v>42811</v>
      </c>
      <c r="D476" s="189" t="s">
        <v>21</v>
      </c>
      <c r="E476" s="190"/>
      <c r="F476" s="9"/>
      <c r="G476" s="5"/>
      <c r="H476" s="5"/>
      <c r="I476" s="5"/>
      <c r="J476" s="28"/>
      <c r="K476" s="42"/>
      <c r="L476" s="5"/>
      <c r="M476" s="42"/>
      <c r="N476" s="42"/>
      <c r="O476" s="42"/>
      <c r="P476" s="42"/>
      <c r="Q476" s="42"/>
      <c r="R476" s="42"/>
      <c r="S476" s="5"/>
      <c r="T476" s="5"/>
      <c r="U476" s="5"/>
      <c r="V476" s="5"/>
      <c r="W476" s="183"/>
    </row>
    <row r="477" spans="1:23" ht="16.95" customHeight="1" x14ac:dyDescent="0.3">
      <c r="A477" s="34"/>
      <c r="B477" s="18">
        <v>443</v>
      </c>
      <c r="C477" s="176">
        <v>42812</v>
      </c>
      <c r="D477" s="189" t="s">
        <v>21</v>
      </c>
      <c r="E477" s="190"/>
      <c r="F477" s="9"/>
      <c r="G477" s="5"/>
      <c r="H477" s="5"/>
      <c r="I477" s="5"/>
      <c r="J477" s="28"/>
      <c r="K477" s="42"/>
      <c r="L477" s="5"/>
      <c r="M477" s="42"/>
      <c r="N477" s="42"/>
      <c r="O477" s="42"/>
      <c r="P477" s="42"/>
      <c r="Q477" s="42"/>
      <c r="R477" s="42"/>
      <c r="S477" s="5"/>
      <c r="T477" s="5"/>
      <c r="U477" s="5"/>
      <c r="V477" s="5"/>
      <c r="W477" s="183"/>
    </row>
    <row r="478" spans="1:23" ht="16.95" customHeight="1" x14ac:dyDescent="0.3">
      <c r="A478" s="34"/>
      <c r="B478" s="18">
        <v>444</v>
      </c>
      <c r="C478" s="176">
        <v>42813</v>
      </c>
      <c r="D478" s="189" t="s">
        <v>21</v>
      </c>
      <c r="E478" s="190"/>
      <c r="F478" s="9"/>
      <c r="G478" s="5"/>
      <c r="H478" s="5"/>
      <c r="I478" s="5"/>
      <c r="J478" s="28"/>
      <c r="K478" s="42"/>
      <c r="L478" s="5"/>
      <c r="M478" s="42"/>
      <c r="N478" s="42"/>
      <c r="O478" s="42"/>
      <c r="P478" s="42"/>
      <c r="Q478" s="42"/>
      <c r="R478" s="42"/>
      <c r="S478" s="5"/>
      <c r="T478" s="5"/>
      <c r="U478" s="5"/>
      <c r="V478" s="5"/>
      <c r="W478" s="183"/>
    </row>
    <row r="479" spans="1:23" ht="16.95" customHeight="1" x14ac:dyDescent="0.3">
      <c r="A479" s="34"/>
      <c r="B479" s="18">
        <v>445</v>
      </c>
      <c r="C479" s="176">
        <v>42814</v>
      </c>
      <c r="D479" s="7">
        <v>0.42906249999999996</v>
      </c>
      <c r="E479" s="7">
        <v>0.91651620370370368</v>
      </c>
      <c r="F479" s="9">
        <f>E479-D479</f>
        <v>0.48745370370370372</v>
      </c>
      <c r="G479" s="5">
        <v>11.5</v>
      </c>
      <c r="H479" s="42">
        <f t="shared" si="274"/>
        <v>1.5</v>
      </c>
      <c r="I479" s="5">
        <f>IF((G479="？"),"?",(G479-H479))</f>
        <v>10</v>
      </c>
      <c r="J479" s="28">
        <f>IF(I479-8&lt;0,0,(I479-8))</f>
        <v>2</v>
      </c>
      <c r="K479" s="42">
        <f>IF(2&lt;J479,2,J479)</f>
        <v>2</v>
      </c>
      <c r="L479" s="130">
        <f>J479-K479</f>
        <v>0</v>
      </c>
      <c r="M479" s="42">
        <f t="shared" si="261"/>
        <v>301</v>
      </c>
      <c r="N479" s="42"/>
      <c r="O479" s="42"/>
      <c r="P479" s="42"/>
      <c r="Q479" s="42" t="s">
        <v>268</v>
      </c>
      <c r="R479" s="42">
        <f>IF(I479&gt;8,ROUND(2*4/3*113+6*5/3*113+(I479-8)*8/3*113,0),ROUND(2*4/3*113+(I479-2)*5/3*113,0))</f>
        <v>2034</v>
      </c>
      <c r="S479" s="5"/>
      <c r="T479" s="5"/>
      <c r="U479" s="5"/>
      <c r="V479" s="5"/>
      <c r="W479" s="183"/>
    </row>
    <row r="480" spans="1:23" ht="16.95" customHeight="1" x14ac:dyDescent="0.3">
      <c r="A480" s="34"/>
      <c r="B480" s="18">
        <v>446</v>
      </c>
      <c r="C480" s="176">
        <v>42815</v>
      </c>
      <c r="D480" s="7">
        <v>0.43296296296296299</v>
      </c>
      <c r="E480" s="7">
        <v>0.81993055555555561</v>
      </c>
      <c r="F480" s="9">
        <f>E480-D480</f>
        <v>0.38696759259259261</v>
      </c>
      <c r="G480" s="5">
        <v>9.5</v>
      </c>
      <c r="H480" s="42">
        <f t="shared" si="274"/>
        <v>1.5</v>
      </c>
      <c r="I480" s="5">
        <f>IF((G480="？"),"?",(G480-H480))</f>
        <v>8</v>
      </c>
      <c r="J480" s="28">
        <f t="shared" si="275"/>
        <v>0</v>
      </c>
      <c r="K480" s="42">
        <f>IF(2&lt;J480,2,J480)</f>
        <v>0</v>
      </c>
      <c r="L480" s="130">
        <f>J480-K480</f>
        <v>0</v>
      </c>
      <c r="M480" s="42">
        <f t="shared" si="261"/>
        <v>0</v>
      </c>
      <c r="N480" s="42"/>
      <c r="O480" s="42"/>
      <c r="P480" s="42"/>
      <c r="Q480" s="42"/>
      <c r="R480" s="42"/>
      <c r="S480" s="5"/>
      <c r="T480" s="5"/>
      <c r="U480" s="5"/>
      <c r="V480" s="5"/>
      <c r="W480" s="183"/>
    </row>
    <row r="481" spans="1:23" ht="16.95" customHeight="1" x14ac:dyDescent="0.3">
      <c r="A481" s="34"/>
      <c r="B481" s="18">
        <v>447</v>
      </c>
      <c r="C481" s="176">
        <v>42816</v>
      </c>
      <c r="D481" s="7">
        <v>0.42297453703703702</v>
      </c>
      <c r="E481" s="7">
        <v>0.73002314814814817</v>
      </c>
      <c r="F481" s="9">
        <f>E481-D481</f>
        <v>0.30704861111111115</v>
      </c>
      <c r="G481" s="5">
        <v>7.5</v>
      </c>
      <c r="H481" s="42">
        <f t="shared" si="274"/>
        <v>0.5</v>
      </c>
      <c r="I481" s="5">
        <f>IF((G481="？"),"?",(G481-H481))</f>
        <v>7</v>
      </c>
      <c r="J481" s="28">
        <f t="shared" si="275"/>
        <v>0</v>
      </c>
      <c r="K481" s="42">
        <f>IF(2&lt;J481,2,J481)</f>
        <v>0</v>
      </c>
      <c r="L481" s="130">
        <f>J481-K481</f>
        <v>0</v>
      </c>
      <c r="M481" s="42">
        <f t="shared" si="261"/>
        <v>0</v>
      </c>
      <c r="N481" s="42"/>
      <c r="O481" s="42"/>
      <c r="P481" s="42"/>
      <c r="Q481" s="42"/>
      <c r="R481" s="42"/>
      <c r="S481" s="5"/>
      <c r="T481" s="5"/>
      <c r="U481" s="5"/>
      <c r="V481" s="5"/>
      <c r="W481" s="183"/>
    </row>
    <row r="482" spans="1:23" ht="16.95" customHeight="1" x14ac:dyDescent="0.3">
      <c r="A482" s="34"/>
      <c r="B482" s="18">
        <v>448</v>
      </c>
      <c r="C482" s="176">
        <v>42817</v>
      </c>
      <c r="D482" s="7">
        <v>0.43613425925925925</v>
      </c>
      <c r="E482" s="7">
        <v>0.73450231481481476</v>
      </c>
      <c r="F482" s="9">
        <f>E482-D482</f>
        <v>0.29836805555555551</v>
      </c>
      <c r="G482" s="5">
        <v>7</v>
      </c>
      <c r="H482" s="42">
        <f t="shared" si="274"/>
        <v>0.5</v>
      </c>
      <c r="I482" s="5">
        <f>IF((G482="？"),"?",(G482-H482))</f>
        <v>6.5</v>
      </c>
      <c r="J482" s="28">
        <f t="shared" si="275"/>
        <v>0</v>
      </c>
      <c r="K482" s="42">
        <f>IF(2&lt;J482,2,J482)</f>
        <v>0</v>
      </c>
      <c r="L482" s="130">
        <f>J482-K482</f>
        <v>0</v>
      </c>
      <c r="M482" s="42">
        <f t="shared" si="261"/>
        <v>0</v>
      </c>
      <c r="N482" s="42"/>
      <c r="O482" s="42"/>
      <c r="P482" s="42"/>
      <c r="Q482" s="42"/>
      <c r="R482" s="42"/>
      <c r="S482" s="5"/>
      <c r="T482" s="5"/>
      <c r="U482" s="5"/>
      <c r="V482" s="5"/>
      <c r="W482" s="183"/>
    </row>
    <row r="483" spans="1:23" ht="16.95" customHeight="1" x14ac:dyDescent="0.3">
      <c r="A483" s="34"/>
      <c r="B483" s="18">
        <v>449</v>
      </c>
      <c r="C483" s="176">
        <v>42818</v>
      </c>
      <c r="D483" s="189" t="s">
        <v>21</v>
      </c>
      <c r="E483" s="190"/>
      <c r="F483" s="9"/>
      <c r="G483" s="5"/>
      <c r="H483" s="5"/>
      <c r="I483" s="5"/>
      <c r="J483" s="28"/>
      <c r="K483" s="42"/>
      <c r="L483" s="5"/>
      <c r="M483" s="42"/>
      <c r="N483" s="42"/>
      <c r="O483" s="42"/>
      <c r="P483" s="42"/>
      <c r="Q483" s="42"/>
      <c r="R483" s="42"/>
      <c r="S483" s="5"/>
      <c r="T483" s="5"/>
      <c r="U483" s="5"/>
      <c r="V483" s="5"/>
      <c r="W483" s="183"/>
    </row>
    <row r="484" spans="1:23" ht="16.95" customHeight="1" x14ac:dyDescent="0.3">
      <c r="A484" s="34"/>
      <c r="B484" s="18">
        <v>450</v>
      </c>
      <c r="C484" s="176">
        <v>42819</v>
      </c>
      <c r="D484" s="7">
        <v>0.41973379629629631</v>
      </c>
      <c r="E484" s="7">
        <v>0.9191435185185185</v>
      </c>
      <c r="F484" s="9">
        <f>E484-D484</f>
        <v>0.49940972222222219</v>
      </c>
      <c r="G484" s="5">
        <v>12</v>
      </c>
      <c r="H484" s="42">
        <f t="shared" si="274"/>
        <v>1.5</v>
      </c>
      <c r="I484" s="5">
        <f>IF((G484="？"),"?",(G484-H484))</f>
        <v>10.5</v>
      </c>
      <c r="J484" s="28">
        <f t="shared" si="275"/>
        <v>0.5</v>
      </c>
      <c r="K484" s="42">
        <f>IF(2&lt;J484,2,J484)</f>
        <v>0.5</v>
      </c>
      <c r="L484" s="130">
        <f>J484-K484</f>
        <v>0</v>
      </c>
      <c r="M484" s="42">
        <f t="shared" si="261"/>
        <v>75</v>
      </c>
      <c r="N484" s="42"/>
      <c r="O484" s="42"/>
      <c r="P484" s="42"/>
      <c r="Q484" s="42"/>
      <c r="R484" s="42"/>
      <c r="S484" s="5"/>
      <c r="T484" s="5"/>
      <c r="U484" s="5"/>
      <c r="V484" s="5"/>
      <c r="W484" s="183"/>
    </row>
    <row r="485" spans="1:23" ht="16.95" customHeight="1" x14ac:dyDescent="0.3">
      <c r="A485" s="34"/>
      <c r="B485" s="18">
        <v>451</v>
      </c>
      <c r="C485" s="176">
        <v>42820</v>
      </c>
      <c r="D485" s="7">
        <v>0.46831018518518519</v>
      </c>
      <c r="E485" s="7">
        <v>0.87811342592592589</v>
      </c>
      <c r="F485" s="9">
        <f>E485-D485</f>
        <v>0.4098032407407407</v>
      </c>
      <c r="G485" s="5">
        <v>10</v>
      </c>
      <c r="H485" s="42">
        <f t="shared" si="274"/>
        <v>1.5</v>
      </c>
      <c r="I485" s="5">
        <f>IF((G485="？"),"?",(G485-H485))</f>
        <v>8.5</v>
      </c>
      <c r="J485" s="28">
        <f t="shared" si="275"/>
        <v>0</v>
      </c>
      <c r="K485" s="42">
        <f>IF(2&lt;J485,2,J485)</f>
        <v>0</v>
      </c>
      <c r="L485" s="130">
        <f>J485-K485</f>
        <v>0</v>
      </c>
      <c r="M485" s="42">
        <f t="shared" si="261"/>
        <v>0</v>
      </c>
      <c r="N485" s="42"/>
      <c r="O485" s="42"/>
      <c r="P485" s="42"/>
      <c r="Q485" s="42"/>
      <c r="R485" s="42"/>
      <c r="S485" s="5"/>
      <c r="T485" s="5"/>
      <c r="U485" s="5"/>
      <c r="V485" s="5"/>
      <c r="W485" s="183"/>
    </row>
    <row r="486" spans="1:23" ht="16.95" customHeight="1" x14ac:dyDescent="0.3">
      <c r="A486" s="34"/>
      <c r="B486" s="18">
        <v>452</v>
      </c>
      <c r="C486" s="176">
        <v>42821</v>
      </c>
      <c r="D486" s="7">
        <v>0.43693287037037037</v>
      </c>
      <c r="E486" s="7">
        <v>0.91841435185185183</v>
      </c>
      <c r="F486" s="9">
        <f>E486-D486</f>
        <v>0.48148148148148145</v>
      </c>
      <c r="G486" s="5">
        <v>11.5</v>
      </c>
      <c r="H486" s="42">
        <f t="shared" si="274"/>
        <v>1.5</v>
      </c>
      <c r="I486" s="5">
        <f>IF((G486="？"),"?",(G486-H486))</f>
        <v>10</v>
      </c>
      <c r="J486" s="28">
        <f t="shared" si="275"/>
        <v>0</v>
      </c>
      <c r="K486" s="42">
        <f>IF(2&lt;J486,2,J486)</f>
        <v>0</v>
      </c>
      <c r="L486" s="130">
        <f>J486-K486</f>
        <v>0</v>
      </c>
      <c r="M486" s="42">
        <f t="shared" si="261"/>
        <v>0</v>
      </c>
      <c r="N486" s="42"/>
      <c r="O486" s="42"/>
      <c r="P486" s="42"/>
      <c r="Q486" s="42"/>
      <c r="R486" s="42"/>
      <c r="S486" s="5"/>
      <c r="T486" s="5"/>
      <c r="U486" s="5"/>
      <c r="V486" s="5"/>
      <c r="W486" s="183"/>
    </row>
    <row r="487" spans="1:23" ht="16.95" customHeight="1" x14ac:dyDescent="0.3">
      <c r="A487" s="34"/>
      <c r="B487" s="18">
        <v>453</v>
      </c>
      <c r="C487" s="176">
        <v>42822</v>
      </c>
      <c r="D487" s="7">
        <v>0.43547453703703703</v>
      </c>
      <c r="E487" s="7">
        <v>0.73061342592592593</v>
      </c>
      <c r="F487" s="9">
        <f>E487-D487</f>
        <v>0.2951388888888889</v>
      </c>
      <c r="G487" s="5">
        <v>7</v>
      </c>
      <c r="H487" s="42">
        <f t="shared" si="274"/>
        <v>0.5</v>
      </c>
      <c r="I487" s="5">
        <f>IF((G487="？"),"?",(G487-H487))</f>
        <v>6.5</v>
      </c>
      <c r="J487" s="28">
        <f t="shared" si="275"/>
        <v>0</v>
      </c>
      <c r="K487" s="42">
        <f>IF(2&lt;J487,2,J487)</f>
        <v>0</v>
      </c>
      <c r="L487" s="130">
        <f>J487-K487</f>
        <v>0</v>
      </c>
      <c r="M487" s="42">
        <f t="shared" si="261"/>
        <v>0</v>
      </c>
      <c r="N487" s="42"/>
      <c r="O487" s="42"/>
      <c r="P487" s="42"/>
      <c r="Q487" s="42"/>
      <c r="R487" s="42"/>
      <c r="S487" s="5"/>
      <c r="T487" s="5"/>
      <c r="U487" s="5"/>
      <c r="V487" s="5"/>
      <c r="W487" s="183"/>
    </row>
    <row r="488" spans="1:23" ht="16.95" customHeight="1" x14ac:dyDescent="0.3">
      <c r="A488" s="34"/>
      <c r="B488" s="18">
        <v>454</v>
      </c>
      <c r="C488" s="176">
        <v>42823</v>
      </c>
      <c r="D488" s="189" t="s">
        <v>21</v>
      </c>
      <c r="E488" s="190"/>
      <c r="F488" s="9"/>
      <c r="G488" s="5"/>
      <c r="H488" s="5"/>
      <c r="I488" s="5"/>
      <c r="J488" s="28"/>
      <c r="K488" s="42"/>
      <c r="L488" s="5"/>
      <c r="M488" s="42"/>
      <c r="N488" s="42"/>
      <c r="O488" s="42"/>
      <c r="P488" s="42"/>
      <c r="Q488" s="42"/>
      <c r="R488" s="42"/>
      <c r="S488" s="5"/>
      <c r="T488" s="5"/>
      <c r="U488" s="5"/>
      <c r="V488" s="5"/>
      <c r="W488" s="183"/>
    </row>
    <row r="489" spans="1:23" ht="16.95" customHeight="1" x14ac:dyDescent="0.3">
      <c r="A489" s="34"/>
      <c r="B489" s="18">
        <v>455</v>
      </c>
      <c r="C489" s="176">
        <v>42824</v>
      </c>
      <c r="D489" s="7">
        <v>0.42124999999999996</v>
      </c>
      <c r="E489" s="7">
        <v>0.73263888888888884</v>
      </c>
      <c r="F489" s="9">
        <f t="shared" ref="F489:F496" si="276">E489-D489</f>
        <v>0.31138888888888888</v>
      </c>
      <c r="G489" s="5">
        <v>7.5</v>
      </c>
      <c r="H489" s="42">
        <f t="shared" si="274"/>
        <v>0.5</v>
      </c>
      <c r="I489" s="5">
        <f t="shared" ref="I489:I496" si="277">IF((G489="？"),"?",(G489-H489))</f>
        <v>7</v>
      </c>
      <c r="J489" s="28">
        <f t="shared" si="275"/>
        <v>0</v>
      </c>
      <c r="K489" s="42">
        <f t="shared" ref="K489:K496" si="278">IF(2&lt;J489,2,J489)</f>
        <v>0</v>
      </c>
      <c r="L489" s="130">
        <f t="shared" ref="L489:L496" si="279">J489-K489</f>
        <v>0</v>
      </c>
      <c r="M489" s="42">
        <f t="shared" si="261"/>
        <v>0</v>
      </c>
      <c r="N489" s="42"/>
      <c r="O489" s="42"/>
      <c r="P489" s="42"/>
      <c r="Q489" s="42"/>
      <c r="R489" s="42"/>
      <c r="S489" s="5"/>
      <c r="T489" s="5"/>
      <c r="U489" s="5"/>
      <c r="V489" s="5"/>
      <c r="W489" s="183"/>
    </row>
    <row r="490" spans="1:23" ht="16.95" customHeight="1" x14ac:dyDescent="0.3">
      <c r="A490" s="34"/>
      <c r="B490" s="18">
        <v>456</v>
      </c>
      <c r="C490" s="176">
        <v>42825</v>
      </c>
      <c r="D490" s="7">
        <v>0.45944444444444449</v>
      </c>
      <c r="E490" s="7">
        <v>0.83884259259259253</v>
      </c>
      <c r="F490" s="9">
        <f t="shared" si="276"/>
        <v>0.37939814814814804</v>
      </c>
      <c r="G490" s="5">
        <v>9</v>
      </c>
      <c r="H490" s="42">
        <f t="shared" si="274"/>
        <v>1.5</v>
      </c>
      <c r="I490" s="5">
        <f t="shared" si="277"/>
        <v>7.5</v>
      </c>
      <c r="J490" s="28">
        <f t="shared" si="275"/>
        <v>0</v>
      </c>
      <c r="K490" s="42">
        <f t="shared" si="278"/>
        <v>0</v>
      </c>
      <c r="L490" s="130">
        <f t="shared" si="279"/>
        <v>0</v>
      </c>
      <c r="M490" s="42">
        <f t="shared" si="261"/>
        <v>0</v>
      </c>
      <c r="N490" s="42"/>
      <c r="O490" s="42"/>
      <c r="P490" s="42"/>
      <c r="Q490" s="42"/>
      <c r="R490" s="42"/>
      <c r="S490" s="5"/>
      <c r="T490" s="5"/>
      <c r="U490" s="5"/>
      <c r="V490" s="5"/>
      <c r="W490" s="183"/>
    </row>
    <row r="491" spans="1:23" ht="16.95" customHeight="1" x14ac:dyDescent="0.3">
      <c r="A491" s="171" t="s">
        <v>64</v>
      </c>
      <c r="B491" s="18">
        <v>457</v>
      </c>
      <c r="C491" s="176">
        <v>42826</v>
      </c>
      <c r="D491" s="7">
        <v>0.41849537037037038</v>
      </c>
      <c r="E491" s="7">
        <v>0.84677083333333336</v>
      </c>
      <c r="F491" s="9">
        <f t="shared" si="276"/>
        <v>0.42827546296296298</v>
      </c>
      <c r="G491" s="5">
        <v>10.5</v>
      </c>
      <c r="H491" s="42">
        <f t="shared" si="274"/>
        <v>1.5</v>
      </c>
      <c r="I491" s="5">
        <f t="shared" si="277"/>
        <v>9</v>
      </c>
      <c r="J491" s="28">
        <f>IF(I491-8&lt;0,0,(I491-8))</f>
        <v>1</v>
      </c>
      <c r="K491" s="42">
        <f t="shared" si="278"/>
        <v>1</v>
      </c>
      <c r="L491" s="35">
        <f t="shared" si="279"/>
        <v>0</v>
      </c>
      <c r="M491" s="42">
        <f t="shared" ref="M491:M496" si="280">IF(K491="?",0,ROUND(116*4/3*K491+116*5/3*L491,0))</f>
        <v>155</v>
      </c>
      <c r="N491" s="42"/>
      <c r="O491" s="42"/>
      <c r="P491" s="42"/>
      <c r="Q491" s="42"/>
      <c r="R491" s="42"/>
      <c r="S491" s="5"/>
      <c r="T491" s="5"/>
      <c r="U491" s="35" t="s">
        <v>268</v>
      </c>
      <c r="V491" s="56">
        <v>1086</v>
      </c>
      <c r="W491" s="183"/>
    </row>
    <row r="492" spans="1:23" ht="16.95" customHeight="1" x14ac:dyDescent="0.3">
      <c r="A492" s="34" t="s">
        <v>161</v>
      </c>
      <c r="B492" s="18">
        <v>458</v>
      </c>
      <c r="C492" s="176">
        <v>42827</v>
      </c>
      <c r="D492" s="45">
        <v>0.49206018518518518</v>
      </c>
      <c r="E492" s="45">
        <v>0.91943287037037036</v>
      </c>
      <c r="F492" s="9">
        <f t="shared" si="276"/>
        <v>0.42737268518518517</v>
      </c>
      <c r="G492" s="5">
        <v>10.5</v>
      </c>
      <c r="H492" s="42">
        <f t="shared" si="274"/>
        <v>1.5</v>
      </c>
      <c r="I492" s="5">
        <f t="shared" si="277"/>
        <v>9</v>
      </c>
      <c r="J492" s="28">
        <f>IF(I492-8&lt;0,0,(I492-8))</f>
        <v>1</v>
      </c>
      <c r="K492" s="42">
        <f t="shared" si="278"/>
        <v>1</v>
      </c>
      <c r="L492" s="35">
        <f t="shared" si="279"/>
        <v>0</v>
      </c>
      <c r="M492" s="42">
        <f t="shared" si="280"/>
        <v>155</v>
      </c>
      <c r="N492" s="42"/>
      <c r="O492" s="42"/>
      <c r="P492" s="42"/>
      <c r="Q492" s="42"/>
      <c r="R492" s="42"/>
      <c r="S492" s="5"/>
      <c r="T492" s="5"/>
      <c r="U492" s="35" t="s">
        <v>268</v>
      </c>
      <c r="V492" s="56">
        <v>1086</v>
      </c>
      <c r="W492" s="183"/>
    </row>
    <row r="493" spans="1:23" ht="34.049999999999997" customHeight="1" x14ac:dyDescent="0.3">
      <c r="A493" s="34" t="s">
        <v>162</v>
      </c>
      <c r="B493" s="18">
        <v>459</v>
      </c>
      <c r="C493" s="176">
        <v>42828</v>
      </c>
      <c r="D493" s="45">
        <v>0.45447916666666671</v>
      </c>
      <c r="E493" s="45">
        <v>0.79533564814814817</v>
      </c>
      <c r="F493" s="9">
        <f t="shared" si="276"/>
        <v>0.34085648148148145</v>
      </c>
      <c r="G493" s="5">
        <v>8</v>
      </c>
      <c r="H493" s="42">
        <f t="shared" si="274"/>
        <v>0.5</v>
      </c>
      <c r="I493" s="5">
        <f t="shared" si="277"/>
        <v>7.5</v>
      </c>
      <c r="J493" s="28">
        <f t="shared" si="275"/>
        <v>0</v>
      </c>
      <c r="K493" s="42">
        <f t="shared" si="278"/>
        <v>0</v>
      </c>
      <c r="L493" s="130">
        <f t="shared" si="279"/>
        <v>0</v>
      </c>
      <c r="M493" s="42">
        <f t="shared" si="280"/>
        <v>0</v>
      </c>
      <c r="N493" s="42"/>
      <c r="O493" s="42"/>
      <c r="P493" s="42"/>
      <c r="Q493" s="42"/>
      <c r="R493" s="42"/>
      <c r="S493" s="5"/>
      <c r="T493" s="5"/>
      <c r="U493" s="5"/>
      <c r="V493" s="56"/>
      <c r="W493" s="48" t="s">
        <v>293</v>
      </c>
    </row>
    <row r="494" spans="1:23" ht="34.049999999999997" customHeight="1" x14ac:dyDescent="0.3">
      <c r="A494" s="34" t="s">
        <v>244</v>
      </c>
      <c r="B494" s="18">
        <v>460</v>
      </c>
      <c r="C494" s="176">
        <v>42829</v>
      </c>
      <c r="D494" s="7">
        <v>0.45554398148148145</v>
      </c>
      <c r="E494" s="7">
        <v>0.83614583333333325</v>
      </c>
      <c r="F494" s="9">
        <f t="shared" si="276"/>
        <v>0.3806018518518518</v>
      </c>
      <c r="G494" s="5">
        <v>9</v>
      </c>
      <c r="H494" s="42">
        <f t="shared" si="274"/>
        <v>1.5</v>
      </c>
      <c r="I494" s="5">
        <f t="shared" si="277"/>
        <v>7.5</v>
      </c>
      <c r="J494" s="28">
        <f t="shared" si="275"/>
        <v>0</v>
      </c>
      <c r="K494" s="42">
        <f t="shared" si="278"/>
        <v>0</v>
      </c>
      <c r="L494" s="130">
        <f t="shared" si="279"/>
        <v>0</v>
      </c>
      <c r="M494" s="42">
        <f t="shared" si="280"/>
        <v>0</v>
      </c>
      <c r="N494" s="42"/>
      <c r="O494" s="42"/>
      <c r="P494" s="42"/>
      <c r="Q494" s="42"/>
      <c r="R494" s="42"/>
      <c r="S494" s="5"/>
      <c r="T494" s="5"/>
      <c r="U494" s="5"/>
      <c r="V494" s="56"/>
      <c r="W494" s="48" t="s">
        <v>294</v>
      </c>
    </row>
    <row r="495" spans="1:23" x14ac:dyDescent="0.3">
      <c r="A495" s="34"/>
      <c r="B495" s="18">
        <v>461</v>
      </c>
      <c r="C495" s="176">
        <v>42830</v>
      </c>
      <c r="D495" s="7">
        <v>0.43163194444444447</v>
      </c>
      <c r="E495" s="7">
        <v>0.91762731481481474</v>
      </c>
      <c r="F495" s="9">
        <f t="shared" si="276"/>
        <v>0.48599537037037027</v>
      </c>
      <c r="G495" s="5">
        <v>11.5</v>
      </c>
      <c r="H495" s="42">
        <f t="shared" si="274"/>
        <v>1.5</v>
      </c>
      <c r="I495" s="5">
        <f t="shared" si="277"/>
        <v>10</v>
      </c>
      <c r="J495" s="28">
        <f>IF(I495-8&lt;0,0,(I495-8))</f>
        <v>2</v>
      </c>
      <c r="K495" s="42">
        <f t="shared" si="278"/>
        <v>2</v>
      </c>
      <c r="L495" s="130">
        <f t="shared" si="279"/>
        <v>0</v>
      </c>
      <c r="M495" s="42">
        <f t="shared" si="280"/>
        <v>309</v>
      </c>
      <c r="N495" s="42">
        <v>1</v>
      </c>
      <c r="O495" s="42">
        <v>0</v>
      </c>
      <c r="P495" s="42">
        <f>IF(O495&gt;6,ROUND(N495*4/3*116+6*5/3*116+(O495-6)*8/3*116,0),ROUND(N495*4/3*116+O495*5/3*116,0))</f>
        <v>155</v>
      </c>
      <c r="Q495" s="42"/>
      <c r="R495" s="42"/>
      <c r="S495" s="5" t="s">
        <v>265</v>
      </c>
      <c r="T495" s="56">
        <v>1240</v>
      </c>
      <c r="U495" s="5"/>
      <c r="V495" s="5"/>
      <c r="W495" s="183"/>
    </row>
    <row r="496" spans="1:23" ht="16.95" customHeight="1" x14ac:dyDescent="0.3">
      <c r="A496" s="34"/>
      <c r="B496" s="18">
        <v>462</v>
      </c>
      <c r="C496" s="176">
        <v>42831</v>
      </c>
      <c r="D496" s="7">
        <v>0.61872685185185183</v>
      </c>
      <c r="E496" s="7">
        <v>0.91667824074074078</v>
      </c>
      <c r="F496" s="9">
        <f t="shared" si="276"/>
        <v>0.29795138888888895</v>
      </c>
      <c r="G496" s="5">
        <v>7</v>
      </c>
      <c r="H496" s="42">
        <f t="shared" si="274"/>
        <v>0.5</v>
      </c>
      <c r="I496" s="5">
        <f t="shared" si="277"/>
        <v>6.5</v>
      </c>
      <c r="J496" s="28">
        <f t="shared" si="275"/>
        <v>0</v>
      </c>
      <c r="K496" s="42">
        <f t="shared" si="278"/>
        <v>0</v>
      </c>
      <c r="L496" s="130">
        <f t="shared" si="279"/>
        <v>0</v>
      </c>
      <c r="M496" s="42">
        <f t="shared" si="280"/>
        <v>0</v>
      </c>
      <c r="N496" s="42">
        <v>2</v>
      </c>
      <c r="O496" s="42">
        <v>4.5</v>
      </c>
      <c r="P496" s="42">
        <f>IF(O496&gt;6,ROUND(N496*4/3*116+6*5/3*116+(O496-6)*8/3*116,0),ROUND(N496*4/3*116+O496*5/3*116,0))</f>
        <v>1179</v>
      </c>
      <c r="Q496" s="42"/>
      <c r="R496" s="42"/>
      <c r="S496" s="5"/>
      <c r="T496" s="5"/>
      <c r="U496" s="5"/>
      <c r="V496" s="5"/>
      <c r="W496" s="183"/>
    </row>
    <row r="497" spans="1:23" x14ac:dyDescent="0.3">
      <c r="A497" s="34"/>
      <c r="B497" s="18"/>
      <c r="C497" s="177" t="s">
        <v>207</v>
      </c>
      <c r="D497" s="26"/>
      <c r="E497" s="26"/>
      <c r="F497" s="32"/>
      <c r="G497" s="27">
        <f>SUM(G469:G496)</f>
        <v>215.5</v>
      </c>
      <c r="H497" s="27">
        <f t="shared" ref="H497:I497" si="281">SUM(H469:H496)</f>
        <v>26</v>
      </c>
      <c r="I497" s="27">
        <f t="shared" si="281"/>
        <v>189.5</v>
      </c>
      <c r="J497" s="27">
        <f t="shared" ref="J497:R497" si="282">SUM(J469:J496)</f>
        <v>8</v>
      </c>
      <c r="K497" s="27">
        <f t="shared" si="282"/>
        <v>8</v>
      </c>
      <c r="L497" s="36">
        <f t="shared" si="282"/>
        <v>0</v>
      </c>
      <c r="M497" s="27">
        <f t="shared" si="282"/>
        <v>1220</v>
      </c>
      <c r="N497" s="27">
        <f t="shared" ref="N497:P497" si="283">SUM(N469:N496)</f>
        <v>3</v>
      </c>
      <c r="O497" s="27">
        <f t="shared" si="283"/>
        <v>4.5</v>
      </c>
      <c r="P497" s="27">
        <f t="shared" si="283"/>
        <v>1334</v>
      </c>
      <c r="Q497" s="27">
        <v>1</v>
      </c>
      <c r="R497" s="27">
        <f t="shared" si="282"/>
        <v>2034</v>
      </c>
      <c r="S497" s="27">
        <v>1</v>
      </c>
      <c r="T497" s="27">
        <v>1240</v>
      </c>
      <c r="U497" s="36">
        <v>2</v>
      </c>
      <c r="V497" s="27">
        <v>2172</v>
      </c>
      <c r="W497" s="47" t="s">
        <v>213</v>
      </c>
    </row>
    <row r="498" spans="1:23" x14ac:dyDescent="0.3">
      <c r="A498" s="34"/>
      <c r="B498" s="118"/>
      <c r="C498" s="177" t="s">
        <v>336</v>
      </c>
      <c r="D498" s="84"/>
      <c r="E498" s="85"/>
      <c r="F498" s="32"/>
      <c r="G498" s="27">
        <f>G497-G495-G479</f>
        <v>192.5</v>
      </c>
      <c r="H498" s="27">
        <f>H497-H495-H479</f>
        <v>23</v>
      </c>
      <c r="I498" s="27">
        <f>I497-J491-J492-I495-I479</f>
        <v>167.5</v>
      </c>
      <c r="J498" s="27">
        <f>J497-J491-J492-J495-J479</f>
        <v>2</v>
      </c>
      <c r="K498" s="27">
        <f t="shared" ref="K498:M498" si="284">K497-K491-K492-K495-K479</f>
        <v>2</v>
      </c>
      <c r="L498" s="27">
        <f t="shared" si="284"/>
        <v>0</v>
      </c>
      <c r="M498" s="27">
        <f t="shared" si="284"/>
        <v>300</v>
      </c>
      <c r="N498" s="27">
        <f>N497</f>
        <v>3</v>
      </c>
      <c r="O498" s="27">
        <f t="shared" ref="O498" si="285">O497</f>
        <v>4.5</v>
      </c>
      <c r="P498" s="27">
        <f t="shared" ref="P498" si="286">P497</f>
        <v>1334</v>
      </c>
      <c r="Q498" s="27">
        <f t="shared" ref="Q498" si="287">Q497</f>
        <v>1</v>
      </c>
      <c r="R498" s="27">
        <f t="shared" ref="R498" si="288">R497</f>
        <v>2034</v>
      </c>
      <c r="S498" s="27">
        <f t="shared" ref="S498" si="289">S497</f>
        <v>1</v>
      </c>
      <c r="T498" s="27">
        <f t="shared" ref="T498" si="290">T497</f>
        <v>1240</v>
      </c>
      <c r="U498" s="36">
        <f t="shared" ref="U498" si="291">U497</f>
        <v>2</v>
      </c>
      <c r="V498" s="27">
        <f t="shared" ref="V498" si="292">V497</f>
        <v>2172</v>
      </c>
      <c r="W498" s="27"/>
    </row>
    <row r="499" spans="1:23" ht="16.95" customHeight="1" x14ac:dyDescent="0.3">
      <c r="A499" s="204"/>
      <c r="B499" s="18">
        <v>463</v>
      </c>
      <c r="C499" s="179">
        <v>42832</v>
      </c>
      <c r="D499" s="198" t="s">
        <v>21</v>
      </c>
      <c r="E499" s="199"/>
      <c r="F499" s="76"/>
      <c r="G499" s="77"/>
      <c r="H499" s="77"/>
      <c r="I499" s="77"/>
      <c r="J499" s="79"/>
      <c r="K499" s="78"/>
      <c r="L499" s="77"/>
      <c r="M499" s="78"/>
      <c r="N499" s="78"/>
      <c r="O499" s="78"/>
      <c r="P499" s="78"/>
      <c r="Q499" s="78"/>
      <c r="R499" s="78"/>
      <c r="S499" s="77"/>
      <c r="T499" s="77"/>
      <c r="U499" s="77"/>
      <c r="V499" s="77"/>
      <c r="W499" s="183"/>
    </row>
    <row r="500" spans="1:23" ht="16.95" customHeight="1" x14ac:dyDescent="0.3">
      <c r="A500" s="204"/>
      <c r="B500" s="18">
        <v>464</v>
      </c>
      <c r="C500" s="179">
        <v>42833</v>
      </c>
      <c r="D500" s="81">
        <v>0.49784722222222227</v>
      </c>
      <c r="E500" s="81">
        <v>0.91667824074074078</v>
      </c>
      <c r="F500" s="76">
        <f t="shared" ref="F500:F522" si="293">E500-D500</f>
        <v>0.41883101851851851</v>
      </c>
      <c r="G500" s="77">
        <v>10</v>
      </c>
      <c r="H500" s="78">
        <f t="shared" si="274"/>
        <v>1.5</v>
      </c>
      <c r="I500" s="77">
        <f t="shared" ref="I500:I522" si="294">IF((G500="？"),"?",(G500-H500))</f>
        <v>8.5</v>
      </c>
      <c r="J500" s="79">
        <f t="shared" ref="J500:J526" si="295">IF(I500-10&lt;0,0,(I500-10))</f>
        <v>0</v>
      </c>
      <c r="K500" s="78">
        <f t="shared" ref="K500:K522" si="296">IF(2&lt;J500,2,J500)</f>
        <v>0</v>
      </c>
      <c r="L500" s="80">
        <f t="shared" ref="L500:L522" si="297">J500-K500</f>
        <v>0</v>
      </c>
      <c r="M500" s="78">
        <f t="shared" ref="M500:M522" si="298">IF(K500="?",0,ROUND(116*4/3*K500+116*5/3*L500,0))</f>
        <v>0</v>
      </c>
      <c r="N500" s="78"/>
      <c r="O500" s="78"/>
      <c r="P500" s="78"/>
      <c r="Q500" s="78"/>
      <c r="R500" s="78"/>
      <c r="S500" s="77"/>
      <c r="T500" s="77"/>
      <c r="U500" s="77"/>
      <c r="V500" s="77"/>
      <c r="W500" s="183"/>
    </row>
    <row r="501" spans="1:23" ht="16.95" customHeight="1" x14ac:dyDescent="0.3">
      <c r="A501" s="204"/>
      <c r="B501" s="18">
        <v>465</v>
      </c>
      <c r="C501" s="179">
        <v>42834</v>
      </c>
      <c r="D501" s="81">
        <v>0.41640046296296296</v>
      </c>
      <c r="E501" s="81">
        <v>0.63672453703703702</v>
      </c>
      <c r="F501" s="76">
        <f t="shared" si="293"/>
        <v>0.22032407407407406</v>
      </c>
      <c r="G501" s="77">
        <v>5.5</v>
      </c>
      <c r="H501" s="78">
        <f t="shared" si="274"/>
        <v>0.5</v>
      </c>
      <c r="I501" s="77">
        <f t="shared" si="294"/>
        <v>5</v>
      </c>
      <c r="J501" s="79">
        <f t="shared" si="295"/>
        <v>0</v>
      </c>
      <c r="K501" s="78">
        <f t="shared" si="296"/>
        <v>0</v>
      </c>
      <c r="L501" s="80">
        <f t="shared" si="297"/>
        <v>0</v>
      </c>
      <c r="M501" s="78">
        <f t="shared" si="298"/>
        <v>0</v>
      </c>
      <c r="N501" s="78"/>
      <c r="O501" s="78"/>
      <c r="P501" s="78"/>
      <c r="Q501" s="78"/>
      <c r="R501" s="78"/>
      <c r="S501" s="77"/>
      <c r="T501" s="77"/>
      <c r="U501" s="77"/>
      <c r="V501" s="77"/>
      <c r="W501" s="183"/>
    </row>
    <row r="502" spans="1:23" ht="16.95" customHeight="1" x14ac:dyDescent="0.3">
      <c r="A502" s="204"/>
      <c r="B502" s="18">
        <v>466</v>
      </c>
      <c r="C502" s="179">
        <v>42835</v>
      </c>
      <c r="D502" s="81">
        <v>0.43518518518518517</v>
      </c>
      <c r="E502" s="81">
        <v>0.91692129629629626</v>
      </c>
      <c r="F502" s="76">
        <f t="shared" si="293"/>
        <v>0.48173611111111109</v>
      </c>
      <c r="G502" s="77">
        <v>11.5</v>
      </c>
      <c r="H502" s="78">
        <f t="shared" si="274"/>
        <v>1.5</v>
      </c>
      <c r="I502" s="77">
        <f t="shared" si="294"/>
        <v>10</v>
      </c>
      <c r="J502" s="79">
        <f>IF(I502-8&lt;0,0,(I502-8))</f>
        <v>2</v>
      </c>
      <c r="K502" s="78">
        <f t="shared" si="296"/>
        <v>2</v>
      </c>
      <c r="L502" s="80">
        <f t="shared" si="297"/>
        <v>0</v>
      </c>
      <c r="M502" s="78">
        <f t="shared" si="298"/>
        <v>309</v>
      </c>
      <c r="N502" s="78"/>
      <c r="O502" s="78"/>
      <c r="P502" s="78"/>
      <c r="Q502" s="78" t="s">
        <v>268</v>
      </c>
      <c r="R502" s="78">
        <f>IF(I502&gt;8,ROUND(2*4/3*116+6*5/3*116+(I502-8)*8/3*116,0),ROUND(2*4/3*116+(I502-2)*5/3*116,0))</f>
        <v>2088</v>
      </c>
      <c r="S502" s="77"/>
      <c r="T502" s="77"/>
      <c r="U502" s="77"/>
      <c r="V502" s="77"/>
      <c r="W502" s="183"/>
    </row>
    <row r="503" spans="1:23" ht="16.95" customHeight="1" x14ac:dyDescent="0.3">
      <c r="A503" s="204"/>
      <c r="B503" s="18">
        <v>467</v>
      </c>
      <c r="C503" s="179">
        <v>42836</v>
      </c>
      <c r="D503" s="81">
        <v>0.43193287037037037</v>
      </c>
      <c r="E503" s="81">
        <v>0.91686342592592596</v>
      </c>
      <c r="F503" s="76">
        <f t="shared" si="293"/>
        <v>0.48493055555555559</v>
      </c>
      <c r="G503" s="77">
        <v>11.5</v>
      </c>
      <c r="H503" s="78">
        <f t="shared" si="274"/>
        <v>1.5</v>
      </c>
      <c r="I503" s="77">
        <f t="shared" si="294"/>
        <v>10</v>
      </c>
      <c r="J503" s="79">
        <f t="shared" si="295"/>
        <v>0</v>
      </c>
      <c r="K503" s="78">
        <f t="shared" si="296"/>
        <v>0</v>
      </c>
      <c r="L503" s="80">
        <f t="shared" si="297"/>
        <v>0</v>
      </c>
      <c r="M503" s="78">
        <f t="shared" si="298"/>
        <v>0</v>
      </c>
      <c r="N503" s="78"/>
      <c r="O503" s="78"/>
      <c r="P503" s="78"/>
      <c r="Q503" s="78"/>
      <c r="R503" s="78"/>
      <c r="S503" s="77"/>
      <c r="T503" s="77"/>
      <c r="U503" s="77"/>
      <c r="V503" s="77"/>
      <c r="W503" s="183"/>
    </row>
    <row r="504" spans="1:23" ht="16.95" customHeight="1" x14ac:dyDescent="0.3">
      <c r="A504" s="34"/>
      <c r="B504" s="18">
        <v>468</v>
      </c>
      <c r="C504" s="179">
        <v>42837</v>
      </c>
      <c r="D504" s="92" t="s">
        <v>69</v>
      </c>
      <c r="E504" s="92" t="s">
        <v>69</v>
      </c>
      <c r="F504" s="76"/>
      <c r="G504" s="77">
        <v>9</v>
      </c>
      <c r="H504" s="78">
        <f t="shared" si="274"/>
        <v>1.5</v>
      </c>
      <c r="I504" s="77">
        <f t="shared" si="294"/>
        <v>7.5</v>
      </c>
      <c r="J504" s="79">
        <f t="shared" si="295"/>
        <v>0</v>
      </c>
      <c r="K504" s="78">
        <f t="shared" si="296"/>
        <v>0</v>
      </c>
      <c r="L504" s="80">
        <f t="shared" si="297"/>
        <v>0</v>
      </c>
      <c r="M504" s="78">
        <f t="shared" si="298"/>
        <v>0</v>
      </c>
      <c r="N504" s="78"/>
      <c r="O504" s="78"/>
      <c r="P504" s="78"/>
      <c r="Q504" s="78"/>
      <c r="R504" s="78"/>
      <c r="S504" s="77"/>
      <c r="T504" s="77"/>
      <c r="U504" s="77"/>
      <c r="V504" s="77"/>
      <c r="W504" s="183"/>
    </row>
    <row r="505" spans="1:23" ht="16.95" customHeight="1" x14ac:dyDescent="0.3">
      <c r="A505" s="34"/>
      <c r="B505" s="18">
        <v>469</v>
      </c>
      <c r="C505" s="179">
        <v>42838</v>
      </c>
      <c r="D505" s="81">
        <v>0.44381944444444449</v>
      </c>
      <c r="E505" s="81">
        <v>0.91681712962962969</v>
      </c>
      <c r="F505" s="76">
        <f t="shared" si="293"/>
        <v>0.4729976851851852</v>
      </c>
      <c r="G505" s="77">
        <v>11.5</v>
      </c>
      <c r="H505" s="78">
        <f t="shared" si="274"/>
        <v>1.5</v>
      </c>
      <c r="I505" s="77">
        <f t="shared" si="294"/>
        <v>10</v>
      </c>
      <c r="J505" s="79">
        <f t="shared" si="295"/>
        <v>0</v>
      </c>
      <c r="K505" s="78">
        <f t="shared" si="296"/>
        <v>0</v>
      </c>
      <c r="L505" s="80">
        <f t="shared" si="297"/>
        <v>0</v>
      </c>
      <c r="M505" s="78">
        <f t="shared" si="298"/>
        <v>0</v>
      </c>
      <c r="N505" s="78"/>
      <c r="O505" s="78"/>
      <c r="P505" s="78"/>
      <c r="Q505" s="78"/>
      <c r="R505" s="78"/>
      <c r="S505" s="77"/>
      <c r="T505" s="77"/>
      <c r="U505" s="77"/>
      <c r="V505" s="77"/>
      <c r="W505" s="183"/>
    </row>
    <row r="506" spans="1:23" x14ac:dyDescent="0.3">
      <c r="A506" s="34"/>
      <c r="B506" s="18">
        <v>470</v>
      </c>
      <c r="C506" s="179">
        <v>42839</v>
      </c>
      <c r="D506" s="81">
        <v>0.43603009259259262</v>
      </c>
      <c r="E506" s="81">
        <v>0.64937500000000004</v>
      </c>
      <c r="F506" s="76">
        <f t="shared" si="293"/>
        <v>0.21334490740740741</v>
      </c>
      <c r="G506" s="77">
        <v>5</v>
      </c>
      <c r="H506" s="78">
        <f t="shared" si="274"/>
        <v>0.5</v>
      </c>
      <c r="I506" s="77">
        <f t="shared" si="294"/>
        <v>4.5</v>
      </c>
      <c r="J506" s="79">
        <f>IF(I506-8&lt;0,0,(I506-8))</f>
        <v>0</v>
      </c>
      <c r="K506" s="78">
        <f t="shared" si="296"/>
        <v>0</v>
      </c>
      <c r="L506" s="80">
        <f t="shared" si="297"/>
        <v>0</v>
      </c>
      <c r="M506" s="78">
        <f t="shared" si="298"/>
        <v>0</v>
      </c>
      <c r="N506" s="78"/>
      <c r="O506" s="78"/>
      <c r="P506" s="78"/>
      <c r="Q506" s="78"/>
      <c r="R506" s="78"/>
      <c r="S506" s="77" t="s">
        <v>268</v>
      </c>
      <c r="T506" s="100" t="e">
        <f>#REF!+M506</f>
        <v>#REF!</v>
      </c>
      <c r="U506" s="77"/>
      <c r="V506" s="77"/>
      <c r="W506" s="183"/>
    </row>
    <row r="507" spans="1:23" ht="16.95" customHeight="1" x14ac:dyDescent="0.3">
      <c r="A507" s="34"/>
      <c r="B507" s="18">
        <v>471</v>
      </c>
      <c r="C507" s="179">
        <v>42840</v>
      </c>
      <c r="D507" s="92">
        <v>0.44681712962962966</v>
      </c>
      <c r="E507" s="93">
        <v>0.7927777777777778</v>
      </c>
      <c r="F507" s="76">
        <f t="shared" si="293"/>
        <v>0.34596064814814814</v>
      </c>
      <c r="G507" s="77">
        <v>8.5</v>
      </c>
      <c r="H507" s="78">
        <f t="shared" si="274"/>
        <v>0.5</v>
      </c>
      <c r="I507" s="77">
        <f t="shared" si="294"/>
        <v>8</v>
      </c>
      <c r="J507" s="79">
        <f t="shared" si="295"/>
        <v>0</v>
      </c>
      <c r="K507" s="78">
        <f t="shared" si="296"/>
        <v>0</v>
      </c>
      <c r="L507" s="80">
        <f t="shared" si="297"/>
        <v>0</v>
      </c>
      <c r="M507" s="78">
        <f t="shared" si="298"/>
        <v>0</v>
      </c>
      <c r="N507" s="78"/>
      <c r="O507" s="78"/>
      <c r="P507" s="78"/>
      <c r="Q507" s="78"/>
      <c r="R507" s="78"/>
      <c r="S507" s="77"/>
      <c r="T507" s="77"/>
      <c r="U507" s="77"/>
      <c r="V507" s="77"/>
      <c r="W507" s="183"/>
    </row>
    <row r="508" spans="1:23" ht="16.95" customHeight="1" x14ac:dyDescent="0.3">
      <c r="A508" s="34"/>
      <c r="B508" s="18">
        <v>472</v>
      </c>
      <c r="C508" s="179">
        <v>42841</v>
      </c>
      <c r="D508" s="81">
        <v>0.48121527777777778</v>
      </c>
      <c r="E508" s="81">
        <v>0.91700231481481476</v>
      </c>
      <c r="F508" s="76">
        <f t="shared" si="293"/>
        <v>0.43578703703703697</v>
      </c>
      <c r="G508" s="77">
        <v>10.5</v>
      </c>
      <c r="H508" s="78">
        <f t="shared" si="274"/>
        <v>1.5</v>
      </c>
      <c r="I508" s="77">
        <f t="shared" si="294"/>
        <v>9</v>
      </c>
      <c r="J508" s="79">
        <f t="shared" si="295"/>
        <v>0</v>
      </c>
      <c r="K508" s="78">
        <f t="shared" si="296"/>
        <v>0</v>
      </c>
      <c r="L508" s="80">
        <f t="shared" si="297"/>
        <v>0</v>
      </c>
      <c r="M508" s="78">
        <f t="shared" si="298"/>
        <v>0</v>
      </c>
      <c r="N508" s="78"/>
      <c r="O508" s="78"/>
      <c r="P508" s="78"/>
      <c r="Q508" s="78"/>
      <c r="R508" s="78"/>
      <c r="S508" s="77"/>
      <c r="T508" s="77"/>
      <c r="U508" s="77"/>
      <c r="V508" s="77"/>
      <c r="W508" s="183"/>
    </row>
    <row r="509" spans="1:23" ht="16.95" customHeight="1" x14ac:dyDescent="0.3">
      <c r="A509" s="34"/>
      <c r="B509" s="18">
        <v>473</v>
      </c>
      <c r="C509" s="179">
        <v>42842</v>
      </c>
      <c r="D509" s="81">
        <v>0.43459490740740742</v>
      </c>
      <c r="E509" s="81">
        <v>0.76546296296296301</v>
      </c>
      <c r="F509" s="76">
        <f t="shared" si="293"/>
        <v>0.3308680555555556</v>
      </c>
      <c r="G509" s="77">
        <v>8</v>
      </c>
      <c r="H509" s="78">
        <f t="shared" si="274"/>
        <v>0.5</v>
      </c>
      <c r="I509" s="77">
        <f t="shared" si="294"/>
        <v>7.5</v>
      </c>
      <c r="J509" s="79">
        <f>IF(I509-8&lt;0,0,(I509-8))</f>
        <v>0</v>
      </c>
      <c r="K509" s="78">
        <f t="shared" si="296"/>
        <v>0</v>
      </c>
      <c r="L509" s="80">
        <f t="shared" si="297"/>
        <v>0</v>
      </c>
      <c r="M509" s="78">
        <f t="shared" si="298"/>
        <v>0</v>
      </c>
      <c r="N509" s="78"/>
      <c r="O509" s="78"/>
      <c r="P509" s="78"/>
      <c r="Q509" s="78" t="s">
        <v>269</v>
      </c>
      <c r="R509" s="78">
        <f>IF(I509&gt;8,ROUND(2*4/3*116+6*5/3*116+(I509-8)*8/3*116,0),ROUND(2*4/3*116+(I509-2)*5/3*116,0))</f>
        <v>1373</v>
      </c>
      <c r="S509" s="77"/>
      <c r="T509" s="77"/>
      <c r="U509" s="77"/>
      <c r="V509" s="77"/>
      <c r="W509" s="183"/>
    </row>
    <row r="510" spans="1:23" ht="16.95" customHeight="1" x14ac:dyDescent="0.3">
      <c r="A510" s="34"/>
      <c r="B510" s="18">
        <v>474</v>
      </c>
      <c r="C510" s="179">
        <v>42843</v>
      </c>
      <c r="D510" s="81">
        <v>0.43487268518518518</v>
      </c>
      <c r="E510" s="81">
        <v>0.91699074074074083</v>
      </c>
      <c r="F510" s="76">
        <f t="shared" si="293"/>
        <v>0.48211805555555565</v>
      </c>
      <c r="G510" s="77">
        <v>11.5</v>
      </c>
      <c r="H510" s="78">
        <f t="shared" si="274"/>
        <v>1.5</v>
      </c>
      <c r="I510" s="77">
        <f t="shared" si="294"/>
        <v>10</v>
      </c>
      <c r="J510" s="79">
        <f t="shared" si="295"/>
        <v>0</v>
      </c>
      <c r="K510" s="78">
        <f t="shared" si="296"/>
        <v>0</v>
      </c>
      <c r="L510" s="80">
        <f t="shared" si="297"/>
        <v>0</v>
      </c>
      <c r="M510" s="78">
        <f t="shared" si="298"/>
        <v>0</v>
      </c>
      <c r="N510" s="78"/>
      <c r="O510" s="78"/>
      <c r="P510" s="78"/>
      <c r="Q510" s="78"/>
      <c r="R510" s="78"/>
      <c r="S510" s="77"/>
      <c r="T510" s="77"/>
      <c r="U510" s="77"/>
      <c r="V510" s="77"/>
      <c r="W510" s="183"/>
    </row>
    <row r="511" spans="1:23" ht="16.95" customHeight="1" x14ac:dyDescent="0.3">
      <c r="A511" s="34"/>
      <c r="B511" s="18">
        <v>475</v>
      </c>
      <c r="C511" s="179">
        <v>42844</v>
      </c>
      <c r="D511" s="81">
        <v>0.41930555555555554</v>
      </c>
      <c r="E511" s="81">
        <v>0.91675925925925927</v>
      </c>
      <c r="F511" s="76">
        <f t="shared" si="293"/>
        <v>0.49745370370370373</v>
      </c>
      <c r="G511" s="77">
        <v>12</v>
      </c>
      <c r="H511" s="78">
        <f t="shared" si="274"/>
        <v>1.5</v>
      </c>
      <c r="I511" s="77">
        <f t="shared" si="294"/>
        <v>10.5</v>
      </c>
      <c r="J511" s="79">
        <f t="shared" si="295"/>
        <v>0.5</v>
      </c>
      <c r="K511" s="78">
        <f t="shared" si="296"/>
        <v>0.5</v>
      </c>
      <c r="L511" s="80">
        <f t="shared" si="297"/>
        <v>0</v>
      </c>
      <c r="M511" s="78">
        <f t="shared" si="298"/>
        <v>77</v>
      </c>
      <c r="N511" s="78"/>
      <c r="O511" s="78"/>
      <c r="P511" s="78"/>
      <c r="Q511" s="78"/>
      <c r="R511" s="78"/>
      <c r="S511" s="77"/>
      <c r="T511" s="77"/>
      <c r="U511" s="77"/>
      <c r="V511" s="77"/>
      <c r="W511" s="183"/>
    </row>
    <row r="512" spans="1:23" ht="16.95" customHeight="1" x14ac:dyDescent="0.3">
      <c r="A512" s="34"/>
      <c r="B512" s="18">
        <v>476</v>
      </c>
      <c r="C512" s="179">
        <v>42845</v>
      </c>
      <c r="D512" s="81" t="s">
        <v>69</v>
      </c>
      <c r="E512" s="81" t="s">
        <v>69</v>
      </c>
      <c r="F512" s="76"/>
      <c r="G512" s="77">
        <v>10</v>
      </c>
      <c r="H512" s="78">
        <f t="shared" si="274"/>
        <v>1.5</v>
      </c>
      <c r="I512" s="77">
        <f t="shared" si="294"/>
        <v>8.5</v>
      </c>
      <c r="J512" s="79">
        <f t="shared" si="295"/>
        <v>0</v>
      </c>
      <c r="K512" s="78">
        <f t="shared" si="296"/>
        <v>0</v>
      </c>
      <c r="L512" s="80">
        <f t="shared" si="297"/>
        <v>0</v>
      </c>
      <c r="M512" s="78">
        <f t="shared" si="298"/>
        <v>0</v>
      </c>
      <c r="N512" s="78"/>
      <c r="O512" s="78"/>
      <c r="P512" s="78"/>
      <c r="Q512" s="78"/>
      <c r="R512" s="78"/>
      <c r="S512" s="77"/>
      <c r="T512" s="77"/>
      <c r="U512" s="77"/>
      <c r="V512" s="77"/>
      <c r="W512" s="183"/>
    </row>
    <row r="513" spans="1:23" x14ac:dyDescent="0.3">
      <c r="A513" s="34"/>
      <c r="B513" s="18">
        <v>477</v>
      </c>
      <c r="C513" s="179">
        <v>42846</v>
      </c>
      <c r="D513" s="81">
        <v>0.42373842592592598</v>
      </c>
      <c r="E513" s="81">
        <v>0.91673611111111108</v>
      </c>
      <c r="F513" s="76">
        <f t="shared" si="293"/>
        <v>0.49299768518518511</v>
      </c>
      <c r="G513" s="77">
        <v>12</v>
      </c>
      <c r="H513" s="78">
        <f t="shared" si="274"/>
        <v>1.5</v>
      </c>
      <c r="I513" s="77">
        <f t="shared" si="294"/>
        <v>10.5</v>
      </c>
      <c r="J513" s="79">
        <f>IF(I513-8&lt;0,0,(I513-8))</f>
        <v>2.5</v>
      </c>
      <c r="K513" s="78">
        <f t="shared" si="296"/>
        <v>2</v>
      </c>
      <c r="L513" s="80">
        <f t="shared" si="297"/>
        <v>0.5</v>
      </c>
      <c r="M513" s="78">
        <f t="shared" si="298"/>
        <v>406</v>
      </c>
      <c r="N513" s="78"/>
      <c r="O513" s="78"/>
      <c r="P513" s="78"/>
      <c r="Q513" s="78"/>
      <c r="R513" s="78"/>
      <c r="S513" s="77" t="s">
        <v>264</v>
      </c>
      <c r="T513" s="100">
        <v>1337</v>
      </c>
      <c r="U513" s="77"/>
      <c r="V513" s="77"/>
      <c r="W513" s="183"/>
    </row>
    <row r="514" spans="1:23" ht="16.95" customHeight="1" x14ac:dyDescent="0.3">
      <c r="A514" s="34"/>
      <c r="B514" s="18">
        <v>478</v>
      </c>
      <c r="C514" s="179">
        <v>42847</v>
      </c>
      <c r="D514" s="81">
        <v>0.41372685185185182</v>
      </c>
      <c r="E514" s="81">
        <v>0.91695601851851849</v>
      </c>
      <c r="F514" s="76">
        <f t="shared" si="293"/>
        <v>0.50322916666666662</v>
      </c>
      <c r="G514" s="77">
        <v>12</v>
      </c>
      <c r="H514" s="78">
        <f t="shared" si="274"/>
        <v>1.5</v>
      </c>
      <c r="I514" s="77">
        <f t="shared" si="294"/>
        <v>10.5</v>
      </c>
      <c r="J514" s="79">
        <f t="shared" si="295"/>
        <v>0.5</v>
      </c>
      <c r="K514" s="78">
        <f t="shared" si="296"/>
        <v>0.5</v>
      </c>
      <c r="L514" s="80">
        <f t="shared" si="297"/>
        <v>0</v>
      </c>
      <c r="M514" s="78">
        <f t="shared" si="298"/>
        <v>77</v>
      </c>
      <c r="N514" s="78"/>
      <c r="O514" s="78"/>
      <c r="P514" s="78"/>
      <c r="Q514" s="78"/>
      <c r="R514" s="78"/>
      <c r="S514" s="77"/>
      <c r="T514" s="77"/>
      <c r="U514" s="77"/>
      <c r="V514" s="77"/>
      <c r="W514" s="183"/>
    </row>
    <row r="515" spans="1:23" ht="16.95" customHeight="1" x14ac:dyDescent="0.3">
      <c r="A515" s="34"/>
      <c r="B515" s="18">
        <v>479</v>
      </c>
      <c r="C515" s="179">
        <v>42848</v>
      </c>
      <c r="D515" s="81" t="s">
        <v>69</v>
      </c>
      <c r="E515" s="81" t="s">
        <v>69</v>
      </c>
      <c r="F515" s="76"/>
      <c r="G515" s="77">
        <v>10.5</v>
      </c>
      <c r="H515" s="78">
        <f t="shared" si="274"/>
        <v>1.5</v>
      </c>
      <c r="I515" s="77">
        <f t="shared" si="294"/>
        <v>9</v>
      </c>
      <c r="J515" s="79">
        <f t="shared" si="295"/>
        <v>0</v>
      </c>
      <c r="K515" s="78">
        <f t="shared" si="296"/>
        <v>0</v>
      </c>
      <c r="L515" s="80">
        <f t="shared" si="297"/>
        <v>0</v>
      </c>
      <c r="M515" s="78">
        <f t="shared" si="298"/>
        <v>0</v>
      </c>
      <c r="N515" s="78"/>
      <c r="O515" s="78"/>
      <c r="P515" s="78"/>
      <c r="Q515" s="78"/>
      <c r="R515" s="78"/>
      <c r="S515" s="77"/>
      <c r="T515" s="77"/>
      <c r="U515" s="77"/>
      <c r="V515" s="77"/>
      <c r="W515" s="183"/>
    </row>
    <row r="516" spans="1:23" ht="16.95" customHeight="1" x14ac:dyDescent="0.3">
      <c r="A516" s="34"/>
      <c r="B516" s="18">
        <v>480</v>
      </c>
      <c r="C516" s="179">
        <v>42849</v>
      </c>
      <c r="D516" s="81" t="s">
        <v>69</v>
      </c>
      <c r="E516" s="81" t="s">
        <v>69</v>
      </c>
      <c r="F516" s="76"/>
      <c r="G516" s="77">
        <v>10</v>
      </c>
      <c r="H516" s="78">
        <f t="shared" si="274"/>
        <v>1.5</v>
      </c>
      <c r="I516" s="77">
        <f t="shared" si="294"/>
        <v>8.5</v>
      </c>
      <c r="J516" s="79">
        <f>IF(I516-8&lt;0,0,(I516-8))</f>
        <v>0.5</v>
      </c>
      <c r="K516" s="78">
        <f t="shared" si="296"/>
        <v>0.5</v>
      </c>
      <c r="L516" s="80">
        <f t="shared" si="297"/>
        <v>0</v>
      </c>
      <c r="M516" s="78">
        <f t="shared" si="298"/>
        <v>77</v>
      </c>
      <c r="N516" s="78"/>
      <c r="O516" s="78"/>
      <c r="P516" s="78"/>
      <c r="Q516" s="78" t="s">
        <v>264</v>
      </c>
      <c r="R516" s="78">
        <f>IF(I516&gt;8,ROUND(2*4/3*116+6*5/3*116+(I516-8)*8/3*116,0),ROUND(2*4/3*116+(I516-2)*5/3*116,0))</f>
        <v>1624</v>
      </c>
      <c r="S516" s="77"/>
      <c r="T516" s="77"/>
      <c r="U516" s="77"/>
      <c r="V516" s="77"/>
      <c r="W516" s="183"/>
    </row>
    <row r="517" spans="1:23" ht="16.95" customHeight="1" x14ac:dyDescent="0.3">
      <c r="A517" s="34"/>
      <c r="B517" s="18">
        <v>481</v>
      </c>
      <c r="C517" s="179">
        <v>42850</v>
      </c>
      <c r="D517" s="81">
        <v>0.43873842592592593</v>
      </c>
      <c r="E517" s="81">
        <v>0.92001157407407408</v>
      </c>
      <c r="F517" s="76">
        <f t="shared" si="293"/>
        <v>0.48127314814814814</v>
      </c>
      <c r="G517" s="77">
        <v>11.5</v>
      </c>
      <c r="H517" s="78">
        <f t="shared" si="274"/>
        <v>1.5</v>
      </c>
      <c r="I517" s="77">
        <f t="shared" si="294"/>
        <v>10</v>
      </c>
      <c r="J517" s="79">
        <f t="shared" si="295"/>
        <v>0</v>
      </c>
      <c r="K517" s="78">
        <f t="shared" si="296"/>
        <v>0</v>
      </c>
      <c r="L517" s="80">
        <f t="shared" si="297"/>
        <v>0</v>
      </c>
      <c r="M517" s="78">
        <f t="shared" si="298"/>
        <v>0</v>
      </c>
      <c r="N517" s="78"/>
      <c r="O517" s="78"/>
      <c r="P517" s="78"/>
      <c r="Q517" s="78"/>
      <c r="R517" s="78"/>
      <c r="S517" s="77"/>
      <c r="T517" s="77"/>
      <c r="U517" s="77"/>
      <c r="V517" s="77"/>
      <c r="W517" s="183"/>
    </row>
    <row r="518" spans="1:23" ht="16.95" customHeight="1" x14ac:dyDescent="0.3">
      <c r="A518" s="34"/>
      <c r="B518" s="18">
        <v>482</v>
      </c>
      <c r="C518" s="179">
        <v>42851</v>
      </c>
      <c r="D518" s="81">
        <v>0.43552083333333336</v>
      </c>
      <c r="E518" s="81">
        <v>0.91979166666666667</v>
      </c>
      <c r="F518" s="76">
        <f t="shared" si="293"/>
        <v>0.48427083333333332</v>
      </c>
      <c r="G518" s="77">
        <v>11.5</v>
      </c>
      <c r="H518" s="78">
        <f t="shared" si="274"/>
        <v>1.5</v>
      </c>
      <c r="I518" s="77">
        <f t="shared" si="294"/>
        <v>10</v>
      </c>
      <c r="J518" s="79">
        <f t="shared" si="295"/>
        <v>0</v>
      </c>
      <c r="K518" s="78">
        <f t="shared" si="296"/>
        <v>0</v>
      </c>
      <c r="L518" s="80">
        <f t="shared" si="297"/>
        <v>0</v>
      </c>
      <c r="M518" s="78">
        <f t="shared" si="298"/>
        <v>0</v>
      </c>
      <c r="N518" s="78"/>
      <c r="O518" s="78"/>
      <c r="P518" s="78"/>
      <c r="Q518" s="78"/>
      <c r="R518" s="78"/>
      <c r="S518" s="77"/>
      <c r="T518" s="77"/>
      <c r="U518" s="77"/>
      <c r="V518" s="77"/>
      <c r="W518" s="183"/>
    </row>
    <row r="519" spans="1:23" ht="16.95" customHeight="1" x14ac:dyDescent="0.3">
      <c r="A519" s="34"/>
      <c r="B519" s="18">
        <v>483</v>
      </c>
      <c r="C519" s="179">
        <v>42852</v>
      </c>
      <c r="D519" s="81">
        <v>0.41930555555555554</v>
      </c>
      <c r="E519" s="81">
        <v>0.91659722222222229</v>
      </c>
      <c r="F519" s="76">
        <f t="shared" si="293"/>
        <v>0.49729166666666674</v>
      </c>
      <c r="G519" s="77">
        <v>12</v>
      </c>
      <c r="H519" s="78">
        <f t="shared" si="274"/>
        <v>1.5</v>
      </c>
      <c r="I519" s="77">
        <f t="shared" si="294"/>
        <v>10.5</v>
      </c>
      <c r="J519" s="79">
        <f t="shared" si="295"/>
        <v>0.5</v>
      </c>
      <c r="K519" s="78">
        <f t="shared" si="296"/>
        <v>0.5</v>
      </c>
      <c r="L519" s="80">
        <f t="shared" si="297"/>
        <v>0</v>
      </c>
      <c r="M519" s="78">
        <f t="shared" si="298"/>
        <v>77</v>
      </c>
      <c r="N519" s="78"/>
      <c r="O519" s="78"/>
      <c r="P519" s="78"/>
      <c r="Q519" s="78"/>
      <c r="R519" s="78"/>
      <c r="S519" s="77"/>
      <c r="T519" s="77"/>
      <c r="U519" s="77"/>
      <c r="V519" s="77"/>
      <c r="W519" s="183"/>
    </row>
    <row r="520" spans="1:23" x14ac:dyDescent="0.3">
      <c r="A520" s="34"/>
      <c r="B520" s="18">
        <v>484</v>
      </c>
      <c r="C520" s="179">
        <v>42853</v>
      </c>
      <c r="D520" s="81">
        <v>0.43190972222222218</v>
      </c>
      <c r="E520" s="81">
        <v>0.81660879629629635</v>
      </c>
      <c r="F520" s="76">
        <f t="shared" si="293"/>
        <v>0.38469907407407417</v>
      </c>
      <c r="G520" s="77">
        <v>9</v>
      </c>
      <c r="H520" s="78">
        <f t="shared" si="274"/>
        <v>1.5</v>
      </c>
      <c r="I520" s="77">
        <f t="shared" si="294"/>
        <v>7.5</v>
      </c>
      <c r="J520" s="79">
        <f>IF(I520-8&lt;0,0,(I520-8))</f>
        <v>0</v>
      </c>
      <c r="K520" s="78">
        <f t="shared" si="296"/>
        <v>0</v>
      </c>
      <c r="L520" s="80">
        <f t="shared" si="297"/>
        <v>0</v>
      </c>
      <c r="M520" s="78">
        <f t="shared" si="298"/>
        <v>0</v>
      </c>
      <c r="N520" s="78"/>
      <c r="O520" s="78"/>
      <c r="P520" s="78"/>
      <c r="Q520" s="78"/>
      <c r="R520" s="78"/>
      <c r="S520" s="77" t="s">
        <v>268</v>
      </c>
      <c r="T520" s="100">
        <v>931</v>
      </c>
      <c r="U520" s="77"/>
      <c r="V520" s="77"/>
      <c r="W520" s="183"/>
    </row>
    <row r="521" spans="1:23" ht="16.95" customHeight="1" x14ac:dyDescent="0.3">
      <c r="A521" s="34"/>
      <c r="B521" s="18">
        <v>485</v>
      </c>
      <c r="C521" s="179">
        <v>42854</v>
      </c>
      <c r="D521" s="81" t="s">
        <v>69</v>
      </c>
      <c r="E521" s="81" t="s">
        <v>69</v>
      </c>
      <c r="F521" s="76"/>
      <c r="G521" s="77">
        <v>9</v>
      </c>
      <c r="H521" s="78">
        <f t="shared" si="274"/>
        <v>1.5</v>
      </c>
      <c r="I521" s="77">
        <f t="shared" si="294"/>
        <v>7.5</v>
      </c>
      <c r="J521" s="79">
        <f t="shared" si="295"/>
        <v>0</v>
      </c>
      <c r="K521" s="78">
        <f t="shared" si="296"/>
        <v>0</v>
      </c>
      <c r="L521" s="80">
        <f t="shared" si="297"/>
        <v>0</v>
      </c>
      <c r="M521" s="78">
        <f t="shared" si="298"/>
        <v>0</v>
      </c>
      <c r="N521" s="78"/>
      <c r="O521" s="78"/>
      <c r="P521" s="78"/>
      <c r="Q521" s="78"/>
      <c r="R521" s="78"/>
      <c r="S521" s="77"/>
      <c r="T521" s="77"/>
      <c r="U521" s="77"/>
      <c r="V521" s="77"/>
      <c r="W521" s="183"/>
    </row>
    <row r="522" spans="1:23" ht="16.95" customHeight="1" x14ac:dyDescent="0.3">
      <c r="A522" s="34"/>
      <c r="B522" s="18">
        <v>486</v>
      </c>
      <c r="C522" s="179">
        <v>42855</v>
      </c>
      <c r="D522" s="81">
        <v>0.4082986111111111</v>
      </c>
      <c r="E522" s="81">
        <v>0.9178587962962963</v>
      </c>
      <c r="F522" s="76">
        <f t="shared" si="293"/>
        <v>0.5095601851851852</v>
      </c>
      <c r="G522" s="77">
        <v>12</v>
      </c>
      <c r="H522" s="78">
        <f t="shared" si="274"/>
        <v>1.5</v>
      </c>
      <c r="I522" s="77">
        <f t="shared" si="294"/>
        <v>10.5</v>
      </c>
      <c r="J522" s="79">
        <f t="shared" si="295"/>
        <v>0.5</v>
      </c>
      <c r="K522" s="78">
        <f t="shared" si="296"/>
        <v>0.5</v>
      </c>
      <c r="L522" s="80">
        <f t="shared" si="297"/>
        <v>0</v>
      </c>
      <c r="M522" s="78">
        <f t="shared" si="298"/>
        <v>77</v>
      </c>
      <c r="N522" s="78">
        <v>2</v>
      </c>
      <c r="O522" s="78">
        <v>1</v>
      </c>
      <c r="P522" s="78">
        <f>IF(O522&gt;6,ROUND(N522*4/3*118+6*5/3*118+(O522-6)*8/3*118,0),ROUND(N522*4/3*118+O522*5/3*118,0))</f>
        <v>511</v>
      </c>
      <c r="Q522" s="78"/>
      <c r="R522" s="78"/>
      <c r="S522" s="77"/>
      <c r="T522" s="77"/>
      <c r="U522" s="77"/>
      <c r="V522" s="77"/>
      <c r="W522" s="183"/>
    </row>
    <row r="523" spans="1:23" ht="16.95" customHeight="1" x14ac:dyDescent="0.3">
      <c r="A523" s="171" t="s">
        <v>48</v>
      </c>
      <c r="B523" s="18">
        <v>487</v>
      </c>
      <c r="C523" s="179">
        <v>42856</v>
      </c>
      <c r="D523" s="81">
        <v>0.42864583333333334</v>
      </c>
      <c r="E523" s="81">
        <v>0.83585648148148151</v>
      </c>
      <c r="F523" s="76">
        <f>E523-D523</f>
        <v>0.40721064814814817</v>
      </c>
      <c r="G523" s="77">
        <v>10</v>
      </c>
      <c r="H523" s="78">
        <f t="shared" si="274"/>
        <v>1.5</v>
      </c>
      <c r="I523" s="77">
        <f>IF((G523="？"),"?",(G523-H523))</f>
        <v>8.5</v>
      </c>
      <c r="J523" s="79">
        <f>IF(I523-8&lt;0,0,(I523-8))</f>
        <v>0.5</v>
      </c>
      <c r="K523" s="78">
        <f>IF(2&lt;J523,2,J523)</f>
        <v>0.5</v>
      </c>
      <c r="L523" s="111">
        <f>J523-K523</f>
        <v>0</v>
      </c>
      <c r="M523" s="78">
        <f>IF(K523="?",0,ROUND(118*4/3*K523+118*5/3*L523,0))</f>
        <v>79</v>
      </c>
      <c r="N523" s="78"/>
      <c r="O523" s="78"/>
      <c r="P523" s="78"/>
      <c r="Q523" s="78"/>
      <c r="R523" s="78"/>
      <c r="S523" s="77"/>
      <c r="T523" s="77"/>
      <c r="U523" s="111" t="s">
        <v>265</v>
      </c>
      <c r="V523" s="100">
        <v>1025</v>
      </c>
      <c r="W523" s="48" t="s">
        <v>220</v>
      </c>
    </row>
    <row r="524" spans="1:23" ht="16.95" customHeight="1" x14ac:dyDescent="0.3">
      <c r="A524" s="204"/>
      <c r="B524" s="18">
        <v>488</v>
      </c>
      <c r="C524" s="179">
        <v>42857</v>
      </c>
      <c r="D524" s="198" t="s">
        <v>21</v>
      </c>
      <c r="E524" s="199"/>
      <c r="F524" s="76"/>
      <c r="G524" s="77"/>
      <c r="H524" s="78"/>
      <c r="I524" s="77"/>
      <c r="J524" s="79"/>
      <c r="K524" s="78"/>
      <c r="L524" s="77"/>
      <c r="M524" s="78"/>
      <c r="N524" s="78"/>
      <c r="O524" s="78"/>
      <c r="P524" s="78"/>
      <c r="Q524" s="78"/>
      <c r="R524" s="78"/>
      <c r="S524" s="77"/>
      <c r="T524" s="77"/>
      <c r="U524" s="77"/>
      <c r="V524" s="77"/>
      <c r="W524" s="183"/>
    </row>
    <row r="525" spans="1:23" ht="16.95" customHeight="1" x14ac:dyDescent="0.3">
      <c r="A525" s="204"/>
      <c r="B525" s="18">
        <v>489</v>
      </c>
      <c r="C525" s="179">
        <v>42858</v>
      </c>
      <c r="D525" s="81">
        <v>0.42745370370370367</v>
      </c>
      <c r="E525" s="81">
        <v>0.91667824074074078</v>
      </c>
      <c r="F525" s="76">
        <f>E525-D525</f>
        <v>0.48922453703703711</v>
      </c>
      <c r="G525" s="77">
        <v>11.5</v>
      </c>
      <c r="H525" s="78">
        <f t="shared" si="274"/>
        <v>1.5</v>
      </c>
      <c r="I525" s="77">
        <f t="shared" ref="I525:I532" si="299">IF((G525="？"),"?",(G525-H525))</f>
        <v>10</v>
      </c>
      <c r="J525" s="79">
        <f t="shared" si="295"/>
        <v>0</v>
      </c>
      <c r="K525" s="78">
        <f t="shared" ref="K525:K532" si="300">IF(2&lt;J525,2,J525)</f>
        <v>0</v>
      </c>
      <c r="L525" s="80">
        <f t="shared" ref="L525:L532" si="301">J525-K525</f>
        <v>0</v>
      </c>
      <c r="M525" s="78">
        <f t="shared" ref="M525:M555" si="302">IF(K525="?",0,ROUND(118*4/3*K525+118*5/3*L525,0))</f>
        <v>0</v>
      </c>
      <c r="N525" s="78">
        <v>2</v>
      </c>
      <c r="O525" s="78">
        <v>8</v>
      </c>
      <c r="P525" s="78">
        <f>IF(O525&gt;6,ROUND(N525*4/3*118+6*5/3*118+(O525-6)*8/3*118,0),ROUND(N525*4/3*118+O525*5/3*118,0))</f>
        <v>2124</v>
      </c>
      <c r="Q525" s="78"/>
      <c r="R525" s="78"/>
      <c r="S525" s="77"/>
      <c r="T525" s="77"/>
      <c r="U525" s="77"/>
      <c r="V525" s="77"/>
      <c r="W525" s="183"/>
    </row>
    <row r="526" spans="1:23" ht="16.95" customHeight="1" x14ac:dyDescent="0.3">
      <c r="A526" s="34" t="s">
        <v>160</v>
      </c>
      <c r="B526" s="18">
        <v>490</v>
      </c>
      <c r="C526" s="179">
        <v>42859</v>
      </c>
      <c r="D526" s="81">
        <v>0.61763888888888896</v>
      </c>
      <c r="E526" s="81">
        <v>0.91660879629629621</v>
      </c>
      <c r="F526" s="76">
        <f>E526-D526</f>
        <v>0.29896990740740725</v>
      </c>
      <c r="G526" s="77">
        <v>7</v>
      </c>
      <c r="H526" s="78">
        <f t="shared" si="274"/>
        <v>0.5</v>
      </c>
      <c r="I526" s="77">
        <f t="shared" si="299"/>
        <v>6.5</v>
      </c>
      <c r="J526" s="79">
        <f t="shared" si="295"/>
        <v>0</v>
      </c>
      <c r="K526" s="78">
        <f t="shared" si="300"/>
        <v>0</v>
      </c>
      <c r="L526" s="80">
        <f t="shared" si="301"/>
        <v>0</v>
      </c>
      <c r="M526" s="78">
        <f t="shared" si="302"/>
        <v>0</v>
      </c>
      <c r="N526" s="78">
        <v>2</v>
      </c>
      <c r="O526" s="78">
        <v>4.5</v>
      </c>
      <c r="P526" s="78">
        <f>IF(O526&gt;6,ROUND(N526*4/3*118+6*5/3*118+(O526-6)*8/3*118,0),ROUND(N526*4/3*118+O526*5/3*118,0))</f>
        <v>1200</v>
      </c>
      <c r="Q526" s="78"/>
      <c r="R526" s="78"/>
      <c r="S526" s="77"/>
      <c r="T526" s="77"/>
      <c r="U526" s="77"/>
      <c r="V526" s="77"/>
      <c r="W526" s="183"/>
    </row>
    <row r="527" spans="1:23" x14ac:dyDescent="0.3">
      <c r="A527" s="34" t="s">
        <v>249</v>
      </c>
      <c r="B527" s="18"/>
      <c r="C527" s="177" t="s">
        <v>207</v>
      </c>
      <c r="D527" s="26"/>
      <c r="E527" s="26"/>
      <c r="F527" s="32"/>
      <c r="G527" s="27">
        <f>SUM(G499:G526)</f>
        <v>262.5</v>
      </c>
      <c r="H527" s="27">
        <f>SUM(H499:H526)</f>
        <v>34</v>
      </c>
      <c r="I527" s="27">
        <f t="shared" ref="I527:R527" si="303">SUM(I499:I526)</f>
        <v>228.5</v>
      </c>
      <c r="J527" s="27">
        <f t="shared" si="303"/>
        <v>7.5</v>
      </c>
      <c r="K527" s="27">
        <f t="shared" si="303"/>
        <v>7</v>
      </c>
      <c r="L527" s="36">
        <f t="shared" si="303"/>
        <v>0.5</v>
      </c>
      <c r="M527" s="27">
        <f t="shared" si="303"/>
        <v>1179</v>
      </c>
      <c r="N527" s="27">
        <f t="shared" si="303"/>
        <v>6</v>
      </c>
      <c r="O527" s="27">
        <f t="shared" si="303"/>
        <v>13.5</v>
      </c>
      <c r="P527" s="27">
        <f t="shared" si="303"/>
        <v>3835</v>
      </c>
      <c r="Q527" s="27">
        <v>3</v>
      </c>
      <c r="R527" s="27">
        <f t="shared" si="303"/>
        <v>5085</v>
      </c>
      <c r="S527" s="27">
        <v>3</v>
      </c>
      <c r="T527" s="27">
        <v>3199</v>
      </c>
      <c r="U527" s="36">
        <v>1</v>
      </c>
      <c r="V527" s="27">
        <v>1025</v>
      </c>
      <c r="W527" s="47" t="s">
        <v>245</v>
      </c>
    </row>
    <row r="528" spans="1:23" x14ac:dyDescent="0.3">
      <c r="A528" s="34"/>
      <c r="B528" s="118"/>
      <c r="C528" s="177" t="s">
        <v>336</v>
      </c>
      <c r="D528" s="84"/>
      <c r="E528" s="85"/>
      <c r="F528" s="32"/>
      <c r="G528" s="27">
        <f>G527-G506-G513-G520-G502-G509-G516</f>
        <v>207</v>
      </c>
      <c r="H528" s="27">
        <f>H527-H506-H513-H520-H502-H509-H516</f>
        <v>27</v>
      </c>
      <c r="I528" s="27">
        <f>I527-J523-I506-I513-I520-I502-I509-I516</f>
        <v>179.5</v>
      </c>
      <c r="J528" s="27">
        <f>J527-J523-J506-J513-J520-J502-J509-J516</f>
        <v>2</v>
      </c>
      <c r="K528" s="27">
        <f t="shared" ref="K528:M528" si="304">K527-K523-K506-K513-K520-K502-K509-K516</f>
        <v>2</v>
      </c>
      <c r="L528" s="27">
        <f t="shared" si="304"/>
        <v>0</v>
      </c>
      <c r="M528" s="27">
        <f t="shared" si="304"/>
        <v>308</v>
      </c>
      <c r="N528" s="27">
        <f>N527</f>
        <v>6</v>
      </c>
      <c r="O528" s="27">
        <f t="shared" ref="O528" si="305">O527</f>
        <v>13.5</v>
      </c>
      <c r="P528" s="27">
        <f t="shared" ref="P528" si="306">P527</f>
        <v>3835</v>
      </c>
      <c r="Q528" s="27">
        <f t="shared" ref="Q528" si="307">Q527</f>
        <v>3</v>
      </c>
      <c r="R528" s="27">
        <f t="shared" ref="R528" si="308">R527</f>
        <v>5085</v>
      </c>
      <c r="S528" s="27">
        <f t="shared" ref="S528" si="309">S527</f>
        <v>3</v>
      </c>
      <c r="T528" s="27">
        <f t="shared" ref="T528" si="310">T527</f>
        <v>3199</v>
      </c>
      <c r="U528" s="36">
        <f t="shared" ref="U528" si="311">U527</f>
        <v>1</v>
      </c>
      <c r="V528" s="27">
        <f t="shared" ref="V528" si="312">V527</f>
        <v>1025</v>
      </c>
      <c r="W528" s="27"/>
    </row>
    <row r="529" spans="1:23" ht="16.95" customHeight="1" x14ac:dyDescent="0.3">
      <c r="A529" s="34" t="s">
        <v>206</v>
      </c>
      <c r="B529" s="18">
        <v>491</v>
      </c>
      <c r="C529" s="176">
        <v>42860</v>
      </c>
      <c r="D529" s="51">
        <v>0.42844907407407407</v>
      </c>
      <c r="E529" s="51">
        <v>0.73054398148148147</v>
      </c>
      <c r="F529" s="9">
        <f>E529-D529</f>
        <v>0.30209490740740741</v>
      </c>
      <c r="G529" s="5">
        <v>7.5</v>
      </c>
      <c r="H529" s="42">
        <f t="shared" si="274"/>
        <v>0.5</v>
      </c>
      <c r="I529" s="5">
        <f t="shared" si="299"/>
        <v>7</v>
      </c>
      <c r="J529" s="28">
        <f t="shared" ref="J529:J556" si="313">IF(I529-10&lt;0,0,(I529-10))</f>
        <v>0</v>
      </c>
      <c r="K529" s="42">
        <f t="shared" si="300"/>
        <v>0</v>
      </c>
      <c r="L529" s="130">
        <f t="shared" si="301"/>
        <v>0</v>
      </c>
      <c r="M529" s="42">
        <f t="shared" si="302"/>
        <v>0</v>
      </c>
      <c r="N529" s="42"/>
      <c r="O529" s="42"/>
      <c r="P529" s="42"/>
      <c r="Q529" s="42"/>
      <c r="R529" s="42"/>
      <c r="S529" s="5"/>
      <c r="T529" s="5"/>
      <c r="U529" s="5"/>
      <c r="V529" s="5"/>
      <c r="W529" s="183"/>
    </row>
    <row r="530" spans="1:23" ht="16.95" customHeight="1" x14ac:dyDescent="0.3">
      <c r="A530" s="34" t="s">
        <v>104</v>
      </c>
      <c r="B530" s="18">
        <v>492</v>
      </c>
      <c r="C530" s="176">
        <v>42861</v>
      </c>
      <c r="D530" s="51">
        <v>0.40910879629629626</v>
      </c>
      <c r="E530" s="51">
        <v>0.91700231481481476</v>
      </c>
      <c r="F530" s="9">
        <f>E530-D530</f>
        <v>0.50789351851851849</v>
      </c>
      <c r="G530" s="5">
        <v>12</v>
      </c>
      <c r="H530" s="42">
        <f t="shared" si="274"/>
        <v>1.5</v>
      </c>
      <c r="I530" s="5">
        <f t="shared" si="299"/>
        <v>10.5</v>
      </c>
      <c r="J530" s="28">
        <f t="shared" si="313"/>
        <v>0.5</v>
      </c>
      <c r="K530" s="42">
        <f t="shared" si="300"/>
        <v>0.5</v>
      </c>
      <c r="L530" s="130">
        <f t="shared" si="301"/>
        <v>0</v>
      </c>
      <c r="M530" s="42">
        <f t="shared" si="302"/>
        <v>79</v>
      </c>
      <c r="N530" s="42"/>
      <c r="O530" s="42"/>
      <c r="P530" s="42"/>
      <c r="Q530" s="42"/>
      <c r="R530" s="42"/>
      <c r="S530" s="5"/>
      <c r="T530" s="5"/>
      <c r="U530" s="5"/>
      <c r="V530" s="5"/>
      <c r="W530" s="183"/>
    </row>
    <row r="531" spans="1:23" ht="16.95" customHeight="1" x14ac:dyDescent="0.3">
      <c r="B531" s="18">
        <v>493</v>
      </c>
      <c r="C531" s="176">
        <v>42862</v>
      </c>
      <c r="D531" s="51">
        <v>0.41820601851851852</v>
      </c>
      <c r="E531" s="51">
        <v>0.9250694444444445</v>
      </c>
      <c r="F531" s="9">
        <f>E531-D531</f>
        <v>0.50686342592592593</v>
      </c>
      <c r="G531" s="5">
        <v>12</v>
      </c>
      <c r="H531" s="42">
        <f t="shared" si="274"/>
        <v>1.5</v>
      </c>
      <c r="I531" s="5">
        <f t="shared" si="299"/>
        <v>10.5</v>
      </c>
      <c r="J531" s="28">
        <f>IF(I531-8&lt;0,0,(I531-8))</f>
        <v>2.5</v>
      </c>
      <c r="K531" s="42">
        <f t="shared" si="300"/>
        <v>2</v>
      </c>
      <c r="L531" s="130">
        <f t="shared" si="301"/>
        <v>0.5</v>
      </c>
      <c r="M531" s="42">
        <f t="shared" si="302"/>
        <v>413</v>
      </c>
      <c r="N531" s="42"/>
      <c r="O531" s="42"/>
      <c r="P531" s="42"/>
      <c r="Q531" s="42" t="s">
        <v>268</v>
      </c>
      <c r="R531" s="42">
        <f>IF(I531&gt;8,ROUND(2*4/3*118+6*5/3*118+(I531-8)*8/3*118,0),ROUND(2*4/3*118+(I531-2)*5/3*118,0))</f>
        <v>2281</v>
      </c>
      <c r="S531" s="5"/>
      <c r="T531" s="5"/>
      <c r="U531" s="5"/>
      <c r="V531" s="5"/>
      <c r="W531" s="183"/>
    </row>
    <row r="532" spans="1:23" ht="16.95" customHeight="1" x14ac:dyDescent="0.3">
      <c r="A532" s="34"/>
      <c r="B532" s="18">
        <v>494</v>
      </c>
      <c r="C532" s="176">
        <v>42863</v>
      </c>
      <c r="D532" s="51">
        <v>0.44019675925925927</v>
      </c>
      <c r="E532" s="51">
        <v>0.73277777777777775</v>
      </c>
      <c r="F532" s="9">
        <f>E532-D532</f>
        <v>0.29258101851851848</v>
      </c>
      <c r="G532" s="5">
        <v>7</v>
      </c>
      <c r="H532" s="42">
        <f t="shared" si="274"/>
        <v>0.5</v>
      </c>
      <c r="I532" s="5">
        <f t="shared" si="299"/>
        <v>6.5</v>
      </c>
      <c r="J532" s="28">
        <f t="shared" si="313"/>
        <v>0</v>
      </c>
      <c r="K532" s="42">
        <f t="shared" si="300"/>
        <v>0</v>
      </c>
      <c r="L532" s="130">
        <f t="shared" si="301"/>
        <v>0</v>
      </c>
      <c r="M532" s="42">
        <f t="shared" si="302"/>
        <v>0</v>
      </c>
      <c r="N532" s="42"/>
      <c r="O532" s="42"/>
      <c r="P532" s="42"/>
      <c r="Q532" s="42"/>
      <c r="R532" s="42"/>
      <c r="S532" s="5"/>
      <c r="T532" s="5"/>
      <c r="U532" s="5"/>
      <c r="V532" s="5"/>
      <c r="W532" s="183"/>
    </row>
    <row r="533" spans="1:23" ht="16.95" customHeight="1" x14ac:dyDescent="0.3">
      <c r="A533" s="34"/>
      <c r="B533" s="18">
        <v>495</v>
      </c>
      <c r="C533" s="176">
        <v>42864</v>
      </c>
      <c r="D533" s="202" t="s">
        <v>21</v>
      </c>
      <c r="E533" s="203"/>
      <c r="F533" s="9"/>
      <c r="G533" s="5"/>
      <c r="H533" s="5"/>
      <c r="I533" s="5"/>
      <c r="J533" s="28"/>
      <c r="K533" s="42"/>
      <c r="L533" s="5"/>
      <c r="M533" s="42"/>
      <c r="N533" s="42"/>
      <c r="O533" s="42"/>
      <c r="P533" s="42"/>
      <c r="Q533" s="42"/>
      <c r="R533" s="42"/>
      <c r="S533" s="5"/>
      <c r="T533" s="5"/>
      <c r="U533" s="5"/>
      <c r="V533" s="5"/>
      <c r="W533" s="183"/>
    </row>
    <row r="534" spans="1:23" ht="16.95" customHeight="1" x14ac:dyDescent="0.3">
      <c r="A534" s="34"/>
      <c r="B534" s="18">
        <v>496</v>
      </c>
      <c r="C534" s="176">
        <v>42865</v>
      </c>
      <c r="D534" s="51">
        <v>0.43535879629629631</v>
      </c>
      <c r="E534" s="51">
        <v>0.91656249999999995</v>
      </c>
      <c r="F534" s="9">
        <f t="shared" ref="F534:F555" si="314">E534-D534</f>
        <v>0.48120370370370363</v>
      </c>
      <c r="G534" s="5">
        <v>11.5</v>
      </c>
      <c r="H534" s="42">
        <f t="shared" ref="H534:H598" si="315">IF(G534&gt;=9,1.5,0.5)</f>
        <v>1.5</v>
      </c>
      <c r="I534" s="5">
        <f t="shared" ref="I534:I542" si="316">IF((G534="？"),"?",(G534-H534))</f>
        <v>10</v>
      </c>
      <c r="J534" s="28">
        <f t="shared" si="313"/>
        <v>0</v>
      </c>
      <c r="K534" s="42">
        <f t="shared" ref="K534:K542" si="317">IF(2&lt;J534,2,J534)</f>
        <v>0</v>
      </c>
      <c r="L534" s="130">
        <f t="shared" ref="L534:L542" si="318">J534-K534</f>
        <v>0</v>
      </c>
      <c r="M534" s="42">
        <f t="shared" si="302"/>
        <v>0</v>
      </c>
      <c r="N534" s="42"/>
      <c r="O534" s="42"/>
      <c r="P534" s="42"/>
      <c r="Q534" s="42"/>
      <c r="R534" s="42"/>
      <c r="S534" s="5"/>
      <c r="T534" s="5"/>
      <c r="U534" s="5"/>
      <c r="V534" s="5"/>
      <c r="W534" s="183"/>
    </row>
    <row r="535" spans="1:23" ht="16.95" customHeight="1" x14ac:dyDescent="0.3">
      <c r="A535" s="34"/>
      <c r="B535" s="18">
        <v>497</v>
      </c>
      <c r="C535" s="176">
        <v>42866</v>
      </c>
      <c r="D535" s="51">
        <v>0.42570601851851847</v>
      </c>
      <c r="E535" s="51">
        <v>0.72979166666666673</v>
      </c>
      <c r="F535" s="9">
        <f t="shared" si="314"/>
        <v>0.30408564814814826</v>
      </c>
      <c r="G535" s="5">
        <v>7.5</v>
      </c>
      <c r="H535" s="42">
        <f t="shared" si="315"/>
        <v>0.5</v>
      </c>
      <c r="I535" s="5">
        <f t="shared" si="316"/>
        <v>7</v>
      </c>
      <c r="J535" s="28">
        <f t="shared" si="313"/>
        <v>0</v>
      </c>
      <c r="K535" s="42">
        <f t="shared" si="317"/>
        <v>0</v>
      </c>
      <c r="L535" s="130">
        <f t="shared" si="318"/>
        <v>0</v>
      </c>
      <c r="M535" s="42">
        <f t="shared" si="302"/>
        <v>0</v>
      </c>
      <c r="N535" s="42"/>
      <c r="O535" s="42"/>
      <c r="P535" s="42"/>
      <c r="Q535" s="42"/>
      <c r="R535" s="42"/>
      <c r="S535" s="5"/>
      <c r="T535" s="5"/>
      <c r="U535" s="5"/>
      <c r="V535" s="5"/>
      <c r="W535" s="183"/>
    </row>
    <row r="536" spans="1:23" ht="16.95" customHeight="1" x14ac:dyDescent="0.3">
      <c r="A536" s="34"/>
      <c r="B536" s="18">
        <v>498</v>
      </c>
      <c r="C536" s="176">
        <v>42867</v>
      </c>
      <c r="D536" s="51">
        <v>0.43709490740740736</v>
      </c>
      <c r="E536" s="51">
        <v>0.77259259259259261</v>
      </c>
      <c r="F536" s="9">
        <f t="shared" si="314"/>
        <v>0.33549768518518525</v>
      </c>
      <c r="G536" s="5">
        <v>8</v>
      </c>
      <c r="H536" s="42">
        <f t="shared" si="315"/>
        <v>0.5</v>
      </c>
      <c r="I536" s="5">
        <f t="shared" si="316"/>
        <v>7.5</v>
      </c>
      <c r="J536" s="28">
        <f t="shared" si="313"/>
        <v>0</v>
      </c>
      <c r="K536" s="42">
        <f t="shared" si="317"/>
        <v>0</v>
      </c>
      <c r="L536" s="130">
        <f t="shared" si="318"/>
        <v>0</v>
      </c>
      <c r="M536" s="42">
        <f t="shared" si="302"/>
        <v>0</v>
      </c>
      <c r="N536" s="42"/>
      <c r="O536" s="42"/>
      <c r="P536" s="42"/>
      <c r="Q536" s="42"/>
      <c r="R536" s="42"/>
      <c r="S536" s="5"/>
      <c r="T536" s="5"/>
      <c r="U536" s="5"/>
      <c r="V536" s="5"/>
      <c r="W536" s="183"/>
    </row>
    <row r="537" spans="1:23" ht="16.95" customHeight="1" x14ac:dyDescent="0.3">
      <c r="A537" s="34"/>
      <c r="B537" s="18">
        <v>499</v>
      </c>
      <c r="C537" s="176">
        <v>42868</v>
      </c>
      <c r="D537" s="51">
        <v>0.41524305555555557</v>
      </c>
      <c r="E537" s="51">
        <v>0.79956018518518512</v>
      </c>
      <c r="F537" s="9">
        <f t="shared" si="314"/>
        <v>0.38431712962962955</v>
      </c>
      <c r="G537" s="5">
        <v>9</v>
      </c>
      <c r="H537" s="42">
        <f t="shared" si="315"/>
        <v>1.5</v>
      </c>
      <c r="I537" s="5">
        <f t="shared" si="316"/>
        <v>7.5</v>
      </c>
      <c r="J537" s="28">
        <f>IF(I537-8&lt;0,0,(I537-8))</f>
        <v>0</v>
      </c>
      <c r="K537" s="42">
        <f>IF(2&lt;J537,2,J537)</f>
        <v>0</v>
      </c>
      <c r="L537" s="130">
        <f>J537-K537</f>
        <v>0</v>
      </c>
      <c r="M537" s="42">
        <f t="shared" si="302"/>
        <v>0</v>
      </c>
      <c r="N537" s="42"/>
      <c r="O537" s="42"/>
      <c r="P537" s="42"/>
      <c r="Q537" s="42" t="s">
        <v>264</v>
      </c>
      <c r="R537" s="42">
        <f>IF(I537&gt;8,ROUND(2*4/3*118+6*5/3*118+(I537-8)*8/3*118,0),ROUND(2*4/3*118+(I537-2)*5/3*118,0))</f>
        <v>1396</v>
      </c>
      <c r="S537" s="5"/>
      <c r="T537" s="5"/>
      <c r="U537" s="5"/>
      <c r="V537" s="5"/>
      <c r="W537" s="183"/>
    </row>
    <row r="538" spans="1:23" ht="16.95" customHeight="1" x14ac:dyDescent="0.3">
      <c r="A538" s="34"/>
      <c r="B538" s="18">
        <v>500</v>
      </c>
      <c r="C538" s="176">
        <v>42869</v>
      </c>
      <c r="D538" s="51">
        <v>0.49943287037037037</v>
      </c>
      <c r="E538" s="51">
        <v>0.91665509259259259</v>
      </c>
      <c r="F538" s="9">
        <f t="shared" si="314"/>
        <v>0.41722222222222222</v>
      </c>
      <c r="G538" s="5">
        <v>10</v>
      </c>
      <c r="H538" s="42">
        <f t="shared" si="315"/>
        <v>1.5</v>
      </c>
      <c r="I538" s="5">
        <f t="shared" si="316"/>
        <v>8.5</v>
      </c>
      <c r="J538" s="28">
        <f t="shared" si="313"/>
        <v>0</v>
      </c>
      <c r="K538" s="42">
        <f t="shared" si="317"/>
        <v>0</v>
      </c>
      <c r="L538" s="130">
        <f t="shared" si="318"/>
        <v>0</v>
      </c>
      <c r="M538" s="42">
        <f t="shared" si="302"/>
        <v>0</v>
      </c>
      <c r="N538" s="42"/>
      <c r="O538" s="42"/>
      <c r="P538" s="42"/>
      <c r="Q538" s="42"/>
      <c r="R538" s="42"/>
      <c r="S538" s="5"/>
      <c r="T538" s="5"/>
      <c r="U538" s="5"/>
      <c r="V538" s="5"/>
      <c r="W538" s="183"/>
    </row>
    <row r="539" spans="1:23" ht="16.95" customHeight="1" x14ac:dyDescent="0.3">
      <c r="A539" s="34"/>
      <c r="B539" s="18">
        <v>501</v>
      </c>
      <c r="C539" s="176">
        <v>42870</v>
      </c>
      <c r="D539" s="51">
        <v>0.42692129629629627</v>
      </c>
      <c r="E539" s="51">
        <v>0.73793981481481474</v>
      </c>
      <c r="F539" s="9">
        <f t="shared" si="314"/>
        <v>0.31101851851851847</v>
      </c>
      <c r="G539" s="5">
        <v>7.5</v>
      </c>
      <c r="H539" s="42">
        <f t="shared" si="315"/>
        <v>0.5</v>
      </c>
      <c r="I539" s="5">
        <f t="shared" si="316"/>
        <v>7</v>
      </c>
      <c r="J539" s="28">
        <f t="shared" si="313"/>
        <v>0</v>
      </c>
      <c r="K539" s="42">
        <f t="shared" si="317"/>
        <v>0</v>
      </c>
      <c r="L539" s="130">
        <f t="shared" si="318"/>
        <v>0</v>
      </c>
      <c r="M539" s="42">
        <f t="shared" si="302"/>
        <v>0</v>
      </c>
      <c r="N539" s="42"/>
      <c r="O539" s="42"/>
      <c r="P539" s="42"/>
      <c r="Q539" s="42"/>
      <c r="R539" s="42"/>
      <c r="S539" s="5"/>
      <c r="T539" s="5"/>
      <c r="U539" s="5"/>
      <c r="V539" s="5"/>
      <c r="W539" s="183"/>
    </row>
    <row r="540" spans="1:23" x14ac:dyDescent="0.3">
      <c r="A540" s="34"/>
      <c r="B540" s="18">
        <v>502</v>
      </c>
      <c r="C540" s="176">
        <v>42871</v>
      </c>
      <c r="D540" s="51">
        <v>0.61143518518518525</v>
      </c>
      <c r="E540" s="51">
        <v>0.91730324074074077</v>
      </c>
      <c r="F540" s="9">
        <f t="shared" si="314"/>
        <v>0.30586805555555552</v>
      </c>
      <c r="G540" s="5">
        <v>7.5</v>
      </c>
      <c r="H540" s="42">
        <f t="shared" si="315"/>
        <v>0.5</v>
      </c>
      <c r="I540" s="5">
        <f t="shared" si="316"/>
        <v>7</v>
      </c>
      <c r="J540" s="28">
        <f>IF(I540-8&lt;0,0,(I540-8))</f>
        <v>0</v>
      </c>
      <c r="K540" s="42">
        <f t="shared" si="317"/>
        <v>0</v>
      </c>
      <c r="L540" s="130">
        <f t="shared" si="318"/>
        <v>0</v>
      </c>
      <c r="M540" s="42">
        <f t="shared" si="302"/>
        <v>0</v>
      </c>
      <c r="N540" s="42"/>
      <c r="O540" s="42"/>
      <c r="P540" s="42"/>
      <c r="Q540" s="42"/>
      <c r="R540" s="42"/>
      <c r="S540" s="5" t="s">
        <v>264</v>
      </c>
      <c r="T540" s="56">
        <v>946</v>
      </c>
      <c r="U540" s="5"/>
      <c r="V540" s="5"/>
      <c r="W540" s="183"/>
    </row>
    <row r="541" spans="1:23" ht="16.95" customHeight="1" x14ac:dyDescent="0.3">
      <c r="A541" s="34"/>
      <c r="B541" s="18">
        <v>503</v>
      </c>
      <c r="C541" s="176">
        <v>42872</v>
      </c>
      <c r="D541" s="51">
        <v>0.43178240740740742</v>
      </c>
      <c r="E541" s="51">
        <v>0.73427083333333332</v>
      </c>
      <c r="F541" s="9">
        <f t="shared" si="314"/>
        <v>0.3024884259259259</v>
      </c>
      <c r="G541" s="5">
        <v>7.5</v>
      </c>
      <c r="H541" s="42">
        <f t="shared" si="315"/>
        <v>0.5</v>
      </c>
      <c r="I541" s="5">
        <f t="shared" si="316"/>
        <v>7</v>
      </c>
      <c r="J541" s="28">
        <f t="shared" si="313"/>
        <v>0</v>
      </c>
      <c r="K541" s="42">
        <f t="shared" si="317"/>
        <v>0</v>
      </c>
      <c r="L541" s="130">
        <f t="shared" si="318"/>
        <v>0</v>
      </c>
      <c r="M541" s="42">
        <f t="shared" si="302"/>
        <v>0</v>
      </c>
      <c r="N541" s="42"/>
      <c r="O541" s="42"/>
      <c r="P541" s="42"/>
      <c r="Q541" s="42"/>
      <c r="R541" s="42"/>
      <c r="S541" s="5"/>
      <c r="T541" s="5"/>
      <c r="U541" s="5"/>
      <c r="V541" s="5"/>
      <c r="W541" s="183"/>
    </row>
    <row r="542" spans="1:23" ht="16.95" customHeight="1" x14ac:dyDescent="0.3">
      <c r="A542" s="34"/>
      <c r="B542" s="18">
        <v>504</v>
      </c>
      <c r="C542" s="176">
        <v>42873</v>
      </c>
      <c r="D542" s="51">
        <v>0.42728009259259259</v>
      </c>
      <c r="E542" s="51">
        <v>0.91640046296296296</v>
      </c>
      <c r="F542" s="9">
        <f t="shared" si="314"/>
        <v>0.48912037037037037</v>
      </c>
      <c r="G542" s="5">
        <v>11.5</v>
      </c>
      <c r="H542" s="42">
        <f t="shared" si="315"/>
        <v>1.5</v>
      </c>
      <c r="I542" s="5">
        <f t="shared" si="316"/>
        <v>10</v>
      </c>
      <c r="J542" s="28">
        <f t="shared" si="313"/>
        <v>0</v>
      </c>
      <c r="K542" s="42">
        <f t="shared" si="317"/>
        <v>0</v>
      </c>
      <c r="L542" s="130">
        <f t="shared" si="318"/>
        <v>0</v>
      </c>
      <c r="M542" s="42">
        <f t="shared" si="302"/>
        <v>0</v>
      </c>
      <c r="N542" s="42"/>
      <c r="O542" s="42"/>
      <c r="P542" s="42"/>
      <c r="Q542" s="42"/>
      <c r="R542" s="42"/>
      <c r="S542" s="5"/>
      <c r="T542" s="5"/>
      <c r="U542" s="5"/>
      <c r="V542" s="5"/>
      <c r="W542" s="183"/>
    </row>
    <row r="543" spans="1:23" ht="16.95" customHeight="1" x14ac:dyDescent="0.3">
      <c r="A543" s="34"/>
      <c r="B543" s="18">
        <v>505</v>
      </c>
      <c r="C543" s="176">
        <v>42874</v>
      </c>
      <c r="D543" s="202" t="s">
        <v>21</v>
      </c>
      <c r="E543" s="203"/>
      <c r="F543" s="9"/>
      <c r="G543" s="5"/>
      <c r="H543" s="42"/>
      <c r="I543" s="5"/>
      <c r="J543" s="28"/>
      <c r="K543" s="42"/>
      <c r="L543" s="5"/>
      <c r="M543" s="42"/>
      <c r="N543" s="42"/>
      <c r="O543" s="42"/>
      <c r="P543" s="42"/>
      <c r="Q543" s="42"/>
      <c r="R543" s="42"/>
      <c r="S543" s="5"/>
      <c r="T543" s="5"/>
      <c r="U543" s="5"/>
      <c r="V543" s="5"/>
      <c r="W543" s="183"/>
    </row>
    <row r="544" spans="1:23" ht="16.95" customHeight="1" x14ac:dyDescent="0.3">
      <c r="A544" s="34"/>
      <c r="B544" s="18">
        <v>506</v>
      </c>
      <c r="C544" s="176">
        <v>42875</v>
      </c>
      <c r="D544" s="51">
        <v>0.48979166666666668</v>
      </c>
      <c r="E544" s="51">
        <v>0.91743055555555564</v>
      </c>
      <c r="F544" s="9">
        <f t="shared" si="314"/>
        <v>0.42763888888888896</v>
      </c>
      <c r="G544" s="5">
        <v>10.5</v>
      </c>
      <c r="H544" s="42">
        <f t="shared" si="315"/>
        <v>1.5</v>
      </c>
      <c r="I544" s="5">
        <f>IF((G544="？"),"?",(G544-H544))</f>
        <v>9</v>
      </c>
      <c r="J544" s="28">
        <f t="shared" si="313"/>
        <v>0</v>
      </c>
      <c r="K544" s="42">
        <f>IF(2&lt;J544,2,J544)</f>
        <v>0</v>
      </c>
      <c r="L544" s="130">
        <f>J544-K544</f>
        <v>0</v>
      </c>
      <c r="M544" s="42">
        <f t="shared" si="302"/>
        <v>0</v>
      </c>
      <c r="N544" s="42"/>
      <c r="O544" s="42"/>
      <c r="P544" s="42"/>
      <c r="Q544" s="42"/>
      <c r="R544" s="42"/>
      <c r="S544" s="5"/>
      <c r="T544" s="5"/>
      <c r="U544" s="5"/>
      <c r="V544" s="5"/>
      <c r="W544" s="183"/>
    </row>
    <row r="545" spans="1:23" ht="16.95" customHeight="1" x14ac:dyDescent="0.3">
      <c r="A545" s="34"/>
      <c r="B545" s="18">
        <v>507</v>
      </c>
      <c r="C545" s="176">
        <v>42876</v>
      </c>
      <c r="D545" s="51">
        <v>0.41724537037037041</v>
      </c>
      <c r="E545" s="51">
        <v>0.86726851851851849</v>
      </c>
      <c r="F545" s="9">
        <f t="shared" si="314"/>
        <v>0.45002314814814809</v>
      </c>
      <c r="G545" s="5">
        <v>11</v>
      </c>
      <c r="H545" s="42">
        <f t="shared" si="315"/>
        <v>1.5</v>
      </c>
      <c r="I545" s="5">
        <f>IF((G545="？"),"?",(G545-H545))</f>
        <v>9.5</v>
      </c>
      <c r="J545" s="28">
        <f t="shared" si="313"/>
        <v>0</v>
      </c>
      <c r="K545" s="42">
        <f>IF(2&lt;J545,2,J545)</f>
        <v>0</v>
      </c>
      <c r="L545" s="130">
        <f>J545-K545</f>
        <v>0</v>
      </c>
      <c r="M545" s="42">
        <f t="shared" si="302"/>
        <v>0</v>
      </c>
      <c r="N545" s="42"/>
      <c r="O545" s="42"/>
      <c r="P545" s="42"/>
      <c r="Q545" s="42"/>
      <c r="R545" s="42"/>
      <c r="S545" s="5"/>
      <c r="T545" s="5"/>
      <c r="U545" s="5"/>
      <c r="V545" s="5"/>
      <c r="W545" s="183"/>
    </row>
    <row r="546" spans="1:23" ht="16.95" customHeight="1" x14ac:dyDescent="0.3">
      <c r="A546" s="34"/>
      <c r="B546" s="18">
        <v>508</v>
      </c>
      <c r="C546" s="176">
        <v>42877</v>
      </c>
      <c r="D546" s="202" t="s">
        <v>21</v>
      </c>
      <c r="E546" s="203"/>
      <c r="F546" s="9"/>
      <c r="G546" s="5"/>
      <c r="H546" s="5"/>
      <c r="I546" s="5"/>
      <c r="J546" s="28">
        <f t="shared" si="313"/>
        <v>0</v>
      </c>
      <c r="K546" s="42"/>
      <c r="L546" s="5"/>
      <c r="M546" s="42">
        <f t="shared" si="302"/>
        <v>0</v>
      </c>
      <c r="N546" s="42"/>
      <c r="O546" s="42"/>
      <c r="P546" s="42"/>
      <c r="Q546" s="42"/>
      <c r="R546" s="42"/>
      <c r="S546" s="5"/>
      <c r="T546" s="5"/>
      <c r="U546" s="5"/>
      <c r="V546" s="5"/>
      <c r="W546" s="183"/>
    </row>
    <row r="547" spans="1:23" ht="16.95" customHeight="1" x14ac:dyDescent="0.3">
      <c r="A547" s="34"/>
      <c r="B547" s="18">
        <v>509</v>
      </c>
      <c r="C547" s="176">
        <v>42878</v>
      </c>
      <c r="D547" s="51">
        <v>0.42219907407407403</v>
      </c>
      <c r="E547" s="51">
        <v>0.73593750000000002</v>
      </c>
      <c r="F547" s="9">
        <f t="shared" si="314"/>
        <v>0.31373842592592599</v>
      </c>
      <c r="G547" s="5">
        <v>7.5</v>
      </c>
      <c r="H547" s="42">
        <f t="shared" si="315"/>
        <v>0.5</v>
      </c>
      <c r="I547" s="5">
        <f>IF((G547="？"),"?",(G547-H547))</f>
        <v>7</v>
      </c>
      <c r="J547" s="28">
        <f t="shared" si="313"/>
        <v>0</v>
      </c>
      <c r="K547" s="42">
        <f>IF(2&lt;J547,2,J547)</f>
        <v>0</v>
      </c>
      <c r="L547" s="130">
        <f>J547-K547</f>
        <v>0</v>
      </c>
      <c r="M547" s="42">
        <f t="shared" si="302"/>
        <v>0</v>
      </c>
      <c r="N547" s="42"/>
      <c r="O547" s="42"/>
      <c r="P547" s="42"/>
      <c r="Q547" s="42"/>
      <c r="R547" s="42"/>
      <c r="S547" s="5"/>
      <c r="T547" s="5"/>
      <c r="U547" s="5"/>
      <c r="V547" s="5"/>
      <c r="W547" s="183"/>
    </row>
    <row r="548" spans="1:23" ht="16.95" customHeight="1" x14ac:dyDescent="0.3">
      <c r="A548" s="34"/>
      <c r="B548" s="18">
        <v>510</v>
      </c>
      <c r="C548" s="176">
        <v>42879</v>
      </c>
      <c r="D548" s="51">
        <v>0.43693287037037037</v>
      </c>
      <c r="E548" s="51">
        <v>0.73182870370370379</v>
      </c>
      <c r="F548" s="9">
        <f t="shared" si="314"/>
        <v>0.29489583333333341</v>
      </c>
      <c r="G548" s="5">
        <v>7</v>
      </c>
      <c r="H548" s="42">
        <f t="shared" si="315"/>
        <v>0.5</v>
      </c>
      <c r="I548" s="5">
        <f>IF((G548="？"),"?",(G548-H548))</f>
        <v>6.5</v>
      </c>
      <c r="J548" s="28">
        <f t="shared" si="313"/>
        <v>0</v>
      </c>
      <c r="K548" s="42">
        <f>IF(2&lt;J548,2,J548)</f>
        <v>0</v>
      </c>
      <c r="L548" s="130">
        <f>J548-K548</f>
        <v>0</v>
      </c>
      <c r="M548" s="42">
        <f t="shared" si="302"/>
        <v>0</v>
      </c>
      <c r="N548" s="42"/>
      <c r="O548" s="42"/>
      <c r="P548" s="42"/>
      <c r="Q548" s="42"/>
      <c r="R548" s="42"/>
      <c r="S548" s="5"/>
      <c r="T548" s="5"/>
      <c r="U548" s="5"/>
      <c r="V548" s="5"/>
      <c r="W548" s="183"/>
    </row>
    <row r="549" spans="1:23" ht="16.95" customHeight="1" x14ac:dyDescent="0.3">
      <c r="A549" s="34"/>
      <c r="B549" s="18">
        <v>511</v>
      </c>
      <c r="C549" s="176">
        <v>42880</v>
      </c>
      <c r="D549" s="51">
        <v>0.42646990740740742</v>
      </c>
      <c r="E549" s="51">
        <v>0.91695601851851849</v>
      </c>
      <c r="F549" s="9">
        <f t="shared" si="314"/>
        <v>0.49048611111111107</v>
      </c>
      <c r="G549" s="5">
        <v>12</v>
      </c>
      <c r="H549" s="42">
        <f t="shared" si="315"/>
        <v>1.5</v>
      </c>
      <c r="I549" s="5">
        <f>IF((G549="？"),"?",(G549-H549))</f>
        <v>10.5</v>
      </c>
      <c r="J549" s="28">
        <f>IF(I549-8&lt;0,0,(I549-8))</f>
        <v>2.5</v>
      </c>
      <c r="K549" s="42">
        <f>IF(2&lt;J549,2,J549)</f>
        <v>2</v>
      </c>
      <c r="L549" s="130">
        <f>J549-K549</f>
        <v>0.5</v>
      </c>
      <c r="M549" s="42">
        <f t="shared" si="302"/>
        <v>413</v>
      </c>
      <c r="N549" s="42"/>
      <c r="O549" s="42"/>
      <c r="P549" s="42"/>
      <c r="Q549" s="42" t="s">
        <v>268</v>
      </c>
      <c r="R549" s="42">
        <f>IF(I549&gt;8,ROUND(2*4/3*118+6*5/3*118+(I549-8)*8/3*118,0),ROUND(2*4/3*118+(I549-2)*5/3*118,0))</f>
        <v>2281</v>
      </c>
      <c r="S549" s="5"/>
      <c r="T549" s="5"/>
      <c r="U549" s="5"/>
      <c r="V549" s="5"/>
      <c r="W549" s="183"/>
    </row>
    <row r="550" spans="1:23" ht="16.95" customHeight="1" x14ac:dyDescent="0.3">
      <c r="A550" s="34"/>
      <c r="B550" s="18">
        <v>512</v>
      </c>
      <c r="C550" s="176">
        <v>42881</v>
      </c>
      <c r="D550" s="202" t="s">
        <v>21</v>
      </c>
      <c r="E550" s="203"/>
      <c r="F550" s="9"/>
      <c r="G550" s="5"/>
      <c r="H550" s="5"/>
      <c r="I550" s="5"/>
      <c r="J550" s="28"/>
      <c r="K550" s="42"/>
      <c r="L550" s="5"/>
      <c r="M550" s="42"/>
      <c r="N550" s="42"/>
      <c r="O550" s="42"/>
      <c r="P550" s="42"/>
      <c r="Q550" s="42"/>
      <c r="R550" s="42"/>
      <c r="S550" s="5"/>
      <c r="T550" s="5"/>
      <c r="U550" s="5"/>
      <c r="V550" s="5"/>
      <c r="W550" s="183"/>
    </row>
    <row r="551" spans="1:23" ht="16.95" customHeight="1" x14ac:dyDescent="0.3">
      <c r="A551" s="34"/>
      <c r="B551" s="18">
        <v>513</v>
      </c>
      <c r="C551" s="176">
        <v>42882</v>
      </c>
      <c r="D551" s="51">
        <v>0.4856712962962963</v>
      </c>
      <c r="E551" s="51">
        <v>0.9162731481481482</v>
      </c>
      <c r="F551" s="9">
        <f t="shared" si="314"/>
        <v>0.4306018518518519</v>
      </c>
      <c r="G551" s="5">
        <v>10.5</v>
      </c>
      <c r="H551" s="42">
        <f t="shared" si="315"/>
        <v>1.5</v>
      </c>
      <c r="I551" s="5">
        <f t="shared" ref="I551:I561" si="319">IF((G551="？"),"?",(G551-H551))</f>
        <v>9</v>
      </c>
      <c r="J551" s="28">
        <f t="shared" si="313"/>
        <v>0</v>
      </c>
      <c r="K551" s="42">
        <f t="shared" ref="K551:K561" si="320">IF(2&lt;J551,2,J551)</f>
        <v>0</v>
      </c>
      <c r="L551" s="130">
        <f t="shared" ref="L551:L561" si="321">J551-K551</f>
        <v>0</v>
      </c>
      <c r="M551" s="42">
        <f t="shared" si="302"/>
        <v>0</v>
      </c>
      <c r="N551" s="42"/>
      <c r="O551" s="42"/>
      <c r="P551" s="42"/>
      <c r="Q551" s="42"/>
      <c r="R551" s="42"/>
      <c r="S551" s="5"/>
      <c r="T551" s="5"/>
      <c r="U551" s="5"/>
      <c r="V551" s="5"/>
      <c r="W551" s="183"/>
    </row>
    <row r="552" spans="1:23" ht="16.95" customHeight="1" x14ac:dyDescent="0.3">
      <c r="A552" s="34"/>
      <c r="B552" s="18">
        <v>514</v>
      </c>
      <c r="C552" s="176">
        <v>42883</v>
      </c>
      <c r="D552" s="51">
        <v>0.41370370370370368</v>
      </c>
      <c r="E552" s="51">
        <v>0.83939814814814817</v>
      </c>
      <c r="F552" s="9">
        <f t="shared" si="314"/>
        <v>0.42569444444444449</v>
      </c>
      <c r="G552" s="5">
        <v>10</v>
      </c>
      <c r="H552" s="42">
        <f t="shared" si="315"/>
        <v>1.5</v>
      </c>
      <c r="I552" s="5">
        <f t="shared" si="319"/>
        <v>8.5</v>
      </c>
      <c r="J552" s="28">
        <f>IF(I552-8&lt;0,0,(I552-8))</f>
        <v>0.5</v>
      </c>
      <c r="K552" s="42">
        <f t="shared" si="320"/>
        <v>0.5</v>
      </c>
      <c r="L552" s="35">
        <f t="shared" si="321"/>
        <v>0</v>
      </c>
      <c r="M552" s="42">
        <f t="shared" si="302"/>
        <v>79</v>
      </c>
      <c r="N552" s="42"/>
      <c r="O552" s="42"/>
      <c r="P552" s="42"/>
      <c r="Q552" s="42"/>
      <c r="R552" s="42"/>
      <c r="S552" s="5"/>
      <c r="T552" s="5"/>
      <c r="U552" s="35" t="s">
        <v>264</v>
      </c>
      <c r="V552" s="56">
        <v>1025</v>
      </c>
      <c r="W552" s="183"/>
    </row>
    <row r="553" spans="1:23" ht="16.95" customHeight="1" x14ac:dyDescent="0.3">
      <c r="A553" s="34"/>
      <c r="B553" s="18">
        <v>515</v>
      </c>
      <c r="C553" s="176">
        <v>42884</v>
      </c>
      <c r="D553" s="51">
        <v>0.43094907407407407</v>
      </c>
      <c r="E553" s="51">
        <v>0.91614583333333333</v>
      </c>
      <c r="F553" s="9">
        <f t="shared" si="314"/>
        <v>0.48519675925925926</v>
      </c>
      <c r="G553" s="5">
        <v>11.5</v>
      </c>
      <c r="H553" s="42">
        <f t="shared" si="315"/>
        <v>1.5</v>
      </c>
      <c r="I553" s="5">
        <f t="shared" si="319"/>
        <v>10</v>
      </c>
      <c r="J553" s="28">
        <f t="shared" si="313"/>
        <v>0</v>
      </c>
      <c r="K553" s="42">
        <f t="shared" si="320"/>
        <v>0</v>
      </c>
      <c r="L553" s="130">
        <f t="shared" si="321"/>
        <v>0</v>
      </c>
      <c r="M553" s="42">
        <f t="shared" si="302"/>
        <v>0</v>
      </c>
      <c r="N553" s="42"/>
      <c r="O553" s="42"/>
      <c r="P553" s="42"/>
      <c r="Q553" s="42"/>
      <c r="R553" s="42"/>
      <c r="S553" s="5"/>
      <c r="T553" s="5"/>
      <c r="U553" s="5"/>
      <c r="V553" s="5"/>
      <c r="W553" s="183"/>
    </row>
    <row r="554" spans="1:23" ht="34.049999999999997" customHeight="1" x14ac:dyDescent="0.3">
      <c r="A554" s="34"/>
      <c r="B554" s="18">
        <v>516</v>
      </c>
      <c r="C554" s="176">
        <v>42885</v>
      </c>
      <c r="D554" s="51">
        <v>0.41559027777777779</v>
      </c>
      <c r="E554" s="51">
        <v>0.88810185185185186</v>
      </c>
      <c r="F554" s="9">
        <f t="shared" si="314"/>
        <v>0.47251157407407407</v>
      </c>
      <c r="G554" s="5">
        <v>11.5</v>
      </c>
      <c r="H554" s="42">
        <f t="shared" si="315"/>
        <v>1.5</v>
      </c>
      <c r="I554" s="5">
        <f t="shared" si="319"/>
        <v>10</v>
      </c>
      <c r="J554" s="28">
        <f t="shared" si="313"/>
        <v>0</v>
      </c>
      <c r="K554" s="42">
        <f t="shared" si="320"/>
        <v>0</v>
      </c>
      <c r="L554" s="130">
        <f t="shared" si="321"/>
        <v>0</v>
      </c>
      <c r="M554" s="42">
        <f t="shared" si="302"/>
        <v>0</v>
      </c>
      <c r="N554" s="42"/>
      <c r="O554" s="42"/>
      <c r="P554" s="42"/>
      <c r="Q554" s="42"/>
      <c r="R554" s="42"/>
      <c r="S554" s="5"/>
      <c r="T554" s="5"/>
      <c r="U554" s="5"/>
      <c r="V554" s="56"/>
      <c r="W554" s="48" t="s">
        <v>295</v>
      </c>
    </row>
    <row r="555" spans="1:23" ht="16.95" customHeight="1" x14ac:dyDescent="0.3">
      <c r="A555" s="34"/>
      <c r="B555" s="18">
        <v>517</v>
      </c>
      <c r="C555" s="176">
        <v>42886</v>
      </c>
      <c r="D555" s="51">
        <v>0.43333333333333335</v>
      </c>
      <c r="E555" s="51">
        <v>0.72936342592592596</v>
      </c>
      <c r="F555" s="9">
        <f t="shared" si="314"/>
        <v>0.29603009259259261</v>
      </c>
      <c r="G555" s="5">
        <v>7</v>
      </c>
      <c r="H555" s="42">
        <f t="shared" si="315"/>
        <v>0.5</v>
      </c>
      <c r="I555" s="5">
        <f t="shared" si="319"/>
        <v>6.5</v>
      </c>
      <c r="J555" s="28">
        <f t="shared" si="313"/>
        <v>0</v>
      </c>
      <c r="K555" s="42">
        <f t="shared" si="320"/>
        <v>0</v>
      </c>
      <c r="L555" s="130">
        <f t="shared" si="321"/>
        <v>0</v>
      </c>
      <c r="M555" s="42">
        <f t="shared" si="302"/>
        <v>0</v>
      </c>
      <c r="N555" s="42"/>
      <c r="O555" s="42"/>
      <c r="P555" s="42"/>
      <c r="Q555" s="42"/>
      <c r="R555" s="42"/>
      <c r="S555" s="5"/>
      <c r="T555" s="5"/>
      <c r="U555" s="5"/>
      <c r="V555" s="5"/>
      <c r="W555" s="183"/>
    </row>
    <row r="556" spans="1:23" ht="16.95" customHeight="1" x14ac:dyDescent="0.3">
      <c r="A556" s="171" t="s">
        <v>47</v>
      </c>
      <c r="B556" s="18">
        <v>518</v>
      </c>
      <c r="C556" s="176">
        <v>42887</v>
      </c>
      <c r="D556" s="51" t="s">
        <v>69</v>
      </c>
      <c r="E556" s="51">
        <v>0.91626157407407405</v>
      </c>
      <c r="F556" s="9"/>
      <c r="G556" s="5">
        <v>7</v>
      </c>
      <c r="H556" s="42">
        <f t="shared" si="315"/>
        <v>0.5</v>
      </c>
      <c r="I556" s="5">
        <f t="shared" si="319"/>
        <v>6.5</v>
      </c>
      <c r="J556" s="28">
        <f t="shared" si="313"/>
        <v>0</v>
      </c>
      <c r="K556" s="42">
        <f t="shared" si="320"/>
        <v>0</v>
      </c>
      <c r="L556" s="130">
        <f t="shared" si="321"/>
        <v>0</v>
      </c>
      <c r="M556" s="42">
        <f>IF(K556="?",0,ROUND(117*4/3*K556+117*5/3*L556,0))</f>
        <v>0</v>
      </c>
      <c r="N556" s="42">
        <v>2</v>
      </c>
      <c r="O556" s="42">
        <v>4.5</v>
      </c>
      <c r="P556" s="42">
        <f>IF(O556&gt;6,ROUND(N556*4/3*117+6*5/3*117+(O556-6)*8/3*117,0),ROUND(N556*4/3*117+O556*5/3*117,0))</f>
        <v>1190</v>
      </c>
      <c r="Q556" s="42"/>
      <c r="R556" s="42"/>
      <c r="S556" s="5"/>
      <c r="T556" s="5"/>
      <c r="U556" s="5"/>
      <c r="V556" s="5"/>
      <c r="W556" s="183"/>
    </row>
    <row r="557" spans="1:23" x14ac:dyDescent="0.3">
      <c r="A557" s="34" t="s">
        <v>159</v>
      </c>
      <c r="B557" s="18"/>
      <c r="C557" s="177" t="s">
        <v>207</v>
      </c>
      <c r="D557" s="26"/>
      <c r="E557" s="26"/>
      <c r="F557" s="32"/>
      <c r="G557" s="27">
        <f>SUM(G529:G556)</f>
        <v>224</v>
      </c>
      <c r="H557" s="27">
        <f>SUM(H529:H556)</f>
        <v>25</v>
      </c>
      <c r="I557" s="27">
        <f t="shared" ref="I557:R557" si="322">SUM(I529:I556)</f>
        <v>199</v>
      </c>
      <c r="J557" s="27">
        <f t="shared" si="322"/>
        <v>6</v>
      </c>
      <c r="K557" s="27">
        <f t="shared" si="322"/>
        <v>5</v>
      </c>
      <c r="L557" s="36">
        <f t="shared" si="322"/>
        <v>1</v>
      </c>
      <c r="M557" s="27">
        <f t="shared" si="322"/>
        <v>984</v>
      </c>
      <c r="N557" s="27">
        <f t="shared" ref="N557:P557" si="323">SUM(N529:N556)</f>
        <v>2</v>
      </c>
      <c r="O557" s="27">
        <f t="shared" si="323"/>
        <v>4.5</v>
      </c>
      <c r="P557" s="27">
        <f t="shared" si="323"/>
        <v>1190</v>
      </c>
      <c r="Q557" s="27">
        <v>3</v>
      </c>
      <c r="R557" s="27">
        <f t="shared" si="322"/>
        <v>5958</v>
      </c>
      <c r="S557" s="27">
        <v>1</v>
      </c>
      <c r="T557" s="27">
        <v>946</v>
      </c>
      <c r="U557" s="36">
        <v>1</v>
      </c>
      <c r="V557" s="27">
        <v>1025</v>
      </c>
      <c r="W557" s="47" t="s">
        <v>218</v>
      </c>
    </row>
    <row r="558" spans="1:23" x14ac:dyDescent="0.3">
      <c r="A558" s="34"/>
      <c r="B558" s="118"/>
      <c r="C558" s="177" t="s">
        <v>336</v>
      </c>
      <c r="D558" s="84"/>
      <c r="E558" s="85"/>
      <c r="F558" s="32"/>
      <c r="G558" s="27">
        <f>G557-G540-G531-G537-G549</f>
        <v>183.5</v>
      </c>
      <c r="H558" s="27">
        <f>H557-H540-H531-H537-H549</f>
        <v>20</v>
      </c>
      <c r="I558" s="27">
        <f>I557-J552-I540-I531-I537-I549</f>
        <v>163</v>
      </c>
      <c r="J558" s="27">
        <f>J557-J552-J540-J531-J537-J549</f>
        <v>0.5</v>
      </c>
      <c r="K558" s="27">
        <f t="shared" ref="K558:M558" si="324">K557-K552-K540-K531-K537-K549</f>
        <v>0.5</v>
      </c>
      <c r="L558" s="27">
        <f t="shared" si="324"/>
        <v>0</v>
      </c>
      <c r="M558" s="27">
        <f t="shared" si="324"/>
        <v>79</v>
      </c>
      <c r="N558" s="27">
        <f>N557</f>
        <v>2</v>
      </c>
      <c r="O558" s="27">
        <f t="shared" ref="O558" si="325">O557</f>
        <v>4.5</v>
      </c>
      <c r="P558" s="27">
        <f t="shared" ref="P558" si="326">P557</f>
        <v>1190</v>
      </c>
      <c r="Q558" s="27">
        <f t="shared" ref="Q558" si="327">Q557</f>
        <v>3</v>
      </c>
      <c r="R558" s="27">
        <f t="shared" ref="R558" si="328">R557</f>
        <v>5958</v>
      </c>
      <c r="S558" s="27">
        <f t="shared" ref="S558" si="329">S557</f>
        <v>1</v>
      </c>
      <c r="T558" s="27">
        <f t="shared" ref="T558" si="330">T557</f>
        <v>946</v>
      </c>
      <c r="U558" s="36">
        <f t="shared" ref="U558" si="331">U557</f>
        <v>1</v>
      </c>
      <c r="V558" s="27">
        <f t="shared" ref="V558" si="332">V557</f>
        <v>1025</v>
      </c>
      <c r="W558" s="27"/>
    </row>
    <row r="559" spans="1:23" x14ac:dyDescent="0.3">
      <c r="A559" s="34" t="s">
        <v>91</v>
      </c>
      <c r="B559" s="18">
        <v>519</v>
      </c>
      <c r="C559" s="179">
        <v>42888</v>
      </c>
      <c r="D559" s="81">
        <v>0.43592592592592588</v>
      </c>
      <c r="E559" s="81">
        <v>0.72949074074074083</v>
      </c>
      <c r="F559" s="76">
        <f t="shared" ref="F559:F590" si="333">E559-D559</f>
        <v>0.29356481481481494</v>
      </c>
      <c r="G559" s="77">
        <v>7</v>
      </c>
      <c r="H559" s="78">
        <f t="shared" si="315"/>
        <v>0.5</v>
      </c>
      <c r="I559" s="77">
        <f t="shared" si="319"/>
        <v>6.5</v>
      </c>
      <c r="J559" s="79">
        <f>IF(I559-8&lt;0,0,(I559-8))</f>
        <v>0</v>
      </c>
      <c r="K559" s="78">
        <f t="shared" si="320"/>
        <v>0</v>
      </c>
      <c r="L559" s="80">
        <f t="shared" si="321"/>
        <v>0</v>
      </c>
      <c r="M559" s="78">
        <f t="shared" ref="M559:M589" si="334">IF(K559="?",0,ROUND(117*4/3*K559+117*5/3*L559,0))</f>
        <v>0</v>
      </c>
      <c r="N559" s="78"/>
      <c r="O559" s="78"/>
      <c r="P559" s="78"/>
      <c r="Q559" s="78"/>
      <c r="R559" s="78"/>
      <c r="S559" s="77" t="s">
        <v>265</v>
      </c>
      <c r="T559" s="100">
        <v>939</v>
      </c>
      <c r="U559" s="77"/>
      <c r="V559" s="77"/>
      <c r="W559" s="183"/>
    </row>
    <row r="560" spans="1:23" x14ac:dyDescent="0.3">
      <c r="B560" s="18">
        <v>520</v>
      </c>
      <c r="C560" s="179">
        <v>42889</v>
      </c>
      <c r="D560" s="81">
        <v>0.41162037037037041</v>
      </c>
      <c r="E560" s="81">
        <v>0.91873842592592592</v>
      </c>
      <c r="F560" s="76">
        <f t="shared" si="333"/>
        <v>0.50711805555555545</v>
      </c>
      <c r="G560" s="77">
        <v>12</v>
      </c>
      <c r="H560" s="78">
        <f t="shared" si="315"/>
        <v>1.5</v>
      </c>
      <c r="I560" s="77">
        <f t="shared" si="319"/>
        <v>10.5</v>
      </c>
      <c r="J560" s="79">
        <f>IF(I560-8&lt;0,0,(I560-8))</f>
        <v>2.5</v>
      </c>
      <c r="K560" s="78">
        <f t="shared" si="320"/>
        <v>2</v>
      </c>
      <c r="L560" s="80">
        <f t="shared" si="321"/>
        <v>0.5</v>
      </c>
      <c r="M560" s="78">
        <f t="shared" si="334"/>
        <v>410</v>
      </c>
      <c r="N560" s="78"/>
      <c r="O560" s="78"/>
      <c r="P560" s="78"/>
      <c r="Q560" s="78"/>
      <c r="R560" s="78"/>
      <c r="S560" s="77" t="s">
        <v>265</v>
      </c>
      <c r="T560" s="100">
        <v>939</v>
      </c>
      <c r="U560" s="77"/>
      <c r="V560" s="77"/>
      <c r="W560" s="183"/>
    </row>
    <row r="561" spans="1:23" ht="16.95" customHeight="1" x14ac:dyDescent="0.3">
      <c r="A561" s="34"/>
      <c r="B561" s="18">
        <v>521</v>
      </c>
      <c r="C561" s="179">
        <v>42890</v>
      </c>
      <c r="D561" s="81">
        <v>0.41609953703703706</v>
      </c>
      <c r="E561" s="81">
        <v>0.83665509259259263</v>
      </c>
      <c r="F561" s="76">
        <f t="shared" si="333"/>
        <v>0.42055555555555557</v>
      </c>
      <c r="G561" s="77">
        <v>10</v>
      </c>
      <c r="H561" s="78">
        <f t="shared" si="315"/>
        <v>1.5</v>
      </c>
      <c r="I561" s="77">
        <f t="shared" si="319"/>
        <v>8.5</v>
      </c>
      <c r="J561" s="79">
        <f t="shared" ref="J561:J586" si="335">IF(I561-10&lt;0,0,(I561-10))</f>
        <v>0</v>
      </c>
      <c r="K561" s="78">
        <f t="shared" si="320"/>
        <v>0</v>
      </c>
      <c r="L561" s="80">
        <f t="shared" si="321"/>
        <v>0</v>
      </c>
      <c r="M561" s="78">
        <f t="shared" si="334"/>
        <v>0</v>
      </c>
      <c r="N561" s="78"/>
      <c r="O561" s="78"/>
      <c r="P561" s="78"/>
      <c r="Q561" s="78"/>
      <c r="R561" s="78"/>
      <c r="S561" s="77"/>
      <c r="T561" s="77"/>
      <c r="U561" s="77"/>
      <c r="V561" s="77"/>
      <c r="W561" s="183"/>
    </row>
    <row r="562" spans="1:23" ht="16.95" customHeight="1" x14ac:dyDescent="0.3">
      <c r="A562" s="34"/>
      <c r="B562" s="18">
        <v>522</v>
      </c>
      <c r="C562" s="179">
        <v>42891</v>
      </c>
      <c r="D562" s="198" t="s">
        <v>21</v>
      </c>
      <c r="E562" s="199"/>
      <c r="F562" s="76"/>
      <c r="G562" s="77"/>
      <c r="H562" s="77"/>
      <c r="I562" s="77"/>
      <c r="J562" s="79"/>
      <c r="K562" s="78"/>
      <c r="L562" s="77"/>
      <c r="M562" s="78"/>
      <c r="N562" s="78"/>
      <c r="O562" s="78"/>
      <c r="P562" s="78"/>
      <c r="Q562" s="78"/>
      <c r="R562" s="78"/>
      <c r="S562" s="77"/>
      <c r="T562" s="77"/>
      <c r="U562" s="77"/>
      <c r="V562" s="77"/>
      <c r="W562" s="183"/>
    </row>
    <row r="563" spans="1:23" ht="16.95" customHeight="1" x14ac:dyDescent="0.3">
      <c r="A563" s="34"/>
      <c r="B563" s="18">
        <v>523</v>
      </c>
      <c r="C563" s="179">
        <v>42892</v>
      </c>
      <c r="D563" s="81">
        <v>0.45476851851851857</v>
      </c>
      <c r="E563" s="81">
        <v>0.91718749999999993</v>
      </c>
      <c r="F563" s="76">
        <f t="shared" si="333"/>
        <v>0.46241898148148136</v>
      </c>
      <c r="G563" s="77">
        <v>11</v>
      </c>
      <c r="H563" s="78">
        <f t="shared" si="315"/>
        <v>1.5</v>
      </c>
      <c r="I563" s="77">
        <f>IF((G563="？"),"?",(G563-H563))</f>
        <v>9.5</v>
      </c>
      <c r="J563" s="79">
        <f t="shared" si="335"/>
        <v>0</v>
      </c>
      <c r="K563" s="78">
        <f>IF(2&lt;J563,2,J563)</f>
        <v>0</v>
      </c>
      <c r="L563" s="80">
        <f>J563-K563</f>
        <v>0</v>
      </c>
      <c r="M563" s="78">
        <f t="shared" si="334"/>
        <v>0</v>
      </c>
      <c r="N563" s="78"/>
      <c r="O563" s="78"/>
      <c r="P563" s="78"/>
      <c r="Q563" s="78"/>
      <c r="R563" s="78"/>
      <c r="S563" s="77"/>
      <c r="T563" s="77"/>
      <c r="U563" s="77"/>
      <c r="V563" s="77"/>
      <c r="W563" s="183"/>
    </row>
    <row r="564" spans="1:23" ht="16.95" customHeight="1" x14ac:dyDescent="0.3">
      <c r="A564" s="34"/>
      <c r="B564" s="18">
        <v>524</v>
      </c>
      <c r="C564" s="179">
        <v>42893</v>
      </c>
      <c r="D564" s="81">
        <v>0.44119212962962967</v>
      </c>
      <c r="E564" s="81">
        <v>0.91621527777777778</v>
      </c>
      <c r="F564" s="76">
        <f t="shared" si="333"/>
        <v>0.47502314814814811</v>
      </c>
      <c r="G564" s="77">
        <v>11.5</v>
      </c>
      <c r="H564" s="78">
        <f t="shared" si="315"/>
        <v>1.5</v>
      </c>
      <c r="I564" s="77">
        <f>IF((G564="？"),"?",(G564-H564))</f>
        <v>10</v>
      </c>
      <c r="J564" s="79">
        <f t="shared" si="335"/>
        <v>0</v>
      </c>
      <c r="K564" s="78">
        <f>IF(2&lt;J564,2,J564)</f>
        <v>0</v>
      </c>
      <c r="L564" s="80">
        <f>J564-K564</f>
        <v>0</v>
      </c>
      <c r="M564" s="78">
        <f t="shared" si="334"/>
        <v>0</v>
      </c>
      <c r="N564" s="78"/>
      <c r="O564" s="78"/>
      <c r="P564" s="78"/>
      <c r="Q564" s="78"/>
      <c r="R564" s="78"/>
      <c r="S564" s="77"/>
      <c r="T564" s="77"/>
      <c r="U564" s="77"/>
      <c r="V564" s="77"/>
      <c r="W564" s="183"/>
    </row>
    <row r="565" spans="1:23" ht="16.95" customHeight="1" x14ac:dyDescent="0.3">
      <c r="A565" s="34"/>
      <c r="B565" s="18">
        <v>525</v>
      </c>
      <c r="C565" s="179">
        <v>42894</v>
      </c>
      <c r="D565" s="81">
        <v>0.43376157407407406</v>
      </c>
      <c r="E565" s="81">
        <v>0.73214120370370372</v>
      </c>
      <c r="F565" s="76">
        <f t="shared" si="333"/>
        <v>0.29837962962962966</v>
      </c>
      <c r="G565" s="77">
        <v>7</v>
      </c>
      <c r="H565" s="78">
        <f t="shared" si="315"/>
        <v>0.5</v>
      </c>
      <c r="I565" s="77">
        <f>IF((G565="？"),"?",(G565-H565))</f>
        <v>6.5</v>
      </c>
      <c r="J565" s="79">
        <f t="shared" si="335"/>
        <v>0</v>
      </c>
      <c r="K565" s="78">
        <f>IF(2&lt;J565,2,J565)</f>
        <v>0</v>
      </c>
      <c r="L565" s="80">
        <f>J565-K565</f>
        <v>0</v>
      </c>
      <c r="M565" s="78">
        <f t="shared" si="334"/>
        <v>0</v>
      </c>
      <c r="N565" s="78"/>
      <c r="O565" s="78"/>
      <c r="P565" s="78"/>
      <c r="Q565" s="78"/>
      <c r="R565" s="78"/>
      <c r="S565" s="77"/>
      <c r="T565" s="77"/>
      <c r="U565" s="77"/>
      <c r="V565" s="77"/>
      <c r="W565" s="183"/>
    </row>
    <row r="566" spans="1:23" ht="16.95" customHeight="1" x14ac:dyDescent="0.3">
      <c r="A566" s="34"/>
      <c r="B566" s="18">
        <v>526</v>
      </c>
      <c r="C566" s="179">
        <v>42895</v>
      </c>
      <c r="D566" s="81">
        <v>0.43526620370370367</v>
      </c>
      <c r="E566" s="81">
        <v>0.7378703703703704</v>
      </c>
      <c r="F566" s="76">
        <f t="shared" si="333"/>
        <v>0.30260416666666673</v>
      </c>
      <c r="G566" s="77">
        <v>7.5</v>
      </c>
      <c r="H566" s="78">
        <f t="shared" si="315"/>
        <v>0.5</v>
      </c>
      <c r="I566" s="77">
        <f>IF((G566="？"),"?",(G566-H566))</f>
        <v>7</v>
      </c>
      <c r="J566" s="79">
        <f t="shared" si="335"/>
        <v>0</v>
      </c>
      <c r="K566" s="78">
        <f>IF(2&lt;J566,2,J566)</f>
        <v>0</v>
      </c>
      <c r="L566" s="80">
        <f>J566-K566</f>
        <v>0</v>
      </c>
      <c r="M566" s="78">
        <f t="shared" si="334"/>
        <v>0</v>
      </c>
      <c r="N566" s="78"/>
      <c r="O566" s="78"/>
      <c r="P566" s="78"/>
      <c r="Q566" s="78"/>
      <c r="R566" s="78"/>
      <c r="S566" s="77"/>
      <c r="T566" s="77"/>
      <c r="U566" s="77"/>
      <c r="V566" s="77"/>
      <c r="W566" s="183"/>
    </row>
    <row r="567" spans="1:23" ht="16.95" customHeight="1" x14ac:dyDescent="0.3">
      <c r="A567" s="34"/>
      <c r="B567" s="18">
        <v>527</v>
      </c>
      <c r="C567" s="179">
        <v>42896</v>
      </c>
      <c r="D567" s="198" t="s">
        <v>21</v>
      </c>
      <c r="E567" s="199"/>
      <c r="F567" s="76"/>
      <c r="G567" s="77"/>
      <c r="H567" s="77"/>
      <c r="I567" s="77"/>
      <c r="J567" s="79"/>
      <c r="K567" s="78"/>
      <c r="L567" s="77"/>
      <c r="M567" s="78"/>
      <c r="N567" s="78"/>
      <c r="O567" s="78"/>
      <c r="P567" s="78"/>
      <c r="Q567" s="78"/>
      <c r="R567" s="78"/>
      <c r="S567" s="77"/>
      <c r="T567" s="77"/>
      <c r="U567" s="77"/>
      <c r="V567" s="77"/>
      <c r="W567" s="183"/>
    </row>
    <row r="568" spans="1:23" ht="16.95" customHeight="1" x14ac:dyDescent="0.3">
      <c r="A568" s="34"/>
      <c r="B568" s="18">
        <v>528</v>
      </c>
      <c r="C568" s="179">
        <v>42897</v>
      </c>
      <c r="D568" s="198" t="s">
        <v>21</v>
      </c>
      <c r="E568" s="199"/>
      <c r="F568" s="76"/>
      <c r="G568" s="77"/>
      <c r="H568" s="77"/>
      <c r="I568" s="77"/>
      <c r="J568" s="79"/>
      <c r="K568" s="78"/>
      <c r="L568" s="77"/>
      <c r="M568" s="78"/>
      <c r="N568" s="78"/>
      <c r="O568" s="78"/>
      <c r="P568" s="78"/>
      <c r="Q568" s="78"/>
      <c r="R568" s="78"/>
      <c r="S568" s="77"/>
      <c r="T568" s="77"/>
      <c r="U568" s="77"/>
      <c r="V568" s="77"/>
      <c r="W568" s="183"/>
    </row>
    <row r="569" spans="1:23" ht="16.95" customHeight="1" x14ac:dyDescent="0.3">
      <c r="A569" s="34"/>
      <c r="B569" s="18">
        <v>529</v>
      </c>
      <c r="C569" s="179">
        <v>42898</v>
      </c>
      <c r="D569" s="81">
        <v>0.43829861111111112</v>
      </c>
      <c r="E569" s="81">
        <v>0.72918981481481471</v>
      </c>
      <c r="F569" s="76">
        <f t="shared" si="333"/>
        <v>0.29089120370370358</v>
      </c>
      <c r="G569" s="77">
        <v>7</v>
      </c>
      <c r="H569" s="78">
        <f t="shared" si="315"/>
        <v>0.5</v>
      </c>
      <c r="I569" s="77">
        <f>IF((G569="？"),"?",(G569-H569))</f>
        <v>6.5</v>
      </c>
      <c r="J569" s="79">
        <f t="shared" si="335"/>
        <v>0</v>
      </c>
      <c r="K569" s="78">
        <f>IF(2&lt;J569,2,J569)</f>
        <v>0</v>
      </c>
      <c r="L569" s="80">
        <f>J569-K569</f>
        <v>0</v>
      </c>
      <c r="M569" s="78">
        <f t="shared" si="334"/>
        <v>0</v>
      </c>
      <c r="N569" s="78"/>
      <c r="O569" s="78"/>
      <c r="P569" s="78"/>
      <c r="Q569" s="78"/>
      <c r="R569" s="78"/>
      <c r="S569" s="77"/>
      <c r="T569" s="77"/>
      <c r="U569" s="77"/>
      <c r="V569" s="77"/>
      <c r="W569" s="183"/>
    </row>
    <row r="570" spans="1:23" ht="16.95" customHeight="1" x14ac:dyDescent="0.3">
      <c r="A570" s="34"/>
      <c r="B570" s="18">
        <v>530</v>
      </c>
      <c r="C570" s="179">
        <v>42899</v>
      </c>
      <c r="D570" s="81">
        <v>0.43241898148148145</v>
      </c>
      <c r="E570" s="81">
        <v>0.91609953703703706</v>
      </c>
      <c r="F570" s="76">
        <f t="shared" si="333"/>
        <v>0.48368055555555561</v>
      </c>
      <c r="G570" s="77">
        <v>11.5</v>
      </c>
      <c r="H570" s="78">
        <f t="shared" si="315"/>
        <v>1.5</v>
      </c>
      <c r="I570" s="77">
        <f>IF((G570="？"),"?",(G570-H570))</f>
        <v>10</v>
      </c>
      <c r="J570" s="79">
        <f t="shared" si="335"/>
        <v>0</v>
      </c>
      <c r="K570" s="78">
        <f>IF(2&lt;J570,2,J570)</f>
        <v>0</v>
      </c>
      <c r="L570" s="80">
        <f>J570-K570</f>
        <v>0</v>
      </c>
      <c r="M570" s="78">
        <f t="shared" si="334"/>
        <v>0</v>
      </c>
      <c r="N570" s="78"/>
      <c r="O570" s="78"/>
      <c r="P570" s="78"/>
      <c r="Q570" s="78"/>
      <c r="R570" s="78"/>
      <c r="S570" s="77"/>
      <c r="T570" s="77"/>
      <c r="U570" s="77"/>
      <c r="V570" s="77"/>
      <c r="W570" s="183"/>
    </row>
    <row r="571" spans="1:23" ht="16.95" customHeight="1" x14ac:dyDescent="0.3">
      <c r="A571" s="34"/>
      <c r="B571" s="18">
        <v>531</v>
      </c>
      <c r="C571" s="179">
        <v>42900</v>
      </c>
      <c r="D571" s="81">
        <v>0.42834490740740744</v>
      </c>
      <c r="E571" s="81">
        <v>0.91606481481481483</v>
      </c>
      <c r="F571" s="76">
        <f t="shared" si="333"/>
        <v>0.48771990740740739</v>
      </c>
      <c r="G571" s="77">
        <v>11.5</v>
      </c>
      <c r="H571" s="78">
        <f t="shared" si="315"/>
        <v>1.5</v>
      </c>
      <c r="I571" s="77">
        <f>IF((G571="？"),"?",(G571-H571))</f>
        <v>10</v>
      </c>
      <c r="J571" s="79">
        <f t="shared" si="335"/>
        <v>0</v>
      </c>
      <c r="K571" s="78">
        <f>IF(2&lt;J571,2,J571)</f>
        <v>0</v>
      </c>
      <c r="L571" s="80">
        <f>J571-K571</f>
        <v>0</v>
      </c>
      <c r="M571" s="78">
        <f t="shared" si="334"/>
        <v>0</v>
      </c>
      <c r="N571" s="78"/>
      <c r="O571" s="78"/>
      <c r="P571" s="78"/>
      <c r="Q571" s="78"/>
      <c r="R571" s="78"/>
      <c r="S571" s="77"/>
      <c r="T571" s="77"/>
      <c r="U571" s="77"/>
      <c r="V571" s="77"/>
      <c r="W571" s="183"/>
    </row>
    <row r="572" spans="1:23" ht="16.95" customHeight="1" x14ac:dyDescent="0.3">
      <c r="A572" s="34"/>
      <c r="B572" s="18">
        <v>532</v>
      </c>
      <c r="C572" s="179">
        <v>42901</v>
      </c>
      <c r="D572" s="81">
        <v>0.4357523148148148</v>
      </c>
      <c r="E572" s="81">
        <v>0.91775462962962961</v>
      </c>
      <c r="F572" s="76">
        <f t="shared" si="333"/>
        <v>0.48200231481481481</v>
      </c>
      <c r="G572" s="77">
        <v>11.5</v>
      </c>
      <c r="H572" s="78">
        <f t="shared" si="315"/>
        <v>1.5</v>
      </c>
      <c r="I572" s="77">
        <f>IF((G572="？"),"?",(G572-H572))</f>
        <v>10</v>
      </c>
      <c r="J572" s="79">
        <f t="shared" si="335"/>
        <v>0</v>
      </c>
      <c r="K572" s="78">
        <f>IF(2&lt;J572,2,J572)</f>
        <v>0</v>
      </c>
      <c r="L572" s="80">
        <f>J572-K572</f>
        <v>0</v>
      </c>
      <c r="M572" s="78">
        <f t="shared" si="334"/>
        <v>0</v>
      </c>
      <c r="N572" s="78"/>
      <c r="O572" s="78"/>
      <c r="P572" s="78"/>
      <c r="Q572" s="78"/>
      <c r="R572" s="78"/>
      <c r="S572" s="77"/>
      <c r="T572" s="77"/>
      <c r="U572" s="77"/>
      <c r="V572" s="77"/>
      <c r="W572" s="183"/>
    </row>
    <row r="573" spans="1:23" ht="16.95" customHeight="1" x14ac:dyDescent="0.3">
      <c r="A573" s="34"/>
      <c r="B573" s="18">
        <v>533</v>
      </c>
      <c r="C573" s="179">
        <v>42902</v>
      </c>
      <c r="D573" s="198" t="s">
        <v>21</v>
      </c>
      <c r="E573" s="199"/>
      <c r="F573" s="76"/>
      <c r="G573" s="77"/>
      <c r="H573" s="77"/>
      <c r="I573" s="77"/>
      <c r="J573" s="79"/>
      <c r="K573" s="78"/>
      <c r="L573" s="77"/>
      <c r="M573" s="78"/>
      <c r="N573" s="78"/>
      <c r="O573" s="78"/>
      <c r="P573" s="78"/>
      <c r="Q573" s="78"/>
      <c r="R573" s="78"/>
      <c r="S573" s="77"/>
      <c r="T573" s="77"/>
      <c r="U573" s="77"/>
      <c r="V573" s="77"/>
      <c r="W573" s="183"/>
    </row>
    <row r="574" spans="1:23" ht="16.95" customHeight="1" x14ac:dyDescent="0.3">
      <c r="A574" s="34"/>
      <c r="B574" s="18">
        <v>534</v>
      </c>
      <c r="C574" s="179">
        <v>42903</v>
      </c>
      <c r="D574" s="81">
        <v>0.49538194444444444</v>
      </c>
      <c r="E574" s="81">
        <v>0.91626157407407405</v>
      </c>
      <c r="F574" s="76">
        <f t="shared" si="333"/>
        <v>0.4208796296296296</v>
      </c>
      <c r="G574" s="77">
        <v>10</v>
      </c>
      <c r="H574" s="78">
        <f t="shared" si="315"/>
        <v>1.5</v>
      </c>
      <c r="I574" s="77">
        <f t="shared" ref="I574:I580" si="336">IF((G574="？"),"?",(G574-H574))</f>
        <v>8.5</v>
      </c>
      <c r="J574" s="79">
        <f t="shared" si="335"/>
        <v>0</v>
      </c>
      <c r="K574" s="78">
        <f t="shared" ref="K574:K580" si="337">IF(2&lt;J574,2,J574)</f>
        <v>0</v>
      </c>
      <c r="L574" s="80">
        <f t="shared" ref="L574:L580" si="338">J574-K574</f>
        <v>0</v>
      </c>
      <c r="M574" s="78">
        <f t="shared" si="334"/>
        <v>0</v>
      </c>
      <c r="N574" s="78"/>
      <c r="O574" s="78"/>
      <c r="P574" s="78"/>
      <c r="Q574" s="78"/>
      <c r="R574" s="78"/>
      <c r="S574" s="77"/>
      <c r="T574" s="77"/>
      <c r="U574" s="77"/>
      <c r="V574" s="77"/>
      <c r="W574" s="183"/>
    </row>
    <row r="575" spans="1:23" ht="16.95" customHeight="1" x14ac:dyDescent="0.3">
      <c r="A575" s="34"/>
      <c r="B575" s="18">
        <v>535</v>
      </c>
      <c r="C575" s="179">
        <v>42904</v>
      </c>
      <c r="D575" s="81">
        <v>0.41903935185185182</v>
      </c>
      <c r="E575" s="81">
        <v>0.87476851851851845</v>
      </c>
      <c r="F575" s="76">
        <f t="shared" si="333"/>
        <v>0.45572916666666663</v>
      </c>
      <c r="G575" s="77">
        <v>11</v>
      </c>
      <c r="H575" s="78">
        <f t="shared" si="315"/>
        <v>1.5</v>
      </c>
      <c r="I575" s="77">
        <f t="shared" si="336"/>
        <v>9.5</v>
      </c>
      <c r="J575" s="79">
        <f t="shared" si="335"/>
        <v>0</v>
      </c>
      <c r="K575" s="78">
        <f t="shared" si="337"/>
        <v>0</v>
      </c>
      <c r="L575" s="80">
        <f t="shared" si="338"/>
        <v>0</v>
      </c>
      <c r="M575" s="78">
        <f t="shared" si="334"/>
        <v>0</v>
      </c>
      <c r="N575" s="78"/>
      <c r="O575" s="78"/>
      <c r="P575" s="78"/>
      <c r="Q575" s="78"/>
      <c r="R575" s="78"/>
      <c r="S575" s="77"/>
      <c r="T575" s="77"/>
      <c r="U575" s="77"/>
      <c r="V575" s="77"/>
      <c r="W575" s="183"/>
    </row>
    <row r="576" spans="1:23" ht="16.95" customHeight="1" x14ac:dyDescent="0.3">
      <c r="A576" s="34"/>
      <c r="B576" s="18">
        <v>536</v>
      </c>
      <c r="C576" s="179">
        <v>42905</v>
      </c>
      <c r="D576" s="81">
        <v>0.43752314814814813</v>
      </c>
      <c r="E576" s="81">
        <v>0.73215277777777776</v>
      </c>
      <c r="F576" s="76">
        <f t="shared" si="333"/>
        <v>0.29462962962962963</v>
      </c>
      <c r="G576" s="77">
        <v>7</v>
      </c>
      <c r="H576" s="78">
        <f t="shared" si="315"/>
        <v>0.5</v>
      </c>
      <c r="I576" s="77">
        <f t="shared" si="336"/>
        <v>6.5</v>
      </c>
      <c r="J576" s="79">
        <f t="shared" si="335"/>
        <v>0</v>
      </c>
      <c r="K576" s="78">
        <f t="shared" si="337"/>
        <v>0</v>
      </c>
      <c r="L576" s="80">
        <f t="shared" si="338"/>
        <v>0</v>
      </c>
      <c r="M576" s="78">
        <f t="shared" si="334"/>
        <v>0</v>
      </c>
      <c r="N576" s="78"/>
      <c r="O576" s="78"/>
      <c r="P576" s="78"/>
      <c r="Q576" s="78"/>
      <c r="R576" s="78"/>
      <c r="S576" s="77"/>
      <c r="T576" s="77"/>
      <c r="U576" s="77"/>
      <c r="V576" s="77"/>
      <c r="W576" s="183"/>
    </row>
    <row r="577" spans="1:23" ht="16.95" customHeight="1" x14ac:dyDescent="0.3">
      <c r="A577" s="34"/>
      <c r="B577" s="18">
        <v>537</v>
      </c>
      <c r="C577" s="179">
        <v>42906</v>
      </c>
      <c r="D577" s="81">
        <v>0.43031250000000004</v>
      </c>
      <c r="E577" s="81">
        <v>0.91607638888888887</v>
      </c>
      <c r="F577" s="76">
        <f t="shared" si="333"/>
        <v>0.48576388888888883</v>
      </c>
      <c r="G577" s="77">
        <v>11.5</v>
      </c>
      <c r="H577" s="78">
        <f t="shared" si="315"/>
        <v>1.5</v>
      </c>
      <c r="I577" s="77">
        <f t="shared" si="336"/>
        <v>10</v>
      </c>
      <c r="J577" s="79">
        <f t="shared" si="335"/>
        <v>0</v>
      </c>
      <c r="K577" s="78">
        <f t="shared" si="337"/>
        <v>0</v>
      </c>
      <c r="L577" s="80">
        <f t="shared" si="338"/>
        <v>0</v>
      </c>
      <c r="M577" s="78">
        <f t="shared" si="334"/>
        <v>0</v>
      </c>
      <c r="N577" s="78"/>
      <c r="O577" s="78"/>
      <c r="P577" s="78"/>
      <c r="Q577" s="78"/>
      <c r="R577" s="78"/>
      <c r="S577" s="77"/>
      <c r="T577" s="77"/>
      <c r="U577" s="77"/>
      <c r="V577" s="77"/>
      <c r="W577" s="183"/>
    </row>
    <row r="578" spans="1:23" ht="16.95" customHeight="1" x14ac:dyDescent="0.3">
      <c r="A578" s="34"/>
      <c r="B578" s="18">
        <v>538</v>
      </c>
      <c r="C578" s="179">
        <v>42907</v>
      </c>
      <c r="D578" s="81">
        <v>0.42247685185185185</v>
      </c>
      <c r="E578" s="81">
        <v>0.73119212962962965</v>
      </c>
      <c r="F578" s="76">
        <f t="shared" si="333"/>
        <v>0.3087152777777778</v>
      </c>
      <c r="G578" s="77">
        <v>7.5</v>
      </c>
      <c r="H578" s="78">
        <f t="shared" si="315"/>
        <v>0.5</v>
      </c>
      <c r="I578" s="77">
        <f t="shared" si="336"/>
        <v>7</v>
      </c>
      <c r="J578" s="79">
        <f t="shared" si="335"/>
        <v>0</v>
      </c>
      <c r="K578" s="78">
        <f t="shared" si="337"/>
        <v>0</v>
      </c>
      <c r="L578" s="80">
        <f t="shared" si="338"/>
        <v>0</v>
      </c>
      <c r="M578" s="78">
        <f t="shared" si="334"/>
        <v>0</v>
      </c>
      <c r="N578" s="78"/>
      <c r="O578" s="78"/>
      <c r="P578" s="78"/>
      <c r="Q578" s="78"/>
      <c r="R578" s="78"/>
      <c r="S578" s="77"/>
      <c r="T578" s="77"/>
      <c r="U578" s="77"/>
      <c r="V578" s="77"/>
      <c r="W578" s="183"/>
    </row>
    <row r="579" spans="1:23" ht="16.95" customHeight="1" x14ac:dyDescent="0.3">
      <c r="A579" s="34"/>
      <c r="B579" s="18">
        <v>539</v>
      </c>
      <c r="C579" s="179">
        <v>42908</v>
      </c>
      <c r="D579" s="81">
        <v>0.62843749999999998</v>
      </c>
      <c r="E579" s="81">
        <v>0.91722222222222216</v>
      </c>
      <c r="F579" s="76">
        <f t="shared" si="333"/>
        <v>0.28878472222222218</v>
      </c>
      <c r="G579" s="77">
        <v>7</v>
      </c>
      <c r="H579" s="78">
        <f t="shared" si="315"/>
        <v>0.5</v>
      </c>
      <c r="I579" s="77">
        <f t="shared" si="336"/>
        <v>6.5</v>
      </c>
      <c r="J579" s="79">
        <f t="shared" si="335"/>
        <v>0</v>
      </c>
      <c r="K579" s="78">
        <f t="shared" si="337"/>
        <v>0</v>
      </c>
      <c r="L579" s="80">
        <f t="shared" si="338"/>
        <v>0</v>
      </c>
      <c r="M579" s="78">
        <f t="shared" si="334"/>
        <v>0</v>
      </c>
      <c r="N579" s="78"/>
      <c r="O579" s="78"/>
      <c r="P579" s="78"/>
      <c r="Q579" s="78"/>
      <c r="R579" s="78"/>
      <c r="S579" s="77"/>
      <c r="T579" s="77"/>
      <c r="U579" s="77"/>
      <c r="V579" s="77"/>
      <c r="W579" s="183"/>
    </row>
    <row r="580" spans="1:23" ht="16.95" customHeight="1" x14ac:dyDescent="0.3">
      <c r="A580" s="34"/>
      <c r="B580" s="18">
        <v>540</v>
      </c>
      <c r="C580" s="179">
        <v>42909</v>
      </c>
      <c r="D580" s="81">
        <v>0.4384143518518519</v>
      </c>
      <c r="E580" s="81">
        <v>0.91606481481481483</v>
      </c>
      <c r="F580" s="76">
        <f t="shared" si="333"/>
        <v>0.47765046296296293</v>
      </c>
      <c r="G580" s="77">
        <v>11.5</v>
      </c>
      <c r="H580" s="78">
        <f t="shared" si="315"/>
        <v>1.5</v>
      </c>
      <c r="I580" s="77">
        <f t="shared" si="336"/>
        <v>10</v>
      </c>
      <c r="J580" s="79">
        <f t="shared" si="335"/>
        <v>0</v>
      </c>
      <c r="K580" s="78">
        <f t="shared" si="337"/>
        <v>0</v>
      </c>
      <c r="L580" s="80">
        <f t="shared" si="338"/>
        <v>0</v>
      </c>
      <c r="M580" s="78">
        <f t="shared" si="334"/>
        <v>0</v>
      </c>
      <c r="N580" s="78"/>
      <c r="O580" s="78"/>
      <c r="P580" s="78"/>
      <c r="Q580" s="78"/>
      <c r="R580" s="78"/>
      <c r="S580" s="77"/>
      <c r="T580" s="77"/>
      <c r="U580" s="77"/>
      <c r="V580" s="77"/>
      <c r="W580" s="183"/>
    </row>
    <row r="581" spans="1:23" ht="16.95" customHeight="1" x14ac:dyDescent="0.3">
      <c r="A581" s="34"/>
      <c r="B581" s="18">
        <v>541</v>
      </c>
      <c r="C581" s="179">
        <v>42910</v>
      </c>
      <c r="D581" s="198" t="s">
        <v>21</v>
      </c>
      <c r="E581" s="199"/>
      <c r="F581" s="76"/>
      <c r="G581" s="77"/>
      <c r="H581" s="77"/>
      <c r="I581" s="77"/>
      <c r="J581" s="79"/>
      <c r="K581" s="78"/>
      <c r="L581" s="77"/>
      <c r="M581" s="78"/>
      <c r="N581" s="78"/>
      <c r="O581" s="78"/>
      <c r="P581" s="78"/>
      <c r="Q581" s="78"/>
      <c r="R581" s="78"/>
      <c r="S581" s="77"/>
      <c r="T581" s="77"/>
      <c r="U581" s="77"/>
      <c r="V581" s="77"/>
      <c r="W581" s="183"/>
    </row>
    <row r="582" spans="1:23" ht="16.95" customHeight="1" x14ac:dyDescent="0.3">
      <c r="A582" s="34"/>
      <c r="B582" s="18">
        <v>542</v>
      </c>
      <c r="C582" s="179">
        <v>42911</v>
      </c>
      <c r="D582" s="198" t="s">
        <v>21</v>
      </c>
      <c r="E582" s="199"/>
      <c r="F582" s="76"/>
      <c r="G582" s="77"/>
      <c r="H582" s="77"/>
      <c r="I582" s="77"/>
      <c r="J582" s="79"/>
      <c r="K582" s="78"/>
      <c r="L582" s="77"/>
      <c r="M582" s="78"/>
      <c r="N582" s="78"/>
      <c r="O582" s="78"/>
      <c r="P582" s="78"/>
      <c r="Q582" s="78"/>
      <c r="R582" s="78"/>
      <c r="S582" s="77"/>
      <c r="T582" s="77"/>
      <c r="U582" s="77"/>
      <c r="V582" s="77"/>
      <c r="W582" s="183"/>
    </row>
    <row r="583" spans="1:23" ht="16.95" customHeight="1" x14ac:dyDescent="0.3">
      <c r="A583" s="34"/>
      <c r="B583" s="18">
        <v>543</v>
      </c>
      <c r="C583" s="179">
        <v>42912</v>
      </c>
      <c r="D583" s="81">
        <v>0.43209490740740741</v>
      </c>
      <c r="E583" s="81">
        <v>0.73321759259259256</v>
      </c>
      <c r="F583" s="76">
        <f t="shared" si="333"/>
        <v>0.30112268518518515</v>
      </c>
      <c r="G583" s="77">
        <v>7</v>
      </c>
      <c r="H583" s="78">
        <f t="shared" si="315"/>
        <v>0.5</v>
      </c>
      <c r="I583" s="77">
        <f t="shared" ref="I583:I595" si="339">IF((G583="？"),"?",(G583-H583))</f>
        <v>6.5</v>
      </c>
      <c r="J583" s="79">
        <f t="shared" si="335"/>
        <v>0</v>
      </c>
      <c r="K583" s="78">
        <f t="shared" ref="K583:K595" si="340">IF(2&lt;J583,2,J583)</f>
        <v>0</v>
      </c>
      <c r="L583" s="80">
        <f t="shared" ref="L583:L595" si="341">J583-K583</f>
        <v>0</v>
      </c>
      <c r="M583" s="78">
        <f t="shared" si="334"/>
        <v>0</v>
      </c>
      <c r="N583" s="78"/>
      <c r="O583" s="78"/>
      <c r="P583" s="78"/>
      <c r="Q583" s="78"/>
      <c r="R583" s="78"/>
      <c r="S583" s="77"/>
      <c r="T583" s="77"/>
      <c r="U583" s="77"/>
      <c r="V583" s="77"/>
      <c r="W583" s="183"/>
    </row>
    <row r="584" spans="1:23" ht="16.95" customHeight="1" x14ac:dyDescent="0.3">
      <c r="A584" s="34"/>
      <c r="B584" s="18">
        <v>544</v>
      </c>
      <c r="C584" s="179">
        <v>42913</v>
      </c>
      <c r="D584" s="81">
        <v>0.60986111111111108</v>
      </c>
      <c r="E584" s="81">
        <v>0.91655092592592602</v>
      </c>
      <c r="F584" s="76">
        <f t="shared" si="333"/>
        <v>0.30668981481481494</v>
      </c>
      <c r="G584" s="77">
        <v>7.5</v>
      </c>
      <c r="H584" s="78">
        <f t="shared" si="315"/>
        <v>0.5</v>
      </c>
      <c r="I584" s="77">
        <f t="shared" si="339"/>
        <v>7</v>
      </c>
      <c r="J584" s="79">
        <f t="shared" si="335"/>
        <v>0</v>
      </c>
      <c r="K584" s="78">
        <f t="shared" si="340"/>
        <v>0</v>
      </c>
      <c r="L584" s="80">
        <f t="shared" si="341"/>
        <v>0</v>
      </c>
      <c r="M584" s="78">
        <f t="shared" si="334"/>
        <v>0</v>
      </c>
      <c r="N584" s="78"/>
      <c r="O584" s="78"/>
      <c r="P584" s="78"/>
      <c r="Q584" s="78"/>
      <c r="R584" s="78"/>
      <c r="S584" s="77"/>
      <c r="T584" s="77"/>
      <c r="U584" s="77"/>
      <c r="V584" s="77"/>
      <c r="W584" s="183"/>
    </row>
    <row r="585" spans="1:23" ht="16.95" customHeight="1" x14ac:dyDescent="0.3">
      <c r="A585" s="34"/>
      <c r="B585" s="18">
        <v>545</v>
      </c>
      <c r="C585" s="179">
        <v>42914</v>
      </c>
      <c r="D585" s="81">
        <v>0.43746527777777783</v>
      </c>
      <c r="E585" s="81">
        <v>0.73108796296296286</v>
      </c>
      <c r="F585" s="76">
        <f t="shared" si="333"/>
        <v>0.29362268518518503</v>
      </c>
      <c r="G585" s="77">
        <v>7</v>
      </c>
      <c r="H585" s="78">
        <f t="shared" si="315"/>
        <v>0.5</v>
      </c>
      <c r="I585" s="77">
        <f t="shared" si="339"/>
        <v>6.5</v>
      </c>
      <c r="J585" s="79">
        <f t="shared" si="335"/>
        <v>0</v>
      </c>
      <c r="K585" s="78">
        <f t="shared" si="340"/>
        <v>0</v>
      </c>
      <c r="L585" s="80">
        <f t="shared" si="341"/>
        <v>0</v>
      </c>
      <c r="M585" s="78">
        <f t="shared" si="334"/>
        <v>0</v>
      </c>
      <c r="N585" s="78"/>
      <c r="O585" s="78"/>
      <c r="P585" s="78"/>
      <c r="Q585" s="78"/>
      <c r="R585" s="78"/>
      <c r="S585" s="77"/>
      <c r="T585" s="77"/>
      <c r="U585" s="77"/>
      <c r="V585" s="77"/>
      <c r="W585" s="183"/>
    </row>
    <row r="586" spans="1:23" ht="16.95" customHeight="1" x14ac:dyDescent="0.3">
      <c r="A586" s="34"/>
      <c r="B586" s="18">
        <v>546</v>
      </c>
      <c r="C586" s="179">
        <v>42915</v>
      </c>
      <c r="D586" s="81">
        <v>0.42671296296296296</v>
      </c>
      <c r="E586" s="81">
        <v>0.73055555555555562</v>
      </c>
      <c r="F586" s="76">
        <f t="shared" si="333"/>
        <v>0.30384259259259266</v>
      </c>
      <c r="G586" s="77">
        <v>7.5</v>
      </c>
      <c r="H586" s="78">
        <f t="shared" si="315"/>
        <v>0.5</v>
      </c>
      <c r="I586" s="77">
        <f t="shared" si="339"/>
        <v>7</v>
      </c>
      <c r="J586" s="79">
        <f t="shared" si="335"/>
        <v>0</v>
      </c>
      <c r="K586" s="78">
        <f t="shared" si="340"/>
        <v>0</v>
      </c>
      <c r="L586" s="80">
        <f t="shared" si="341"/>
        <v>0</v>
      </c>
      <c r="M586" s="78">
        <f t="shared" si="334"/>
        <v>0</v>
      </c>
      <c r="N586" s="78">
        <v>2</v>
      </c>
      <c r="O586" s="78">
        <v>1</v>
      </c>
      <c r="P586" s="78">
        <f>IF(O586&gt;6,ROUND(N586*4/3*117+6*5/3*117+(O586-6)*8/3*117,0),ROUND(N586*4/3*117+O586*5/3*117,0))</f>
        <v>507</v>
      </c>
      <c r="Q586" s="78"/>
      <c r="R586" s="78"/>
      <c r="S586" s="77"/>
      <c r="T586" s="77"/>
      <c r="U586" s="77"/>
      <c r="V586" s="77"/>
      <c r="W586" s="183"/>
    </row>
    <row r="587" spans="1:23" x14ac:dyDescent="0.3">
      <c r="A587" s="34"/>
      <c r="B587" s="18"/>
      <c r="C587" s="177" t="s">
        <v>207</v>
      </c>
      <c r="D587" s="26"/>
      <c r="E587" s="26"/>
      <c r="F587" s="32"/>
      <c r="G587" s="27">
        <f>SUM(G559:G586)</f>
        <v>202</v>
      </c>
      <c r="H587" s="27">
        <f>SUM(H559:H586)</f>
        <v>22</v>
      </c>
      <c r="I587" s="27">
        <f t="shared" ref="I587:V587" si="342">SUM(I559:I586)</f>
        <v>180</v>
      </c>
      <c r="J587" s="27">
        <f t="shared" si="342"/>
        <v>2.5</v>
      </c>
      <c r="K587" s="27">
        <f t="shared" si="342"/>
        <v>2</v>
      </c>
      <c r="L587" s="36">
        <f t="shared" si="342"/>
        <v>0.5</v>
      </c>
      <c r="M587" s="27">
        <f t="shared" si="342"/>
        <v>410</v>
      </c>
      <c r="N587" s="27">
        <f t="shared" si="342"/>
        <v>2</v>
      </c>
      <c r="O587" s="27">
        <f t="shared" si="342"/>
        <v>1</v>
      </c>
      <c r="P587" s="27">
        <f t="shared" si="342"/>
        <v>507</v>
      </c>
      <c r="Q587" s="27">
        <f t="shared" si="342"/>
        <v>0</v>
      </c>
      <c r="R587" s="27">
        <f t="shared" si="342"/>
        <v>0</v>
      </c>
      <c r="S587" s="27">
        <v>2</v>
      </c>
      <c r="T587" s="27">
        <v>1878</v>
      </c>
      <c r="U587" s="36">
        <f t="shared" si="342"/>
        <v>0</v>
      </c>
      <c r="V587" s="27">
        <f t="shared" si="342"/>
        <v>0</v>
      </c>
      <c r="W587" s="47" t="s">
        <v>222</v>
      </c>
    </row>
    <row r="588" spans="1:23" x14ac:dyDescent="0.3">
      <c r="A588" s="34"/>
      <c r="B588" s="118"/>
      <c r="C588" s="177" t="s">
        <v>336</v>
      </c>
      <c r="D588" s="84"/>
      <c r="E588" s="85"/>
      <c r="F588" s="32"/>
      <c r="G588" s="27">
        <f>G587-G560-G559</f>
        <v>183</v>
      </c>
      <c r="H588" s="27">
        <f t="shared" ref="H588:M588" si="343">H587-H560-H559</f>
        <v>20</v>
      </c>
      <c r="I588" s="27">
        <f t="shared" si="343"/>
        <v>163</v>
      </c>
      <c r="J588" s="27">
        <f t="shared" si="343"/>
        <v>0</v>
      </c>
      <c r="K588" s="27">
        <f t="shared" si="343"/>
        <v>0</v>
      </c>
      <c r="L588" s="36">
        <f t="shared" si="343"/>
        <v>0</v>
      </c>
      <c r="M588" s="27">
        <f t="shared" si="343"/>
        <v>0</v>
      </c>
      <c r="N588" s="27">
        <f>N587</f>
        <v>2</v>
      </c>
      <c r="O588" s="27">
        <f t="shared" ref="O588" si="344">O587</f>
        <v>1</v>
      </c>
      <c r="P588" s="27">
        <f t="shared" ref="P588" si="345">P587</f>
        <v>507</v>
      </c>
      <c r="Q588" s="27">
        <f t="shared" ref="Q588" si="346">Q587</f>
        <v>0</v>
      </c>
      <c r="R588" s="27">
        <f t="shared" ref="R588" si="347">R587</f>
        <v>0</v>
      </c>
      <c r="S588" s="27">
        <f t="shared" ref="S588" si="348">S587</f>
        <v>2</v>
      </c>
      <c r="T588" s="27">
        <f t="shared" ref="T588" si="349">T587</f>
        <v>1878</v>
      </c>
      <c r="U588" s="36">
        <f t="shared" ref="U588" si="350">U587</f>
        <v>0</v>
      </c>
      <c r="V588" s="27">
        <f t="shared" ref="V588" si="351">V587</f>
        <v>0</v>
      </c>
      <c r="W588" s="27"/>
    </row>
    <row r="589" spans="1:23" ht="16.95" customHeight="1" x14ac:dyDescent="0.3">
      <c r="A589" s="34"/>
      <c r="B589" s="18">
        <v>547</v>
      </c>
      <c r="C589" s="176">
        <v>42916</v>
      </c>
      <c r="D589" s="51">
        <v>0.42665509259259254</v>
      </c>
      <c r="E589" s="51">
        <v>0.9193634259259259</v>
      </c>
      <c r="F589" s="9">
        <f t="shared" si="333"/>
        <v>0.49270833333333336</v>
      </c>
      <c r="G589" s="5">
        <v>12</v>
      </c>
      <c r="H589" s="42">
        <f t="shared" si="315"/>
        <v>1.5</v>
      </c>
      <c r="I589" s="5">
        <f t="shared" si="339"/>
        <v>10.5</v>
      </c>
      <c r="J589" s="28">
        <f t="shared" ref="J589:J616" si="352">IF(I589-10&lt;0,0,(I589-10))</f>
        <v>0.5</v>
      </c>
      <c r="K589" s="42">
        <f t="shared" si="340"/>
        <v>0.5</v>
      </c>
      <c r="L589" s="130">
        <f t="shared" si="341"/>
        <v>0</v>
      </c>
      <c r="M589" s="42">
        <f t="shared" si="334"/>
        <v>78</v>
      </c>
      <c r="N589" s="42"/>
      <c r="O589" s="42"/>
      <c r="P589" s="42"/>
      <c r="Q589" s="42"/>
      <c r="R589" s="42"/>
      <c r="S589" s="5"/>
      <c r="T589" s="5"/>
      <c r="U589" s="5"/>
      <c r="V589" s="5"/>
      <c r="W589" s="183"/>
    </row>
    <row r="590" spans="1:23" ht="16.95" customHeight="1" x14ac:dyDescent="0.3">
      <c r="A590" s="171" t="s">
        <v>65</v>
      </c>
      <c r="B590" s="18">
        <v>548</v>
      </c>
      <c r="C590" s="176">
        <v>42917</v>
      </c>
      <c r="D590" s="7">
        <v>0.41562499999999997</v>
      </c>
      <c r="E590" s="7">
        <v>0.84526620370370376</v>
      </c>
      <c r="F590" s="9">
        <f t="shared" si="333"/>
        <v>0.42964120370370379</v>
      </c>
      <c r="G590" s="5">
        <v>10.5</v>
      </c>
      <c r="H590" s="42">
        <f t="shared" si="315"/>
        <v>1.5</v>
      </c>
      <c r="I590" s="5">
        <f t="shared" si="339"/>
        <v>9</v>
      </c>
      <c r="J590" s="28">
        <f t="shared" si="352"/>
        <v>0</v>
      </c>
      <c r="K590" s="42">
        <f t="shared" si="340"/>
        <v>0</v>
      </c>
      <c r="L590" s="130">
        <f t="shared" si="341"/>
        <v>0</v>
      </c>
      <c r="M590" s="42">
        <f>IF(K590="?",0,ROUND(119*4/3*K590+119*5/3*L590,0))</f>
        <v>0</v>
      </c>
      <c r="N590" s="42"/>
      <c r="O590" s="42"/>
      <c r="P590" s="42"/>
      <c r="Q590" s="42"/>
      <c r="R590" s="42"/>
      <c r="S590" s="5"/>
      <c r="T590" s="5"/>
      <c r="U590" s="5"/>
      <c r="V590" s="5"/>
      <c r="W590" s="183"/>
    </row>
    <row r="591" spans="1:23" x14ac:dyDescent="0.3">
      <c r="A591" s="34" t="s">
        <v>242</v>
      </c>
      <c r="B591" s="18">
        <v>549</v>
      </c>
      <c r="C591" s="176">
        <v>42918</v>
      </c>
      <c r="D591" s="7">
        <v>0.40728009259259257</v>
      </c>
      <c r="E591" s="7" t="s">
        <v>69</v>
      </c>
      <c r="F591" s="9"/>
      <c r="G591" s="5">
        <v>10</v>
      </c>
      <c r="H591" s="42">
        <f t="shared" si="315"/>
        <v>1.5</v>
      </c>
      <c r="I591" s="5">
        <f t="shared" si="339"/>
        <v>8.5</v>
      </c>
      <c r="J591" s="28">
        <f>IF(I591-8&lt;0,0,(I591-8))</f>
        <v>0.5</v>
      </c>
      <c r="K591" s="42">
        <f t="shared" si="340"/>
        <v>0.5</v>
      </c>
      <c r="L591" s="130">
        <f t="shared" si="341"/>
        <v>0</v>
      </c>
      <c r="M591" s="42">
        <f t="shared" ref="M591:M616" si="353">IF(K591="?",0,ROUND(119*4/3*K591+119*5/3*L591,0))</f>
        <v>79</v>
      </c>
      <c r="N591" s="42"/>
      <c r="O591" s="42"/>
      <c r="P591" s="42"/>
      <c r="Q591" s="42"/>
      <c r="R591" s="42"/>
      <c r="S591" s="5" t="s">
        <v>265</v>
      </c>
      <c r="T591" s="56">
        <v>1031</v>
      </c>
      <c r="U591" s="5"/>
      <c r="V591" s="5"/>
      <c r="W591" s="183"/>
    </row>
    <row r="592" spans="1:23" ht="16.95" customHeight="1" x14ac:dyDescent="0.3">
      <c r="A592" s="34" t="s">
        <v>213</v>
      </c>
      <c r="B592" s="18">
        <v>550</v>
      </c>
      <c r="C592" s="176">
        <v>42919</v>
      </c>
      <c r="D592" s="7" t="s">
        <v>69</v>
      </c>
      <c r="E592" s="7" t="s">
        <v>69</v>
      </c>
      <c r="F592" s="9"/>
      <c r="G592" s="5">
        <v>8</v>
      </c>
      <c r="H592" s="5">
        <f t="shared" si="315"/>
        <v>0.5</v>
      </c>
      <c r="I592" s="5">
        <f t="shared" si="339"/>
        <v>7.5</v>
      </c>
      <c r="J592" s="28">
        <f t="shared" si="352"/>
        <v>0</v>
      </c>
      <c r="K592" s="42">
        <f t="shared" si="340"/>
        <v>0</v>
      </c>
      <c r="L592" s="5">
        <f t="shared" si="341"/>
        <v>0</v>
      </c>
      <c r="M592" s="42">
        <f t="shared" si="353"/>
        <v>0</v>
      </c>
      <c r="N592" s="42"/>
      <c r="O592" s="42"/>
      <c r="P592" s="42"/>
      <c r="Q592" s="42"/>
      <c r="R592" s="42"/>
      <c r="S592" s="5"/>
      <c r="T592" s="5"/>
      <c r="U592" s="5"/>
      <c r="V592" s="5"/>
      <c r="W592" s="183"/>
    </row>
    <row r="593" spans="1:23" ht="16.95" customHeight="1" x14ac:dyDescent="0.3">
      <c r="B593" s="18">
        <v>551</v>
      </c>
      <c r="C593" s="176">
        <v>42920</v>
      </c>
      <c r="D593" s="7" t="s">
        <v>69</v>
      </c>
      <c r="E593" s="7" t="s">
        <v>69</v>
      </c>
      <c r="F593" s="9"/>
      <c r="G593" s="5">
        <v>8</v>
      </c>
      <c r="H593" s="5">
        <f t="shared" si="315"/>
        <v>0.5</v>
      </c>
      <c r="I593" s="5">
        <f t="shared" si="339"/>
        <v>7.5</v>
      </c>
      <c r="J593" s="28">
        <f t="shared" si="352"/>
        <v>0</v>
      </c>
      <c r="K593" s="42">
        <f t="shared" si="340"/>
        <v>0</v>
      </c>
      <c r="L593" s="5">
        <f t="shared" si="341"/>
        <v>0</v>
      </c>
      <c r="M593" s="42">
        <f t="shared" si="353"/>
        <v>0</v>
      </c>
      <c r="N593" s="42"/>
      <c r="O593" s="42"/>
      <c r="P593" s="42"/>
      <c r="Q593" s="42"/>
      <c r="R593" s="42"/>
      <c r="S593" s="5"/>
      <c r="T593" s="5"/>
      <c r="U593" s="5"/>
      <c r="V593" s="5"/>
      <c r="W593" s="183"/>
    </row>
    <row r="594" spans="1:23" ht="16.95" customHeight="1" x14ac:dyDescent="0.3">
      <c r="A594" s="142"/>
      <c r="B594" s="18">
        <v>552</v>
      </c>
      <c r="C594" s="176">
        <v>42921</v>
      </c>
      <c r="D594" s="51">
        <v>0.42578703703703707</v>
      </c>
      <c r="E594" s="51">
        <v>0.91642361111111104</v>
      </c>
      <c r="F594" s="9">
        <f>E594-D594</f>
        <v>0.49063657407407396</v>
      </c>
      <c r="G594" s="5">
        <v>12</v>
      </c>
      <c r="H594" s="42">
        <f t="shared" si="315"/>
        <v>1.5</v>
      </c>
      <c r="I594" s="5">
        <f t="shared" si="339"/>
        <v>10.5</v>
      </c>
      <c r="J594" s="28">
        <f>IF(I594-8&lt;0,0,(I594-8))</f>
        <v>2.5</v>
      </c>
      <c r="K594" s="42">
        <f t="shared" si="340"/>
        <v>2</v>
      </c>
      <c r="L594" s="130">
        <f t="shared" si="341"/>
        <v>0.5</v>
      </c>
      <c r="M594" s="42">
        <f t="shared" si="353"/>
        <v>417</v>
      </c>
      <c r="N594" s="42"/>
      <c r="O594" s="42"/>
      <c r="P594" s="42"/>
      <c r="Q594" s="42" t="s">
        <v>264</v>
      </c>
      <c r="R594" s="42">
        <f>IF(I594&gt;8,ROUND(2*4/3*119+6*5/3*119+(I594-8)*8/3*119,0),ROUND(2*4/3*119+(I594-2)*5/3*119,0))</f>
        <v>2301</v>
      </c>
      <c r="S594" s="5"/>
      <c r="T594" s="5"/>
      <c r="U594" s="5"/>
      <c r="V594" s="5"/>
      <c r="W594" s="183"/>
    </row>
    <row r="595" spans="1:23" ht="16.95" customHeight="1" x14ac:dyDescent="0.3">
      <c r="A595" s="34"/>
      <c r="B595" s="18">
        <v>553</v>
      </c>
      <c r="C595" s="176">
        <v>42922</v>
      </c>
      <c r="D595" s="51">
        <v>0.42929398148148151</v>
      </c>
      <c r="E595" s="51">
        <v>0.91726851851851843</v>
      </c>
      <c r="F595" s="9">
        <f>E595-D595</f>
        <v>0.48797453703703692</v>
      </c>
      <c r="G595" s="5">
        <v>11.5</v>
      </c>
      <c r="H595" s="42">
        <f t="shared" si="315"/>
        <v>1.5</v>
      </c>
      <c r="I595" s="5">
        <f t="shared" si="339"/>
        <v>10</v>
      </c>
      <c r="J595" s="28">
        <f t="shared" si="352"/>
        <v>0</v>
      </c>
      <c r="K595" s="42">
        <f t="shared" si="340"/>
        <v>0</v>
      </c>
      <c r="L595" s="130">
        <f t="shared" si="341"/>
        <v>0</v>
      </c>
      <c r="M595" s="42">
        <f t="shared" si="353"/>
        <v>0</v>
      </c>
      <c r="N595" s="42"/>
      <c r="O595" s="42"/>
      <c r="P595" s="42"/>
      <c r="Q595" s="42"/>
      <c r="R595" s="42"/>
      <c r="S595" s="5"/>
      <c r="T595" s="5"/>
      <c r="U595" s="5"/>
      <c r="V595" s="5"/>
      <c r="W595" s="183"/>
    </row>
    <row r="596" spans="1:23" ht="16.95" customHeight="1" x14ac:dyDescent="0.3">
      <c r="A596" s="34"/>
      <c r="B596" s="18">
        <v>554</v>
      </c>
      <c r="C596" s="176">
        <v>42923</v>
      </c>
      <c r="D596" s="202" t="s">
        <v>21</v>
      </c>
      <c r="E596" s="203"/>
      <c r="F596" s="9"/>
      <c r="G596" s="5"/>
      <c r="H596" s="5"/>
      <c r="I596" s="5"/>
      <c r="J596" s="28"/>
      <c r="K596" s="42"/>
      <c r="L596" s="5"/>
      <c r="M596" s="42"/>
      <c r="N596" s="42"/>
      <c r="O596" s="42"/>
      <c r="P596" s="42"/>
      <c r="Q596" s="42"/>
      <c r="R596" s="42"/>
      <c r="S596" s="5"/>
      <c r="T596" s="5"/>
      <c r="U596" s="5"/>
      <c r="V596" s="5"/>
      <c r="W596" s="183"/>
    </row>
    <row r="597" spans="1:23" ht="16.95" customHeight="1" x14ac:dyDescent="0.3">
      <c r="A597" s="34"/>
      <c r="B597" s="18">
        <v>555</v>
      </c>
      <c r="C597" s="176">
        <v>42924</v>
      </c>
      <c r="D597" s="51">
        <v>0.44349537037037035</v>
      </c>
      <c r="E597" s="51">
        <v>0.87302083333333336</v>
      </c>
      <c r="F597" s="9">
        <f>E597-D597</f>
        <v>0.42952546296296301</v>
      </c>
      <c r="G597" s="5">
        <v>10.5</v>
      </c>
      <c r="H597" s="42">
        <f t="shared" si="315"/>
        <v>1.5</v>
      </c>
      <c r="I597" s="5">
        <f>IF((G597="？"),"?",(G597-H597))</f>
        <v>9</v>
      </c>
      <c r="J597" s="28">
        <f t="shared" si="352"/>
        <v>0</v>
      </c>
      <c r="K597" s="42">
        <f>IF(2&lt;J597,2,J597)</f>
        <v>0</v>
      </c>
      <c r="L597" s="130">
        <f>J597-K597</f>
        <v>0</v>
      </c>
      <c r="M597" s="42">
        <f t="shared" si="353"/>
        <v>0</v>
      </c>
      <c r="N597" s="42"/>
      <c r="O597" s="42"/>
      <c r="P597" s="42"/>
      <c r="Q597" s="42"/>
      <c r="R597" s="42"/>
      <c r="S597" s="5"/>
      <c r="T597" s="5"/>
      <c r="U597" s="5"/>
      <c r="V597" s="5"/>
      <c r="W597" s="183"/>
    </row>
    <row r="598" spans="1:23" ht="16.95" customHeight="1" x14ac:dyDescent="0.3">
      <c r="A598" s="34"/>
      <c r="B598" s="18">
        <v>556</v>
      </c>
      <c r="C598" s="176">
        <v>42925</v>
      </c>
      <c r="D598" s="51">
        <v>0.49232638888888891</v>
      </c>
      <c r="E598" s="51">
        <v>0.91652777777777772</v>
      </c>
      <c r="F598" s="9">
        <f>E598-D598</f>
        <v>0.42420138888888881</v>
      </c>
      <c r="G598" s="5">
        <v>10</v>
      </c>
      <c r="H598" s="42">
        <f t="shared" si="315"/>
        <v>1.5</v>
      </c>
      <c r="I598" s="5">
        <f>IF((G598="？"),"?",(G598-H598))</f>
        <v>8.5</v>
      </c>
      <c r="J598" s="28">
        <f t="shared" si="352"/>
        <v>0</v>
      </c>
      <c r="K598" s="42">
        <f>IF(2&lt;J598,2,J598)</f>
        <v>0</v>
      </c>
      <c r="L598" s="130">
        <f>J598-K598</f>
        <v>0</v>
      </c>
      <c r="M598" s="42">
        <f t="shared" si="353"/>
        <v>0</v>
      </c>
      <c r="N598" s="42"/>
      <c r="O598" s="42"/>
      <c r="P598" s="42"/>
      <c r="Q598" s="42"/>
      <c r="R598" s="42"/>
      <c r="S598" s="5"/>
      <c r="T598" s="5"/>
      <c r="U598" s="5"/>
      <c r="V598" s="5"/>
      <c r="W598" s="183"/>
    </row>
    <row r="599" spans="1:23" ht="16.95" customHeight="1" x14ac:dyDescent="0.3">
      <c r="A599" s="34"/>
      <c r="B599" s="18">
        <v>557</v>
      </c>
      <c r="C599" s="176">
        <v>42926</v>
      </c>
      <c r="D599" s="202" t="s">
        <v>21</v>
      </c>
      <c r="E599" s="203"/>
      <c r="F599" s="9"/>
      <c r="G599" s="5"/>
      <c r="H599" s="5"/>
      <c r="I599" s="5"/>
      <c r="J599" s="28"/>
      <c r="K599" s="42"/>
      <c r="L599" s="5"/>
      <c r="M599" s="42"/>
      <c r="N599" s="42"/>
      <c r="O599" s="42"/>
      <c r="P599" s="42"/>
      <c r="Q599" s="42"/>
      <c r="R599" s="42"/>
      <c r="S599" s="5"/>
      <c r="T599" s="5"/>
      <c r="U599" s="5"/>
      <c r="V599" s="5"/>
      <c r="W599" s="183"/>
    </row>
    <row r="600" spans="1:23" ht="16.95" customHeight="1" x14ac:dyDescent="0.3">
      <c r="A600" s="34"/>
      <c r="B600" s="18">
        <v>558</v>
      </c>
      <c r="C600" s="176">
        <v>42927</v>
      </c>
      <c r="D600" s="51">
        <v>0.42358796296296292</v>
      </c>
      <c r="E600" s="51">
        <v>0.91758101851851848</v>
      </c>
      <c r="F600" s="9">
        <f>E600-D600</f>
        <v>0.49399305555555556</v>
      </c>
      <c r="G600" s="5">
        <v>12</v>
      </c>
      <c r="H600" s="42">
        <f t="shared" ref="H600:H665" si="354">IF(G600&gt;=9,1.5,0.5)</f>
        <v>1.5</v>
      </c>
      <c r="I600" s="5">
        <f t="shared" ref="I600:I606" si="355">IF((G600="？"),"?",(G600-H600))</f>
        <v>10.5</v>
      </c>
      <c r="J600" s="28">
        <f t="shared" si="352"/>
        <v>0.5</v>
      </c>
      <c r="K600" s="42">
        <f t="shared" ref="K600:K606" si="356">IF(2&lt;J600,2,J600)</f>
        <v>0.5</v>
      </c>
      <c r="L600" s="130">
        <f t="shared" ref="L600:L606" si="357">J600-K600</f>
        <v>0</v>
      </c>
      <c r="M600" s="42">
        <f t="shared" si="353"/>
        <v>79</v>
      </c>
      <c r="N600" s="42"/>
      <c r="O600" s="42"/>
      <c r="P600" s="42"/>
      <c r="Q600" s="42"/>
      <c r="R600" s="42"/>
      <c r="S600" s="5"/>
      <c r="T600" s="5"/>
      <c r="U600" s="5"/>
      <c r="V600" s="5"/>
      <c r="W600" s="183"/>
    </row>
    <row r="601" spans="1:23" ht="16.95" customHeight="1" x14ac:dyDescent="0.3">
      <c r="A601" s="34"/>
      <c r="B601" s="18">
        <v>559</v>
      </c>
      <c r="C601" s="176">
        <v>42928</v>
      </c>
      <c r="D601" s="51">
        <v>0.4331828703703704</v>
      </c>
      <c r="E601" s="51">
        <v>0.91655092592592602</v>
      </c>
      <c r="F601" s="9">
        <f>E601-D601</f>
        <v>0.48336805555555562</v>
      </c>
      <c r="G601" s="5">
        <v>11.5</v>
      </c>
      <c r="H601" s="42">
        <f t="shared" si="354"/>
        <v>1.5</v>
      </c>
      <c r="I601" s="5">
        <f t="shared" si="355"/>
        <v>10</v>
      </c>
      <c r="J601" s="28">
        <f t="shared" si="352"/>
        <v>0</v>
      </c>
      <c r="K601" s="42">
        <f t="shared" si="356"/>
        <v>0</v>
      </c>
      <c r="L601" s="130">
        <f t="shared" si="357"/>
        <v>0</v>
      </c>
      <c r="M601" s="42">
        <f t="shared" si="353"/>
        <v>0</v>
      </c>
      <c r="N601" s="42"/>
      <c r="O601" s="42"/>
      <c r="P601" s="42"/>
      <c r="Q601" s="42"/>
      <c r="R601" s="42"/>
      <c r="S601" s="5"/>
      <c r="T601" s="5"/>
      <c r="U601" s="5"/>
      <c r="V601" s="5"/>
      <c r="W601" s="183"/>
    </row>
    <row r="602" spans="1:23" ht="16.95" customHeight="1" x14ac:dyDescent="0.3">
      <c r="A602" s="34"/>
      <c r="B602" s="18">
        <v>560</v>
      </c>
      <c r="C602" s="176">
        <v>42929</v>
      </c>
      <c r="D602" s="51" t="s">
        <v>69</v>
      </c>
      <c r="E602" s="51" t="s">
        <v>69</v>
      </c>
      <c r="F602" s="9"/>
      <c r="G602" s="5">
        <v>10</v>
      </c>
      <c r="H602" s="5">
        <f t="shared" si="354"/>
        <v>1.5</v>
      </c>
      <c r="I602" s="5">
        <f t="shared" si="355"/>
        <v>8.5</v>
      </c>
      <c r="J602" s="28">
        <f>IF(I602-8&lt;0,0,(I602-8))</f>
        <v>0.5</v>
      </c>
      <c r="K602" s="42">
        <f t="shared" si="356"/>
        <v>0.5</v>
      </c>
      <c r="L602" s="5">
        <f t="shared" si="357"/>
        <v>0</v>
      </c>
      <c r="M602" s="42">
        <f t="shared" si="353"/>
        <v>79</v>
      </c>
      <c r="N602" s="42"/>
      <c r="O602" s="42"/>
      <c r="P602" s="42"/>
      <c r="Q602" s="42" t="s">
        <v>265</v>
      </c>
      <c r="R602" s="42">
        <f>IF(I602&gt;8,ROUND(2*4/3*119+6*5/3*119+(I602-8)*8/3*119,0),ROUND(2*4/3*119+(I602-2)*5/3*119,0))</f>
        <v>1666</v>
      </c>
      <c r="S602" s="5"/>
      <c r="T602" s="5"/>
      <c r="U602" s="5"/>
      <c r="V602" s="5"/>
      <c r="W602" s="183"/>
    </row>
    <row r="603" spans="1:23" ht="16.95" customHeight="1" x14ac:dyDescent="0.3">
      <c r="A603" s="34"/>
      <c r="B603" s="18">
        <v>561</v>
      </c>
      <c r="C603" s="176">
        <v>42930</v>
      </c>
      <c r="D603" s="51" t="s">
        <v>69</v>
      </c>
      <c r="E603" s="51" t="s">
        <v>69</v>
      </c>
      <c r="F603" s="9"/>
      <c r="G603" s="5">
        <v>8</v>
      </c>
      <c r="H603" s="5">
        <f t="shared" si="354"/>
        <v>0.5</v>
      </c>
      <c r="I603" s="5">
        <f t="shared" si="355"/>
        <v>7.5</v>
      </c>
      <c r="J603" s="28">
        <f t="shared" si="352"/>
        <v>0</v>
      </c>
      <c r="K603" s="42">
        <f t="shared" si="356"/>
        <v>0</v>
      </c>
      <c r="L603" s="5">
        <f t="shared" si="357"/>
        <v>0</v>
      </c>
      <c r="M603" s="42">
        <f t="shared" si="353"/>
        <v>0</v>
      </c>
      <c r="N603" s="42"/>
      <c r="O603" s="42"/>
      <c r="P603" s="42"/>
      <c r="Q603" s="42"/>
      <c r="R603" s="42"/>
      <c r="S603" s="5"/>
      <c r="T603" s="5"/>
      <c r="U603" s="5"/>
      <c r="V603" s="5"/>
      <c r="W603" s="183"/>
    </row>
    <row r="604" spans="1:23" ht="16.95" customHeight="1" x14ac:dyDescent="0.3">
      <c r="A604" s="34"/>
      <c r="B604" s="18">
        <v>562</v>
      </c>
      <c r="C604" s="176">
        <v>42931</v>
      </c>
      <c r="D604" s="51">
        <v>0.49685185185185188</v>
      </c>
      <c r="E604" s="51">
        <v>0.83631944444444439</v>
      </c>
      <c r="F604" s="9">
        <f>E604-D604</f>
        <v>0.33946759259259252</v>
      </c>
      <c r="G604" s="5">
        <v>8</v>
      </c>
      <c r="H604" s="42">
        <f t="shared" si="354"/>
        <v>0.5</v>
      </c>
      <c r="I604" s="5">
        <f t="shared" si="355"/>
        <v>7.5</v>
      </c>
      <c r="J604" s="28">
        <f t="shared" si="352"/>
        <v>0</v>
      </c>
      <c r="K604" s="42">
        <f t="shared" si="356"/>
        <v>0</v>
      </c>
      <c r="L604" s="130">
        <f t="shared" si="357"/>
        <v>0</v>
      </c>
      <c r="M604" s="42">
        <f t="shared" si="353"/>
        <v>0</v>
      </c>
      <c r="N604" s="42"/>
      <c r="O604" s="42"/>
      <c r="P604" s="42"/>
      <c r="Q604" s="42"/>
      <c r="R604" s="42"/>
      <c r="S604" s="5"/>
      <c r="T604" s="5"/>
      <c r="U604" s="5"/>
      <c r="V604" s="5"/>
      <c r="W604" s="183"/>
    </row>
    <row r="605" spans="1:23" ht="16.95" customHeight="1" x14ac:dyDescent="0.3">
      <c r="A605" s="34"/>
      <c r="B605" s="18">
        <v>563</v>
      </c>
      <c r="C605" s="176">
        <v>42932</v>
      </c>
      <c r="D605" s="51" t="s">
        <v>69</v>
      </c>
      <c r="E605" s="51">
        <v>0.91714120370370367</v>
      </c>
      <c r="F605" s="9"/>
      <c r="G605" s="5">
        <v>12</v>
      </c>
      <c r="H605" s="42">
        <f t="shared" si="354"/>
        <v>1.5</v>
      </c>
      <c r="I605" s="5">
        <f t="shared" si="355"/>
        <v>10.5</v>
      </c>
      <c r="J605" s="28">
        <f t="shared" si="352"/>
        <v>0.5</v>
      </c>
      <c r="K605" s="42">
        <f t="shared" si="356"/>
        <v>0.5</v>
      </c>
      <c r="L605" s="130">
        <f t="shared" si="357"/>
        <v>0</v>
      </c>
      <c r="M605" s="42">
        <f t="shared" si="353"/>
        <v>79</v>
      </c>
      <c r="N605" s="42"/>
      <c r="O605" s="42"/>
      <c r="P605" s="42"/>
      <c r="Q605" s="42"/>
      <c r="R605" s="42"/>
      <c r="S605" s="5"/>
      <c r="T605" s="5"/>
      <c r="U605" s="5"/>
      <c r="V605" s="5"/>
      <c r="W605" s="183"/>
    </row>
    <row r="606" spans="1:23" x14ac:dyDescent="0.3">
      <c r="A606" s="34"/>
      <c r="B606" s="18">
        <v>564</v>
      </c>
      <c r="C606" s="176">
        <v>42933</v>
      </c>
      <c r="D606" s="51">
        <v>0.43399305555555556</v>
      </c>
      <c r="E606" s="51">
        <v>0.73406249999999995</v>
      </c>
      <c r="F606" s="9">
        <f>E606-D606</f>
        <v>0.30006944444444439</v>
      </c>
      <c r="G606" s="5">
        <v>7</v>
      </c>
      <c r="H606" s="42">
        <f t="shared" si="354"/>
        <v>0.5</v>
      </c>
      <c r="I606" s="5">
        <f t="shared" si="355"/>
        <v>6.5</v>
      </c>
      <c r="J606" s="28">
        <f>IF(I606-8&lt;0,0,(I606-8))</f>
        <v>0</v>
      </c>
      <c r="K606" s="42">
        <f t="shared" si="356"/>
        <v>0</v>
      </c>
      <c r="L606" s="130">
        <f t="shared" si="357"/>
        <v>0</v>
      </c>
      <c r="M606" s="42">
        <f t="shared" si="353"/>
        <v>0</v>
      </c>
      <c r="N606" s="42"/>
      <c r="O606" s="42"/>
      <c r="P606" s="42"/>
      <c r="Q606" s="42"/>
      <c r="R606" s="42"/>
      <c r="S606" s="5" t="s">
        <v>268</v>
      </c>
      <c r="T606" s="56">
        <v>952</v>
      </c>
      <c r="U606" s="5"/>
      <c r="V606" s="5"/>
      <c r="W606" s="183"/>
    </row>
    <row r="607" spans="1:23" ht="16.95" customHeight="1" x14ac:dyDescent="0.3">
      <c r="A607" s="34"/>
      <c r="B607" s="18">
        <v>565</v>
      </c>
      <c r="C607" s="176">
        <v>42934</v>
      </c>
      <c r="D607" s="202" t="s">
        <v>21</v>
      </c>
      <c r="E607" s="203"/>
      <c r="F607" s="9"/>
      <c r="G607" s="5"/>
      <c r="H607" s="5"/>
      <c r="I607" s="5"/>
      <c r="J607" s="28"/>
      <c r="K607" s="42"/>
      <c r="L607" s="5"/>
      <c r="M607" s="42"/>
      <c r="N607" s="42"/>
      <c r="O607" s="42"/>
      <c r="P607" s="42"/>
      <c r="Q607" s="42"/>
      <c r="R607" s="42"/>
      <c r="S607" s="5"/>
      <c r="T607" s="5"/>
      <c r="U607" s="5"/>
      <c r="V607" s="5"/>
      <c r="W607" s="183"/>
    </row>
    <row r="608" spans="1:23" ht="16.95" customHeight="1" x14ac:dyDescent="0.3">
      <c r="A608" s="34"/>
      <c r="B608" s="18">
        <v>566</v>
      </c>
      <c r="C608" s="176">
        <v>42935</v>
      </c>
      <c r="D608" s="51">
        <v>0.43912037037037038</v>
      </c>
      <c r="E608" s="51">
        <v>0.9164930555555556</v>
      </c>
      <c r="F608" s="9">
        <f>E608-D608</f>
        <v>0.47737268518518522</v>
      </c>
      <c r="G608" s="5">
        <v>11.5</v>
      </c>
      <c r="H608" s="42">
        <f t="shared" si="354"/>
        <v>1.5</v>
      </c>
      <c r="I608" s="5">
        <f>IF((G608="？"),"?",(G608-H608))</f>
        <v>10</v>
      </c>
      <c r="J608" s="28">
        <f t="shared" si="352"/>
        <v>0</v>
      </c>
      <c r="K608" s="42">
        <f>IF(2&lt;J608,2,J608)</f>
        <v>0</v>
      </c>
      <c r="L608" s="130">
        <f>J608-K608</f>
        <v>0</v>
      </c>
      <c r="M608" s="42">
        <f t="shared" si="353"/>
        <v>0</v>
      </c>
      <c r="N608" s="42"/>
      <c r="O608" s="42"/>
      <c r="P608" s="42"/>
      <c r="Q608" s="42"/>
      <c r="R608" s="42"/>
      <c r="S608" s="5"/>
      <c r="T608" s="5"/>
      <c r="U608" s="5"/>
      <c r="V608" s="5"/>
      <c r="W608" s="183"/>
    </row>
    <row r="609" spans="1:23" ht="16.95" customHeight="1" x14ac:dyDescent="0.3">
      <c r="A609" s="34"/>
      <c r="B609" s="18">
        <v>567</v>
      </c>
      <c r="C609" s="176">
        <v>42936</v>
      </c>
      <c r="D609" s="51" t="s">
        <v>60</v>
      </c>
      <c r="E609" s="51" t="s">
        <v>60</v>
      </c>
      <c r="F609" s="9"/>
      <c r="G609" s="5"/>
      <c r="H609" s="5"/>
      <c r="I609" s="5"/>
      <c r="J609" s="28"/>
      <c r="K609" s="42"/>
      <c r="L609" s="5"/>
      <c r="M609" s="42"/>
      <c r="N609" s="42"/>
      <c r="O609" s="42"/>
      <c r="P609" s="42"/>
      <c r="Q609" s="42"/>
      <c r="R609" s="42"/>
      <c r="S609" s="5"/>
      <c r="T609" s="5"/>
      <c r="U609" s="5"/>
      <c r="V609" s="5"/>
      <c r="W609" s="183"/>
    </row>
    <row r="610" spans="1:23" ht="16.95" customHeight="1" x14ac:dyDescent="0.3">
      <c r="A610" s="34"/>
      <c r="B610" s="18">
        <v>568</v>
      </c>
      <c r="C610" s="176">
        <v>42937</v>
      </c>
      <c r="D610" s="189" t="s">
        <v>21</v>
      </c>
      <c r="E610" s="190"/>
      <c r="F610" s="9"/>
      <c r="G610" s="5"/>
      <c r="H610" s="5"/>
      <c r="I610" s="5"/>
      <c r="J610" s="28"/>
      <c r="K610" s="42"/>
      <c r="L610" s="5"/>
      <c r="M610" s="42"/>
      <c r="N610" s="42"/>
      <c r="O610" s="42"/>
      <c r="P610" s="42"/>
      <c r="Q610" s="42"/>
      <c r="R610" s="42"/>
      <c r="S610" s="5"/>
      <c r="T610" s="5"/>
      <c r="U610" s="5"/>
      <c r="V610" s="5"/>
      <c r="W610" s="183"/>
    </row>
    <row r="611" spans="1:23" ht="16.95" customHeight="1" x14ac:dyDescent="0.3">
      <c r="A611" s="34"/>
      <c r="B611" s="18">
        <v>569</v>
      </c>
      <c r="C611" s="176">
        <v>42938</v>
      </c>
      <c r="D611" s="7">
        <v>0.41228009259259263</v>
      </c>
      <c r="E611" s="51">
        <v>0.91710648148148144</v>
      </c>
      <c r="F611" s="9">
        <f t="shared" ref="F611:F616" si="358">E611-D611</f>
        <v>0.50482638888888887</v>
      </c>
      <c r="G611" s="5">
        <v>12</v>
      </c>
      <c r="H611" s="42">
        <f t="shared" si="354"/>
        <v>1.5</v>
      </c>
      <c r="I611" s="5">
        <f t="shared" ref="I611:I616" si="359">IF((G611="？"),"?",(G611-H611))</f>
        <v>10.5</v>
      </c>
      <c r="J611" s="28">
        <f t="shared" si="352"/>
        <v>0.5</v>
      </c>
      <c r="K611" s="42">
        <f t="shared" ref="K611:K616" si="360">IF(2&lt;J611,2,J611)</f>
        <v>0.5</v>
      </c>
      <c r="L611" s="130">
        <f t="shared" ref="L611:L616" si="361">J611-K611</f>
        <v>0</v>
      </c>
      <c r="M611" s="42">
        <f t="shared" si="353"/>
        <v>79</v>
      </c>
      <c r="N611" s="42"/>
      <c r="O611" s="42"/>
      <c r="P611" s="42"/>
      <c r="Q611" s="42"/>
      <c r="R611" s="42"/>
      <c r="S611" s="5"/>
      <c r="T611" s="5"/>
      <c r="U611" s="5"/>
      <c r="V611" s="5"/>
      <c r="W611" s="183"/>
    </row>
    <row r="612" spans="1:23" ht="16.95" customHeight="1" x14ac:dyDescent="0.3">
      <c r="A612" s="34"/>
      <c r="B612" s="18">
        <v>570</v>
      </c>
      <c r="C612" s="176">
        <v>42939</v>
      </c>
      <c r="D612" s="7">
        <v>0.62575231481481486</v>
      </c>
      <c r="E612" s="51">
        <v>0.9162731481481482</v>
      </c>
      <c r="F612" s="9">
        <f t="shared" si="358"/>
        <v>0.29052083333333334</v>
      </c>
      <c r="G612" s="5">
        <v>7</v>
      </c>
      <c r="H612" s="42">
        <f t="shared" si="354"/>
        <v>0.5</v>
      </c>
      <c r="I612" s="5">
        <f t="shared" si="359"/>
        <v>6.5</v>
      </c>
      <c r="J612" s="28">
        <f t="shared" si="352"/>
        <v>0</v>
      </c>
      <c r="K612" s="42">
        <f t="shared" si="360"/>
        <v>0</v>
      </c>
      <c r="L612" s="130">
        <f t="shared" si="361"/>
        <v>0</v>
      </c>
      <c r="M612" s="42">
        <f t="shared" si="353"/>
        <v>0</v>
      </c>
      <c r="N612" s="42"/>
      <c r="O612" s="42"/>
      <c r="P612" s="42"/>
      <c r="Q612" s="42"/>
      <c r="R612" s="42"/>
      <c r="S612" s="5"/>
      <c r="T612" s="5"/>
      <c r="U612" s="5"/>
      <c r="V612" s="5"/>
      <c r="W612" s="183"/>
    </row>
    <row r="613" spans="1:23" ht="16.95" customHeight="1" x14ac:dyDescent="0.3">
      <c r="A613" s="34"/>
      <c r="B613" s="18">
        <v>571</v>
      </c>
      <c r="C613" s="176">
        <v>42940</v>
      </c>
      <c r="D613" s="7">
        <v>0.42530092592592594</v>
      </c>
      <c r="E613" s="51">
        <v>0.91766203703703697</v>
      </c>
      <c r="F613" s="9">
        <f t="shared" si="358"/>
        <v>0.49236111111111103</v>
      </c>
      <c r="G613" s="5">
        <v>12</v>
      </c>
      <c r="H613" s="42">
        <f t="shared" si="354"/>
        <v>1.5</v>
      </c>
      <c r="I613" s="5">
        <f t="shared" si="359"/>
        <v>10.5</v>
      </c>
      <c r="J613" s="28">
        <f t="shared" si="352"/>
        <v>0.5</v>
      </c>
      <c r="K613" s="42">
        <f t="shared" si="360"/>
        <v>0.5</v>
      </c>
      <c r="L613" s="130">
        <f t="shared" si="361"/>
        <v>0</v>
      </c>
      <c r="M613" s="42">
        <f t="shared" si="353"/>
        <v>79</v>
      </c>
      <c r="N613" s="42"/>
      <c r="O613" s="42"/>
      <c r="P613" s="42"/>
      <c r="Q613" s="42"/>
      <c r="R613" s="42"/>
      <c r="S613" s="5"/>
      <c r="T613" s="5"/>
      <c r="U613" s="5"/>
      <c r="V613" s="5"/>
      <c r="W613" s="183"/>
    </row>
    <row r="614" spans="1:23" ht="16.95" customHeight="1" x14ac:dyDescent="0.3">
      <c r="A614" s="34"/>
      <c r="B614" s="18">
        <v>572</v>
      </c>
      <c r="C614" s="176">
        <v>42941</v>
      </c>
      <c r="D614" s="7">
        <v>0.43408564814814815</v>
      </c>
      <c r="E614" s="51">
        <v>0.9175578703703704</v>
      </c>
      <c r="F614" s="9">
        <f t="shared" si="358"/>
        <v>0.48347222222222225</v>
      </c>
      <c r="G614" s="5">
        <v>11.5</v>
      </c>
      <c r="H614" s="42">
        <f t="shared" si="354"/>
        <v>1.5</v>
      </c>
      <c r="I614" s="5">
        <f t="shared" si="359"/>
        <v>10</v>
      </c>
      <c r="J614" s="28">
        <f t="shared" si="352"/>
        <v>0</v>
      </c>
      <c r="K614" s="42">
        <f t="shared" si="360"/>
        <v>0</v>
      </c>
      <c r="L614" s="130">
        <f t="shared" si="361"/>
        <v>0</v>
      </c>
      <c r="M614" s="42">
        <f t="shared" si="353"/>
        <v>0</v>
      </c>
      <c r="N614" s="42"/>
      <c r="O614" s="42"/>
      <c r="P614" s="42"/>
      <c r="Q614" s="42"/>
      <c r="R614" s="42"/>
      <c r="S614" s="5"/>
      <c r="T614" s="5"/>
      <c r="U614" s="5"/>
      <c r="V614" s="5"/>
      <c r="W614" s="183"/>
    </row>
    <row r="615" spans="1:23" ht="16.95" customHeight="1" x14ac:dyDescent="0.3">
      <c r="A615" s="34"/>
      <c r="B615" s="18">
        <v>573</v>
      </c>
      <c r="C615" s="176">
        <v>42942</v>
      </c>
      <c r="D615" s="7">
        <v>0.4334722222222222</v>
      </c>
      <c r="E615" s="51">
        <v>0.78077546296296296</v>
      </c>
      <c r="F615" s="9">
        <f t="shared" si="358"/>
        <v>0.34730324074074076</v>
      </c>
      <c r="G615" s="5">
        <v>8.5</v>
      </c>
      <c r="H615" s="42">
        <f t="shared" si="354"/>
        <v>0.5</v>
      </c>
      <c r="I615" s="5">
        <f t="shared" si="359"/>
        <v>8</v>
      </c>
      <c r="J615" s="28">
        <f t="shared" si="352"/>
        <v>0</v>
      </c>
      <c r="K615" s="42">
        <f t="shared" si="360"/>
        <v>0</v>
      </c>
      <c r="L615" s="130">
        <f t="shared" si="361"/>
        <v>0</v>
      </c>
      <c r="M615" s="42">
        <f t="shared" si="353"/>
        <v>0</v>
      </c>
      <c r="N615" s="42">
        <v>2</v>
      </c>
      <c r="O615" s="42">
        <v>1.5</v>
      </c>
      <c r="P615" s="42">
        <f>IF(O615&gt;6,ROUND(N615*4/3*119+6*5/3*119+(O615-6)*8/3*119,0),ROUND(N615*4/3*119+O615*5/3*119,0))</f>
        <v>615</v>
      </c>
      <c r="Q615" s="42"/>
      <c r="R615" s="42"/>
      <c r="S615" s="5"/>
      <c r="T615" s="5"/>
      <c r="U615" s="5"/>
      <c r="V615" s="5"/>
      <c r="W615" s="183"/>
    </row>
    <row r="616" spans="1:23" ht="16.95" customHeight="1" x14ac:dyDescent="0.3">
      <c r="A616" s="34"/>
      <c r="B616" s="18">
        <v>574</v>
      </c>
      <c r="C616" s="176">
        <v>42943</v>
      </c>
      <c r="D616" s="7">
        <v>0.42752314814814812</v>
      </c>
      <c r="E616" s="51">
        <v>0.91633101851851861</v>
      </c>
      <c r="F616" s="9">
        <f t="shared" si="358"/>
        <v>0.48880787037037049</v>
      </c>
      <c r="G616" s="5">
        <v>11.5</v>
      </c>
      <c r="H616" s="42">
        <f t="shared" si="354"/>
        <v>1.5</v>
      </c>
      <c r="I616" s="5">
        <f t="shared" si="359"/>
        <v>10</v>
      </c>
      <c r="J616" s="28">
        <f t="shared" si="352"/>
        <v>0</v>
      </c>
      <c r="K616" s="42">
        <f t="shared" si="360"/>
        <v>0</v>
      </c>
      <c r="L616" s="130">
        <f t="shared" si="361"/>
        <v>0</v>
      </c>
      <c r="M616" s="42">
        <f t="shared" si="353"/>
        <v>0</v>
      </c>
      <c r="N616" s="42">
        <v>2</v>
      </c>
      <c r="O616" s="42">
        <v>8</v>
      </c>
      <c r="P616" s="42">
        <f>IF(O616&gt;6,ROUND(N616*4/3*119+6*5/3*119+(O616-6)*8/3*119,0),ROUND(N616*4/3*119+O616*5/3*119,0))</f>
        <v>2142</v>
      </c>
      <c r="Q616" s="42"/>
      <c r="R616" s="42"/>
      <c r="S616" s="5"/>
      <c r="T616" s="5"/>
      <c r="U616" s="5"/>
      <c r="V616" s="5"/>
      <c r="W616" s="183"/>
    </row>
    <row r="617" spans="1:23" x14ac:dyDescent="0.3">
      <c r="A617" s="34"/>
      <c r="B617" s="18"/>
      <c r="C617" s="177" t="s">
        <v>207</v>
      </c>
      <c r="D617" s="26"/>
      <c r="E617" s="26"/>
      <c r="F617" s="32"/>
      <c r="G617" s="27">
        <f>SUM(G589:G616)</f>
        <v>235</v>
      </c>
      <c r="H617" s="27">
        <f>SUM(H589:H616)</f>
        <v>27.5</v>
      </c>
      <c r="I617" s="27">
        <f t="shared" ref="I617:V617" si="362">SUM(I589:I616)</f>
        <v>207.5</v>
      </c>
      <c r="J617" s="27">
        <f t="shared" si="362"/>
        <v>6</v>
      </c>
      <c r="K617" s="27">
        <f t="shared" si="362"/>
        <v>5.5</v>
      </c>
      <c r="L617" s="36">
        <f t="shared" si="362"/>
        <v>0.5</v>
      </c>
      <c r="M617" s="27">
        <f t="shared" si="362"/>
        <v>969</v>
      </c>
      <c r="N617" s="27">
        <f t="shared" si="362"/>
        <v>4</v>
      </c>
      <c r="O617" s="27">
        <f t="shared" si="362"/>
        <v>9.5</v>
      </c>
      <c r="P617" s="27">
        <f t="shared" si="362"/>
        <v>2757</v>
      </c>
      <c r="Q617" s="27">
        <v>2</v>
      </c>
      <c r="R617" s="27">
        <f t="shared" si="362"/>
        <v>3967</v>
      </c>
      <c r="S617" s="27">
        <v>2</v>
      </c>
      <c r="T617" s="27">
        <v>1983</v>
      </c>
      <c r="U617" s="36">
        <f t="shared" si="362"/>
        <v>0</v>
      </c>
      <c r="V617" s="27">
        <f t="shared" si="362"/>
        <v>0</v>
      </c>
      <c r="W617" s="47" t="s">
        <v>246</v>
      </c>
    </row>
    <row r="618" spans="1:23" x14ac:dyDescent="0.3">
      <c r="A618" s="34"/>
      <c r="B618" s="118"/>
      <c r="C618" s="177" t="s">
        <v>336</v>
      </c>
      <c r="D618" s="84"/>
      <c r="E618" s="85"/>
      <c r="F618" s="32"/>
      <c r="G618" s="27">
        <f>G617-G606-G591-G594-G602</f>
        <v>196</v>
      </c>
      <c r="H618" s="27">
        <f>H617-H606-H591-H594-H602</f>
        <v>22.5</v>
      </c>
      <c r="I618" s="27">
        <f>I617-I606-I591-I594-I602</f>
        <v>173.5</v>
      </c>
      <c r="J618" s="27">
        <f>J617-J606-J591-J594-J602</f>
        <v>2.5</v>
      </c>
      <c r="K618" s="27">
        <f t="shared" ref="K618:M618" si="363">K617-K606-K591-K594-K602</f>
        <v>2.5</v>
      </c>
      <c r="L618" s="27">
        <f t="shared" si="363"/>
        <v>0</v>
      </c>
      <c r="M618" s="27">
        <f t="shared" si="363"/>
        <v>394</v>
      </c>
      <c r="N618" s="27">
        <f>N617</f>
        <v>4</v>
      </c>
      <c r="O618" s="27">
        <f t="shared" ref="O618" si="364">O617</f>
        <v>9.5</v>
      </c>
      <c r="P618" s="27">
        <f t="shared" ref="P618" si="365">P617</f>
        <v>2757</v>
      </c>
      <c r="Q618" s="27">
        <f t="shared" ref="Q618" si="366">Q617</f>
        <v>2</v>
      </c>
      <c r="R618" s="27">
        <f t="shared" ref="R618" si="367">R617</f>
        <v>3967</v>
      </c>
      <c r="S618" s="27">
        <f t="shared" ref="S618" si="368">S617</f>
        <v>2</v>
      </c>
      <c r="T618" s="27">
        <f t="shared" ref="T618" si="369">T617</f>
        <v>1983</v>
      </c>
      <c r="U618" s="36">
        <f t="shared" ref="U618" si="370">U617</f>
        <v>0</v>
      </c>
      <c r="V618" s="27">
        <f t="shared" ref="V618" si="371">V617</f>
        <v>0</v>
      </c>
      <c r="W618" s="27"/>
    </row>
    <row r="619" spans="1:23" x14ac:dyDescent="0.3">
      <c r="A619" s="34"/>
      <c r="B619" s="18">
        <v>575</v>
      </c>
      <c r="C619" s="179">
        <v>42944</v>
      </c>
      <c r="D619" s="81">
        <v>0.42917824074074074</v>
      </c>
      <c r="E619" s="81">
        <v>0.91856481481481478</v>
      </c>
      <c r="F619" s="76">
        <f>E619-D619</f>
        <v>0.48938657407407404</v>
      </c>
      <c r="G619" s="77">
        <v>11.5</v>
      </c>
      <c r="H619" s="78">
        <f t="shared" si="354"/>
        <v>1.5</v>
      </c>
      <c r="I619" s="77">
        <f>IF((G619="？"),"?",(G619-H619))</f>
        <v>10</v>
      </c>
      <c r="J619" s="79">
        <f>IF(I619-8&lt;0,0,(I619-8))</f>
        <v>2</v>
      </c>
      <c r="K619" s="78">
        <f>IF(2&lt;J619,2,J619)</f>
        <v>2</v>
      </c>
      <c r="L619" s="80">
        <f>J619-K619</f>
        <v>0</v>
      </c>
      <c r="M619" s="78">
        <f>IF(K619="?",0,ROUND(119*4/3*K619+119*5/3*L619,0))</f>
        <v>317</v>
      </c>
      <c r="N619" s="78"/>
      <c r="O619" s="78"/>
      <c r="P619" s="78"/>
      <c r="Q619" s="78"/>
      <c r="R619" s="78"/>
      <c r="S619" s="77" t="s">
        <v>265</v>
      </c>
      <c r="T619" s="100">
        <v>1269</v>
      </c>
      <c r="U619" s="77"/>
      <c r="V619" s="77"/>
      <c r="W619" s="183"/>
    </row>
    <row r="620" spans="1:23" ht="16.95" customHeight="1" x14ac:dyDescent="0.3">
      <c r="A620" s="34"/>
      <c r="B620" s="18">
        <v>576</v>
      </c>
      <c r="C620" s="179">
        <v>42945</v>
      </c>
      <c r="D620" s="198" t="s">
        <v>21</v>
      </c>
      <c r="E620" s="199"/>
      <c r="F620" s="76"/>
      <c r="G620" s="77"/>
      <c r="H620" s="77"/>
      <c r="I620" s="77"/>
      <c r="J620" s="79"/>
      <c r="K620" s="78"/>
      <c r="L620" s="77"/>
      <c r="M620" s="78">
        <f>IF(K620="?",0,ROUND(119*4/3*K620+119*5/3*L620,0))</f>
        <v>0</v>
      </c>
      <c r="N620" s="78"/>
      <c r="O620" s="78"/>
      <c r="P620" s="78"/>
      <c r="Q620" s="78"/>
      <c r="R620" s="78"/>
      <c r="S620" s="77"/>
      <c r="T620" s="77"/>
      <c r="U620" s="77"/>
      <c r="V620" s="77"/>
      <c r="W620" s="183"/>
    </row>
    <row r="621" spans="1:23" ht="16.95" customHeight="1" x14ac:dyDescent="0.3">
      <c r="A621" s="34"/>
      <c r="B621" s="18">
        <v>577</v>
      </c>
      <c r="C621" s="179">
        <v>42946</v>
      </c>
      <c r="D621" s="198" t="s">
        <v>21</v>
      </c>
      <c r="E621" s="199"/>
      <c r="F621" s="76"/>
      <c r="G621" s="77"/>
      <c r="H621" s="77"/>
      <c r="I621" s="77"/>
      <c r="J621" s="79"/>
      <c r="K621" s="78"/>
      <c r="L621" s="77"/>
      <c r="M621" s="78">
        <f>IF(K621="?",0,ROUND(119*4/3*K621+119*5/3*L621,0))</f>
        <v>0</v>
      </c>
      <c r="N621" s="78"/>
      <c r="O621" s="78"/>
      <c r="P621" s="78"/>
      <c r="Q621" s="78"/>
      <c r="R621" s="78"/>
      <c r="S621" s="77"/>
      <c r="T621" s="77"/>
      <c r="U621" s="77"/>
      <c r="V621" s="77"/>
      <c r="W621" s="183"/>
    </row>
    <row r="622" spans="1:23" ht="16.95" customHeight="1" x14ac:dyDescent="0.3">
      <c r="A622" s="34"/>
      <c r="B622" s="18">
        <v>578</v>
      </c>
      <c r="C622" s="179">
        <v>42947</v>
      </c>
      <c r="D622" s="81">
        <v>0.44212962962962959</v>
      </c>
      <c r="E622" s="81">
        <v>0.77273148148148152</v>
      </c>
      <c r="F622" s="76">
        <f t="shared" ref="F622:F679" si="372">E622-D622</f>
        <v>0.33060185185185192</v>
      </c>
      <c r="G622" s="77">
        <v>8</v>
      </c>
      <c r="H622" s="78">
        <f t="shared" si="354"/>
        <v>0.5</v>
      </c>
      <c r="I622" s="77">
        <f t="shared" ref="I622:I637" si="373">IF((G622="？"),"?",(G622-H622))</f>
        <v>7.5</v>
      </c>
      <c r="J622" s="79">
        <f t="shared" ref="J622:J646" si="374">IF(I622-10&lt;0,0,(I622-10))</f>
        <v>0</v>
      </c>
      <c r="K622" s="78">
        <f t="shared" ref="K622:K637" si="375">IF(2&lt;J622,2,J622)</f>
        <v>0</v>
      </c>
      <c r="L622" s="80">
        <f t="shared" ref="L622:L637" si="376">J622-K622</f>
        <v>0</v>
      </c>
      <c r="M622" s="78">
        <f>IF(K622="?",0,ROUND(119*4/3*K622+119*5/3*L622,0))</f>
        <v>0</v>
      </c>
      <c r="N622" s="78"/>
      <c r="O622" s="78"/>
      <c r="P622" s="78"/>
      <c r="Q622" s="78"/>
      <c r="R622" s="78"/>
      <c r="S622" s="77"/>
      <c r="T622" s="77"/>
      <c r="U622" s="77"/>
      <c r="V622" s="77"/>
      <c r="W622" s="183"/>
    </row>
    <row r="623" spans="1:23" ht="16.95" customHeight="1" x14ac:dyDescent="0.3">
      <c r="A623" s="171" t="s">
        <v>59</v>
      </c>
      <c r="B623" s="18">
        <v>579</v>
      </c>
      <c r="C623" s="179">
        <v>42948</v>
      </c>
      <c r="D623" s="81">
        <v>0.41760416666666672</v>
      </c>
      <c r="E623" s="81">
        <v>0.91634259259259254</v>
      </c>
      <c r="F623" s="76">
        <f t="shared" si="372"/>
        <v>0.49873842592592582</v>
      </c>
      <c r="G623" s="77">
        <v>12</v>
      </c>
      <c r="H623" s="78">
        <f t="shared" si="354"/>
        <v>1.5</v>
      </c>
      <c r="I623" s="77">
        <f t="shared" si="373"/>
        <v>10.5</v>
      </c>
      <c r="J623" s="79">
        <f t="shared" si="374"/>
        <v>0.5</v>
      </c>
      <c r="K623" s="78">
        <f t="shared" si="375"/>
        <v>0.5</v>
      </c>
      <c r="L623" s="80">
        <f t="shared" si="376"/>
        <v>0</v>
      </c>
      <c r="M623" s="78">
        <f>IF(K623="?",0,ROUND(120*4/3*K623+120*5/3*L623,0))</f>
        <v>80</v>
      </c>
      <c r="N623" s="78"/>
      <c r="O623" s="78"/>
      <c r="P623" s="78"/>
      <c r="Q623" s="78"/>
      <c r="R623" s="78"/>
      <c r="S623" s="77"/>
      <c r="T623" s="77"/>
      <c r="U623" s="77"/>
      <c r="V623" s="77"/>
      <c r="W623" s="183"/>
    </row>
    <row r="624" spans="1:23" ht="16.95" customHeight="1" x14ac:dyDescent="0.3">
      <c r="A624" s="34" t="s">
        <v>156</v>
      </c>
      <c r="B624" s="18">
        <v>580</v>
      </c>
      <c r="C624" s="179">
        <v>42949</v>
      </c>
      <c r="D624" s="81">
        <v>0.42152777777777778</v>
      </c>
      <c r="E624" s="81">
        <v>0.91648148148148145</v>
      </c>
      <c r="F624" s="76">
        <f t="shared" si="372"/>
        <v>0.49495370370370367</v>
      </c>
      <c r="G624" s="77">
        <v>12</v>
      </c>
      <c r="H624" s="78">
        <f t="shared" si="354"/>
        <v>1.5</v>
      </c>
      <c r="I624" s="77">
        <f t="shared" si="373"/>
        <v>10.5</v>
      </c>
      <c r="J624" s="79">
        <f>IF(I624-8&lt;0,0,(I624-8))</f>
        <v>2.5</v>
      </c>
      <c r="K624" s="78">
        <f t="shared" si="375"/>
        <v>2</v>
      </c>
      <c r="L624" s="80">
        <f t="shared" si="376"/>
        <v>0.5</v>
      </c>
      <c r="M624" s="78">
        <f t="shared" ref="M624:M654" si="377">IF(K624="?",0,ROUND(120*4/3*K624+120*5/3*L624,0))</f>
        <v>420</v>
      </c>
      <c r="N624" s="78"/>
      <c r="O624" s="78"/>
      <c r="P624" s="78"/>
      <c r="Q624" s="78" t="s">
        <v>265</v>
      </c>
      <c r="R624" s="78">
        <f>IF(I624&gt;8,ROUND(2*4/3*120+6*5/3*120+(I624-8)*8/3*120,0),ROUND(2*4/3*120+(I624-2)*5/3*120,0))</f>
        <v>2320</v>
      </c>
      <c r="S624" s="77"/>
      <c r="T624" s="77"/>
      <c r="U624" s="77"/>
      <c r="V624" s="77"/>
      <c r="W624" s="183"/>
    </row>
    <row r="625" spans="1:23" ht="16.95" customHeight="1" x14ac:dyDescent="0.3">
      <c r="A625" s="34" t="s">
        <v>157</v>
      </c>
      <c r="B625" s="18">
        <v>581</v>
      </c>
      <c r="C625" s="179">
        <v>42950</v>
      </c>
      <c r="D625" s="81">
        <v>0.41950231481481487</v>
      </c>
      <c r="E625" s="81">
        <v>0.89585648148148145</v>
      </c>
      <c r="F625" s="76">
        <f t="shared" si="372"/>
        <v>0.47635416666666658</v>
      </c>
      <c r="G625" s="77">
        <v>11.5</v>
      </c>
      <c r="H625" s="78">
        <f t="shared" si="354"/>
        <v>1.5</v>
      </c>
      <c r="I625" s="77">
        <f t="shared" si="373"/>
        <v>10</v>
      </c>
      <c r="J625" s="79">
        <f t="shared" si="374"/>
        <v>0</v>
      </c>
      <c r="K625" s="78">
        <f t="shared" si="375"/>
        <v>0</v>
      </c>
      <c r="L625" s="80">
        <f t="shared" si="376"/>
        <v>0</v>
      </c>
      <c r="M625" s="78">
        <f t="shared" si="377"/>
        <v>0</v>
      </c>
      <c r="N625" s="78"/>
      <c r="O625" s="78"/>
      <c r="P625" s="78"/>
      <c r="Q625" s="78"/>
      <c r="R625" s="78"/>
      <c r="S625" s="77"/>
      <c r="T625" s="77"/>
      <c r="U625" s="77"/>
      <c r="V625" s="77"/>
      <c r="W625" s="183"/>
    </row>
    <row r="626" spans="1:23" ht="16.95" customHeight="1" x14ac:dyDescent="0.3">
      <c r="A626" s="34" t="s">
        <v>102</v>
      </c>
      <c r="B626" s="18">
        <v>582</v>
      </c>
      <c r="C626" s="179">
        <v>42951</v>
      </c>
      <c r="D626" s="81">
        <v>0.45195601851851852</v>
      </c>
      <c r="E626" s="81">
        <v>0.75317129629629631</v>
      </c>
      <c r="F626" s="76">
        <f t="shared" si="372"/>
        <v>0.30121527777777779</v>
      </c>
      <c r="G626" s="77">
        <v>7</v>
      </c>
      <c r="H626" s="78">
        <f t="shared" si="354"/>
        <v>0.5</v>
      </c>
      <c r="I626" s="77">
        <f t="shared" si="373"/>
        <v>6.5</v>
      </c>
      <c r="J626" s="79">
        <f t="shared" si="374"/>
        <v>0</v>
      </c>
      <c r="K626" s="78">
        <f t="shared" si="375"/>
        <v>0</v>
      </c>
      <c r="L626" s="80">
        <f t="shared" si="376"/>
        <v>0</v>
      </c>
      <c r="M626" s="78">
        <f t="shared" si="377"/>
        <v>0</v>
      </c>
      <c r="N626" s="78"/>
      <c r="O626" s="78"/>
      <c r="P626" s="78"/>
      <c r="Q626" s="78"/>
      <c r="R626" s="78"/>
      <c r="S626" s="77"/>
      <c r="T626" s="77"/>
      <c r="U626" s="77"/>
      <c r="V626" s="77"/>
      <c r="W626" s="183"/>
    </row>
    <row r="627" spans="1:23" ht="16.95" customHeight="1" x14ac:dyDescent="0.3">
      <c r="B627" s="18">
        <v>583</v>
      </c>
      <c r="C627" s="179">
        <v>42952</v>
      </c>
      <c r="D627" s="81">
        <v>0.41945601851851855</v>
      </c>
      <c r="E627" s="81">
        <v>0.91762731481481474</v>
      </c>
      <c r="F627" s="76">
        <f t="shared" si="372"/>
        <v>0.4981712962962962</v>
      </c>
      <c r="G627" s="77">
        <v>12</v>
      </c>
      <c r="H627" s="78">
        <f t="shared" si="354"/>
        <v>1.5</v>
      </c>
      <c r="I627" s="77">
        <f t="shared" si="373"/>
        <v>10.5</v>
      </c>
      <c r="J627" s="79">
        <f t="shared" si="374"/>
        <v>0.5</v>
      </c>
      <c r="K627" s="78">
        <f t="shared" si="375"/>
        <v>0.5</v>
      </c>
      <c r="L627" s="80">
        <f t="shared" si="376"/>
        <v>0</v>
      </c>
      <c r="M627" s="78">
        <f t="shared" si="377"/>
        <v>80</v>
      </c>
      <c r="N627" s="78"/>
      <c r="O627" s="78"/>
      <c r="P627" s="78"/>
      <c r="Q627" s="78"/>
      <c r="R627" s="78"/>
      <c r="S627" s="77"/>
      <c r="T627" s="77"/>
      <c r="U627" s="77"/>
      <c r="V627" s="77"/>
      <c r="W627" s="183"/>
    </row>
    <row r="628" spans="1:23" x14ac:dyDescent="0.3">
      <c r="A628" s="34"/>
      <c r="B628" s="18">
        <v>584</v>
      </c>
      <c r="C628" s="179">
        <v>42953</v>
      </c>
      <c r="D628" s="81" t="s">
        <v>69</v>
      </c>
      <c r="E628" s="81" t="s">
        <v>69</v>
      </c>
      <c r="F628" s="76"/>
      <c r="G628" s="77">
        <v>10</v>
      </c>
      <c r="H628" s="78">
        <f t="shared" si="354"/>
        <v>1.5</v>
      </c>
      <c r="I628" s="77">
        <f t="shared" si="373"/>
        <v>8.5</v>
      </c>
      <c r="J628" s="79">
        <f>IF(I628-8&lt;0,0,(I628-8))</f>
        <v>0.5</v>
      </c>
      <c r="K628" s="78">
        <f t="shared" si="375"/>
        <v>0.5</v>
      </c>
      <c r="L628" s="80">
        <f t="shared" si="376"/>
        <v>0</v>
      </c>
      <c r="M628" s="78">
        <f t="shared" si="377"/>
        <v>80</v>
      </c>
      <c r="N628" s="78"/>
      <c r="O628" s="78"/>
      <c r="P628" s="78"/>
      <c r="Q628" s="78"/>
      <c r="R628" s="78"/>
      <c r="S628" s="77" t="s">
        <v>268</v>
      </c>
      <c r="T628" s="100">
        <v>1042</v>
      </c>
      <c r="U628" s="77"/>
      <c r="V628" s="77"/>
      <c r="W628" s="183"/>
    </row>
    <row r="629" spans="1:23" ht="16.95" customHeight="1" x14ac:dyDescent="0.3">
      <c r="A629" s="34"/>
      <c r="B629" s="18">
        <v>585</v>
      </c>
      <c r="C629" s="179">
        <v>42954</v>
      </c>
      <c r="D629" s="81">
        <v>0.43916666666666665</v>
      </c>
      <c r="E629" s="81">
        <v>0.91686342592592596</v>
      </c>
      <c r="F629" s="76">
        <f t="shared" si="372"/>
        <v>0.47769675925925931</v>
      </c>
      <c r="G629" s="77">
        <v>11.5</v>
      </c>
      <c r="H629" s="78">
        <f t="shared" si="354"/>
        <v>1.5</v>
      </c>
      <c r="I629" s="77">
        <f t="shared" si="373"/>
        <v>10</v>
      </c>
      <c r="J629" s="79">
        <f t="shared" si="374"/>
        <v>0</v>
      </c>
      <c r="K629" s="78">
        <f t="shared" si="375"/>
        <v>0</v>
      </c>
      <c r="L629" s="80">
        <f t="shared" si="376"/>
        <v>0</v>
      </c>
      <c r="M629" s="78">
        <f t="shared" si="377"/>
        <v>0</v>
      </c>
      <c r="N629" s="78"/>
      <c r="O629" s="78"/>
      <c r="P629" s="78"/>
      <c r="Q629" s="78"/>
      <c r="R629" s="78"/>
      <c r="S629" s="77"/>
      <c r="T629" s="77"/>
      <c r="U629" s="77"/>
      <c r="V629" s="77"/>
      <c r="W629" s="183"/>
    </row>
    <row r="630" spans="1:23" ht="16.95" customHeight="1" x14ac:dyDescent="0.3">
      <c r="A630" s="34"/>
      <c r="B630" s="18">
        <v>586</v>
      </c>
      <c r="C630" s="179">
        <v>42955</v>
      </c>
      <c r="D630" s="81">
        <v>0.42857638888888888</v>
      </c>
      <c r="E630" s="81">
        <v>0.77414351851851848</v>
      </c>
      <c r="F630" s="76">
        <f t="shared" si="372"/>
        <v>0.3455671296296296</v>
      </c>
      <c r="G630" s="77">
        <v>8.5</v>
      </c>
      <c r="H630" s="78">
        <f t="shared" si="354"/>
        <v>0.5</v>
      </c>
      <c r="I630" s="77">
        <f t="shared" si="373"/>
        <v>8</v>
      </c>
      <c r="J630" s="79">
        <f t="shared" si="374"/>
        <v>0</v>
      </c>
      <c r="K630" s="78">
        <f t="shared" si="375"/>
        <v>0</v>
      </c>
      <c r="L630" s="80">
        <f t="shared" si="376"/>
        <v>0</v>
      </c>
      <c r="M630" s="78">
        <f t="shared" si="377"/>
        <v>0</v>
      </c>
      <c r="N630" s="78"/>
      <c r="O630" s="78"/>
      <c r="P630" s="78"/>
      <c r="Q630" s="78"/>
      <c r="R630" s="78"/>
      <c r="S630" s="77"/>
      <c r="T630" s="77"/>
      <c r="U630" s="77"/>
      <c r="V630" s="77"/>
      <c r="W630" s="183"/>
    </row>
    <row r="631" spans="1:23" ht="16.95" customHeight="1" x14ac:dyDescent="0.3">
      <c r="A631" s="34"/>
      <c r="B631" s="18">
        <v>587</v>
      </c>
      <c r="C631" s="179">
        <v>42956</v>
      </c>
      <c r="D631" s="81">
        <v>0.46011574074074074</v>
      </c>
      <c r="E631" s="81">
        <v>0.9180787037037037</v>
      </c>
      <c r="F631" s="76">
        <f t="shared" si="372"/>
        <v>0.45796296296296296</v>
      </c>
      <c r="G631" s="77">
        <v>11</v>
      </c>
      <c r="H631" s="78">
        <f t="shared" si="354"/>
        <v>1.5</v>
      </c>
      <c r="I631" s="77">
        <f t="shared" si="373"/>
        <v>9.5</v>
      </c>
      <c r="J631" s="79">
        <f t="shared" si="374"/>
        <v>0</v>
      </c>
      <c r="K631" s="78">
        <f t="shared" si="375"/>
        <v>0</v>
      </c>
      <c r="L631" s="80">
        <f t="shared" si="376"/>
        <v>0</v>
      </c>
      <c r="M631" s="78">
        <f t="shared" si="377"/>
        <v>0</v>
      </c>
      <c r="N631" s="78"/>
      <c r="O631" s="78"/>
      <c r="P631" s="78"/>
      <c r="Q631" s="78"/>
      <c r="R631" s="78"/>
      <c r="S631" s="77"/>
      <c r="T631" s="77"/>
      <c r="U631" s="77"/>
      <c r="V631" s="77"/>
      <c r="W631" s="183"/>
    </row>
    <row r="632" spans="1:23" ht="16.95" customHeight="1" x14ac:dyDescent="0.3">
      <c r="A632" s="34"/>
      <c r="B632" s="18">
        <v>588</v>
      </c>
      <c r="C632" s="179">
        <v>42957</v>
      </c>
      <c r="D632" s="81">
        <v>0.43738425925925922</v>
      </c>
      <c r="E632" s="81">
        <v>0.91641203703703711</v>
      </c>
      <c r="F632" s="76">
        <f t="shared" si="372"/>
        <v>0.47902777777777789</v>
      </c>
      <c r="G632" s="77">
        <v>11.5</v>
      </c>
      <c r="H632" s="78">
        <f t="shared" si="354"/>
        <v>1.5</v>
      </c>
      <c r="I632" s="77">
        <f t="shared" si="373"/>
        <v>10</v>
      </c>
      <c r="J632" s="79">
        <f t="shared" si="374"/>
        <v>0</v>
      </c>
      <c r="K632" s="78">
        <f t="shared" si="375"/>
        <v>0</v>
      </c>
      <c r="L632" s="80">
        <f t="shared" si="376"/>
        <v>0</v>
      </c>
      <c r="M632" s="78">
        <f t="shared" si="377"/>
        <v>0</v>
      </c>
      <c r="N632" s="78"/>
      <c r="O632" s="78"/>
      <c r="P632" s="78"/>
      <c r="Q632" s="78"/>
      <c r="R632" s="78"/>
      <c r="S632" s="77"/>
      <c r="T632" s="77"/>
      <c r="U632" s="77"/>
      <c r="V632" s="77"/>
      <c r="W632" s="183"/>
    </row>
    <row r="633" spans="1:23" ht="16.95" customHeight="1" x14ac:dyDescent="0.3">
      <c r="A633" s="34"/>
      <c r="B633" s="18">
        <v>589</v>
      </c>
      <c r="C633" s="179">
        <v>42958</v>
      </c>
      <c r="D633" s="81">
        <v>0.4165625</v>
      </c>
      <c r="E633" s="81">
        <v>0.91980324074074071</v>
      </c>
      <c r="F633" s="76">
        <f t="shared" si="372"/>
        <v>0.50324074074074066</v>
      </c>
      <c r="G633" s="77">
        <v>12</v>
      </c>
      <c r="H633" s="78">
        <f t="shared" si="354"/>
        <v>1.5</v>
      </c>
      <c r="I633" s="77">
        <f t="shared" si="373"/>
        <v>10.5</v>
      </c>
      <c r="J633" s="79">
        <f t="shared" si="374"/>
        <v>0.5</v>
      </c>
      <c r="K633" s="78">
        <f t="shared" si="375"/>
        <v>0.5</v>
      </c>
      <c r="L633" s="80">
        <f t="shared" si="376"/>
        <v>0</v>
      </c>
      <c r="M633" s="78">
        <f t="shared" si="377"/>
        <v>80</v>
      </c>
      <c r="N633" s="78"/>
      <c r="O633" s="78"/>
      <c r="P633" s="78"/>
      <c r="Q633" s="78"/>
      <c r="R633" s="78"/>
      <c r="S633" s="77"/>
      <c r="T633" s="77"/>
      <c r="U633" s="77"/>
      <c r="V633" s="77"/>
      <c r="W633" s="183"/>
    </row>
    <row r="634" spans="1:23" ht="16.95" customHeight="1" x14ac:dyDescent="0.3">
      <c r="A634" s="34"/>
      <c r="B634" s="18">
        <v>590</v>
      </c>
      <c r="C634" s="179">
        <v>42959</v>
      </c>
      <c r="D634" s="81">
        <v>0.41012731481481479</v>
      </c>
      <c r="E634" s="81">
        <v>0.87483796296296301</v>
      </c>
      <c r="F634" s="76">
        <f t="shared" si="372"/>
        <v>0.46471064814814822</v>
      </c>
      <c r="G634" s="77">
        <v>11</v>
      </c>
      <c r="H634" s="78">
        <f t="shared" si="354"/>
        <v>1.5</v>
      </c>
      <c r="I634" s="77">
        <f t="shared" si="373"/>
        <v>9.5</v>
      </c>
      <c r="J634" s="79">
        <f t="shared" si="374"/>
        <v>0</v>
      </c>
      <c r="K634" s="78">
        <f t="shared" si="375"/>
        <v>0</v>
      </c>
      <c r="L634" s="80">
        <f t="shared" si="376"/>
        <v>0</v>
      </c>
      <c r="M634" s="78">
        <f t="shared" si="377"/>
        <v>0</v>
      </c>
      <c r="N634" s="78"/>
      <c r="O634" s="78"/>
      <c r="P634" s="78"/>
      <c r="Q634" s="78"/>
      <c r="R634" s="78"/>
      <c r="S634" s="77"/>
      <c r="T634" s="77"/>
      <c r="U634" s="77"/>
      <c r="V634" s="77"/>
      <c r="W634" s="183"/>
    </row>
    <row r="635" spans="1:23" x14ac:dyDescent="0.3">
      <c r="A635" s="34"/>
      <c r="B635" s="18">
        <v>591</v>
      </c>
      <c r="C635" s="179">
        <v>42960</v>
      </c>
      <c r="D635" s="81">
        <v>0.41512731481481485</v>
      </c>
      <c r="E635" s="81">
        <v>0.80990740740740741</v>
      </c>
      <c r="F635" s="76">
        <f t="shared" si="372"/>
        <v>0.39478009259259256</v>
      </c>
      <c r="G635" s="77">
        <v>9.5</v>
      </c>
      <c r="H635" s="78">
        <f t="shared" si="354"/>
        <v>1.5</v>
      </c>
      <c r="I635" s="77">
        <f t="shared" si="373"/>
        <v>8</v>
      </c>
      <c r="J635" s="79">
        <f>IF(I635-8&lt;0,0,(I635-8))</f>
        <v>0</v>
      </c>
      <c r="K635" s="78">
        <f t="shared" si="375"/>
        <v>0</v>
      </c>
      <c r="L635" s="80">
        <f t="shared" si="376"/>
        <v>0</v>
      </c>
      <c r="M635" s="78">
        <f t="shared" si="377"/>
        <v>0</v>
      </c>
      <c r="N635" s="78"/>
      <c r="O635" s="78"/>
      <c r="P635" s="78"/>
      <c r="Q635" s="78"/>
      <c r="R635" s="78"/>
      <c r="S635" s="77" t="s">
        <v>264</v>
      </c>
      <c r="T635" s="100">
        <v>962</v>
      </c>
      <c r="U635" s="77"/>
      <c r="V635" s="77"/>
      <c r="W635" s="183"/>
    </row>
    <row r="636" spans="1:23" ht="16.95" customHeight="1" x14ac:dyDescent="0.3">
      <c r="A636" s="34"/>
      <c r="B636" s="18">
        <v>592</v>
      </c>
      <c r="C636" s="179">
        <v>42961</v>
      </c>
      <c r="D636" s="81">
        <v>0.4289351851851852</v>
      </c>
      <c r="E636" s="81">
        <v>0.91762731481481474</v>
      </c>
      <c r="F636" s="76">
        <f t="shared" si="372"/>
        <v>0.48869212962962955</v>
      </c>
      <c r="G636" s="77">
        <v>11.5</v>
      </c>
      <c r="H636" s="78">
        <f t="shared" si="354"/>
        <v>1.5</v>
      </c>
      <c r="I636" s="77">
        <f t="shared" si="373"/>
        <v>10</v>
      </c>
      <c r="J636" s="79">
        <f t="shared" si="374"/>
        <v>0</v>
      </c>
      <c r="K636" s="78">
        <f t="shared" si="375"/>
        <v>0</v>
      </c>
      <c r="L636" s="80">
        <f t="shared" si="376"/>
        <v>0</v>
      </c>
      <c r="M636" s="78">
        <f t="shared" si="377"/>
        <v>0</v>
      </c>
      <c r="N636" s="78"/>
      <c r="O636" s="78"/>
      <c r="P636" s="78"/>
      <c r="Q636" s="78"/>
      <c r="R636" s="78"/>
      <c r="S636" s="77"/>
      <c r="T636" s="77"/>
      <c r="U636" s="77"/>
      <c r="V636" s="77"/>
      <c r="W636" s="183"/>
    </row>
    <row r="637" spans="1:23" ht="16.95" customHeight="1" x14ac:dyDescent="0.3">
      <c r="A637" s="34"/>
      <c r="B637" s="18">
        <v>593</v>
      </c>
      <c r="C637" s="179">
        <v>42962</v>
      </c>
      <c r="D637" s="81">
        <v>0.42976851851851849</v>
      </c>
      <c r="E637" s="81">
        <v>0.91614583333333333</v>
      </c>
      <c r="F637" s="76">
        <f t="shared" si="372"/>
        <v>0.48637731481481483</v>
      </c>
      <c r="G637" s="77">
        <v>11.5</v>
      </c>
      <c r="H637" s="78">
        <f t="shared" si="354"/>
        <v>1.5</v>
      </c>
      <c r="I637" s="77">
        <f t="shared" si="373"/>
        <v>10</v>
      </c>
      <c r="J637" s="79">
        <f t="shared" si="374"/>
        <v>0</v>
      </c>
      <c r="K637" s="78">
        <f t="shared" si="375"/>
        <v>0</v>
      </c>
      <c r="L637" s="80">
        <f t="shared" si="376"/>
        <v>0</v>
      </c>
      <c r="M637" s="78">
        <f t="shared" si="377"/>
        <v>0</v>
      </c>
      <c r="N637" s="78"/>
      <c r="O637" s="78"/>
      <c r="P637" s="78"/>
      <c r="Q637" s="78"/>
      <c r="R637" s="78"/>
      <c r="S637" s="77"/>
      <c r="T637" s="77"/>
      <c r="U637" s="77"/>
      <c r="V637" s="77"/>
      <c r="W637" s="183"/>
    </row>
    <row r="638" spans="1:23" ht="16.95" customHeight="1" x14ac:dyDescent="0.3">
      <c r="A638" s="34"/>
      <c r="B638" s="18">
        <v>594</v>
      </c>
      <c r="C638" s="179">
        <v>42963</v>
      </c>
      <c r="D638" s="198" t="s">
        <v>21</v>
      </c>
      <c r="E638" s="199"/>
      <c r="F638" s="76"/>
      <c r="G638" s="77"/>
      <c r="H638" s="77"/>
      <c r="I638" s="77"/>
      <c r="J638" s="79"/>
      <c r="K638" s="78"/>
      <c r="L638" s="77"/>
      <c r="M638" s="78"/>
      <c r="N638" s="78"/>
      <c r="O638" s="78"/>
      <c r="P638" s="78"/>
      <c r="Q638" s="78"/>
      <c r="R638" s="78"/>
      <c r="S638" s="77"/>
      <c r="T638" s="77"/>
      <c r="U638" s="77"/>
      <c r="V638" s="77"/>
      <c r="W638" s="183"/>
    </row>
    <row r="639" spans="1:23" ht="16.95" customHeight="1" x14ac:dyDescent="0.3">
      <c r="A639" s="34"/>
      <c r="B639" s="18">
        <v>595</v>
      </c>
      <c r="C639" s="179">
        <v>42964</v>
      </c>
      <c r="D639" s="81">
        <v>0.42062500000000003</v>
      </c>
      <c r="E639" s="81">
        <v>0.88087962962962962</v>
      </c>
      <c r="F639" s="76">
        <f t="shared" si="372"/>
        <v>0.4602546296296296</v>
      </c>
      <c r="G639" s="77">
        <v>11</v>
      </c>
      <c r="H639" s="78">
        <f t="shared" si="354"/>
        <v>1.5</v>
      </c>
      <c r="I639" s="77">
        <f t="shared" ref="I639:I644" si="378">IF((G639="？"),"?",(G639-H639))</f>
        <v>9.5</v>
      </c>
      <c r="J639" s="79">
        <f t="shared" si="374"/>
        <v>0</v>
      </c>
      <c r="K639" s="78">
        <f t="shared" ref="K639:K644" si="379">IF(2&lt;J639,2,J639)</f>
        <v>0</v>
      </c>
      <c r="L639" s="80">
        <f t="shared" ref="L639:L644" si="380">J639-K639</f>
        <v>0</v>
      </c>
      <c r="M639" s="78">
        <f t="shared" si="377"/>
        <v>0</v>
      </c>
      <c r="N639" s="78"/>
      <c r="O639" s="78"/>
      <c r="P639" s="78"/>
      <c r="Q639" s="78"/>
      <c r="R639" s="78"/>
      <c r="S639" s="77"/>
      <c r="T639" s="77"/>
      <c r="U639" s="77"/>
      <c r="V639" s="77"/>
      <c r="W639" s="183"/>
    </row>
    <row r="640" spans="1:23" ht="16.95" customHeight="1" x14ac:dyDescent="0.3">
      <c r="A640" s="34"/>
      <c r="B640" s="18">
        <v>596</v>
      </c>
      <c r="C640" s="179">
        <v>42965</v>
      </c>
      <c r="D640" s="81">
        <v>0.43312499999999998</v>
      </c>
      <c r="E640" s="81">
        <v>0.91888888888888898</v>
      </c>
      <c r="F640" s="76">
        <f t="shared" si="372"/>
        <v>0.48576388888888899</v>
      </c>
      <c r="G640" s="77">
        <v>11.5</v>
      </c>
      <c r="H640" s="78">
        <f t="shared" si="354"/>
        <v>1.5</v>
      </c>
      <c r="I640" s="77">
        <f t="shared" si="378"/>
        <v>10</v>
      </c>
      <c r="J640" s="79">
        <f t="shared" si="374"/>
        <v>0</v>
      </c>
      <c r="K640" s="78">
        <f t="shared" si="379"/>
        <v>0</v>
      </c>
      <c r="L640" s="80">
        <f t="shared" si="380"/>
        <v>0</v>
      </c>
      <c r="M640" s="78">
        <f t="shared" si="377"/>
        <v>0</v>
      </c>
      <c r="N640" s="78"/>
      <c r="O640" s="78"/>
      <c r="P640" s="78"/>
      <c r="Q640" s="78"/>
      <c r="R640" s="78"/>
      <c r="S640" s="77"/>
      <c r="T640" s="77"/>
      <c r="U640" s="77"/>
      <c r="V640" s="77"/>
      <c r="W640" s="183"/>
    </row>
    <row r="641" spans="1:23" ht="16.95" customHeight="1" x14ac:dyDescent="0.3">
      <c r="A641" s="34"/>
      <c r="B641" s="18">
        <v>597</v>
      </c>
      <c r="C641" s="179">
        <v>42966</v>
      </c>
      <c r="D641" s="81">
        <v>0.40230324074074075</v>
      </c>
      <c r="E641" s="81">
        <v>0.85163194444444434</v>
      </c>
      <c r="F641" s="76">
        <f t="shared" si="372"/>
        <v>0.44932870370370359</v>
      </c>
      <c r="G641" s="77">
        <v>11</v>
      </c>
      <c r="H641" s="78">
        <f t="shared" si="354"/>
        <v>1.5</v>
      </c>
      <c r="I641" s="77">
        <f t="shared" si="378"/>
        <v>9.5</v>
      </c>
      <c r="J641" s="79">
        <f t="shared" si="374"/>
        <v>0</v>
      </c>
      <c r="K641" s="78">
        <f t="shared" si="379"/>
        <v>0</v>
      </c>
      <c r="L641" s="80">
        <f t="shared" si="380"/>
        <v>0</v>
      </c>
      <c r="M641" s="78">
        <f t="shared" si="377"/>
        <v>0</v>
      </c>
      <c r="N641" s="78"/>
      <c r="O641" s="78"/>
      <c r="P641" s="78">
        <f t="shared" ref="P641:P644" si="381">IF(O641&gt;6,ROUND(N641*4/3*120+6*5/3*120+(O641-6)*8/3*120,0),ROUND(N641*4/3*120+O641*5/3*120,0))</f>
        <v>0</v>
      </c>
      <c r="Q641" s="78"/>
      <c r="R641" s="78"/>
      <c r="S641" s="77"/>
      <c r="T641" s="77"/>
      <c r="U641" s="77"/>
      <c r="V641" s="77"/>
      <c r="W641" s="183"/>
    </row>
    <row r="642" spans="1:23" ht="16.95" customHeight="1" x14ac:dyDescent="0.3">
      <c r="A642" s="34"/>
      <c r="B642" s="18">
        <v>598</v>
      </c>
      <c r="C642" s="179">
        <v>42967</v>
      </c>
      <c r="D642" s="81">
        <v>0.42171296296296296</v>
      </c>
      <c r="E642" s="81">
        <v>0.8563425925925926</v>
      </c>
      <c r="F642" s="76">
        <f t="shared" si="372"/>
        <v>0.43462962962962964</v>
      </c>
      <c r="G642" s="77">
        <v>10.5</v>
      </c>
      <c r="H642" s="78">
        <f t="shared" si="354"/>
        <v>1.5</v>
      </c>
      <c r="I642" s="77">
        <f t="shared" si="378"/>
        <v>9</v>
      </c>
      <c r="J642" s="79">
        <f t="shared" si="374"/>
        <v>0</v>
      </c>
      <c r="K642" s="78">
        <f t="shared" si="379"/>
        <v>0</v>
      </c>
      <c r="L642" s="80">
        <f t="shared" si="380"/>
        <v>0</v>
      </c>
      <c r="M642" s="78">
        <f t="shared" si="377"/>
        <v>0</v>
      </c>
      <c r="N642" s="78">
        <v>1</v>
      </c>
      <c r="O642" s="78">
        <v>0</v>
      </c>
      <c r="P642" s="78">
        <f t="shared" si="381"/>
        <v>160</v>
      </c>
      <c r="Q642" s="78"/>
      <c r="R642" s="78"/>
      <c r="S642" s="77"/>
      <c r="T642" s="77"/>
      <c r="U642" s="77"/>
      <c r="V642" s="77"/>
      <c r="W642" s="183"/>
    </row>
    <row r="643" spans="1:23" ht="16.95" customHeight="1" x14ac:dyDescent="0.3">
      <c r="A643" s="34"/>
      <c r="B643" s="18">
        <v>599</v>
      </c>
      <c r="C643" s="179">
        <v>42968</v>
      </c>
      <c r="D643" s="81">
        <v>0.43408564814814815</v>
      </c>
      <c r="E643" s="81">
        <v>0.91686342592592596</v>
      </c>
      <c r="F643" s="76">
        <f t="shared" si="372"/>
        <v>0.48277777777777781</v>
      </c>
      <c r="G643" s="77">
        <v>11.5</v>
      </c>
      <c r="H643" s="78">
        <f t="shared" si="354"/>
        <v>1.5</v>
      </c>
      <c r="I643" s="77">
        <f t="shared" si="378"/>
        <v>10</v>
      </c>
      <c r="J643" s="79">
        <f t="shared" si="374"/>
        <v>0</v>
      </c>
      <c r="K643" s="78">
        <f t="shared" si="379"/>
        <v>0</v>
      </c>
      <c r="L643" s="80">
        <f t="shared" si="380"/>
        <v>0</v>
      </c>
      <c r="M643" s="78">
        <f t="shared" si="377"/>
        <v>0</v>
      </c>
      <c r="N643" s="78">
        <v>2</v>
      </c>
      <c r="O643" s="78">
        <v>8</v>
      </c>
      <c r="P643" s="78">
        <f t="shared" si="381"/>
        <v>2160</v>
      </c>
      <c r="Q643" s="78"/>
      <c r="R643" s="78"/>
      <c r="S643" s="77"/>
      <c r="T643" s="77"/>
      <c r="U643" s="77"/>
      <c r="V643" s="77"/>
      <c r="W643" s="183"/>
    </row>
    <row r="644" spans="1:23" ht="16.95" customHeight="1" x14ac:dyDescent="0.3">
      <c r="A644" s="34"/>
      <c r="B644" s="18">
        <v>600</v>
      </c>
      <c r="C644" s="179">
        <v>42969</v>
      </c>
      <c r="D644" s="81">
        <v>0.42285879629629625</v>
      </c>
      <c r="E644" s="81">
        <v>0.92146990740740742</v>
      </c>
      <c r="F644" s="76">
        <f t="shared" si="372"/>
        <v>0.49861111111111117</v>
      </c>
      <c r="G644" s="77">
        <v>12</v>
      </c>
      <c r="H644" s="78">
        <f t="shared" si="354"/>
        <v>1.5</v>
      </c>
      <c r="I644" s="77">
        <f t="shared" si="378"/>
        <v>10.5</v>
      </c>
      <c r="J644" s="79">
        <f t="shared" si="374"/>
        <v>0.5</v>
      </c>
      <c r="K644" s="78">
        <f t="shared" si="379"/>
        <v>0.5</v>
      </c>
      <c r="L644" s="80">
        <f t="shared" si="380"/>
        <v>0</v>
      </c>
      <c r="M644" s="78">
        <f t="shared" si="377"/>
        <v>80</v>
      </c>
      <c r="N644" s="78">
        <v>2</v>
      </c>
      <c r="O644" s="78">
        <v>8</v>
      </c>
      <c r="P644" s="78">
        <f t="shared" si="381"/>
        <v>2160</v>
      </c>
      <c r="Q644" s="78"/>
      <c r="R644" s="78"/>
      <c r="S644" s="77"/>
      <c r="T644" s="77"/>
      <c r="U644" s="77"/>
      <c r="V644" s="77"/>
      <c r="W644" s="183"/>
    </row>
    <row r="645" spans="1:23" ht="16.95" customHeight="1" x14ac:dyDescent="0.3">
      <c r="A645" s="34"/>
      <c r="B645" s="18">
        <v>601</v>
      </c>
      <c r="C645" s="179">
        <v>42970</v>
      </c>
      <c r="D645" s="198" t="s">
        <v>21</v>
      </c>
      <c r="E645" s="199"/>
      <c r="F645" s="76"/>
      <c r="G645" s="77"/>
      <c r="H645" s="77"/>
      <c r="I645" s="77"/>
      <c r="J645" s="79"/>
      <c r="K645" s="78"/>
      <c r="L645" s="77"/>
      <c r="M645" s="78"/>
      <c r="N645" s="78"/>
      <c r="O645" s="78"/>
      <c r="P645" s="78">
        <f>IF(O645&gt;6,ROUND(N645*4/3*120+6*5/3*120+(O645-6)*8/3*120,0),ROUND(N645*4/3*120+O645*5/3*120,0))</f>
        <v>0</v>
      </c>
      <c r="Q645" s="78"/>
      <c r="R645" s="78"/>
      <c r="S645" s="77"/>
      <c r="T645" s="77"/>
      <c r="U645" s="77"/>
      <c r="V645" s="77"/>
      <c r="W645" s="183"/>
    </row>
    <row r="646" spans="1:23" ht="16.95" customHeight="1" x14ac:dyDescent="0.3">
      <c r="A646" s="34"/>
      <c r="B646" s="18">
        <v>602</v>
      </c>
      <c r="C646" s="179">
        <v>42971</v>
      </c>
      <c r="D646" s="81">
        <v>0.42721064814814813</v>
      </c>
      <c r="E646" s="81">
        <v>0.78379629629629621</v>
      </c>
      <c r="F646" s="76">
        <f t="shared" si="372"/>
        <v>0.35658564814814808</v>
      </c>
      <c r="G646" s="77">
        <v>8.5</v>
      </c>
      <c r="H646" s="78">
        <f t="shared" si="354"/>
        <v>0.5</v>
      </c>
      <c r="I646" s="77">
        <f t="shared" ref="I646:I654" si="382">IF((G646="？"),"?",(G646-H646))</f>
        <v>8</v>
      </c>
      <c r="J646" s="79">
        <f t="shared" si="374"/>
        <v>0</v>
      </c>
      <c r="K646" s="78">
        <f t="shared" ref="K646:K654" si="383">IF(2&lt;J646,2,J646)</f>
        <v>0</v>
      </c>
      <c r="L646" s="80">
        <f t="shared" ref="L646:L654" si="384">J646-K646</f>
        <v>0</v>
      </c>
      <c r="M646" s="78">
        <f t="shared" si="377"/>
        <v>0</v>
      </c>
      <c r="N646" s="78">
        <v>2</v>
      </c>
      <c r="O646" s="78">
        <v>6</v>
      </c>
      <c r="P646" s="78">
        <f>IF(O646&gt;6,ROUND(N646*4/3*120+6*5/3*120+(O646-6)*8/3*120,0),ROUND(N646*4/3*120+O646*5/3*120,0))</f>
        <v>1520</v>
      </c>
      <c r="Q646" s="78"/>
      <c r="R646" s="78"/>
      <c r="S646" s="77"/>
      <c r="T646" s="77"/>
      <c r="U646" s="77"/>
      <c r="V646" s="77"/>
      <c r="W646" s="183"/>
    </row>
    <row r="647" spans="1:23" x14ac:dyDescent="0.3">
      <c r="A647" s="34"/>
      <c r="B647" s="18"/>
      <c r="C647" s="177" t="s">
        <v>207</v>
      </c>
      <c r="D647" s="26"/>
      <c r="E647" s="26"/>
      <c r="F647" s="32"/>
      <c r="G647" s="27">
        <f>SUM(G619:G646)</f>
        <v>258</v>
      </c>
      <c r="H647" s="27">
        <f t="shared" ref="H647:I647" si="385">SUM(H619:H646)</f>
        <v>32</v>
      </c>
      <c r="I647" s="27">
        <f t="shared" si="385"/>
        <v>226</v>
      </c>
      <c r="J647" s="27">
        <f t="shared" ref="J647:V647" si="386">SUM(J619:J646)</f>
        <v>7</v>
      </c>
      <c r="K647" s="27">
        <f t="shared" si="386"/>
        <v>6.5</v>
      </c>
      <c r="L647" s="36">
        <f t="shared" si="386"/>
        <v>0.5</v>
      </c>
      <c r="M647" s="27">
        <f t="shared" si="386"/>
        <v>1137</v>
      </c>
      <c r="N647" s="27">
        <f t="shared" si="386"/>
        <v>7</v>
      </c>
      <c r="O647" s="27">
        <f t="shared" si="386"/>
        <v>22</v>
      </c>
      <c r="P647" s="27">
        <f t="shared" si="386"/>
        <v>6000</v>
      </c>
      <c r="Q647" s="27">
        <v>1</v>
      </c>
      <c r="R647" s="27">
        <f t="shared" si="386"/>
        <v>2320</v>
      </c>
      <c r="S647" s="27">
        <v>3</v>
      </c>
      <c r="T647" s="27">
        <v>3273</v>
      </c>
      <c r="U647" s="36">
        <f t="shared" si="386"/>
        <v>0</v>
      </c>
      <c r="V647" s="27">
        <f t="shared" si="386"/>
        <v>0</v>
      </c>
      <c r="W647" s="47" t="s">
        <v>223</v>
      </c>
    </row>
    <row r="648" spans="1:23" x14ac:dyDescent="0.3">
      <c r="A648" s="34"/>
      <c r="B648" s="118"/>
      <c r="C648" s="177" t="s">
        <v>336</v>
      </c>
      <c r="D648" s="84"/>
      <c r="E648" s="85"/>
      <c r="F648" s="32"/>
      <c r="G648" s="27">
        <f>G647-G635-G628-G619-G624</f>
        <v>215</v>
      </c>
      <c r="H648" s="27">
        <f t="shared" ref="H648:M648" si="387">H647-H635-H628-H619-H624</f>
        <v>26</v>
      </c>
      <c r="I648" s="27">
        <f t="shared" si="387"/>
        <v>189</v>
      </c>
      <c r="J648" s="27">
        <f t="shared" si="387"/>
        <v>2</v>
      </c>
      <c r="K648" s="27">
        <f t="shared" si="387"/>
        <v>2</v>
      </c>
      <c r="L648" s="27">
        <f t="shared" si="387"/>
        <v>0</v>
      </c>
      <c r="M648" s="27">
        <f t="shared" si="387"/>
        <v>320</v>
      </c>
      <c r="N648" s="27">
        <f>N647</f>
        <v>7</v>
      </c>
      <c r="O648" s="27">
        <f t="shared" ref="O648" si="388">O647</f>
        <v>22</v>
      </c>
      <c r="P648" s="27">
        <f t="shared" ref="P648" si="389">P647</f>
        <v>6000</v>
      </c>
      <c r="Q648" s="27">
        <f t="shared" ref="Q648" si="390">Q647</f>
        <v>1</v>
      </c>
      <c r="R648" s="27">
        <f t="shared" ref="R648" si="391">R647</f>
        <v>2320</v>
      </c>
      <c r="S648" s="27">
        <f t="shared" ref="S648" si="392">S647</f>
        <v>3</v>
      </c>
      <c r="T648" s="27">
        <f t="shared" ref="T648" si="393">T647</f>
        <v>3273</v>
      </c>
      <c r="U648" s="36">
        <f t="shared" ref="U648" si="394">U647</f>
        <v>0</v>
      </c>
      <c r="V648" s="27">
        <f t="shared" ref="V648" si="395">V647</f>
        <v>0</v>
      </c>
      <c r="W648" s="27"/>
    </row>
    <row r="649" spans="1:23" ht="16.95" customHeight="1" x14ac:dyDescent="0.3">
      <c r="A649" s="34"/>
      <c r="B649" s="18">
        <v>603</v>
      </c>
      <c r="C649" s="176">
        <v>42972</v>
      </c>
      <c r="D649" s="51">
        <v>0.43096064814814811</v>
      </c>
      <c r="E649" s="51">
        <v>0.79265046296296304</v>
      </c>
      <c r="F649" s="9">
        <f t="shared" si="372"/>
        <v>0.36168981481481494</v>
      </c>
      <c r="G649" s="5">
        <v>8.5</v>
      </c>
      <c r="H649" s="42">
        <f t="shared" si="354"/>
        <v>0.5</v>
      </c>
      <c r="I649" s="5">
        <f t="shared" si="382"/>
        <v>8</v>
      </c>
      <c r="J649" s="28">
        <f t="shared" ref="J649:J676" si="396">IF(I649-10&lt;0,0,(I649-10))</f>
        <v>0</v>
      </c>
      <c r="K649" s="42">
        <f t="shared" si="383"/>
        <v>0</v>
      </c>
      <c r="L649" s="130">
        <f t="shared" si="384"/>
        <v>0</v>
      </c>
      <c r="M649" s="42">
        <f t="shared" si="377"/>
        <v>0</v>
      </c>
      <c r="N649" s="42"/>
      <c r="O649" s="42"/>
      <c r="P649" s="42"/>
      <c r="Q649" s="42"/>
      <c r="R649" s="42"/>
      <c r="S649" s="5"/>
      <c r="T649" s="5"/>
      <c r="U649" s="5"/>
      <c r="V649" s="5"/>
      <c r="W649" s="183"/>
    </row>
    <row r="650" spans="1:23" ht="16.95" customHeight="1" x14ac:dyDescent="0.3">
      <c r="A650" s="34"/>
      <c r="B650" s="18">
        <v>604</v>
      </c>
      <c r="C650" s="176">
        <v>42973</v>
      </c>
      <c r="D650" s="51">
        <v>0.40688657407407408</v>
      </c>
      <c r="E650" s="51">
        <v>0.83847222222222229</v>
      </c>
      <c r="F650" s="9">
        <f t="shared" si="372"/>
        <v>0.4315856481481482</v>
      </c>
      <c r="G650" s="5">
        <v>10.5</v>
      </c>
      <c r="H650" s="42">
        <f t="shared" si="354"/>
        <v>1.5</v>
      </c>
      <c r="I650" s="5">
        <f t="shared" si="382"/>
        <v>9</v>
      </c>
      <c r="J650" s="28">
        <f t="shared" si="396"/>
        <v>0</v>
      </c>
      <c r="K650" s="42">
        <f t="shared" si="383"/>
        <v>0</v>
      </c>
      <c r="L650" s="130">
        <f t="shared" si="384"/>
        <v>0</v>
      </c>
      <c r="M650" s="42">
        <f t="shared" si="377"/>
        <v>0</v>
      </c>
      <c r="N650" s="42"/>
      <c r="O650" s="42"/>
      <c r="P650" s="42"/>
      <c r="Q650" s="42"/>
      <c r="R650" s="42"/>
      <c r="S650" s="5"/>
      <c r="T650" s="5"/>
      <c r="U650" s="5"/>
      <c r="V650" s="5"/>
      <c r="W650" s="183"/>
    </row>
    <row r="651" spans="1:23" ht="16.95" customHeight="1" x14ac:dyDescent="0.3">
      <c r="A651" s="34"/>
      <c r="B651" s="18">
        <v>605</v>
      </c>
      <c r="C651" s="176">
        <v>42974</v>
      </c>
      <c r="D651" s="51">
        <v>0.48925925925925928</v>
      </c>
      <c r="E651" s="51">
        <v>0.91667824074074078</v>
      </c>
      <c r="F651" s="9">
        <f t="shared" si="372"/>
        <v>0.4274189814814815</v>
      </c>
      <c r="G651" s="5">
        <v>10.5</v>
      </c>
      <c r="H651" s="42">
        <f t="shared" si="354"/>
        <v>1.5</v>
      </c>
      <c r="I651" s="5">
        <f t="shared" si="382"/>
        <v>9</v>
      </c>
      <c r="J651" s="28">
        <f>IF(I651-8&lt;0,0,(I651-8))</f>
        <v>1</v>
      </c>
      <c r="K651" s="42">
        <f t="shared" si="383"/>
        <v>1</v>
      </c>
      <c r="L651" s="130">
        <f t="shared" si="384"/>
        <v>0</v>
      </c>
      <c r="M651" s="42">
        <f t="shared" si="377"/>
        <v>160</v>
      </c>
      <c r="N651" s="42"/>
      <c r="O651" s="42"/>
      <c r="P651" s="42"/>
      <c r="Q651" s="42" t="s">
        <v>268</v>
      </c>
      <c r="R651" s="42">
        <f>IF(I651&gt;8,ROUND(2*4/3*120+6*5/3*120+(I651-8)*8/3*120,0),ROUND(2*4/3*120+(I651-2)*5/3*120,0))</f>
        <v>1840</v>
      </c>
      <c r="S651" s="5"/>
      <c r="T651" s="5"/>
      <c r="U651" s="5"/>
      <c r="V651" s="5"/>
      <c r="W651" s="183"/>
    </row>
    <row r="652" spans="1:23" ht="16.95" customHeight="1" x14ac:dyDescent="0.3">
      <c r="A652" s="34"/>
      <c r="B652" s="18">
        <v>606</v>
      </c>
      <c r="C652" s="176">
        <v>42975</v>
      </c>
      <c r="D652" s="51">
        <v>0.4185532407407408</v>
      </c>
      <c r="E652" s="51">
        <v>0.77017361111111116</v>
      </c>
      <c r="F652" s="9">
        <f t="shared" si="372"/>
        <v>0.35162037037037036</v>
      </c>
      <c r="G652" s="5">
        <v>8.5</v>
      </c>
      <c r="H652" s="42">
        <f t="shared" si="354"/>
        <v>0.5</v>
      </c>
      <c r="I652" s="5">
        <f t="shared" si="382"/>
        <v>8</v>
      </c>
      <c r="J652" s="28">
        <f t="shared" si="396"/>
        <v>0</v>
      </c>
      <c r="K652" s="42">
        <f t="shared" si="383"/>
        <v>0</v>
      </c>
      <c r="L652" s="130">
        <f t="shared" si="384"/>
        <v>0</v>
      </c>
      <c r="M652" s="42">
        <f t="shared" si="377"/>
        <v>0</v>
      </c>
      <c r="N652" s="42"/>
      <c r="O652" s="42"/>
      <c r="P652" s="42"/>
      <c r="Q652" s="42"/>
      <c r="R652" s="42"/>
      <c r="S652" s="5"/>
      <c r="T652" s="5"/>
      <c r="U652" s="5"/>
      <c r="V652" s="5"/>
      <c r="W652" s="183"/>
    </row>
    <row r="653" spans="1:23" ht="16.95" customHeight="1" x14ac:dyDescent="0.3">
      <c r="A653" s="34"/>
      <c r="B653" s="18">
        <v>607</v>
      </c>
      <c r="C653" s="176">
        <v>42976</v>
      </c>
      <c r="D653" s="51">
        <v>0.57758101851851851</v>
      </c>
      <c r="E653" s="51">
        <v>0.91688657407407403</v>
      </c>
      <c r="F653" s="9">
        <f t="shared" si="372"/>
        <v>0.33930555555555553</v>
      </c>
      <c r="G653" s="5">
        <v>8</v>
      </c>
      <c r="H653" s="42">
        <f t="shared" si="354"/>
        <v>0.5</v>
      </c>
      <c r="I653" s="5">
        <f t="shared" si="382"/>
        <v>7.5</v>
      </c>
      <c r="J653" s="28">
        <f t="shared" si="396"/>
        <v>0</v>
      </c>
      <c r="K653" s="42">
        <f t="shared" si="383"/>
        <v>0</v>
      </c>
      <c r="L653" s="130">
        <f t="shared" si="384"/>
        <v>0</v>
      </c>
      <c r="M653" s="42">
        <f t="shared" si="377"/>
        <v>0</v>
      </c>
      <c r="N653" s="42"/>
      <c r="O653" s="42"/>
      <c r="P653" s="42"/>
      <c r="Q653" s="42"/>
      <c r="R653" s="42"/>
      <c r="S653" s="5"/>
      <c r="T653" s="5"/>
      <c r="U653" s="5"/>
      <c r="V653" s="5"/>
      <c r="W653" s="183"/>
    </row>
    <row r="654" spans="1:23" x14ac:dyDescent="0.3">
      <c r="A654" s="34"/>
      <c r="B654" s="18">
        <v>608</v>
      </c>
      <c r="C654" s="176">
        <v>42977</v>
      </c>
      <c r="D654" s="51">
        <v>0.42336805555555551</v>
      </c>
      <c r="E654" s="51">
        <v>0.91569444444444448</v>
      </c>
      <c r="F654" s="9">
        <f t="shared" si="372"/>
        <v>0.49232638888888897</v>
      </c>
      <c r="G654" s="5">
        <v>12</v>
      </c>
      <c r="H654" s="42">
        <f t="shared" si="354"/>
        <v>1.5</v>
      </c>
      <c r="I654" s="5">
        <f t="shared" si="382"/>
        <v>10.5</v>
      </c>
      <c r="J654" s="28">
        <f>IF(I654-8&lt;0,0,(I654-8))</f>
        <v>2.5</v>
      </c>
      <c r="K654" s="42">
        <f t="shared" si="383"/>
        <v>2</v>
      </c>
      <c r="L654" s="130">
        <f t="shared" si="384"/>
        <v>0.5</v>
      </c>
      <c r="M654" s="42">
        <f t="shared" si="377"/>
        <v>420</v>
      </c>
      <c r="N654" s="42"/>
      <c r="O654" s="42"/>
      <c r="P654" s="42"/>
      <c r="Q654" s="42"/>
      <c r="R654" s="42"/>
      <c r="S654" s="5" t="s">
        <v>264</v>
      </c>
      <c r="T654" s="56">
        <v>1382</v>
      </c>
      <c r="U654" s="5"/>
      <c r="V654" s="5"/>
      <c r="W654" s="183"/>
    </row>
    <row r="655" spans="1:23" ht="16.95" customHeight="1" x14ac:dyDescent="0.3">
      <c r="A655" s="34"/>
      <c r="B655" s="18">
        <v>609</v>
      </c>
      <c r="C655" s="176">
        <v>42978</v>
      </c>
      <c r="D655" s="202" t="s">
        <v>21</v>
      </c>
      <c r="E655" s="203"/>
      <c r="F655" s="9"/>
      <c r="G655" s="5"/>
      <c r="H655" s="42"/>
      <c r="I655" s="5"/>
      <c r="J655" s="28"/>
      <c r="K655" s="42"/>
      <c r="L655" s="130"/>
      <c r="M655" s="42"/>
      <c r="N655" s="42"/>
      <c r="O655" s="42"/>
      <c r="P655" s="42"/>
      <c r="Q655" s="42"/>
      <c r="R655" s="42"/>
      <c r="S655" s="5"/>
      <c r="T655" s="5"/>
      <c r="U655" s="5"/>
      <c r="V655" s="5"/>
      <c r="W655" s="183"/>
    </row>
    <row r="656" spans="1:23" ht="16.95" customHeight="1" x14ac:dyDescent="0.3">
      <c r="A656" s="171" t="s">
        <v>44</v>
      </c>
      <c r="B656" s="18">
        <v>610</v>
      </c>
      <c r="C656" s="176">
        <v>42979</v>
      </c>
      <c r="D656" s="51">
        <v>0.4255902777777778</v>
      </c>
      <c r="E656" s="51">
        <v>0.78498842592592588</v>
      </c>
      <c r="F656" s="9">
        <f t="shared" si="372"/>
        <v>0.35939814814814808</v>
      </c>
      <c r="G656" s="5">
        <v>8.5</v>
      </c>
      <c r="H656" s="42">
        <f t="shared" si="354"/>
        <v>0.5</v>
      </c>
      <c r="I656" s="5">
        <f t="shared" ref="I656:I674" si="397">IF((G656="？"),"?",(G656-H656))</f>
        <v>8</v>
      </c>
      <c r="J656" s="28">
        <f t="shared" si="396"/>
        <v>0</v>
      </c>
      <c r="K656" s="42">
        <f t="shared" ref="K656:K674" si="398">IF(2&lt;J656,2,J656)</f>
        <v>0</v>
      </c>
      <c r="L656" s="130">
        <f t="shared" ref="L656:L674" si="399">J656-K656</f>
        <v>0</v>
      </c>
      <c r="M656" s="42">
        <f>IF(K656="?",0,ROUND(121*4/3*K656+121*5/3*L656,0))</f>
        <v>0</v>
      </c>
      <c r="N656" s="42"/>
      <c r="O656" s="42"/>
      <c r="P656" s="42"/>
      <c r="Q656" s="42"/>
      <c r="R656" s="42"/>
      <c r="S656" s="5"/>
      <c r="T656" s="5"/>
      <c r="U656" s="5"/>
      <c r="V656" s="5"/>
      <c r="W656" s="183"/>
    </row>
    <row r="657" spans="1:23" ht="16.95" customHeight="1" x14ac:dyDescent="0.3">
      <c r="A657" s="34" t="s">
        <v>154</v>
      </c>
      <c r="B657" s="18">
        <v>611</v>
      </c>
      <c r="C657" s="176">
        <v>42980</v>
      </c>
      <c r="D657" s="51">
        <v>0.49606481481481479</v>
      </c>
      <c r="E657" s="51">
        <v>0.91894675925925917</v>
      </c>
      <c r="F657" s="9">
        <f t="shared" si="372"/>
        <v>0.42288194444444438</v>
      </c>
      <c r="G657" s="5">
        <v>10</v>
      </c>
      <c r="H657" s="42">
        <f t="shared" si="354"/>
        <v>1.5</v>
      </c>
      <c r="I657" s="5">
        <f t="shared" si="397"/>
        <v>8.5</v>
      </c>
      <c r="J657" s="28">
        <f t="shared" si="396"/>
        <v>0</v>
      </c>
      <c r="K657" s="42">
        <f t="shared" si="398"/>
        <v>0</v>
      </c>
      <c r="L657" s="130">
        <f t="shared" si="399"/>
        <v>0</v>
      </c>
      <c r="M657" s="42">
        <f t="shared" ref="M657:M687" si="400">IF(K657="?",0,ROUND(121*4/3*K657+121*5/3*L657,0))</f>
        <v>0</v>
      </c>
      <c r="N657" s="42"/>
      <c r="O657" s="42"/>
      <c r="P657" s="42"/>
      <c r="Q657" s="42"/>
      <c r="R657" s="42"/>
      <c r="S657" s="5"/>
      <c r="T657" s="5"/>
      <c r="U657" s="5"/>
      <c r="V657" s="5"/>
      <c r="W657" s="183"/>
    </row>
    <row r="658" spans="1:23" ht="16.95" customHeight="1" x14ac:dyDescent="0.3">
      <c r="A658" s="34" t="s">
        <v>155</v>
      </c>
      <c r="B658" s="18">
        <v>612</v>
      </c>
      <c r="C658" s="176">
        <v>42981</v>
      </c>
      <c r="D658" s="51">
        <v>0.40476851851851853</v>
      </c>
      <c r="E658" s="51">
        <v>0.84693287037037035</v>
      </c>
      <c r="F658" s="9">
        <f t="shared" si="372"/>
        <v>0.44216435185185182</v>
      </c>
      <c r="G658" s="5">
        <v>10.5</v>
      </c>
      <c r="H658" s="42">
        <f t="shared" si="354"/>
        <v>1.5</v>
      </c>
      <c r="I658" s="5">
        <f t="shared" si="397"/>
        <v>9</v>
      </c>
      <c r="J658" s="28">
        <f>IF(I658-8&lt;0,0,(I658-8))</f>
        <v>1</v>
      </c>
      <c r="K658" s="42">
        <f t="shared" si="398"/>
        <v>1</v>
      </c>
      <c r="L658" s="130">
        <f t="shared" si="399"/>
        <v>0</v>
      </c>
      <c r="M658" s="42">
        <f t="shared" si="400"/>
        <v>161</v>
      </c>
      <c r="N658" s="42"/>
      <c r="O658" s="42"/>
      <c r="P658" s="42"/>
      <c r="Q658" s="42" t="s">
        <v>265</v>
      </c>
      <c r="R658" s="42">
        <f>IF(I658&gt;8,ROUND(2*4/3*121+6*5/3*121+(I658-8)*8/3*121,0),ROUND(2*4/3*121+(I658-2)*5/3*121,0))</f>
        <v>1855</v>
      </c>
      <c r="S658" s="5"/>
      <c r="T658" s="5"/>
      <c r="U658" s="5"/>
      <c r="V658" s="5"/>
      <c r="W658" s="183"/>
    </row>
    <row r="659" spans="1:23" ht="16.95" customHeight="1" x14ac:dyDescent="0.3">
      <c r="A659" s="34" t="s">
        <v>95</v>
      </c>
      <c r="B659" s="18">
        <v>613</v>
      </c>
      <c r="C659" s="176">
        <v>42982</v>
      </c>
      <c r="D659" s="51">
        <v>0.42765046296296294</v>
      </c>
      <c r="E659" s="51">
        <v>0.91718749999999993</v>
      </c>
      <c r="F659" s="9">
        <f t="shared" si="372"/>
        <v>0.48953703703703699</v>
      </c>
      <c r="G659" s="5">
        <v>11.5</v>
      </c>
      <c r="H659" s="42">
        <f t="shared" si="354"/>
        <v>1.5</v>
      </c>
      <c r="I659" s="5">
        <f t="shared" si="397"/>
        <v>10</v>
      </c>
      <c r="J659" s="28">
        <f t="shared" si="396"/>
        <v>0</v>
      </c>
      <c r="K659" s="42">
        <f t="shared" si="398"/>
        <v>0</v>
      </c>
      <c r="L659" s="130">
        <f t="shared" si="399"/>
        <v>0</v>
      </c>
      <c r="M659" s="42">
        <f t="shared" si="400"/>
        <v>0</v>
      </c>
      <c r="N659" s="42"/>
      <c r="O659" s="42"/>
      <c r="P659" s="42"/>
      <c r="Q659" s="42"/>
      <c r="R659" s="42"/>
      <c r="S659" s="5"/>
      <c r="T659" s="5"/>
      <c r="U659" s="5"/>
      <c r="V659" s="5"/>
      <c r="W659" s="183"/>
    </row>
    <row r="660" spans="1:23" ht="16.95" customHeight="1" x14ac:dyDescent="0.3">
      <c r="B660" s="18">
        <v>614</v>
      </c>
      <c r="C660" s="176">
        <v>42983</v>
      </c>
      <c r="D660" s="51">
        <v>0.42949074074074073</v>
      </c>
      <c r="E660" s="51">
        <v>0.83766203703703701</v>
      </c>
      <c r="F660" s="9">
        <f t="shared" si="372"/>
        <v>0.40817129629629628</v>
      </c>
      <c r="G660" s="5">
        <v>10</v>
      </c>
      <c r="H660" s="42">
        <f t="shared" si="354"/>
        <v>1.5</v>
      </c>
      <c r="I660" s="5">
        <f t="shared" si="397"/>
        <v>8.5</v>
      </c>
      <c r="J660" s="28">
        <f t="shared" si="396"/>
        <v>0</v>
      </c>
      <c r="K660" s="42">
        <f t="shared" si="398"/>
        <v>0</v>
      </c>
      <c r="L660" s="130">
        <f t="shared" si="399"/>
        <v>0</v>
      </c>
      <c r="M660" s="42">
        <f t="shared" si="400"/>
        <v>0</v>
      </c>
      <c r="N660" s="42"/>
      <c r="O660" s="42"/>
      <c r="P660" s="42"/>
      <c r="Q660" s="42"/>
      <c r="R660" s="42"/>
      <c r="S660" s="5"/>
      <c r="T660" s="5"/>
      <c r="U660" s="5"/>
      <c r="V660" s="5"/>
      <c r="W660" s="183"/>
    </row>
    <row r="661" spans="1:23" ht="16.95" customHeight="1" x14ac:dyDescent="0.3">
      <c r="A661" s="34"/>
      <c r="B661" s="18">
        <v>615</v>
      </c>
      <c r="C661" s="176">
        <v>42984</v>
      </c>
      <c r="D661" s="51">
        <v>0.42260416666666667</v>
      </c>
      <c r="E661" s="51">
        <v>0.83768518518518509</v>
      </c>
      <c r="F661" s="9">
        <f t="shared" si="372"/>
        <v>0.41508101851851842</v>
      </c>
      <c r="G661" s="5">
        <v>10</v>
      </c>
      <c r="H661" s="42">
        <f t="shared" si="354"/>
        <v>1.5</v>
      </c>
      <c r="I661" s="5">
        <f t="shared" si="397"/>
        <v>8.5</v>
      </c>
      <c r="J661" s="28">
        <f t="shared" si="396"/>
        <v>0</v>
      </c>
      <c r="K661" s="42">
        <f t="shared" si="398"/>
        <v>0</v>
      </c>
      <c r="L661" s="130">
        <f t="shared" si="399"/>
        <v>0</v>
      </c>
      <c r="M661" s="42">
        <f t="shared" si="400"/>
        <v>0</v>
      </c>
      <c r="N661" s="42"/>
      <c r="O661" s="42"/>
      <c r="P661" s="42"/>
      <c r="Q661" s="42"/>
      <c r="R661" s="42"/>
      <c r="S661" s="5"/>
      <c r="T661" s="5"/>
      <c r="U661" s="5"/>
      <c r="V661" s="5"/>
      <c r="W661" s="183"/>
    </row>
    <row r="662" spans="1:23" x14ac:dyDescent="0.3">
      <c r="A662" s="34"/>
      <c r="B662" s="18">
        <v>616</v>
      </c>
      <c r="C662" s="176">
        <v>42985</v>
      </c>
      <c r="D662" s="51">
        <v>0.42978009259259259</v>
      </c>
      <c r="E662" s="51">
        <v>0.85133101851851845</v>
      </c>
      <c r="F662" s="9">
        <f t="shared" si="372"/>
        <v>0.42155092592592586</v>
      </c>
      <c r="G662" s="5">
        <v>10</v>
      </c>
      <c r="H662" s="42">
        <f t="shared" si="354"/>
        <v>1.5</v>
      </c>
      <c r="I662" s="5">
        <f t="shared" si="397"/>
        <v>8.5</v>
      </c>
      <c r="J662" s="28">
        <f>IF(I662-8&lt;0,0,(I662-8))</f>
        <v>0.5</v>
      </c>
      <c r="K662" s="42">
        <f t="shared" si="398"/>
        <v>0.5</v>
      </c>
      <c r="L662" s="130">
        <f t="shared" si="399"/>
        <v>0</v>
      </c>
      <c r="M662" s="42">
        <f t="shared" si="400"/>
        <v>81</v>
      </c>
      <c r="N662" s="42"/>
      <c r="O662" s="42"/>
      <c r="P662" s="42"/>
      <c r="Q662" s="42"/>
      <c r="R662" s="42"/>
      <c r="S662" s="5" t="s">
        <v>268</v>
      </c>
      <c r="T662" s="56">
        <v>1047</v>
      </c>
      <c r="U662" s="5"/>
      <c r="V662" s="5"/>
      <c r="W662" s="183"/>
    </row>
    <row r="663" spans="1:23" ht="16.95" customHeight="1" x14ac:dyDescent="0.3">
      <c r="A663" s="34"/>
      <c r="B663" s="18">
        <v>617</v>
      </c>
      <c r="C663" s="176">
        <v>42986</v>
      </c>
      <c r="D663" s="51">
        <v>0.45709490740740738</v>
      </c>
      <c r="E663" s="51">
        <v>0.76236111111111116</v>
      </c>
      <c r="F663" s="9">
        <f t="shared" si="372"/>
        <v>0.30526620370370378</v>
      </c>
      <c r="G663" s="5">
        <v>7.5</v>
      </c>
      <c r="H663" s="42">
        <f t="shared" si="354"/>
        <v>0.5</v>
      </c>
      <c r="I663" s="5">
        <f t="shared" si="397"/>
        <v>7</v>
      </c>
      <c r="J663" s="28">
        <f t="shared" si="396"/>
        <v>0</v>
      </c>
      <c r="K663" s="42">
        <f t="shared" si="398"/>
        <v>0</v>
      </c>
      <c r="L663" s="130">
        <f t="shared" si="399"/>
        <v>0</v>
      </c>
      <c r="M663" s="42">
        <f t="shared" si="400"/>
        <v>0</v>
      </c>
      <c r="N663" s="42"/>
      <c r="O663" s="42"/>
      <c r="P663" s="42"/>
      <c r="Q663" s="42"/>
      <c r="R663" s="42"/>
      <c r="S663" s="5"/>
      <c r="T663" s="5"/>
      <c r="U663" s="5"/>
      <c r="V663" s="5"/>
      <c r="W663" s="183"/>
    </row>
    <row r="664" spans="1:23" ht="16.95" customHeight="1" x14ac:dyDescent="0.3">
      <c r="A664" s="34"/>
      <c r="B664" s="18">
        <v>618</v>
      </c>
      <c r="C664" s="176">
        <v>42987</v>
      </c>
      <c r="D664" s="51">
        <v>0.49435185185185188</v>
      </c>
      <c r="E664" s="51">
        <v>0.91758101851851848</v>
      </c>
      <c r="F664" s="9">
        <f t="shared" si="372"/>
        <v>0.4232291666666666</v>
      </c>
      <c r="G664" s="5">
        <v>10</v>
      </c>
      <c r="H664" s="42">
        <f t="shared" si="354"/>
        <v>1.5</v>
      </c>
      <c r="I664" s="5">
        <f t="shared" si="397"/>
        <v>8.5</v>
      </c>
      <c r="J664" s="28">
        <f t="shared" si="396"/>
        <v>0</v>
      </c>
      <c r="K664" s="42">
        <f t="shared" si="398"/>
        <v>0</v>
      </c>
      <c r="L664" s="130">
        <f t="shared" si="399"/>
        <v>0</v>
      </c>
      <c r="M664" s="42">
        <f t="shared" si="400"/>
        <v>0</v>
      </c>
      <c r="N664" s="42"/>
      <c r="O664" s="42"/>
      <c r="P664" s="42"/>
      <c r="Q664" s="42"/>
      <c r="R664" s="42"/>
      <c r="S664" s="5"/>
      <c r="T664" s="5"/>
      <c r="U664" s="5"/>
      <c r="V664" s="5"/>
      <c r="W664" s="183"/>
    </row>
    <row r="665" spans="1:23" ht="16.95" customHeight="1" x14ac:dyDescent="0.3">
      <c r="A665" s="34"/>
      <c r="B665" s="18">
        <v>619</v>
      </c>
      <c r="C665" s="176">
        <v>42988</v>
      </c>
      <c r="D665" s="51">
        <v>0.40619212962962964</v>
      </c>
      <c r="E665" s="51">
        <v>0.91681712962962969</v>
      </c>
      <c r="F665" s="9">
        <f t="shared" si="372"/>
        <v>0.51062500000000011</v>
      </c>
      <c r="G665" s="5">
        <v>12.5</v>
      </c>
      <c r="H665" s="42">
        <f t="shared" si="354"/>
        <v>1.5</v>
      </c>
      <c r="I665" s="5">
        <f t="shared" si="397"/>
        <v>11</v>
      </c>
      <c r="J665" s="28">
        <f>IF(I665-8&lt;0,0,(I665-8))</f>
        <v>3</v>
      </c>
      <c r="K665" s="42">
        <f t="shared" si="398"/>
        <v>2</v>
      </c>
      <c r="L665" s="130">
        <f t="shared" si="399"/>
        <v>1</v>
      </c>
      <c r="M665" s="42">
        <f t="shared" si="400"/>
        <v>524</v>
      </c>
      <c r="N665" s="42"/>
      <c r="O665" s="42"/>
      <c r="P665" s="42"/>
      <c r="Q665" s="42" t="s">
        <v>268</v>
      </c>
      <c r="R665" s="42">
        <f>IF(I665&gt;8,ROUND(2*4/3*121+6*5/3*121+(I665-8)*8/3*121,0),ROUND(2*4/3*121+(I665-2)*5/3*121,0))</f>
        <v>2501</v>
      </c>
      <c r="S665" s="5"/>
      <c r="T665" s="5"/>
      <c r="U665" s="5"/>
      <c r="V665" s="5"/>
      <c r="W665" s="183"/>
    </row>
    <row r="666" spans="1:23" ht="16.95" customHeight="1" x14ac:dyDescent="0.3">
      <c r="A666" s="34"/>
      <c r="B666" s="18">
        <v>620</v>
      </c>
      <c r="C666" s="176">
        <v>42989</v>
      </c>
      <c r="D666" s="51">
        <v>0.4334837962962963</v>
      </c>
      <c r="E666" s="51">
        <v>0.9170949074074074</v>
      </c>
      <c r="F666" s="9">
        <f t="shared" si="372"/>
        <v>0.4836111111111111</v>
      </c>
      <c r="G666" s="5">
        <v>11.5</v>
      </c>
      <c r="H666" s="42">
        <f t="shared" ref="H666:H731" si="401">IF(G666&gt;=9,1.5,0.5)</f>
        <v>1.5</v>
      </c>
      <c r="I666" s="5">
        <f t="shared" si="397"/>
        <v>10</v>
      </c>
      <c r="J666" s="28">
        <f t="shared" si="396"/>
        <v>0</v>
      </c>
      <c r="K666" s="42">
        <f t="shared" si="398"/>
        <v>0</v>
      </c>
      <c r="L666" s="130">
        <f t="shared" si="399"/>
        <v>0</v>
      </c>
      <c r="M666" s="42">
        <f t="shared" si="400"/>
        <v>0</v>
      </c>
      <c r="N666" s="42"/>
      <c r="O666" s="42"/>
      <c r="P666" s="42"/>
      <c r="Q666" s="42"/>
      <c r="R666" s="42"/>
      <c r="S666" s="5"/>
      <c r="T666" s="5"/>
      <c r="U666" s="5"/>
      <c r="V666" s="5"/>
      <c r="W666" s="183"/>
    </row>
    <row r="667" spans="1:23" ht="16.95" customHeight="1" x14ac:dyDescent="0.3">
      <c r="A667" s="34"/>
      <c r="B667" s="18">
        <v>621</v>
      </c>
      <c r="C667" s="176">
        <v>42990</v>
      </c>
      <c r="D667" s="51">
        <v>0.42494212962962963</v>
      </c>
      <c r="E667" s="51">
        <v>0.83605324074074072</v>
      </c>
      <c r="F667" s="9">
        <f t="shared" si="372"/>
        <v>0.41111111111111109</v>
      </c>
      <c r="G667" s="5">
        <v>10</v>
      </c>
      <c r="H667" s="42">
        <f t="shared" si="401"/>
        <v>1.5</v>
      </c>
      <c r="I667" s="5">
        <f t="shared" si="397"/>
        <v>8.5</v>
      </c>
      <c r="J667" s="28">
        <f t="shared" si="396"/>
        <v>0</v>
      </c>
      <c r="K667" s="42">
        <f t="shared" si="398"/>
        <v>0</v>
      </c>
      <c r="L667" s="130">
        <f t="shared" si="399"/>
        <v>0</v>
      </c>
      <c r="M667" s="42">
        <f t="shared" si="400"/>
        <v>0</v>
      </c>
      <c r="N667" s="42"/>
      <c r="O667" s="42"/>
      <c r="P667" s="42"/>
      <c r="Q667" s="42"/>
      <c r="R667" s="42"/>
      <c r="S667" s="5"/>
      <c r="T667" s="5"/>
      <c r="U667" s="5"/>
      <c r="V667" s="5"/>
      <c r="W667" s="183"/>
    </row>
    <row r="668" spans="1:23" ht="16.95" customHeight="1" x14ac:dyDescent="0.3">
      <c r="A668" s="34"/>
      <c r="B668" s="18">
        <v>622</v>
      </c>
      <c r="C668" s="176">
        <v>42991</v>
      </c>
      <c r="D668" s="51">
        <v>0.43337962962962967</v>
      </c>
      <c r="E668" s="51">
        <v>0.83291666666666664</v>
      </c>
      <c r="F668" s="9">
        <f t="shared" si="372"/>
        <v>0.39953703703703697</v>
      </c>
      <c r="G668" s="5">
        <v>9.5</v>
      </c>
      <c r="H668" s="42">
        <f t="shared" si="401"/>
        <v>1.5</v>
      </c>
      <c r="I668" s="5">
        <f t="shared" si="397"/>
        <v>8</v>
      </c>
      <c r="J668" s="28">
        <f t="shared" si="396"/>
        <v>0</v>
      </c>
      <c r="K668" s="42">
        <f t="shared" si="398"/>
        <v>0</v>
      </c>
      <c r="L668" s="130">
        <f t="shared" si="399"/>
        <v>0</v>
      </c>
      <c r="M668" s="42">
        <f t="shared" si="400"/>
        <v>0</v>
      </c>
      <c r="N668" s="42"/>
      <c r="O668" s="42"/>
      <c r="P668" s="42"/>
      <c r="Q668" s="42"/>
      <c r="R668" s="42"/>
      <c r="S668" s="5"/>
      <c r="T668" s="5"/>
      <c r="U668" s="5"/>
      <c r="V668" s="5"/>
      <c r="W668" s="183"/>
    </row>
    <row r="669" spans="1:23" x14ac:dyDescent="0.3">
      <c r="A669" s="34"/>
      <c r="B669" s="18">
        <v>623</v>
      </c>
      <c r="C669" s="176">
        <v>42992</v>
      </c>
      <c r="D669" s="51">
        <v>0.45525462962962965</v>
      </c>
      <c r="E669" s="51">
        <v>0.9183217592592593</v>
      </c>
      <c r="F669" s="9">
        <f t="shared" si="372"/>
        <v>0.46306712962962965</v>
      </c>
      <c r="G669" s="5">
        <v>11</v>
      </c>
      <c r="H669" s="42">
        <f t="shared" si="401"/>
        <v>1.5</v>
      </c>
      <c r="I669" s="5">
        <f t="shared" si="397"/>
        <v>9.5</v>
      </c>
      <c r="J669" s="28">
        <f>IF(I669-8&lt;0,0,(I669-8))</f>
        <v>1.5</v>
      </c>
      <c r="K669" s="42">
        <f t="shared" si="398"/>
        <v>1.5</v>
      </c>
      <c r="L669" s="130">
        <f t="shared" si="399"/>
        <v>0</v>
      </c>
      <c r="M669" s="42">
        <f t="shared" si="400"/>
        <v>242</v>
      </c>
      <c r="N669" s="42"/>
      <c r="O669" s="42"/>
      <c r="P669" s="42"/>
      <c r="Q669" s="42"/>
      <c r="R669" s="42"/>
      <c r="S669" s="5" t="s">
        <v>264</v>
      </c>
      <c r="T669" s="56">
        <v>1208</v>
      </c>
      <c r="U669" s="5"/>
      <c r="V669" s="5"/>
      <c r="W669" s="183"/>
    </row>
    <row r="670" spans="1:23" ht="16.95" customHeight="1" x14ac:dyDescent="0.3">
      <c r="A670" s="34"/>
      <c r="B670" s="18">
        <v>624</v>
      </c>
      <c r="C670" s="176">
        <v>42993</v>
      </c>
      <c r="D670" s="51">
        <v>0.44929398148148153</v>
      </c>
      <c r="E670" s="51">
        <v>0.93805555555555553</v>
      </c>
      <c r="F670" s="9">
        <f t="shared" si="372"/>
        <v>0.488761574074074</v>
      </c>
      <c r="G670" s="5">
        <v>11.5</v>
      </c>
      <c r="H670" s="42">
        <f t="shared" si="401"/>
        <v>1.5</v>
      </c>
      <c r="I670" s="5">
        <f t="shared" si="397"/>
        <v>10</v>
      </c>
      <c r="J670" s="28">
        <f t="shared" si="396"/>
        <v>0</v>
      </c>
      <c r="K670" s="42">
        <f t="shared" si="398"/>
        <v>0</v>
      </c>
      <c r="L670" s="130">
        <f t="shared" si="399"/>
        <v>0</v>
      </c>
      <c r="M670" s="42">
        <f t="shared" si="400"/>
        <v>0</v>
      </c>
      <c r="N670" s="42"/>
      <c r="O670" s="42"/>
      <c r="P670" s="42"/>
      <c r="Q670" s="42"/>
      <c r="R670" s="42"/>
      <c r="S670" s="5"/>
      <c r="T670" s="5"/>
      <c r="U670" s="5"/>
      <c r="V670" s="5"/>
      <c r="W670" s="183"/>
    </row>
    <row r="671" spans="1:23" ht="16.95" customHeight="1" x14ac:dyDescent="0.3">
      <c r="A671" s="34"/>
      <c r="B671" s="18">
        <v>625</v>
      </c>
      <c r="C671" s="176">
        <v>42994</v>
      </c>
      <c r="D671" s="51">
        <v>0.41636574074074079</v>
      </c>
      <c r="E671" s="51">
        <v>0.91553240740740749</v>
      </c>
      <c r="F671" s="9">
        <f t="shared" si="372"/>
        <v>0.4991666666666667</v>
      </c>
      <c r="G671" s="5">
        <v>12</v>
      </c>
      <c r="H671" s="42">
        <f t="shared" si="401"/>
        <v>1.5</v>
      </c>
      <c r="I671" s="5">
        <f t="shared" si="397"/>
        <v>10.5</v>
      </c>
      <c r="J671" s="28">
        <f t="shared" si="396"/>
        <v>0.5</v>
      </c>
      <c r="K671" s="42">
        <f t="shared" si="398"/>
        <v>0.5</v>
      </c>
      <c r="L671" s="130">
        <f t="shared" si="399"/>
        <v>0</v>
      </c>
      <c r="M671" s="42">
        <f t="shared" si="400"/>
        <v>81</v>
      </c>
      <c r="N671" s="42"/>
      <c r="O671" s="42"/>
      <c r="P671" s="42"/>
      <c r="Q671" s="42"/>
      <c r="R671" s="42"/>
      <c r="S671" s="5"/>
      <c r="T671" s="5"/>
      <c r="U671" s="5"/>
      <c r="V671" s="5"/>
      <c r="W671" s="183"/>
    </row>
    <row r="672" spans="1:23" ht="16.95" customHeight="1" x14ac:dyDescent="0.3">
      <c r="A672" s="34"/>
      <c r="B672" s="18">
        <v>626</v>
      </c>
      <c r="C672" s="176">
        <v>42995</v>
      </c>
      <c r="D672" s="51">
        <v>0.50248842592592591</v>
      </c>
      <c r="E672" s="51">
        <v>0.91663194444444451</v>
      </c>
      <c r="F672" s="9">
        <f t="shared" si="372"/>
        <v>0.41414351851851861</v>
      </c>
      <c r="G672" s="5">
        <v>10</v>
      </c>
      <c r="H672" s="42">
        <f t="shared" si="401"/>
        <v>1.5</v>
      </c>
      <c r="I672" s="5">
        <f t="shared" si="397"/>
        <v>8.5</v>
      </c>
      <c r="J672" s="28">
        <f t="shared" si="396"/>
        <v>0</v>
      </c>
      <c r="K672" s="42">
        <f t="shared" si="398"/>
        <v>0</v>
      </c>
      <c r="L672" s="130">
        <f t="shared" si="399"/>
        <v>0</v>
      </c>
      <c r="M672" s="42">
        <f t="shared" si="400"/>
        <v>0</v>
      </c>
      <c r="N672" s="42"/>
      <c r="O672" s="42"/>
      <c r="P672" s="42"/>
      <c r="Q672" s="42"/>
      <c r="R672" s="42"/>
      <c r="S672" s="5"/>
      <c r="T672" s="5"/>
      <c r="U672" s="5"/>
      <c r="V672" s="5"/>
      <c r="W672" s="183"/>
    </row>
    <row r="673" spans="1:23" ht="16.95" customHeight="1" x14ac:dyDescent="0.3">
      <c r="A673" s="34"/>
      <c r="B673" s="18">
        <v>627</v>
      </c>
      <c r="C673" s="176">
        <v>42996</v>
      </c>
      <c r="D673" s="51">
        <v>0.45476851851851857</v>
      </c>
      <c r="E673" s="51">
        <v>0.91712962962962974</v>
      </c>
      <c r="F673" s="9">
        <f t="shared" si="372"/>
        <v>0.46236111111111117</v>
      </c>
      <c r="G673" s="5">
        <v>11</v>
      </c>
      <c r="H673" s="42">
        <f t="shared" si="401"/>
        <v>1.5</v>
      </c>
      <c r="I673" s="5">
        <f t="shared" si="397"/>
        <v>9.5</v>
      </c>
      <c r="J673" s="28">
        <f t="shared" si="396"/>
        <v>0</v>
      </c>
      <c r="K673" s="42">
        <f t="shared" si="398"/>
        <v>0</v>
      </c>
      <c r="L673" s="130">
        <f t="shared" si="399"/>
        <v>0</v>
      </c>
      <c r="M673" s="42">
        <f t="shared" si="400"/>
        <v>0</v>
      </c>
      <c r="N673" s="42"/>
      <c r="O673" s="42"/>
      <c r="P673" s="42"/>
      <c r="Q673" s="42"/>
      <c r="R673" s="42"/>
      <c r="S673" s="5"/>
      <c r="T673" s="5"/>
      <c r="U673" s="5"/>
      <c r="V673" s="5"/>
      <c r="W673" s="183"/>
    </row>
    <row r="674" spans="1:23" ht="16.95" customHeight="1" x14ac:dyDescent="0.3">
      <c r="A674" s="34"/>
      <c r="B674" s="18">
        <v>628</v>
      </c>
      <c r="C674" s="176">
        <v>42997</v>
      </c>
      <c r="D674" s="51">
        <v>0.45285879629629627</v>
      </c>
      <c r="E674" s="51">
        <v>0.91768518518518516</v>
      </c>
      <c r="F674" s="9">
        <f t="shared" si="372"/>
        <v>0.46482638888888889</v>
      </c>
      <c r="G674" s="5">
        <v>11</v>
      </c>
      <c r="H674" s="42">
        <f t="shared" si="401"/>
        <v>1.5</v>
      </c>
      <c r="I674" s="5">
        <f t="shared" si="397"/>
        <v>9.5</v>
      </c>
      <c r="J674" s="28">
        <f t="shared" si="396"/>
        <v>0</v>
      </c>
      <c r="K674" s="42">
        <f t="shared" si="398"/>
        <v>0</v>
      </c>
      <c r="L674" s="130">
        <f t="shared" si="399"/>
        <v>0</v>
      </c>
      <c r="M674" s="42">
        <f t="shared" si="400"/>
        <v>0</v>
      </c>
      <c r="N674" s="42">
        <v>2</v>
      </c>
      <c r="O674" s="42">
        <v>4</v>
      </c>
      <c r="P674" s="42">
        <f>IF(O674&gt;6,ROUND(N674*4/3*121+6*5/3*121+(O674-6)*8/3*121,0),ROUND(N674*4/3*121+O674*5/3*121,0))</f>
        <v>1129</v>
      </c>
      <c r="Q674" s="42"/>
      <c r="R674" s="42"/>
      <c r="S674" s="5"/>
      <c r="T674" s="5"/>
      <c r="U674" s="5"/>
      <c r="V674" s="5"/>
      <c r="W674" s="183"/>
    </row>
    <row r="675" spans="1:23" ht="16.95" customHeight="1" x14ac:dyDescent="0.3">
      <c r="A675" s="34"/>
      <c r="B675" s="18">
        <v>629</v>
      </c>
      <c r="C675" s="176">
        <v>42998</v>
      </c>
      <c r="D675" s="202" t="s">
        <v>21</v>
      </c>
      <c r="E675" s="203"/>
      <c r="F675" s="9"/>
      <c r="G675" s="5"/>
      <c r="H675" s="5"/>
      <c r="I675" s="5"/>
      <c r="J675" s="28"/>
      <c r="K675" s="42"/>
      <c r="L675" s="5"/>
      <c r="M675" s="42"/>
      <c r="N675" s="42"/>
      <c r="O675" s="42"/>
      <c r="P675" s="42"/>
      <c r="Q675" s="42"/>
      <c r="R675" s="42"/>
      <c r="S675" s="5"/>
      <c r="T675" s="5"/>
      <c r="U675" s="5"/>
      <c r="V675" s="5"/>
      <c r="W675" s="183"/>
    </row>
    <row r="676" spans="1:23" ht="16.95" customHeight="1" x14ac:dyDescent="0.3">
      <c r="A676" s="34"/>
      <c r="B676" s="18">
        <v>630</v>
      </c>
      <c r="C676" s="176">
        <v>42999</v>
      </c>
      <c r="D676" s="51">
        <v>0.45329861111111108</v>
      </c>
      <c r="E676" s="51">
        <v>0.91967592592592595</v>
      </c>
      <c r="F676" s="9">
        <f t="shared" si="372"/>
        <v>0.46637731481481487</v>
      </c>
      <c r="G676" s="5">
        <v>11</v>
      </c>
      <c r="H676" s="42">
        <f t="shared" si="401"/>
        <v>1.5</v>
      </c>
      <c r="I676" s="5">
        <f>IF((G676="？"),"?",(G676-H676))</f>
        <v>9.5</v>
      </c>
      <c r="J676" s="28">
        <f t="shared" si="396"/>
        <v>0</v>
      </c>
      <c r="K676" s="42">
        <f>IF(2&lt;J676,2,J676)</f>
        <v>0</v>
      </c>
      <c r="L676" s="130">
        <f>J676-K676</f>
        <v>0</v>
      </c>
      <c r="M676" s="42">
        <f t="shared" si="400"/>
        <v>0</v>
      </c>
      <c r="N676" s="42">
        <v>2</v>
      </c>
      <c r="O676" s="42">
        <v>7.5</v>
      </c>
      <c r="P676" s="42">
        <f>IF(O676&gt;6,ROUND(N676*4/3*121+6*5/3*121+(O676-6)*8/3*121,0),ROUND(N676*4/3*121+O676*5/3*121,0))</f>
        <v>2017</v>
      </c>
      <c r="Q676" s="42"/>
      <c r="R676" s="42"/>
      <c r="S676" s="5"/>
      <c r="T676" s="5"/>
      <c r="U676" s="5"/>
      <c r="V676" s="5"/>
      <c r="W676" s="183"/>
    </row>
    <row r="677" spans="1:23" x14ac:dyDescent="0.3">
      <c r="A677" s="34"/>
      <c r="B677" s="18"/>
      <c r="C677" s="177" t="s">
        <v>207</v>
      </c>
      <c r="D677" s="26"/>
      <c r="E677" s="26"/>
      <c r="F677" s="32"/>
      <c r="G677" s="27">
        <f>SUM(G649:G676)</f>
        <v>267</v>
      </c>
      <c r="H677" s="27">
        <f>SUM(H649:H676)</f>
        <v>34</v>
      </c>
      <c r="I677" s="27">
        <f t="shared" ref="I677:V677" si="402">SUM(I649:I676)</f>
        <v>233</v>
      </c>
      <c r="J677" s="27">
        <f t="shared" si="402"/>
        <v>10</v>
      </c>
      <c r="K677" s="27">
        <f t="shared" si="402"/>
        <v>8.5</v>
      </c>
      <c r="L677" s="36">
        <f t="shared" si="402"/>
        <v>1.5</v>
      </c>
      <c r="M677" s="27">
        <f t="shared" si="402"/>
        <v>1669</v>
      </c>
      <c r="N677" s="27">
        <f t="shared" si="402"/>
        <v>4</v>
      </c>
      <c r="O677" s="27">
        <f t="shared" si="402"/>
        <v>11.5</v>
      </c>
      <c r="P677" s="27">
        <f t="shared" si="402"/>
        <v>3146</v>
      </c>
      <c r="Q677" s="27">
        <v>3</v>
      </c>
      <c r="R677" s="27">
        <f t="shared" si="402"/>
        <v>6196</v>
      </c>
      <c r="S677" s="27">
        <v>3</v>
      </c>
      <c r="T677" s="27">
        <v>3637</v>
      </c>
      <c r="U677" s="36">
        <f t="shared" si="402"/>
        <v>0</v>
      </c>
      <c r="V677" s="27">
        <f t="shared" si="402"/>
        <v>0</v>
      </c>
      <c r="W677" s="47" t="s">
        <v>224</v>
      </c>
    </row>
    <row r="678" spans="1:23" x14ac:dyDescent="0.3">
      <c r="A678" s="34"/>
      <c r="B678" s="118"/>
      <c r="C678" s="177" t="s">
        <v>336</v>
      </c>
      <c r="D678" s="84"/>
      <c r="E678" s="85"/>
      <c r="F678" s="32"/>
      <c r="G678" s="27">
        <f>G677-G669-G662-G654-G665-G658-G651</f>
        <v>200.5</v>
      </c>
      <c r="H678" s="27">
        <f>H677-H669-H662-H654-H665-H658-H651</f>
        <v>25</v>
      </c>
      <c r="I678" s="27">
        <f>I677-I669-I662-I654-I665-I658-I651</f>
        <v>175.5</v>
      </c>
      <c r="J678" s="27">
        <f>J677-J669-J662-J654-J651-J658-J665</f>
        <v>0.5</v>
      </c>
      <c r="K678" s="27">
        <f t="shared" ref="K678:M678" si="403">K677-K669-K662-K654-K651-K658-K665</f>
        <v>0.5</v>
      </c>
      <c r="L678" s="27">
        <f t="shared" si="403"/>
        <v>0</v>
      </c>
      <c r="M678" s="27">
        <f t="shared" si="403"/>
        <v>81</v>
      </c>
      <c r="N678" s="27">
        <f>N677</f>
        <v>4</v>
      </c>
      <c r="O678" s="27">
        <f t="shared" ref="O678" si="404">O677</f>
        <v>11.5</v>
      </c>
      <c r="P678" s="27">
        <f t="shared" ref="P678" si="405">P677</f>
        <v>3146</v>
      </c>
      <c r="Q678" s="27">
        <f t="shared" ref="Q678" si="406">Q677</f>
        <v>3</v>
      </c>
      <c r="R678" s="27">
        <f t="shared" ref="R678" si="407">R677</f>
        <v>6196</v>
      </c>
      <c r="S678" s="27">
        <f t="shared" ref="S678" si="408">S677</f>
        <v>3</v>
      </c>
      <c r="T678" s="27">
        <f t="shared" ref="T678" si="409">T677</f>
        <v>3637</v>
      </c>
      <c r="U678" s="36">
        <f t="shared" ref="U678" si="410">U677</f>
        <v>0</v>
      </c>
      <c r="V678" s="27">
        <f t="shared" ref="V678" si="411">V677</f>
        <v>0</v>
      </c>
      <c r="W678" s="27"/>
    </row>
    <row r="679" spans="1:23" ht="16.95" customHeight="1" x14ac:dyDescent="0.3">
      <c r="A679" s="34"/>
      <c r="B679" s="18">
        <v>631</v>
      </c>
      <c r="C679" s="179">
        <v>43000</v>
      </c>
      <c r="D679" s="81">
        <v>0.45271990740740736</v>
      </c>
      <c r="E679" s="81">
        <v>0.93995370370370368</v>
      </c>
      <c r="F679" s="76">
        <f t="shared" si="372"/>
        <v>0.48723379629629632</v>
      </c>
      <c r="G679" s="77">
        <v>11.5</v>
      </c>
      <c r="H679" s="78">
        <f t="shared" si="401"/>
        <v>1.5</v>
      </c>
      <c r="I679" s="77">
        <f>IF((G679="？"),"?",(G679-H679))</f>
        <v>10</v>
      </c>
      <c r="J679" s="79">
        <f t="shared" ref="J679:J705" si="412">IF(I679-10&lt;0,0,(I679-10))</f>
        <v>0</v>
      </c>
      <c r="K679" s="78">
        <f>IF(2&lt;J679,2,J679)</f>
        <v>0</v>
      </c>
      <c r="L679" s="80">
        <f>J679-K679</f>
        <v>0</v>
      </c>
      <c r="M679" s="78">
        <f t="shared" si="400"/>
        <v>0</v>
      </c>
      <c r="N679" s="78"/>
      <c r="O679" s="78"/>
      <c r="P679" s="78"/>
      <c r="Q679" s="78"/>
      <c r="R679" s="78"/>
      <c r="S679" s="77"/>
      <c r="T679" s="77"/>
      <c r="U679" s="77"/>
      <c r="V679" s="77"/>
      <c r="W679" s="183"/>
    </row>
    <row r="680" spans="1:23" ht="16.95" customHeight="1" x14ac:dyDescent="0.3">
      <c r="A680" s="34"/>
      <c r="B680" s="18">
        <v>632</v>
      </c>
      <c r="C680" s="179">
        <v>43001</v>
      </c>
      <c r="D680" s="81" t="s">
        <v>69</v>
      </c>
      <c r="E680" s="81" t="s">
        <v>69</v>
      </c>
      <c r="F680" s="76"/>
      <c r="G680" s="77">
        <v>10</v>
      </c>
      <c r="H680" s="78">
        <f t="shared" si="401"/>
        <v>1.5</v>
      </c>
      <c r="I680" s="77">
        <f>IF((G680="？"),"?",(G680-H680))</f>
        <v>8.5</v>
      </c>
      <c r="J680" s="79">
        <f t="shared" si="412"/>
        <v>0</v>
      </c>
      <c r="K680" s="78">
        <f>IF(2&lt;J680,2,J680)</f>
        <v>0</v>
      </c>
      <c r="L680" s="80">
        <f>J680-K680</f>
        <v>0</v>
      </c>
      <c r="M680" s="78">
        <f t="shared" si="400"/>
        <v>0</v>
      </c>
      <c r="N680" s="78"/>
      <c r="O680" s="78"/>
      <c r="P680" s="78"/>
      <c r="Q680" s="78"/>
      <c r="R680" s="78"/>
      <c r="S680" s="77"/>
      <c r="T680" s="77"/>
      <c r="U680" s="77"/>
      <c r="V680" s="77"/>
      <c r="W680" s="183"/>
    </row>
    <row r="681" spans="1:23" ht="16.95" customHeight="1" x14ac:dyDescent="0.3">
      <c r="A681" s="34"/>
      <c r="B681" s="18">
        <v>633</v>
      </c>
      <c r="C681" s="179">
        <v>43002</v>
      </c>
      <c r="D681" s="81" t="s">
        <v>69</v>
      </c>
      <c r="E681" s="81" t="s">
        <v>69</v>
      </c>
      <c r="F681" s="76"/>
      <c r="G681" s="77">
        <v>12</v>
      </c>
      <c r="H681" s="78">
        <f t="shared" si="401"/>
        <v>1.5</v>
      </c>
      <c r="I681" s="77">
        <f>IF((G681="？"),"?",(G681-H681))</f>
        <v>10.5</v>
      </c>
      <c r="J681" s="79">
        <f>IF(I681-8&lt;0,0,(I681-8))</f>
        <v>2.5</v>
      </c>
      <c r="K681" s="78">
        <f>IF(2&lt;J681,2,J681)</f>
        <v>2</v>
      </c>
      <c r="L681" s="80">
        <f>J681-K681</f>
        <v>0.5</v>
      </c>
      <c r="M681" s="78">
        <f t="shared" si="400"/>
        <v>424</v>
      </c>
      <c r="N681" s="78"/>
      <c r="O681" s="78"/>
      <c r="P681" s="78"/>
      <c r="Q681" s="78" t="s">
        <v>264</v>
      </c>
      <c r="R681" s="78">
        <f>IF(I681&gt;8,ROUND(2*4/3*121+6*5/3*121+(I681-8)*8/3*121,0),ROUND(2*4/3*121+(I681-2)*5/3*121,0))</f>
        <v>2339</v>
      </c>
      <c r="S681" s="77"/>
      <c r="T681" s="77"/>
      <c r="U681" s="77"/>
      <c r="V681" s="77"/>
      <c r="W681" s="183"/>
    </row>
    <row r="682" spans="1:23" ht="16.95" customHeight="1" x14ac:dyDescent="0.3">
      <c r="A682" s="34"/>
      <c r="B682" s="18">
        <v>634</v>
      </c>
      <c r="C682" s="179">
        <v>43003</v>
      </c>
      <c r="D682" s="198" t="s">
        <v>21</v>
      </c>
      <c r="E682" s="199"/>
      <c r="F682" s="76"/>
      <c r="G682" s="77"/>
      <c r="H682" s="77"/>
      <c r="I682" s="77"/>
      <c r="J682" s="79"/>
      <c r="K682" s="78"/>
      <c r="L682" s="77"/>
      <c r="M682" s="78"/>
      <c r="N682" s="78"/>
      <c r="O682" s="78"/>
      <c r="P682" s="78"/>
      <c r="Q682" s="78"/>
      <c r="R682" s="78"/>
      <c r="S682" s="77"/>
      <c r="T682" s="77"/>
      <c r="U682" s="77"/>
      <c r="V682" s="77"/>
      <c r="W682" s="183"/>
    </row>
    <row r="683" spans="1:23" ht="16.95" customHeight="1" x14ac:dyDescent="0.3">
      <c r="A683" s="34"/>
      <c r="B683" s="18">
        <v>635</v>
      </c>
      <c r="C683" s="179">
        <v>43004</v>
      </c>
      <c r="D683" s="81" t="s">
        <v>69</v>
      </c>
      <c r="E683" s="81" t="s">
        <v>69</v>
      </c>
      <c r="F683" s="76"/>
      <c r="G683" s="77">
        <v>11.5</v>
      </c>
      <c r="H683" s="78">
        <f t="shared" si="401"/>
        <v>1.5</v>
      </c>
      <c r="I683" s="77">
        <f t="shared" ref="I683:I702" si="413">IF((G683="？"),"?",(G683-H683))</f>
        <v>10</v>
      </c>
      <c r="J683" s="79">
        <f t="shared" si="412"/>
        <v>0</v>
      </c>
      <c r="K683" s="78">
        <f t="shared" ref="K683:K702" si="414">IF(2&lt;J683,2,J683)</f>
        <v>0</v>
      </c>
      <c r="L683" s="80">
        <f t="shared" ref="L683:L702" si="415">J683-K683</f>
        <v>0</v>
      </c>
      <c r="M683" s="78">
        <f t="shared" si="400"/>
        <v>0</v>
      </c>
      <c r="N683" s="78"/>
      <c r="O683" s="78"/>
      <c r="P683" s="78"/>
      <c r="Q683" s="78"/>
      <c r="R683" s="78"/>
      <c r="S683" s="77"/>
      <c r="T683" s="77"/>
      <c r="U683" s="77"/>
      <c r="V683" s="77"/>
      <c r="W683" s="183"/>
    </row>
    <row r="684" spans="1:23" ht="16.95" customHeight="1" x14ac:dyDescent="0.3">
      <c r="A684" s="34"/>
      <c r="B684" s="18">
        <v>636</v>
      </c>
      <c r="C684" s="179">
        <v>43005</v>
      </c>
      <c r="D684" s="81" t="s">
        <v>69</v>
      </c>
      <c r="E684" s="81" t="s">
        <v>69</v>
      </c>
      <c r="F684" s="76"/>
      <c r="G684" s="77">
        <v>11.5</v>
      </c>
      <c r="H684" s="78">
        <f t="shared" si="401"/>
        <v>1.5</v>
      </c>
      <c r="I684" s="77">
        <f t="shared" si="413"/>
        <v>10</v>
      </c>
      <c r="J684" s="79">
        <f t="shared" si="412"/>
        <v>0</v>
      </c>
      <c r="K684" s="78">
        <f t="shared" si="414"/>
        <v>0</v>
      </c>
      <c r="L684" s="80">
        <f t="shared" si="415"/>
        <v>0</v>
      </c>
      <c r="M684" s="78">
        <f t="shared" si="400"/>
        <v>0</v>
      </c>
      <c r="N684" s="78"/>
      <c r="O684" s="78"/>
      <c r="P684" s="78"/>
      <c r="Q684" s="78"/>
      <c r="R684" s="78"/>
      <c r="S684" s="77"/>
      <c r="T684" s="77"/>
      <c r="U684" s="77"/>
      <c r="V684" s="77"/>
      <c r="W684" s="183"/>
    </row>
    <row r="685" spans="1:23" ht="16.95" customHeight="1" x14ac:dyDescent="0.3">
      <c r="A685" s="34"/>
      <c r="B685" s="18">
        <v>637</v>
      </c>
      <c r="C685" s="179">
        <v>43006</v>
      </c>
      <c r="D685" s="81" t="s">
        <v>69</v>
      </c>
      <c r="E685" s="81" t="s">
        <v>69</v>
      </c>
      <c r="F685" s="76"/>
      <c r="G685" s="77">
        <v>11</v>
      </c>
      <c r="H685" s="78">
        <f t="shared" si="401"/>
        <v>1.5</v>
      </c>
      <c r="I685" s="77">
        <f t="shared" si="413"/>
        <v>9.5</v>
      </c>
      <c r="J685" s="79">
        <f>IF(I685-8&lt;0,0,(I685-8))</f>
        <v>1.5</v>
      </c>
      <c r="K685" s="78">
        <f t="shared" si="414"/>
        <v>1.5</v>
      </c>
      <c r="L685" s="80">
        <f t="shared" si="415"/>
        <v>0</v>
      </c>
      <c r="M685" s="78">
        <f t="shared" si="400"/>
        <v>242</v>
      </c>
      <c r="N685" s="78"/>
      <c r="O685" s="78"/>
      <c r="P685" s="78"/>
      <c r="Q685" s="78" t="s">
        <v>265</v>
      </c>
      <c r="R685" s="78">
        <f>IF(I685&gt;8,ROUND(2*4/3*121+6*5/3*121+(I685-8)*8/3*121,0),ROUND(2*4/3*121+(I685-2)*5/3*121,0))</f>
        <v>2017</v>
      </c>
      <c r="S685" s="77"/>
      <c r="T685" s="77"/>
      <c r="U685" s="77"/>
      <c r="V685" s="77"/>
      <c r="W685" s="183"/>
    </row>
    <row r="686" spans="1:23" ht="16.95" customHeight="1" x14ac:dyDescent="0.3">
      <c r="A686" s="34"/>
      <c r="B686" s="18">
        <v>638</v>
      </c>
      <c r="C686" s="179">
        <v>43007</v>
      </c>
      <c r="D686" s="81" t="s">
        <v>69</v>
      </c>
      <c r="E686" s="81" t="s">
        <v>69</v>
      </c>
      <c r="F686" s="76"/>
      <c r="G686" s="77">
        <v>12</v>
      </c>
      <c r="H686" s="78">
        <f t="shared" si="401"/>
        <v>1.5</v>
      </c>
      <c r="I686" s="77">
        <f t="shared" si="413"/>
        <v>10.5</v>
      </c>
      <c r="J686" s="79">
        <f t="shared" si="412"/>
        <v>0.5</v>
      </c>
      <c r="K686" s="78">
        <f t="shared" si="414"/>
        <v>0.5</v>
      </c>
      <c r="L686" s="80">
        <f t="shared" si="415"/>
        <v>0</v>
      </c>
      <c r="M686" s="78">
        <f t="shared" si="400"/>
        <v>81</v>
      </c>
      <c r="N686" s="78"/>
      <c r="O686" s="78"/>
      <c r="P686" s="78"/>
      <c r="Q686" s="78"/>
      <c r="R686" s="78"/>
      <c r="S686" s="77"/>
      <c r="T686" s="77"/>
      <c r="U686" s="77"/>
      <c r="V686" s="77"/>
      <c r="W686" s="183"/>
    </row>
    <row r="687" spans="1:23" ht="16.95" customHeight="1" x14ac:dyDescent="0.3">
      <c r="A687" s="34"/>
      <c r="B687" s="18">
        <v>639</v>
      </c>
      <c r="C687" s="179">
        <v>43008</v>
      </c>
      <c r="D687" s="81" t="s">
        <v>69</v>
      </c>
      <c r="E687" s="81" t="s">
        <v>69</v>
      </c>
      <c r="F687" s="76"/>
      <c r="G687" s="77">
        <v>10</v>
      </c>
      <c r="H687" s="78">
        <f t="shared" si="401"/>
        <v>1.5</v>
      </c>
      <c r="I687" s="77">
        <f t="shared" si="413"/>
        <v>8.5</v>
      </c>
      <c r="J687" s="79">
        <f t="shared" si="412"/>
        <v>0</v>
      </c>
      <c r="K687" s="78">
        <f t="shared" si="414"/>
        <v>0</v>
      </c>
      <c r="L687" s="80">
        <f t="shared" si="415"/>
        <v>0</v>
      </c>
      <c r="M687" s="78">
        <f t="shared" si="400"/>
        <v>0</v>
      </c>
      <c r="N687" s="78"/>
      <c r="O687" s="78"/>
      <c r="P687" s="78"/>
      <c r="Q687" s="78"/>
      <c r="R687" s="78"/>
      <c r="S687" s="77"/>
      <c r="T687" s="77"/>
      <c r="U687" s="77"/>
      <c r="V687" s="77"/>
      <c r="W687" s="183"/>
    </row>
    <row r="688" spans="1:23" ht="16.95" customHeight="1" x14ac:dyDescent="0.3">
      <c r="A688" s="171" t="s">
        <v>62</v>
      </c>
      <c r="B688" s="18">
        <v>640</v>
      </c>
      <c r="C688" s="179">
        <v>43009</v>
      </c>
      <c r="D688" s="94">
        <v>0.43094907407407407</v>
      </c>
      <c r="E688" s="94">
        <v>0.92443287037037036</v>
      </c>
      <c r="F688" s="94">
        <f t="shared" ref="F688:F702" si="416">IF(OR(E688="無打卡資料",D688="無打卡資料"),"?",(E688-D688))</f>
        <v>0.4934837962962963</v>
      </c>
      <c r="G688" s="77">
        <v>11.5</v>
      </c>
      <c r="H688" s="78">
        <f t="shared" si="401"/>
        <v>1.5</v>
      </c>
      <c r="I688" s="77">
        <f t="shared" si="413"/>
        <v>10</v>
      </c>
      <c r="J688" s="79">
        <f t="shared" si="412"/>
        <v>0</v>
      </c>
      <c r="K688" s="78">
        <f t="shared" si="414"/>
        <v>0</v>
      </c>
      <c r="L688" s="80">
        <f t="shared" si="415"/>
        <v>0</v>
      </c>
      <c r="M688" s="78">
        <f>IF(K688="?",0,ROUND(120*4/3*K688+120*5/3*L688,0))</f>
        <v>0</v>
      </c>
      <c r="N688" s="78"/>
      <c r="O688" s="78"/>
      <c r="P688" s="78"/>
      <c r="Q688" s="78"/>
      <c r="R688" s="78"/>
      <c r="S688" s="77"/>
      <c r="T688" s="77"/>
      <c r="U688" s="77"/>
      <c r="V688" s="77"/>
      <c r="W688" s="48"/>
    </row>
    <row r="689" spans="1:23" x14ac:dyDescent="0.3">
      <c r="A689" s="34" t="s">
        <v>243</v>
      </c>
      <c r="B689" s="18">
        <v>641</v>
      </c>
      <c r="C689" s="179">
        <v>43010</v>
      </c>
      <c r="D689" s="92">
        <v>0.42811342592592588</v>
      </c>
      <c r="E689" s="92">
        <v>0.91928240740740741</v>
      </c>
      <c r="F689" s="94">
        <f t="shared" si="416"/>
        <v>0.49116898148148153</v>
      </c>
      <c r="G689" s="77">
        <v>11.5</v>
      </c>
      <c r="H689" s="78">
        <f t="shared" si="401"/>
        <v>1.5</v>
      </c>
      <c r="I689" s="77">
        <f t="shared" si="413"/>
        <v>10</v>
      </c>
      <c r="J689" s="79">
        <f>IF(I689-8&lt;0,0,(I689-8))</f>
        <v>2</v>
      </c>
      <c r="K689" s="78">
        <f t="shared" si="414"/>
        <v>2</v>
      </c>
      <c r="L689" s="80">
        <f t="shared" si="415"/>
        <v>0</v>
      </c>
      <c r="M689" s="78">
        <f t="shared" ref="M689:M702" si="417">IF(K689="?",0,ROUND(120*4/3*K689+120*5/3*L689,0))</f>
        <v>320</v>
      </c>
      <c r="N689" s="78"/>
      <c r="O689" s="78"/>
      <c r="P689" s="78"/>
      <c r="Q689" s="78"/>
      <c r="R689" s="78"/>
      <c r="S689" s="77" t="s">
        <v>264</v>
      </c>
      <c r="T689" s="186">
        <v>1281</v>
      </c>
      <c r="U689" s="77"/>
      <c r="V689" s="77"/>
      <c r="W689" s="48"/>
    </row>
    <row r="690" spans="1:23" ht="16.95" customHeight="1" x14ac:dyDescent="0.3">
      <c r="A690" s="34" t="s">
        <v>224</v>
      </c>
      <c r="B690" s="18">
        <v>642</v>
      </c>
      <c r="C690" s="179">
        <v>43011</v>
      </c>
      <c r="D690" s="92">
        <v>0.43276620370370367</v>
      </c>
      <c r="E690" s="92">
        <v>0.94254629629629638</v>
      </c>
      <c r="F690" s="94">
        <f t="shared" si="416"/>
        <v>0.50978009259259272</v>
      </c>
      <c r="G690" s="77">
        <v>12</v>
      </c>
      <c r="H690" s="78">
        <f t="shared" si="401"/>
        <v>1.5</v>
      </c>
      <c r="I690" s="77">
        <f t="shared" si="413"/>
        <v>10.5</v>
      </c>
      <c r="J690" s="79">
        <f t="shared" si="412"/>
        <v>0.5</v>
      </c>
      <c r="K690" s="78">
        <f t="shared" si="414"/>
        <v>0.5</v>
      </c>
      <c r="L690" s="80">
        <f t="shared" si="415"/>
        <v>0</v>
      </c>
      <c r="M690" s="78">
        <f t="shared" si="417"/>
        <v>80</v>
      </c>
      <c r="N690" s="78"/>
      <c r="O690" s="78"/>
      <c r="P690" s="78"/>
      <c r="Q690" s="78"/>
      <c r="R690" s="78"/>
      <c r="S690" s="77"/>
      <c r="T690" s="77"/>
      <c r="U690" s="77"/>
      <c r="V690" s="77"/>
      <c r="W690" s="48"/>
    </row>
    <row r="691" spans="1:23" ht="16.95" customHeight="1" x14ac:dyDescent="0.3">
      <c r="A691" s="142"/>
      <c r="B691" s="18">
        <v>643</v>
      </c>
      <c r="C691" s="179">
        <v>43012</v>
      </c>
      <c r="D691" s="92">
        <v>0.43313657407407408</v>
      </c>
      <c r="E691" s="92">
        <v>0.84254629629629629</v>
      </c>
      <c r="F691" s="94">
        <f t="shared" si="416"/>
        <v>0.40940972222222222</v>
      </c>
      <c r="G691" s="77">
        <v>9.5</v>
      </c>
      <c r="H691" s="78">
        <f t="shared" si="401"/>
        <v>1.5</v>
      </c>
      <c r="I691" s="77">
        <f t="shared" si="413"/>
        <v>8</v>
      </c>
      <c r="J691" s="79">
        <f>IF(I691-8&lt;0,0,(I691-8))</f>
        <v>0</v>
      </c>
      <c r="K691" s="78">
        <f t="shared" si="414"/>
        <v>0</v>
      </c>
      <c r="L691" s="111">
        <f t="shared" si="415"/>
        <v>0</v>
      </c>
      <c r="M691" s="78">
        <f t="shared" si="417"/>
        <v>0</v>
      </c>
      <c r="N691" s="78"/>
      <c r="O691" s="78"/>
      <c r="P691" s="78"/>
      <c r="Q691" s="78"/>
      <c r="R691" s="78"/>
      <c r="S691" s="77"/>
      <c r="T691" s="77"/>
      <c r="U691" s="111" t="s">
        <v>265</v>
      </c>
      <c r="V691" s="100">
        <v>961</v>
      </c>
      <c r="W691" s="48" t="s">
        <v>35</v>
      </c>
    </row>
    <row r="692" spans="1:23" ht="16.95" customHeight="1" x14ac:dyDescent="0.3">
      <c r="A692" s="34"/>
      <c r="B692" s="18">
        <v>644</v>
      </c>
      <c r="C692" s="179">
        <v>43013</v>
      </c>
      <c r="D692" s="81">
        <v>0.46061342592592597</v>
      </c>
      <c r="E692" s="81">
        <v>0.91829861111111111</v>
      </c>
      <c r="F692" s="94">
        <f t="shared" si="416"/>
        <v>0.45768518518518514</v>
      </c>
      <c r="G692" s="77">
        <v>10.5</v>
      </c>
      <c r="H692" s="78">
        <f t="shared" si="401"/>
        <v>1.5</v>
      </c>
      <c r="I692" s="77">
        <f t="shared" si="413"/>
        <v>9</v>
      </c>
      <c r="J692" s="79">
        <f t="shared" si="412"/>
        <v>0</v>
      </c>
      <c r="K692" s="78">
        <f t="shared" si="414"/>
        <v>0</v>
      </c>
      <c r="L692" s="80">
        <f t="shared" si="415"/>
        <v>0</v>
      </c>
      <c r="M692" s="78">
        <f t="shared" si="417"/>
        <v>0</v>
      </c>
      <c r="N692" s="78"/>
      <c r="O692" s="78"/>
      <c r="P692" s="78"/>
      <c r="Q692" s="78"/>
      <c r="R692" s="78"/>
      <c r="S692" s="77"/>
      <c r="T692" s="77"/>
      <c r="U692" s="77"/>
      <c r="V692" s="77"/>
      <c r="W692" s="48"/>
    </row>
    <row r="693" spans="1:23" ht="16.95" customHeight="1" x14ac:dyDescent="0.3">
      <c r="A693" s="34"/>
      <c r="B693" s="18">
        <v>645</v>
      </c>
      <c r="C693" s="179">
        <v>43014</v>
      </c>
      <c r="D693" s="92">
        <v>0.43732638888888892</v>
      </c>
      <c r="E693" s="92">
        <v>0.85449074074074083</v>
      </c>
      <c r="F693" s="94">
        <f t="shared" si="416"/>
        <v>0.41716435185185191</v>
      </c>
      <c r="G693" s="77">
        <v>10</v>
      </c>
      <c r="H693" s="78">
        <f t="shared" si="401"/>
        <v>1.5</v>
      </c>
      <c r="I693" s="77">
        <f t="shared" si="413"/>
        <v>8.5</v>
      </c>
      <c r="J693" s="79">
        <f t="shared" si="412"/>
        <v>0</v>
      </c>
      <c r="K693" s="78">
        <f t="shared" si="414"/>
        <v>0</v>
      </c>
      <c r="L693" s="80">
        <f t="shared" si="415"/>
        <v>0</v>
      </c>
      <c r="M693" s="78">
        <f t="shared" si="417"/>
        <v>0</v>
      </c>
      <c r="N693" s="78"/>
      <c r="O693" s="78"/>
      <c r="P693" s="78"/>
      <c r="Q693" s="78"/>
      <c r="R693" s="78"/>
      <c r="S693" s="77"/>
      <c r="T693" s="77"/>
      <c r="U693" s="77"/>
      <c r="V693" s="77"/>
      <c r="W693" s="48"/>
    </row>
    <row r="694" spans="1:23" ht="16.95" customHeight="1" x14ac:dyDescent="0.3">
      <c r="A694" s="34"/>
      <c r="B694" s="18">
        <v>646</v>
      </c>
      <c r="C694" s="179">
        <v>43015</v>
      </c>
      <c r="D694" s="92">
        <v>0.43921296296296292</v>
      </c>
      <c r="E694" s="92">
        <v>0.8568634259259259</v>
      </c>
      <c r="F694" s="94">
        <f t="shared" si="416"/>
        <v>0.41765046296296299</v>
      </c>
      <c r="G694" s="77">
        <v>10</v>
      </c>
      <c r="H694" s="78">
        <f t="shared" si="401"/>
        <v>1.5</v>
      </c>
      <c r="I694" s="77">
        <f t="shared" si="413"/>
        <v>8.5</v>
      </c>
      <c r="J694" s="79">
        <f t="shared" si="412"/>
        <v>0</v>
      </c>
      <c r="K694" s="78">
        <f t="shared" si="414"/>
        <v>0</v>
      </c>
      <c r="L694" s="80">
        <f t="shared" si="415"/>
        <v>0</v>
      </c>
      <c r="M694" s="78">
        <f t="shared" si="417"/>
        <v>0</v>
      </c>
      <c r="N694" s="78"/>
      <c r="O694" s="78"/>
      <c r="P694" s="78"/>
      <c r="Q694" s="78"/>
      <c r="R694" s="78"/>
      <c r="S694" s="77"/>
      <c r="T694" s="77"/>
      <c r="U694" s="77"/>
      <c r="V694" s="77"/>
      <c r="W694" s="48"/>
    </row>
    <row r="695" spans="1:23" ht="16.95" customHeight="1" x14ac:dyDescent="0.3">
      <c r="A695" s="34"/>
      <c r="B695" s="18">
        <v>647</v>
      </c>
      <c r="C695" s="179">
        <v>43016</v>
      </c>
      <c r="D695" s="92">
        <v>0.43550925925925926</v>
      </c>
      <c r="E695" s="92">
        <v>0.86581018518518515</v>
      </c>
      <c r="F695" s="94">
        <f t="shared" si="416"/>
        <v>0.43030092592592589</v>
      </c>
      <c r="G695" s="77">
        <v>10.5</v>
      </c>
      <c r="H695" s="78">
        <f t="shared" si="401"/>
        <v>1.5</v>
      </c>
      <c r="I695" s="77">
        <f t="shared" si="413"/>
        <v>9</v>
      </c>
      <c r="J695" s="79">
        <f t="shared" si="412"/>
        <v>0</v>
      </c>
      <c r="K695" s="78">
        <f t="shared" si="414"/>
        <v>0</v>
      </c>
      <c r="L695" s="80">
        <f t="shared" si="415"/>
        <v>0</v>
      </c>
      <c r="M695" s="78">
        <f t="shared" si="417"/>
        <v>0</v>
      </c>
      <c r="N695" s="78"/>
      <c r="O695" s="78"/>
      <c r="P695" s="78"/>
      <c r="Q695" s="78"/>
      <c r="R695" s="78"/>
      <c r="S695" s="77"/>
      <c r="T695" s="77"/>
      <c r="U695" s="77"/>
      <c r="V695" s="77"/>
      <c r="W695" s="48"/>
    </row>
    <row r="696" spans="1:23" x14ac:dyDescent="0.3">
      <c r="A696" s="34"/>
      <c r="B696" s="18">
        <v>648</v>
      </c>
      <c r="C696" s="179">
        <v>43017</v>
      </c>
      <c r="D696" s="92">
        <v>0.43331018518518521</v>
      </c>
      <c r="E696" s="92">
        <v>0.86003472222222221</v>
      </c>
      <c r="F696" s="94">
        <f t="shared" si="416"/>
        <v>0.426724537037037</v>
      </c>
      <c r="G696" s="77">
        <v>10</v>
      </c>
      <c r="H696" s="78">
        <f t="shared" si="401"/>
        <v>1.5</v>
      </c>
      <c r="I696" s="77">
        <f t="shared" si="413"/>
        <v>8.5</v>
      </c>
      <c r="J696" s="79">
        <f>IF(I696-8&lt;0,0,(I696-8))</f>
        <v>0.5</v>
      </c>
      <c r="K696" s="78">
        <f t="shared" si="414"/>
        <v>0.5</v>
      </c>
      <c r="L696" s="80">
        <f t="shared" si="415"/>
        <v>0</v>
      </c>
      <c r="M696" s="78">
        <f t="shared" si="417"/>
        <v>80</v>
      </c>
      <c r="N696" s="78"/>
      <c r="O696" s="78"/>
      <c r="P696" s="78"/>
      <c r="Q696" s="78"/>
      <c r="R696" s="78"/>
      <c r="S696" s="77" t="s">
        <v>268</v>
      </c>
      <c r="T696" s="186">
        <v>1041</v>
      </c>
      <c r="U696" s="77"/>
      <c r="V696" s="77"/>
      <c r="W696" s="48"/>
    </row>
    <row r="697" spans="1:23" ht="16.95" customHeight="1" x14ac:dyDescent="0.3">
      <c r="A697" s="34"/>
      <c r="B697" s="18">
        <v>649</v>
      </c>
      <c r="C697" s="179">
        <v>43018</v>
      </c>
      <c r="D697" s="92">
        <v>0.43481481481481482</v>
      </c>
      <c r="E697" s="92">
        <v>0.79670138888888886</v>
      </c>
      <c r="F697" s="94">
        <f t="shared" si="416"/>
        <v>0.36188657407407404</v>
      </c>
      <c r="G697" s="77">
        <v>8.5</v>
      </c>
      <c r="H697" s="78">
        <f t="shared" si="401"/>
        <v>0.5</v>
      </c>
      <c r="I697" s="77">
        <f t="shared" si="413"/>
        <v>8</v>
      </c>
      <c r="J697" s="79">
        <f>IF(I697-8&lt;0,0,(I697-8))</f>
        <v>0</v>
      </c>
      <c r="K697" s="78">
        <f t="shared" si="414"/>
        <v>0</v>
      </c>
      <c r="L697" s="111">
        <f t="shared" si="415"/>
        <v>0</v>
      </c>
      <c r="M697" s="78">
        <f t="shared" si="417"/>
        <v>0</v>
      </c>
      <c r="N697" s="78"/>
      <c r="O697" s="78"/>
      <c r="P697" s="78"/>
      <c r="Q697" s="78"/>
      <c r="R697" s="78"/>
      <c r="S697" s="77"/>
      <c r="T697" s="77"/>
      <c r="U697" s="111" t="s">
        <v>265</v>
      </c>
      <c r="V697" s="100">
        <v>961</v>
      </c>
      <c r="W697" s="48" t="s">
        <v>15</v>
      </c>
    </row>
    <row r="698" spans="1:23" ht="16.95" customHeight="1" x14ac:dyDescent="0.3">
      <c r="A698" s="34"/>
      <c r="B698" s="18">
        <v>650</v>
      </c>
      <c r="C698" s="179">
        <v>43019</v>
      </c>
      <c r="D698" s="92" t="s">
        <v>69</v>
      </c>
      <c r="E698" s="92" t="s">
        <v>69</v>
      </c>
      <c r="F698" s="94"/>
      <c r="G698" s="77">
        <v>10</v>
      </c>
      <c r="H698" s="78">
        <f t="shared" si="401"/>
        <v>1.5</v>
      </c>
      <c r="I698" s="77">
        <f t="shared" si="413"/>
        <v>8.5</v>
      </c>
      <c r="J698" s="79">
        <f t="shared" si="412"/>
        <v>0</v>
      </c>
      <c r="K698" s="78">
        <f t="shared" si="414"/>
        <v>0</v>
      </c>
      <c r="L698" s="80">
        <f t="shared" si="415"/>
        <v>0</v>
      </c>
      <c r="M698" s="78">
        <f t="shared" si="417"/>
        <v>0</v>
      </c>
      <c r="N698" s="78"/>
      <c r="O698" s="78"/>
      <c r="P698" s="78"/>
      <c r="Q698" s="78"/>
      <c r="R698" s="78"/>
      <c r="S698" s="77"/>
      <c r="T698" s="77"/>
      <c r="U698" s="77"/>
      <c r="V698" s="77"/>
      <c r="W698" s="48"/>
    </row>
    <row r="699" spans="1:23" ht="16.95" customHeight="1" x14ac:dyDescent="0.3">
      <c r="A699" s="34"/>
      <c r="B699" s="18">
        <v>651</v>
      </c>
      <c r="C699" s="179">
        <v>43020</v>
      </c>
      <c r="D699" s="81">
        <v>0.44072916666666667</v>
      </c>
      <c r="E699" s="81">
        <v>0.91692129629629626</v>
      </c>
      <c r="F699" s="94">
        <f t="shared" si="416"/>
        <v>0.47619212962962959</v>
      </c>
      <c r="G699" s="77">
        <v>11.5</v>
      </c>
      <c r="H699" s="78">
        <f t="shared" si="401"/>
        <v>1.5</v>
      </c>
      <c r="I699" s="77">
        <f t="shared" si="413"/>
        <v>10</v>
      </c>
      <c r="J699" s="79">
        <f>IF(I699-8&lt;0,0,(I699-8))</f>
        <v>2</v>
      </c>
      <c r="K699" s="78">
        <f t="shared" si="414"/>
        <v>2</v>
      </c>
      <c r="L699" s="80">
        <f t="shared" si="415"/>
        <v>0</v>
      </c>
      <c r="M699" s="78">
        <f t="shared" si="417"/>
        <v>320</v>
      </c>
      <c r="N699" s="78"/>
      <c r="O699" s="78"/>
      <c r="P699" s="78"/>
      <c r="Q699" s="78" t="s">
        <v>265</v>
      </c>
      <c r="R699" s="78">
        <f>IF(I699&gt;8,ROUND(2*4/3*120+6*5/3*120+(I699-8)*8/3*120,0),ROUND(2*4/3*120+(I699-2)*5/3*120,0))</f>
        <v>2160</v>
      </c>
      <c r="S699" s="77"/>
      <c r="T699" s="77"/>
      <c r="U699" s="77"/>
      <c r="V699" s="77"/>
      <c r="W699" s="48"/>
    </row>
    <row r="700" spans="1:23" ht="16.95" customHeight="1" x14ac:dyDescent="0.3">
      <c r="A700" s="34"/>
      <c r="B700" s="18">
        <v>652</v>
      </c>
      <c r="C700" s="179">
        <v>43021</v>
      </c>
      <c r="D700" s="81">
        <v>0.42444444444444446</v>
      </c>
      <c r="E700" s="81">
        <v>0.91686342592592596</v>
      </c>
      <c r="F700" s="94">
        <f t="shared" si="416"/>
        <v>0.4924189814814815</v>
      </c>
      <c r="G700" s="77">
        <v>11.5</v>
      </c>
      <c r="H700" s="78">
        <f t="shared" si="401"/>
        <v>1.5</v>
      </c>
      <c r="I700" s="77">
        <f t="shared" si="413"/>
        <v>10</v>
      </c>
      <c r="J700" s="79">
        <f t="shared" si="412"/>
        <v>0</v>
      </c>
      <c r="K700" s="78">
        <f t="shared" si="414"/>
        <v>0</v>
      </c>
      <c r="L700" s="80">
        <f t="shared" si="415"/>
        <v>0</v>
      </c>
      <c r="M700" s="78">
        <f t="shared" si="417"/>
        <v>0</v>
      </c>
      <c r="N700" s="78"/>
      <c r="O700" s="78"/>
      <c r="P700" s="78">
        <f t="shared" ref="P700:P702" si="418">IF(O700&gt;6,ROUND(N700*4/3*120+6*5/3*120+(O700-6)*8/3*120,0),ROUND(N700*4/3*120+O700*5/3*120,0))</f>
        <v>0</v>
      </c>
      <c r="Q700" s="78"/>
      <c r="R700" s="78"/>
      <c r="S700" s="77"/>
      <c r="T700" s="77"/>
      <c r="U700" s="77"/>
      <c r="V700" s="77"/>
      <c r="W700" s="48"/>
    </row>
    <row r="701" spans="1:23" ht="16.95" customHeight="1" x14ac:dyDescent="0.3">
      <c r="A701" s="34"/>
      <c r="B701" s="18">
        <v>653</v>
      </c>
      <c r="C701" s="179">
        <v>43022</v>
      </c>
      <c r="D701" s="81">
        <v>0.4132291666666667</v>
      </c>
      <c r="E701" s="81">
        <v>0.8106944444444445</v>
      </c>
      <c r="F701" s="94">
        <f t="shared" si="416"/>
        <v>0.39746527777777779</v>
      </c>
      <c r="G701" s="77">
        <v>9.5</v>
      </c>
      <c r="H701" s="78">
        <f t="shared" si="401"/>
        <v>1.5</v>
      </c>
      <c r="I701" s="77">
        <f t="shared" si="413"/>
        <v>8</v>
      </c>
      <c r="J701" s="79">
        <f t="shared" si="412"/>
        <v>0</v>
      </c>
      <c r="K701" s="78">
        <f t="shared" si="414"/>
        <v>0</v>
      </c>
      <c r="L701" s="80">
        <f t="shared" si="415"/>
        <v>0</v>
      </c>
      <c r="M701" s="78">
        <f t="shared" si="417"/>
        <v>0</v>
      </c>
      <c r="N701" s="78"/>
      <c r="O701" s="78"/>
      <c r="P701" s="78">
        <f t="shared" si="418"/>
        <v>0</v>
      </c>
      <c r="Q701" s="78"/>
      <c r="R701" s="78"/>
      <c r="S701" s="77"/>
      <c r="T701" s="77"/>
      <c r="U701" s="77"/>
      <c r="V701" s="77"/>
      <c r="W701" s="48"/>
    </row>
    <row r="702" spans="1:23" ht="16.95" customHeight="1" x14ac:dyDescent="0.3">
      <c r="A702" s="34"/>
      <c r="B702" s="18">
        <v>654</v>
      </c>
      <c r="C702" s="179">
        <v>43023</v>
      </c>
      <c r="D702" s="81">
        <v>0.41766203703703703</v>
      </c>
      <c r="E702" s="81">
        <v>0.8080208333333333</v>
      </c>
      <c r="F702" s="94">
        <f t="shared" si="416"/>
        <v>0.39035879629629627</v>
      </c>
      <c r="G702" s="77">
        <v>9.5</v>
      </c>
      <c r="H702" s="78">
        <f t="shared" si="401"/>
        <v>1.5</v>
      </c>
      <c r="I702" s="77">
        <f t="shared" si="413"/>
        <v>8</v>
      </c>
      <c r="J702" s="79">
        <f t="shared" si="412"/>
        <v>0</v>
      </c>
      <c r="K702" s="78">
        <f t="shared" si="414"/>
        <v>0</v>
      </c>
      <c r="L702" s="80">
        <f t="shared" si="415"/>
        <v>0</v>
      </c>
      <c r="M702" s="78">
        <f t="shared" si="417"/>
        <v>0</v>
      </c>
      <c r="N702" s="78">
        <v>2</v>
      </c>
      <c r="O702" s="78">
        <v>1.5</v>
      </c>
      <c r="P702" s="78">
        <f t="shared" si="418"/>
        <v>620</v>
      </c>
      <c r="Q702" s="78"/>
      <c r="R702" s="78"/>
      <c r="S702" s="77"/>
      <c r="T702" s="77"/>
      <c r="U702" s="77"/>
      <c r="V702" s="77"/>
      <c r="W702" s="48"/>
    </row>
    <row r="703" spans="1:23" ht="16.95" customHeight="1" x14ac:dyDescent="0.3">
      <c r="A703" s="34"/>
      <c r="B703" s="18">
        <v>655</v>
      </c>
      <c r="C703" s="179">
        <v>43024</v>
      </c>
      <c r="D703" s="198" t="s">
        <v>21</v>
      </c>
      <c r="E703" s="199"/>
      <c r="F703" s="94"/>
      <c r="G703" s="77"/>
      <c r="H703" s="78"/>
      <c r="I703" s="77"/>
      <c r="J703" s="79"/>
      <c r="K703" s="78"/>
      <c r="L703" s="80"/>
      <c r="M703" s="78"/>
      <c r="N703" s="78"/>
      <c r="O703" s="78"/>
      <c r="P703" s="78"/>
      <c r="Q703" s="78"/>
      <c r="R703" s="78"/>
      <c r="S703" s="77"/>
      <c r="T703" s="77"/>
      <c r="U703" s="77"/>
      <c r="V703" s="77"/>
      <c r="W703" s="48"/>
    </row>
    <row r="704" spans="1:23" ht="16.95" customHeight="1" x14ac:dyDescent="0.3">
      <c r="A704" s="34"/>
      <c r="B704" s="18">
        <v>656</v>
      </c>
      <c r="C704" s="179">
        <v>43025</v>
      </c>
      <c r="D704" s="81">
        <v>0.43172453703703706</v>
      </c>
      <c r="E704" s="81">
        <v>0.9135416666666667</v>
      </c>
      <c r="F704" s="94">
        <f>IF(OR(E704="無打卡資料",D704="無打卡資料"),"?",(E704-D704))</f>
        <v>0.48181712962962964</v>
      </c>
      <c r="G704" s="77">
        <v>11.5</v>
      </c>
      <c r="H704" s="78">
        <f t="shared" si="401"/>
        <v>1.5</v>
      </c>
      <c r="I704" s="77">
        <f>IF((G704="？"),"?",(G704-H704))</f>
        <v>10</v>
      </c>
      <c r="J704" s="79">
        <f t="shared" si="412"/>
        <v>0</v>
      </c>
      <c r="K704" s="78">
        <f>IF(2&lt;J704,2,J704)</f>
        <v>0</v>
      </c>
      <c r="L704" s="80">
        <f>J704-K704</f>
        <v>0</v>
      </c>
      <c r="M704" s="78">
        <f>IF(K704="?",0,ROUND(120*4/3*K704+120*5/3*L704,0))</f>
        <v>0</v>
      </c>
      <c r="N704" s="78">
        <v>2</v>
      </c>
      <c r="O704" s="78">
        <v>8</v>
      </c>
      <c r="P704" s="78">
        <f t="shared" ref="P704:P705" si="419">IF(O704&gt;6,ROUND(N704*4/3*120+6*5/3*120+(O704-6)*8/3*120,0),ROUND(N704*4/3*120+O704*5/3*120,0))</f>
        <v>2160</v>
      </c>
      <c r="Q704" s="78"/>
      <c r="R704" s="78"/>
      <c r="S704" s="77"/>
      <c r="T704" s="77"/>
      <c r="U704" s="77"/>
      <c r="V704" s="77"/>
      <c r="W704" s="48"/>
    </row>
    <row r="705" spans="1:23" ht="16.95" customHeight="1" x14ac:dyDescent="0.3">
      <c r="A705" s="34"/>
      <c r="B705" s="18">
        <v>657</v>
      </c>
      <c r="C705" s="179">
        <v>43026</v>
      </c>
      <c r="D705" s="81">
        <v>0.4322685185185185</v>
      </c>
      <c r="E705" s="81">
        <v>0.91696759259259253</v>
      </c>
      <c r="F705" s="94">
        <f>IF(OR(E705="無打卡資料",D705="無打卡資料"),"?",(E705-D705))</f>
        <v>0.48469907407407403</v>
      </c>
      <c r="G705" s="77">
        <v>11.5</v>
      </c>
      <c r="H705" s="78">
        <f t="shared" si="401"/>
        <v>1.5</v>
      </c>
      <c r="I705" s="77">
        <f>IF((G705="？"),"?",(G705-H705))</f>
        <v>10</v>
      </c>
      <c r="J705" s="79">
        <f t="shared" si="412"/>
        <v>0</v>
      </c>
      <c r="K705" s="78">
        <f>IF(2&lt;J705,2,J705)</f>
        <v>0</v>
      </c>
      <c r="L705" s="80">
        <f>J705-K705</f>
        <v>0</v>
      </c>
      <c r="M705" s="78">
        <f>IF(K705="?",0,ROUND(120*4/3*K705+120*5/3*L705,0))</f>
        <v>0</v>
      </c>
      <c r="N705" s="78">
        <v>2</v>
      </c>
      <c r="O705" s="78">
        <v>8</v>
      </c>
      <c r="P705" s="78">
        <f t="shared" si="419"/>
        <v>2160</v>
      </c>
      <c r="Q705" s="78"/>
      <c r="R705" s="78"/>
      <c r="S705" s="77"/>
      <c r="T705" s="77"/>
      <c r="U705" s="77"/>
      <c r="V705" s="77"/>
      <c r="W705" s="48"/>
    </row>
    <row r="706" spans="1:23" ht="16.95" customHeight="1" x14ac:dyDescent="0.3">
      <c r="A706" s="34"/>
      <c r="B706" s="18">
        <v>658</v>
      </c>
      <c r="C706" s="179">
        <v>43027</v>
      </c>
      <c r="D706" s="198" t="s">
        <v>21</v>
      </c>
      <c r="E706" s="199"/>
      <c r="F706" s="94"/>
      <c r="G706" s="77"/>
      <c r="H706" s="78"/>
      <c r="I706" s="77"/>
      <c r="J706" s="79"/>
      <c r="K706" s="78"/>
      <c r="L706" s="80"/>
      <c r="M706" s="78"/>
      <c r="N706" s="78"/>
      <c r="O706" s="78"/>
      <c r="P706" s="78"/>
      <c r="Q706" s="78"/>
      <c r="R706" s="78"/>
      <c r="S706" s="77"/>
      <c r="T706" s="77"/>
      <c r="U706" s="77"/>
      <c r="V706" s="77"/>
      <c r="W706" s="48"/>
    </row>
    <row r="707" spans="1:23" x14ac:dyDescent="0.3">
      <c r="A707" s="34"/>
      <c r="B707" s="18"/>
      <c r="C707" s="177" t="s">
        <v>207</v>
      </c>
      <c r="D707" s="26"/>
      <c r="E707" s="26"/>
      <c r="F707" s="32"/>
      <c r="G707" s="27">
        <f>SUM(G679:G706)</f>
        <v>268.5</v>
      </c>
      <c r="H707" s="27">
        <f>SUM(H679:H706)</f>
        <v>36.5</v>
      </c>
      <c r="I707" s="27">
        <f t="shared" ref="I707:R707" si="420">SUM(I679:I706)</f>
        <v>232</v>
      </c>
      <c r="J707" s="27">
        <f>SUM(J679:J706)</f>
        <v>9.5</v>
      </c>
      <c r="K707" s="27">
        <f t="shared" si="420"/>
        <v>9</v>
      </c>
      <c r="L707" s="36">
        <f t="shared" si="420"/>
        <v>0.5</v>
      </c>
      <c r="M707" s="27">
        <f t="shared" si="420"/>
        <v>1547</v>
      </c>
      <c r="N707" s="27">
        <f t="shared" ref="N707:P707" si="421">SUM(N679:N706)</f>
        <v>6</v>
      </c>
      <c r="O707" s="27">
        <f t="shared" si="421"/>
        <v>17.5</v>
      </c>
      <c r="P707" s="27">
        <f t="shared" si="421"/>
        <v>4940</v>
      </c>
      <c r="Q707" s="27">
        <v>3</v>
      </c>
      <c r="R707" s="27">
        <f t="shared" si="420"/>
        <v>6516</v>
      </c>
      <c r="S707" s="27">
        <v>2</v>
      </c>
      <c r="T707" s="27">
        <v>2322</v>
      </c>
      <c r="U707" s="36">
        <v>2</v>
      </c>
      <c r="V707" s="27">
        <v>1922</v>
      </c>
      <c r="W707" s="47" t="s">
        <v>231</v>
      </c>
    </row>
    <row r="708" spans="1:23" x14ac:dyDescent="0.3">
      <c r="A708" s="34"/>
      <c r="B708" s="118"/>
      <c r="C708" s="177" t="s">
        <v>336</v>
      </c>
      <c r="D708" s="84"/>
      <c r="E708" s="85"/>
      <c r="F708" s="32"/>
      <c r="G708" s="27">
        <f>G707-G696-G689-G681-G685-G699</f>
        <v>212.5</v>
      </c>
      <c r="H708" s="27">
        <f>H707-H696-H689-H681-H685-H699</f>
        <v>29</v>
      </c>
      <c r="I708" s="27">
        <f>I707-J691-J697-I696-I689-I681-I685-I699</f>
        <v>183.5</v>
      </c>
      <c r="J708" s="27">
        <f>J707-J691-J697-J696-J689-J681-J685-J699</f>
        <v>1</v>
      </c>
      <c r="K708" s="27">
        <f t="shared" ref="K708:M708" si="422">K707-K691-K697-K696-K689-K681-K685-K699</f>
        <v>1</v>
      </c>
      <c r="L708" s="27">
        <f t="shared" si="422"/>
        <v>0</v>
      </c>
      <c r="M708" s="27">
        <f t="shared" si="422"/>
        <v>161</v>
      </c>
      <c r="N708" s="27">
        <f>N707</f>
        <v>6</v>
      </c>
      <c r="O708" s="27">
        <f t="shared" ref="O708" si="423">O707</f>
        <v>17.5</v>
      </c>
      <c r="P708" s="27">
        <f t="shared" ref="P708" si="424">P707</f>
        <v>4940</v>
      </c>
      <c r="Q708" s="27">
        <f t="shared" ref="Q708" si="425">Q707</f>
        <v>3</v>
      </c>
      <c r="R708" s="27">
        <f t="shared" ref="R708" si="426">R707</f>
        <v>6516</v>
      </c>
      <c r="S708" s="27">
        <f t="shared" ref="S708" si="427">S707</f>
        <v>2</v>
      </c>
      <c r="T708" s="27">
        <f t="shared" ref="T708" si="428">T707</f>
        <v>2322</v>
      </c>
      <c r="U708" s="36">
        <f t="shared" ref="U708" si="429">U707</f>
        <v>2</v>
      </c>
      <c r="V708" s="27">
        <f t="shared" ref="V708" si="430">V707</f>
        <v>1922</v>
      </c>
      <c r="W708" s="27"/>
    </row>
    <row r="709" spans="1:23" ht="16.95" customHeight="1" x14ac:dyDescent="0.3">
      <c r="A709" s="34"/>
      <c r="B709" s="18">
        <v>659</v>
      </c>
      <c r="C709" s="176">
        <v>43028</v>
      </c>
      <c r="D709" s="7">
        <v>0.41420138888888891</v>
      </c>
      <c r="E709" s="38">
        <v>0.91855324074074074</v>
      </c>
      <c r="F709" s="43">
        <f t="shared" ref="F709:F720" si="431">IF(OR(E709="無打卡資料",D709="無打卡資料"),"?",(E709-D709))</f>
        <v>0.50435185185185183</v>
      </c>
      <c r="G709" s="5">
        <v>12</v>
      </c>
      <c r="H709" s="42">
        <f t="shared" si="401"/>
        <v>1.5</v>
      </c>
      <c r="I709" s="5">
        <f t="shared" ref="I709:I720" si="432">IF((G709="？"),"?",(G709-H709))</f>
        <v>10.5</v>
      </c>
      <c r="J709" s="28">
        <f t="shared" ref="J709:J736" si="433">IF(I709-10&lt;0,0,(I709-10))</f>
        <v>0.5</v>
      </c>
      <c r="K709" s="42">
        <f>IF(2&lt;J709,2,J709)</f>
        <v>0.5</v>
      </c>
      <c r="L709" s="130">
        <f>J709-K709</f>
        <v>0</v>
      </c>
      <c r="M709" s="42">
        <f t="shared" ref="M709:M720" si="434">IF(K709="?",0,ROUND(120*4/3*K709+120*5/3*L709,0))</f>
        <v>80</v>
      </c>
      <c r="N709" s="42"/>
      <c r="O709" s="42"/>
      <c r="P709" s="42"/>
      <c r="Q709" s="42"/>
      <c r="R709" s="42"/>
      <c r="S709" s="5"/>
      <c r="T709" s="5"/>
      <c r="U709" s="5"/>
      <c r="V709" s="5"/>
      <c r="W709" s="183"/>
    </row>
    <row r="710" spans="1:23" ht="16.95" customHeight="1" x14ac:dyDescent="0.3">
      <c r="A710" s="34"/>
      <c r="B710" s="18">
        <v>660</v>
      </c>
      <c r="C710" s="176">
        <v>43029</v>
      </c>
      <c r="D710" s="7" t="s">
        <v>57</v>
      </c>
      <c r="E710" s="7" t="s">
        <v>57</v>
      </c>
      <c r="F710" s="43"/>
      <c r="G710" s="5">
        <v>8</v>
      </c>
      <c r="H710" s="42">
        <f t="shared" si="401"/>
        <v>0.5</v>
      </c>
      <c r="I710" s="5">
        <f t="shared" si="432"/>
        <v>7.5</v>
      </c>
      <c r="J710" s="28">
        <f t="shared" si="433"/>
        <v>0</v>
      </c>
      <c r="K710" s="42">
        <f t="shared" ref="K710:K720" si="435">IF(2&lt;J710,2,J710)</f>
        <v>0</v>
      </c>
      <c r="L710" s="130">
        <f t="shared" ref="L710:L720" si="436">J710-K710</f>
        <v>0</v>
      </c>
      <c r="M710" s="42">
        <f t="shared" si="434"/>
        <v>0</v>
      </c>
      <c r="N710" s="42"/>
      <c r="O710" s="42"/>
      <c r="P710" s="42"/>
      <c r="Q710" s="42"/>
      <c r="R710" s="42"/>
      <c r="S710" s="5"/>
      <c r="T710" s="5"/>
      <c r="U710" s="5"/>
      <c r="V710" s="5"/>
      <c r="W710" s="183"/>
    </row>
    <row r="711" spans="1:23" ht="16.95" customHeight="1" x14ac:dyDescent="0.3">
      <c r="A711" s="34"/>
      <c r="B711" s="18">
        <v>661</v>
      </c>
      <c r="C711" s="176">
        <v>43030</v>
      </c>
      <c r="D711" s="7">
        <v>0.45802083333333332</v>
      </c>
      <c r="E711" s="7">
        <v>0.79921296296296296</v>
      </c>
      <c r="F711" s="43">
        <f t="shared" si="431"/>
        <v>0.34119212962962964</v>
      </c>
      <c r="G711" s="5">
        <v>8</v>
      </c>
      <c r="H711" s="42">
        <f t="shared" si="401"/>
        <v>0.5</v>
      </c>
      <c r="I711" s="5">
        <f t="shared" si="432"/>
        <v>7.5</v>
      </c>
      <c r="J711" s="28">
        <f>IF(I711-8&lt;0,0,(I711-8))</f>
        <v>0</v>
      </c>
      <c r="K711" s="42">
        <f t="shared" si="435"/>
        <v>0</v>
      </c>
      <c r="L711" s="130">
        <f t="shared" si="436"/>
        <v>0</v>
      </c>
      <c r="M711" s="42">
        <f t="shared" si="434"/>
        <v>0</v>
      </c>
      <c r="N711" s="42"/>
      <c r="O711" s="42"/>
      <c r="P711" s="42"/>
      <c r="Q711" s="42" t="s">
        <v>264</v>
      </c>
      <c r="R711" s="42">
        <f>IF(I711&gt;8,ROUND(2*4/3*120+6*5/3*120+(I711-8)*8/3*120,0),ROUND(2*4/3*120+(I711-2)*5/3*120,0))</f>
        <v>1420</v>
      </c>
      <c r="S711" s="5"/>
      <c r="T711" s="5"/>
      <c r="U711" s="5"/>
      <c r="V711" s="5"/>
      <c r="W711" s="183"/>
    </row>
    <row r="712" spans="1:23" ht="16.95" customHeight="1" x14ac:dyDescent="0.3">
      <c r="A712" s="34"/>
      <c r="B712" s="18">
        <v>662</v>
      </c>
      <c r="C712" s="176">
        <v>43031</v>
      </c>
      <c r="D712" s="7">
        <v>0.48626157407407411</v>
      </c>
      <c r="E712" s="7">
        <v>0.91913194444444446</v>
      </c>
      <c r="F712" s="43">
        <f t="shared" si="431"/>
        <v>0.43287037037037035</v>
      </c>
      <c r="G712" s="5">
        <v>10.5</v>
      </c>
      <c r="H712" s="42">
        <f t="shared" si="401"/>
        <v>1.5</v>
      </c>
      <c r="I712" s="5">
        <f t="shared" si="432"/>
        <v>9</v>
      </c>
      <c r="J712" s="28">
        <f t="shared" si="433"/>
        <v>0</v>
      </c>
      <c r="K712" s="42">
        <f t="shared" si="435"/>
        <v>0</v>
      </c>
      <c r="L712" s="130">
        <f t="shared" si="436"/>
        <v>0</v>
      </c>
      <c r="M712" s="42">
        <f t="shared" si="434"/>
        <v>0</v>
      </c>
      <c r="N712" s="42"/>
      <c r="O712" s="42"/>
      <c r="P712" s="42"/>
      <c r="Q712" s="42"/>
      <c r="R712" s="42"/>
      <c r="S712" s="5"/>
      <c r="T712" s="5"/>
      <c r="U712" s="5"/>
      <c r="V712" s="5"/>
      <c r="W712" s="183"/>
    </row>
    <row r="713" spans="1:23" ht="16.95" customHeight="1" x14ac:dyDescent="0.3">
      <c r="A713" s="34"/>
      <c r="B713" s="18">
        <v>663</v>
      </c>
      <c r="C713" s="176">
        <v>43032</v>
      </c>
      <c r="D713" s="7">
        <v>0.47822916666666665</v>
      </c>
      <c r="E713" s="7">
        <v>0.8966087962962962</v>
      </c>
      <c r="F713" s="43">
        <f t="shared" si="431"/>
        <v>0.41837962962962955</v>
      </c>
      <c r="G713" s="5">
        <v>10</v>
      </c>
      <c r="H713" s="42">
        <f t="shared" si="401"/>
        <v>1.5</v>
      </c>
      <c r="I713" s="5">
        <f t="shared" si="432"/>
        <v>8.5</v>
      </c>
      <c r="J713" s="28">
        <f t="shared" si="433"/>
        <v>0</v>
      </c>
      <c r="K713" s="42">
        <f t="shared" si="435"/>
        <v>0</v>
      </c>
      <c r="L713" s="130">
        <f t="shared" si="436"/>
        <v>0</v>
      </c>
      <c r="M713" s="42">
        <f t="shared" si="434"/>
        <v>0</v>
      </c>
      <c r="N713" s="42"/>
      <c r="O713" s="42"/>
      <c r="P713" s="42"/>
      <c r="Q713" s="42"/>
      <c r="R713" s="42"/>
      <c r="S713" s="5"/>
      <c r="T713" s="5"/>
      <c r="U713" s="5"/>
      <c r="V713" s="5"/>
      <c r="W713" s="183"/>
    </row>
    <row r="714" spans="1:23" ht="16.95" customHeight="1" x14ac:dyDescent="0.3">
      <c r="A714" s="34"/>
      <c r="B714" s="18">
        <v>664</v>
      </c>
      <c r="C714" s="176">
        <v>43033</v>
      </c>
      <c r="D714" s="7" t="s">
        <v>69</v>
      </c>
      <c r="E714" s="7" t="s">
        <v>57</v>
      </c>
      <c r="F714" s="43"/>
      <c r="G714" s="5">
        <v>11.5</v>
      </c>
      <c r="H714" s="42">
        <f t="shared" si="401"/>
        <v>1.5</v>
      </c>
      <c r="I714" s="5">
        <f t="shared" si="432"/>
        <v>10</v>
      </c>
      <c r="J714" s="28">
        <f t="shared" si="433"/>
        <v>0</v>
      </c>
      <c r="K714" s="42">
        <f t="shared" si="435"/>
        <v>0</v>
      </c>
      <c r="L714" s="130">
        <f t="shared" si="436"/>
        <v>0</v>
      </c>
      <c r="M714" s="42">
        <f t="shared" si="434"/>
        <v>0</v>
      </c>
      <c r="N714" s="42"/>
      <c r="O714" s="42"/>
      <c r="P714" s="42"/>
      <c r="Q714" s="42"/>
      <c r="R714" s="42"/>
      <c r="S714" s="5"/>
      <c r="T714" s="5"/>
      <c r="U714" s="5"/>
      <c r="V714" s="5"/>
      <c r="W714" s="183"/>
    </row>
    <row r="715" spans="1:23" x14ac:dyDescent="0.3">
      <c r="A715" s="34"/>
      <c r="B715" s="18">
        <v>665</v>
      </c>
      <c r="C715" s="176">
        <v>43034</v>
      </c>
      <c r="D715" s="7">
        <v>0.45142361111111112</v>
      </c>
      <c r="E715" s="7">
        <v>0.81721064814814814</v>
      </c>
      <c r="F715" s="43">
        <f t="shared" si="431"/>
        <v>0.36578703703703702</v>
      </c>
      <c r="G715" s="5">
        <v>8.5</v>
      </c>
      <c r="H715" s="42">
        <f t="shared" si="401"/>
        <v>0.5</v>
      </c>
      <c r="I715" s="5">
        <f t="shared" si="432"/>
        <v>8</v>
      </c>
      <c r="J715" s="28">
        <f>IF(I715-8&lt;0,0,(I715-8))</f>
        <v>0</v>
      </c>
      <c r="K715" s="42">
        <f t="shared" si="435"/>
        <v>0</v>
      </c>
      <c r="L715" s="130">
        <f t="shared" si="436"/>
        <v>0</v>
      </c>
      <c r="M715" s="42">
        <f t="shared" si="434"/>
        <v>0</v>
      </c>
      <c r="N715" s="42"/>
      <c r="O715" s="42"/>
      <c r="P715" s="42"/>
      <c r="Q715" s="42"/>
      <c r="R715" s="42"/>
      <c r="S715" s="5" t="s">
        <v>265</v>
      </c>
      <c r="T715" s="56">
        <v>968</v>
      </c>
      <c r="U715" s="5"/>
      <c r="V715" s="5"/>
      <c r="W715" s="183"/>
    </row>
    <row r="716" spans="1:23" ht="16.95" customHeight="1" x14ac:dyDescent="0.3">
      <c r="A716" s="34"/>
      <c r="B716" s="18">
        <v>666</v>
      </c>
      <c r="C716" s="176">
        <v>43035</v>
      </c>
      <c r="D716" s="7">
        <v>0.45101851851851849</v>
      </c>
      <c r="E716" s="7">
        <v>0.81504629629629621</v>
      </c>
      <c r="F716" s="43">
        <f t="shared" si="431"/>
        <v>0.36402777777777773</v>
      </c>
      <c r="G716" s="5">
        <v>8.5</v>
      </c>
      <c r="H716" s="42">
        <f t="shared" si="401"/>
        <v>0.5</v>
      </c>
      <c r="I716" s="5">
        <f t="shared" si="432"/>
        <v>8</v>
      </c>
      <c r="J716" s="28">
        <f t="shared" si="433"/>
        <v>0</v>
      </c>
      <c r="K716" s="42">
        <f t="shared" si="435"/>
        <v>0</v>
      </c>
      <c r="L716" s="130">
        <f t="shared" si="436"/>
        <v>0</v>
      </c>
      <c r="M716" s="42">
        <f t="shared" si="434"/>
        <v>0</v>
      </c>
      <c r="N716" s="42"/>
      <c r="O716" s="42"/>
      <c r="P716" s="42"/>
      <c r="Q716" s="42"/>
      <c r="R716" s="42"/>
      <c r="S716" s="5"/>
      <c r="T716" s="5"/>
      <c r="U716" s="5"/>
      <c r="V716" s="5"/>
      <c r="W716" s="183"/>
    </row>
    <row r="717" spans="1:23" ht="16.95" customHeight="1" x14ac:dyDescent="0.3">
      <c r="A717" s="34"/>
      <c r="B717" s="18">
        <v>667</v>
      </c>
      <c r="C717" s="176">
        <v>43036</v>
      </c>
      <c r="D717" s="7">
        <v>0.45136574074074076</v>
      </c>
      <c r="E717" s="7">
        <v>0.85921296296296301</v>
      </c>
      <c r="F717" s="43">
        <f t="shared" si="431"/>
        <v>0.40784722222222225</v>
      </c>
      <c r="G717" s="5">
        <v>9.5</v>
      </c>
      <c r="H717" s="42">
        <f t="shared" si="401"/>
        <v>1.5</v>
      </c>
      <c r="I717" s="5">
        <f t="shared" si="432"/>
        <v>8</v>
      </c>
      <c r="J717" s="28">
        <f t="shared" si="433"/>
        <v>0</v>
      </c>
      <c r="K717" s="42">
        <f t="shared" si="435"/>
        <v>0</v>
      </c>
      <c r="L717" s="130">
        <f t="shared" si="436"/>
        <v>0</v>
      </c>
      <c r="M717" s="42">
        <f t="shared" si="434"/>
        <v>0</v>
      </c>
      <c r="N717" s="42"/>
      <c r="O717" s="42"/>
      <c r="P717" s="42"/>
      <c r="Q717" s="42"/>
      <c r="R717" s="42"/>
      <c r="S717" s="5"/>
      <c r="T717" s="5"/>
      <c r="U717" s="5"/>
      <c r="V717" s="5"/>
      <c r="W717" s="183"/>
    </row>
    <row r="718" spans="1:23" ht="16.95" customHeight="1" x14ac:dyDescent="0.3">
      <c r="A718" s="34"/>
      <c r="B718" s="18">
        <v>668</v>
      </c>
      <c r="C718" s="176">
        <v>43037</v>
      </c>
      <c r="D718" s="7">
        <v>0.47456018518518522</v>
      </c>
      <c r="E718" s="7">
        <v>0.88651620370370365</v>
      </c>
      <c r="F718" s="43">
        <f t="shared" si="431"/>
        <v>0.41195601851851843</v>
      </c>
      <c r="G718" s="5">
        <v>9.5</v>
      </c>
      <c r="H718" s="42">
        <f t="shared" si="401"/>
        <v>1.5</v>
      </c>
      <c r="I718" s="5">
        <f t="shared" si="432"/>
        <v>8</v>
      </c>
      <c r="J718" s="28">
        <f>IF(I718-8&lt;0,0,(I718-8))</f>
        <v>0</v>
      </c>
      <c r="K718" s="42">
        <f t="shared" si="435"/>
        <v>0</v>
      </c>
      <c r="L718" s="130">
        <f t="shared" si="436"/>
        <v>0</v>
      </c>
      <c r="M718" s="42">
        <f t="shared" si="434"/>
        <v>0</v>
      </c>
      <c r="N718" s="42"/>
      <c r="O718" s="42"/>
      <c r="P718" s="42"/>
      <c r="Q718" s="42" t="s">
        <v>268</v>
      </c>
      <c r="R718" s="42">
        <f>IF(I718&gt;8,ROUND(2*4/3*120+6*5/3*120+(I718-8)*8/3*120,0),ROUND(2*4/3*120+(I718-2)*5/3*120,0))</f>
        <v>1520</v>
      </c>
      <c r="S718" s="5"/>
      <c r="T718" s="5"/>
      <c r="U718" s="5"/>
      <c r="V718" s="5"/>
      <c r="W718" s="183"/>
    </row>
    <row r="719" spans="1:23" ht="16.95" customHeight="1" x14ac:dyDescent="0.3">
      <c r="A719" s="34"/>
      <c r="B719" s="18">
        <v>669</v>
      </c>
      <c r="C719" s="176">
        <v>43038</v>
      </c>
      <c r="D719" s="7">
        <v>0.45108796296296294</v>
      </c>
      <c r="E719" s="7">
        <v>0.82012731481481482</v>
      </c>
      <c r="F719" s="43">
        <f t="shared" si="431"/>
        <v>0.36903935185185188</v>
      </c>
      <c r="G719" s="5">
        <v>8.5</v>
      </c>
      <c r="H719" s="42">
        <f t="shared" si="401"/>
        <v>0.5</v>
      </c>
      <c r="I719" s="5">
        <f t="shared" si="432"/>
        <v>8</v>
      </c>
      <c r="J719" s="28">
        <f t="shared" si="433"/>
        <v>0</v>
      </c>
      <c r="K719" s="42">
        <f t="shared" si="435"/>
        <v>0</v>
      </c>
      <c r="L719" s="130">
        <f t="shared" si="436"/>
        <v>0</v>
      </c>
      <c r="M719" s="42">
        <f t="shared" si="434"/>
        <v>0</v>
      </c>
      <c r="N719" s="42"/>
      <c r="O719" s="42"/>
      <c r="P719" s="42"/>
      <c r="Q719" s="42"/>
      <c r="R719" s="42"/>
      <c r="S719" s="5"/>
      <c r="T719" s="5"/>
      <c r="U719" s="5"/>
      <c r="V719" s="5"/>
      <c r="W719" s="183"/>
    </row>
    <row r="720" spans="1:23" ht="16.95" customHeight="1" x14ac:dyDescent="0.3">
      <c r="A720" s="34"/>
      <c r="B720" s="18">
        <v>670</v>
      </c>
      <c r="C720" s="176">
        <v>43039</v>
      </c>
      <c r="D720" s="7">
        <v>0.45061342592592596</v>
      </c>
      <c r="E720" s="7">
        <v>0.82565972222222228</v>
      </c>
      <c r="F720" s="43">
        <f t="shared" si="431"/>
        <v>0.37504629629629632</v>
      </c>
      <c r="G720" s="5">
        <v>9</v>
      </c>
      <c r="H720" s="42">
        <f t="shared" si="401"/>
        <v>1.5</v>
      </c>
      <c r="I720" s="5">
        <f t="shared" si="432"/>
        <v>7.5</v>
      </c>
      <c r="J720" s="28">
        <f t="shared" si="433"/>
        <v>0</v>
      </c>
      <c r="K720" s="42">
        <f t="shared" si="435"/>
        <v>0</v>
      </c>
      <c r="L720" s="130">
        <f t="shared" si="436"/>
        <v>0</v>
      </c>
      <c r="M720" s="42">
        <f t="shared" si="434"/>
        <v>0</v>
      </c>
      <c r="N720" s="42"/>
      <c r="O720" s="42"/>
      <c r="P720" s="42"/>
      <c r="Q720" s="42"/>
      <c r="R720" s="42"/>
      <c r="S720" s="5"/>
      <c r="T720" s="5"/>
      <c r="U720" s="5"/>
      <c r="V720" s="5"/>
      <c r="W720" s="183"/>
    </row>
    <row r="721" spans="1:23" ht="16.95" customHeight="1" x14ac:dyDescent="0.3">
      <c r="A721" s="171" t="s">
        <v>6</v>
      </c>
      <c r="B721" s="18">
        <v>671</v>
      </c>
      <c r="C721" s="176">
        <v>43040</v>
      </c>
      <c r="D721" s="202" t="s">
        <v>21</v>
      </c>
      <c r="E721" s="203"/>
      <c r="F721" s="9"/>
      <c r="G721" s="33"/>
      <c r="H721" s="33"/>
      <c r="I721" s="33"/>
      <c r="J721" s="28">
        <f t="shared" si="433"/>
        <v>0</v>
      </c>
      <c r="K721" s="33"/>
      <c r="L721" s="33"/>
      <c r="M721" s="33"/>
      <c r="N721" s="33"/>
      <c r="O721" s="33"/>
      <c r="P721" s="33"/>
      <c r="Q721" s="33"/>
      <c r="R721" s="33"/>
      <c r="S721" s="5"/>
      <c r="T721" s="5"/>
      <c r="U721" s="5"/>
      <c r="V721" s="5"/>
      <c r="W721" s="183"/>
    </row>
    <row r="722" spans="1:23" ht="16.95" customHeight="1" x14ac:dyDescent="0.3">
      <c r="A722" s="34" t="s">
        <v>247</v>
      </c>
      <c r="B722" s="18">
        <v>672</v>
      </c>
      <c r="C722" s="176">
        <v>43041</v>
      </c>
      <c r="D722" s="74" t="s">
        <v>56</v>
      </c>
      <c r="E722" s="74" t="s">
        <v>56</v>
      </c>
      <c r="F722" s="9"/>
      <c r="G722" s="33">
        <v>11.5</v>
      </c>
      <c r="H722" s="42">
        <f t="shared" si="401"/>
        <v>1.5</v>
      </c>
      <c r="I722" s="5">
        <f t="shared" ref="I722:I757" si="437">IF((G722="？"),"?",(G722-H722))</f>
        <v>10</v>
      </c>
      <c r="J722" s="28">
        <f t="shared" si="433"/>
        <v>0</v>
      </c>
      <c r="K722" s="42">
        <f t="shared" ref="K722:K757" si="438">IF(2&lt;J722,2,J722)</f>
        <v>0</v>
      </c>
      <c r="L722" s="130">
        <f t="shared" ref="L722:L757" si="439">J722-K722</f>
        <v>0</v>
      </c>
      <c r="M722" s="42">
        <f>IF(K722="?",0,ROUND(121*4/3*K722+121*5/3*L722,0))</f>
        <v>0</v>
      </c>
      <c r="N722" s="42"/>
      <c r="O722" s="42"/>
      <c r="P722" s="42"/>
      <c r="Q722" s="42"/>
      <c r="R722" s="42"/>
      <c r="S722" s="5"/>
      <c r="T722" s="5"/>
      <c r="U722" s="5"/>
      <c r="V722" s="5"/>
      <c r="W722" s="183"/>
    </row>
    <row r="723" spans="1:23" ht="16.95" customHeight="1" x14ac:dyDescent="0.3">
      <c r="A723" s="34" t="s">
        <v>248</v>
      </c>
      <c r="B723" s="18">
        <v>673</v>
      </c>
      <c r="C723" s="176">
        <v>43042</v>
      </c>
      <c r="D723" s="74" t="s">
        <v>56</v>
      </c>
      <c r="E723" s="74" t="s">
        <v>56</v>
      </c>
      <c r="F723" s="9"/>
      <c r="G723" s="33">
        <v>12</v>
      </c>
      <c r="H723" s="42">
        <f t="shared" si="401"/>
        <v>1.5</v>
      </c>
      <c r="I723" s="5">
        <f t="shared" si="437"/>
        <v>10.5</v>
      </c>
      <c r="J723" s="28">
        <f t="shared" si="433"/>
        <v>0.5</v>
      </c>
      <c r="K723" s="42">
        <f t="shared" si="438"/>
        <v>0.5</v>
      </c>
      <c r="L723" s="130">
        <f t="shared" si="439"/>
        <v>0</v>
      </c>
      <c r="M723" s="42">
        <f t="shared" ref="M723:M752" si="440">IF(K723="?",0,ROUND(121*4/3*K723+121*5/3*L723,0))</f>
        <v>81</v>
      </c>
      <c r="N723" s="42"/>
      <c r="O723" s="42"/>
      <c r="P723" s="42"/>
      <c r="Q723" s="42"/>
      <c r="R723" s="42"/>
      <c r="S723" s="5"/>
      <c r="T723" s="5"/>
      <c r="U723" s="5"/>
      <c r="V723" s="5"/>
      <c r="W723" s="183"/>
    </row>
    <row r="724" spans="1:23" ht="16.95" customHeight="1" x14ac:dyDescent="0.3">
      <c r="A724" s="142" t="s">
        <v>225</v>
      </c>
      <c r="B724" s="18">
        <v>674</v>
      </c>
      <c r="C724" s="176">
        <v>43043</v>
      </c>
      <c r="D724" s="74" t="s">
        <v>56</v>
      </c>
      <c r="E724" s="74" t="s">
        <v>56</v>
      </c>
      <c r="F724" s="9"/>
      <c r="G724" s="33">
        <v>10</v>
      </c>
      <c r="H724" s="42">
        <f t="shared" si="401"/>
        <v>1.5</v>
      </c>
      <c r="I724" s="5">
        <f t="shared" si="437"/>
        <v>8.5</v>
      </c>
      <c r="J724" s="28">
        <f>IF(I724-8&lt;0,0,(I724-8))</f>
        <v>0.5</v>
      </c>
      <c r="K724" s="42">
        <f t="shared" si="438"/>
        <v>0.5</v>
      </c>
      <c r="L724" s="130">
        <f t="shared" si="439"/>
        <v>0</v>
      </c>
      <c r="M724" s="42">
        <f t="shared" si="440"/>
        <v>81</v>
      </c>
      <c r="N724" s="42"/>
      <c r="O724" s="42"/>
      <c r="P724" s="42"/>
      <c r="Q724" s="42" t="s">
        <v>268</v>
      </c>
      <c r="R724" s="42">
        <f>IF(I724&gt;8,ROUND(2*4/3*121+6*5/3*121+(I724-8)*8/3*121,0),ROUND(2*4/3*121+(I724-2)*5/3*121,0))</f>
        <v>1694</v>
      </c>
      <c r="S724" s="5"/>
      <c r="T724" s="5"/>
      <c r="U724" s="5"/>
      <c r="V724" s="5"/>
      <c r="W724" s="183"/>
    </row>
    <row r="725" spans="1:23" ht="16.95" customHeight="1" x14ac:dyDescent="0.3">
      <c r="A725" s="34"/>
      <c r="B725" s="18">
        <v>675</v>
      </c>
      <c r="C725" s="176">
        <v>43044</v>
      </c>
      <c r="D725" s="74" t="s">
        <v>56</v>
      </c>
      <c r="E725" s="74" t="s">
        <v>56</v>
      </c>
      <c r="F725" s="9"/>
      <c r="G725" s="33">
        <v>10</v>
      </c>
      <c r="H725" s="42">
        <f t="shared" si="401"/>
        <v>1.5</v>
      </c>
      <c r="I725" s="5">
        <f t="shared" si="437"/>
        <v>8.5</v>
      </c>
      <c r="J725" s="28">
        <f t="shared" si="433"/>
        <v>0</v>
      </c>
      <c r="K725" s="42">
        <f t="shared" si="438"/>
        <v>0</v>
      </c>
      <c r="L725" s="130">
        <f t="shared" si="439"/>
        <v>0</v>
      </c>
      <c r="M725" s="42">
        <f t="shared" si="440"/>
        <v>0</v>
      </c>
      <c r="N725" s="42"/>
      <c r="O725" s="42"/>
      <c r="P725" s="42"/>
      <c r="Q725" s="42"/>
      <c r="R725" s="42"/>
      <c r="S725" s="5"/>
      <c r="T725" s="5"/>
      <c r="U725" s="5"/>
      <c r="V725" s="5"/>
      <c r="W725" s="183"/>
    </row>
    <row r="726" spans="1:23" ht="16.95" customHeight="1" x14ac:dyDescent="0.3">
      <c r="A726" s="142"/>
      <c r="B726" s="18">
        <v>676</v>
      </c>
      <c r="C726" s="176">
        <v>43045</v>
      </c>
      <c r="D726" s="74" t="s">
        <v>56</v>
      </c>
      <c r="E726" s="74" t="s">
        <v>56</v>
      </c>
      <c r="F726" s="9"/>
      <c r="G726" s="33">
        <v>10</v>
      </c>
      <c r="H726" s="42">
        <f t="shared" si="401"/>
        <v>1.5</v>
      </c>
      <c r="I726" s="5">
        <f t="shared" si="437"/>
        <v>8.5</v>
      </c>
      <c r="J726" s="28">
        <f t="shared" si="433"/>
        <v>0</v>
      </c>
      <c r="K726" s="42">
        <f t="shared" si="438"/>
        <v>0</v>
      </c>
      <c r="L726" s="130">
        <f t="shared" si="439"/>
        <v>0</v>
      </c>
      <c r="M726" s="42">
        <f t="shared" si="440"/>
        <v>0</v>
      </c>
      <c r="N726" s="42"/>
      <c r="O726" s="42"/>
      <c r="P726" s="42"/>
      <c r="Q726" s="42"/>
      <c r="R726" s="42"/>
      <c r="S726" s="5"/>
      <c r="T726" s="5"/>
      <c r="U726" s="5"/>
      <c r="V726" s="5"/>
      <c r="W726" s="183"/>
    </row>
    <row r="727" spans="1:23" x14ac:dyDescent="0.3">
      <c r="A727" s="34"/>
      <c r="B727" s="18">
        <v>677</v>
      </c>
      <c r="C727" s="176">
        <v>43046</v>
      </c>
      <c r="D727" s="74" t="s">
        <v>56</v>
      </c>
      <c r="E727" s="74" t="s">
        <v>56</v>
      </c>
      <c r="F727" s="9"/>
      <c r="G727" s="33">
        <v>10</v>
      </c>
      <c r="H727" s="42">
        <f t="shared" si="401"/>
        <v>1.5</v>
      </c>
      <c r="I727" s="5">
        <f t="shared" si="437"/>
        <v>8.5</v>
      </c>
      <c r="J727" s="28">
        <f>IF(I727-10&lt;0,0,(I727-10))</f>
        <v>0</v>
      </c>
      <c r="K727" s="42">
        <f t="shared" si="438"/>
        <v>0</v>
      </c>
      <c r="L727" s="130">
        <f t="shared" si="439"/>
        <v>0</v>
      </c>
      <c r="M727" s="42">
        <f t="shared" si="440"/>
        <v>0</v>
      </c>
      <c r="N727" s="42"/>
      <c r="O727" s="42"/>
      <c r="P727" s="42"/>
      <c r="Q727" s="42"/>
      <c r="R727" s="42"/>
      <c r="S727" s="5"/>
      <c r="T727" s="56"/>
      <c r="U727" s="5"/>
      <c r="V727" s="5"/>
      <c r="W727" s="183"/>
    </row>
    <row r="728" spans="1:23" ht="16.95" customHeight="1" x14ac:dyDescent="0.3">
      <c r="A728" s="34"/>
      <c r="B728" s="18">
        <v>678</v>
      </c>
      <c r="C728" s="176">
        <v>43047</v>
      </c>
      <c r="D728" s="74" t="s">
        <v>56</v>
      </c>
      <c r="E728" s="74" t="s">
        <v>56</v>
      </c>
      <c r="F728" s="9"/>
      <c r="G728" s="33">
        <v>10.5</v>
      </c>
      <c r="H728" s="42">
        <f t="shared" si="401"/>
        <v>1.5</v>
      </c>
      <c r="I728" s="5">
        <f t="shared" si="437"/>
        <v>9</v>
      </c>
      <c r="J728" s="28">
        <f>IF(I728-8&lt;0,0,(I728-8))</f>
        <v>1</v>
      </c>
      <c r="K728" s="42">
        <f t="shared" si="438"/>
        <v>1</v>
      </c>
      <c r="L728" s="130">
        <f t="shared" si="439"/>
        <v>0</v>
      </c>
      <c r="M728" s="42">
        <f t="shared" si="440"/>
        <v>161</v>
      </c>
      <c r="N728" s="42"/>
      <c r="O728" s="42"/>
      <c r="P728" s="42"/>
      <c r="Q728" s="42"/>
      <c r="R728" s="42"/>
      <c r="S728" s="5" t="s">
        <v>338</v>
      </c>
      <c r="T728" s="5">
        <f>I369+M728</f>
        <v>168</v>
      </c>
      <c r="U728" s="5"/>
      <c r="V728" s="5"/>
      <c r="W728" s="183"/>
    </row>
    <row r="729" spans="1:23" ht="16.95" customHeight="1" x14ac:dyDescent="0.3">
      <c r="A729" s="34"/>
      <c r="B729" s="18">
        <v>679</v>
      </c>
      <c r="C729" s="176">
        <v>43048</v>
      </c>
      <c r="D729" s="74" t="s">
        <v>56</v>
      </c>
      <c r="E729" s="74" t="s">
        <v>56</v>
      </c>
      <c r="F729" s="9"/>
      <c r="G729" s="33">
        <v>10.5</v>
      </c>
      <c r="H729" s="42">
        <f t="shared" si="401"/>
        <v>1.5</v>
      </c>
      <c r="I729" s="5">
        <f t="shared" si="437"/>
        <v>9</v>
      </c>
      <c r="J729" s="28">
        <f t="shared" si="433"/>
        <v>0</v>
      </c>
      <c r="K729" s="42">
        <f t="shared" si="438"/>
        <v>0</v>
      </c>
      <c r="L729" s="130">
        <f t="shared" si="439"/>
        <v>0</v>
      </c>
      <c r="M729" s="42">
        <f t="shared" si="440"/>
        <v>0</v>
      </c>
      <c r="N729" s="42"/>
      <c r="O729" s="42"/>
      <c r="P729" s="42"/>
      <c r="Q729" s="42"/>
      <c r="R729" s="42"/>
      <c r="S729" s="5"/>
      <c r="T729" s="5"/>
      <c r="U729" s="5"/>
      <c r="V729" s="5"/>
      <c r="W729" s="183"/>
    </row>
    <row r="730" spans="1:23" ht="16.95" customHeight="1" x14ac:dyDescent="0.3">
      <c r="A730" s="34"/>
      <c r="B730" s="18">
        <v>680</v>
      </c>
      <c r="C730" s="176">
        <v>43049</v>
      </c>
      <c r="D730" s="74" t="s">
        <v>56</v>
      </c>
      <c r="E730" s="74" t="s">
        <v>56</v>
      </c>
      <c r="F730" s="9"/>
      <c r="G730" s="33">
        <v>10</v>
      </c>
      <c r="H730" s="42">
        <f t="shared" si="401"/>
        <v>1.5</v>
      </c>
      <c r="I730" s="5">
        <f t="shared" si="437"/>
        <v>8.5</v>
      </c>
      <c r="J730" s="28">
        <f t="shared" si="433"/>
        <v>0</v>
      </c>
      <c r="K730" s="42">
        <f t="shared" si="438"/>
        <v>0</v>
      </c>
      <c r="L730" s="130">
        <f t="shared" si="439"/>
        <v>0</v>
      </c>
      <c r="M730" s="42">
        <f t="shared" si="440"/>
        <v>0</v>
      </c>
      <c r="N730" s="42"/>
      <c r="O730" s="42"/>
      <c r="P730" s="42"/>
      <c r="Q730" s="42"/>
      <c r="R730" s="42"/>
      <c r="S730" s="5"/>
      <c r="T730" s="5"/>
      <c r="U730" s="5"/>
      <c r="V730" s="5"/>
      <c r="W730" s="183"/>
    </row>
    <row r="731" spans="1:23" ht="16.95" customHeight="1" x14ac:dyDescent="0.3">
      <c r="A731" s="34"/>
      <c r="B731" s="18">
        <v>681</v>
      </c>
      <c r="C731" s="176">
        <v>43050</v>
      </c>
      <c r="D731" s="74" t="s">
        <v>56</v>
      </c>
      <c r="E731" s="74" t="s">
        <v>56</v>
      </c>
      <c r="F731" s="9"/>
      <c r="G731" s="33">
        <v>11</v>
      </c>
      <c r="H731" s="42">
        <f t="shared" si="401"/>
        <v>1.5</v>
      </c>
      <c r="I731" s="5">
        <f t="shared" si="437"/>
        <v>9.5</v>
      </c>
      <c r="J731" s="28">
        <f>IF(I731-8&lt;0,0,(I731-8))</f>
        <v>1.5</v>
      </c>
      <c r="K731" s="42">
        <f t="shared" si="438"/>
        <v>1.5</v>
      </c>
      <c r="L731" s="130">
        <f t="shared" si="439"/>
        <v>0</v>
      </c>
      <c r="M731" s="42">
        <f t="shared" si="440"/>
        <v>242</v>
      </c>
      <c r="N731" s="42"/>
      <c r="O731" s="42"/>
      <c r="P731" s="42"/>
      <c r="Q731" s="42" t="s">
        <v>265</v>
      </c>
      <c r="R731" s="42">
        <f>IF(I731&gt;8,ROUND(2*4/3*121+6*5/3*121+(I731-8)*8/3*121,0),ROUND(2*4/3*121+(I731-2)*5/3*121,0))</f>
        <v>2017</v>
      </c>
      <c r="S731" s="5"/>
      <c r="T731" s="5"/>
      <c r="U731" s="5"/>
      <c r="V731" s="5"/>
      <c r="W731" s="183"/>
    </row>
    <row r="732" spans="1:23" ht="16.95" customHeight="1" x14ac:dyDescent="0.3">
      <c r="A732" s="34"/>
      <c r="B732" s="18">
        <v>682</v>
      </c>
      <c r="C732" s="176">
        <v>43051</v>
      </c>
      <c r="D732" s="74" t="s">
        <v>56</v>
      </c>
      <c r="E732" s="74" t="s">
        <v>56</v>
      </c>
      <c r="F732" s="9"/>
      <c r="G732" s="33">
        <v>9</v>
      </c>
      <c r="H732" s="42">
        <f t="shared" ref="H732:H796" si="441">IF(G732&gt;=9,1.5,0.5)</f>
        <v>1.5</v>
      </c>
      <c r="I732" s="5">
        <f t="shared" si="437"/>
        <v>7.5</v>
      </c>
      <c r="J732" s="28">
        <f t="shared" si="433"/>
        <v>0</v>
      </c>
      <c r="K732" s="42">
        <f t="shared" si="438"/>
        <v>0</v>
      </c>
      <c r="L732" s="130">
        <f t="shared" si="439"/>
        <v>0</v>
      </c>
      <c r="M732" s="42">
        <f t="shared" si="440"/>
        <v>0</v>
      </c>
      <c r="N732" s="42"/>
      <c r="O732" s="42"/>
      <c r="P732" s="42"/>
      <c r="Q732" s="42"/>
      <c r="R732" s="42"/>
      <c r="S732" s="5"/>
      <c r="T732" s="5"/>
      <c r="U732" s="5"/>
      <c r="V732" s="5"/>
      <c r="W732" s="183"/>
    </row>
    <row r="733" spans="1:23" ht="16.95" customHeight="1" x14ac:dyDescent="0.3">
      <c r="A733" s="34"/>
      <c r="B733" s="18">
        <v>683</v>
      </c>
      <c r="C733" s="176">
        <v>43052</v>
      </c>
      <c r="D733" s="74" t="s">
        <v>56</v>
      </c>
      <c r="E733" s="74" t="s">
        <v>56</v>
      </c>
      <c r="F733" s="9"/>
      <c r="G733" s="33">
        <v>9</v>
      </c>
      <c r="H733" s="42">
        <f t="shared" si="441"/>
        <v>1.5</v>
      </c>
      <c r="I733" s="5">
        <f t="shared" si="437"/>
        <v>7.5</v>
      </c>
      <c r="J733" s="28">
        <f t="shared" si="433"/>
        <v>0</v>
      </c>
      <c r="K733" s="42">
        <f t="shared" si="438"/>
        <v>0</v>
      </c>
      <c r="L733" s="130">
        <f t="shared" si="439"/>
        <v>0</v>
      </c>
      <c r="M733" s="42">
        <f t="shared" si="440"/>
        <v>0</v>
      </c>
      <c r="N733" s="42"/>
      <c r="O733" s="42"/>
      <c r="P733" s="42"/>
      <c r="Q733" s="42"/>
      <c r="R733" s="42"/>
      <c r="S733" s="5"/>
      <c r="T733" s="5"/>
      <c r="U733" s="5"/>
      <c r="V733" s="5"/>
      <c r="W733" s="183"/>
    </row>
    <row r="734" spans="1:23" ht="16.95" customHeight="1" x14ac:dyDescent="0.3">
      <c r="A734" s="34"/>
      <c r="B734" s="18">
        <v>684</v>
      </c>
      <c r="C734" s="176">
        <v>43053</v>
      </c>
      <c r="D734" s="74" t="s">
        <v>56</v>
      </c>
      <c r="E734" s="74" t="s">
        <v>56</v>
      </c>
      <c r="F734" s="9"/>
      <c r="G734" s="33">
        <v>9</v>
      </c>
      <c r="H734" s="42">
        <f t="shared" si="441"/>
        <v>1.5</v>
      </c>
      <c r="I734" s="5">
        <f t="shared" si="437"/>
        <v>7.5</v>
      </c>
      <c r="J734" s="28">
        <f t="shared" si="433"/>
        <v>0</v>
      </c>
      <c r="K734" s="42">
        <f t="shared" si="438"/>
        <v>0</v>
      </c>
      <c r="L734" s="130">
        <f t="shared" si="439"/>
        <v>0</v>
      </c>
      <c r="M734" s="42">
        <f t="shared" si="440"/>
        <v>0</v>
      </c>
      <c r="N734" s="42">
        <v>2</v>
      </c>
      <c r="O734" s="42">
        <v>1</v>
      </c>
      <c r="P734" s="42">
        <f>IF(O734&gt;6,ROUND(N734*4/3*121+6*5/3*121+(O734-6)*8/3*121,0),ROUND(N734*4/3*121+O734*5/3*121,0))</f>
        <v>524</v>
      </c>
      <c r="Q734" s="42"/>
      <c r="R734" s="42"/>
      <c r="S734" s="5"/>
      <c r="T734" s="5"/>
      <c r="U734" s="5"/>
      <c r="V734" s="5"/>
      <c r="W734" s="183"/>
    </row>
    <row r="735" spans="1:23" x14ac:dyDescent="0.3">
      <c r="A735" s="34"/>
      <c r="B735" s="18">
        <v>685</v>
      </c>
      <c r="C735" s="176">
        <v>43054</v>
      </c>
      <c r="D735" s="72">
        <v>0.43864583333333335</v>
      </c>
      <c r="E735" s="72">
        <v>0.91702546296296295</v>
      </c>
      <c r="F735" s="9">
        <f t="shared" ref="F735:F756" si="442">E735-D735</f>
        <v>0.4783796296296296</v>
      </c>
      <c r="G735" s="33">
        <v>11.5</v>
      </c>
      <c r="H735" s="42">
        <f t="shared" si="441"/>
        <v>1.5</v>
      </c>
      <c r="I735" s="5">
        <f t="shared" si="437"/>
        <v>10</v>
      </c>
      <c r="J735" s="28">
        <f>IF(I735-8&lt;0,0,(I735-8))</f>
        <v>2</v>
      </c>
      <c r="K735" s="42">
        <f t="shared" si="438"/>
        <v>2</v>
      </c>
      <c r="L735" s="130">
        <f t="shared" si="439"/>
        <v>0</v>
      </c>
      <c r="M735" s="42">
        <f t="shared" si="440"/>
        <v>323</v>
      </c>
      <c r="N735" s="42"/>
      <c r="O735" s="42"/>
      <c r="P735" s="42"/>
      <c r="Q735" s="42"/>
      <c r="R735" s="42"/>
      <c r="S735" s="5" t="s">
        <v>296</v>
      </c>
      <c r="T735" s="185">
        <v>1291</v>
      </c>
      <c r="U735" s="5"/>
      <c r="V735" s="5"/>
      <c r="W735" s="183"/>
    </row>
    <row r="736" spans="1:23" ht="16.95" customHeight="1" x14ac:dyDescent="0.3">
      <c r="A736" s="34"/>
      <c r="B736" s="18">
        <v>686</v>
      </c>
      <c r="C736" s="176">
        <v>43055</v>
      </c>
      <c r="D736" s="51">
        <v>0.43128472222222225</v>
      </c>
      <c r="E736" s="51">
        <v>0.89996527777777768</v>
      </c>
      <c r="F736" s="9">
        <f t="shared" si="442"/>
        <v>0.46868055555555543</v>
      </c>
      <c r="G736" s="5">
        <v>11</v>
      </c>
      <c r="H736" s="42">
        <f t="shared" si="441"/>
        <v>1.5</v>
      </c>
      <c r="I736" s="5">
        <f t="shared" si="437"/>
        <v>9.5</v>
      </c>
      <c r="J736" s="28">
        <f t="shared" si="433"/>
        <v>0</v>
      </c>
      <c r="K736" s="42">
        <f t="shared" si="438"/>
        <v>0</v>
      </c>
      <c r="L736" s="130">
        <f t="shared" si="439"/>
        <v>0</v>
      </c>
      <c r="M736" s="42">
        <f t="shared" si="440"/>
        <v>0</v>
      </c>
      <c r="N736" s="42">
        <v>2</v>
      </c>
      <c r="O736" s="42">
        <v>7.5</v>
      </c>
      <c r="P736" s="42">
        <f>IF(O736&gt;6,ROUND(N736*4/3*121+6*5/3*121+(O736-6)*8/3*121,0),ROUND(N736*4/3*121+O736*5/3*121,0))</f>
        <v>2017</v>
      </c>
      <c r="Q736" s="42"/>
      <c r="R736" s="42"/>
      <c r="S736" s="5"/>
      <c r="T736" s="5"/>
      <c r="U736" s="5"/>
      <c r="V736" s="5"/>
      <c r="W736" s="183"/>
    </row>
    <row r="737" spans="1:23" x14ac:dyDescent="0.3">
      <c r="A737" s="34"/>
      <c r="B737" s="18"/>
      <c r="C737" s="177" t="s">
        <v>207</v>
      </c>
      <c r="D737" s="26"/>
      <c r="E737" s="26"/>
      <c r="F737" s="32"/>
      <c r="G737" s="27">
        <f>SUM(G709:G736)</f>
        <v>268.5</v>
      </c>
      <c r="H737" s="27">
        <f>SUM(H709:H736)</f>
        <v>35.5</v>
      </c>
      <c r="I737" s="27">
        <f t="shared" ref="I737:V737" si="443">SUM(I709:I736)</f>
        <v>233</v>
      </c>
      <c r="J737" s="27">
        <f>SUM(J709:J736)</f>
        <v>6</v>
      </c>
      <c r="K737" s="27">
        <f t="shared" si="443"/>
        <v>6</v>
      </c>
      <c r="L737" s="36">
        <f t="shared" si="443"/>
        <v>0</v>
      </c>
      <c r="M737" s="27">
        <f t="shared" si="443"/>
        <v>968</v>
      </c>
      <c r="N737" s="27">
        <f t="shared" ref="N737:P737" si="444">SUM(N709:N736)</f>
        <v>4</v>
      </c>
      <c r="O737" s="27">
        <f t="shared" si="444"/>
        <v>8.5</v>
      </c>
      <c r="P737" s="27">
        <f t="shared" si="444"/>
        <v>2541</v>
      </c>
      <c r="Q737" s="27">
        <v>4</v>
      </c>
      <c r="R737" s="27">
        <f t="shared" si="443"/>
        <v>6651</v>
      </c>
      <c r="S737" s="27">
        <v>3</v>
      </c>
      <c r="T737" s="27">
        <v>2427</v>
      </c>
      <c r="U737" s="36">
        <f t="shared" si="443"/>
        <v>0</v>
      </c>
      <c r="V737" s="27">
        <f t="shared" si="443"/>
        <v>0</v>
      </c>
      <c r="W737" s="47" t="s">
        <v>225</v>
      </c>
    </row>
    <row r="738" spans="1:23" x14ac:dyDescent="0.3">
      <c r="A738" s="34"/>
      <c r="B738" s="118"/>
      <c r="C738" s="177" t="s">
        <v>336</v>
      </c>
      <c r="D738" s="84"/>
      <c r="E738" s="85"/>
      <c r="F738" s="32"/>
      <c r="G738" s="27">
        <f>G737-G715-G728-G735-G711-G718-G724-G731</f>
        <v>199.5</v>
      </c>
      <c r="H738" s="27">
        <f>H737-H715-H728-H735-H711-H718-H724-H731</f>
        <v>27</v>
      </c>
      <c r="I738" s="27">
        <f>I737-I715-I728-I735-I711-I718-I724-I731</f>
        <v>172.5</v>
      </c>
      <c r="J738" s="27">
        <f>J737-J715-J728-J735-J711-J718-J724-J731</f>
        <v>1</v>
      </c>
      <c r="K738" s="27">
        <f t="shared" ref="K738:M738" si="445">K737-K715-K728-K735-K711-K718-K724-K731</f>
        <v>1</v>
      </c>
      <c r="L738" s="27">
        <f t="shared" si="445"/>
        <v>0</v>
      </c>
      <c r="M738" s="27">
        <f t="shared" si="445"/>
        <v>161</v>
      </c>
      <c r="N738" s="27">
        <f>N737</f>
        <v>4</v>
      </c>
      <c r="O738" s="27">
        <f t="shared" ref="O738" si="446">O737</f>
        <v>8.5</v>
      </c>
      <c r="P738" s="27">
        <f t="shared" ref="P738" si="447">P737</f>
        <v>2541</v>
      </c>
      <c r="Q738" s="27">
        <f t="shared" ref="Q738:R738" si="448">Q737-Q715-Q735</f>
        <v>4</v>
      </c>
      <c r="R738" s="27">
        <f t="shared" si="448"/>
        <v>6651</v>
      </c>
      <c r="S738" s="27">
        <f>S737</f>
        <v>3</v>
      </c>
      <c r="T738" s="27">
        <v>168</v>
      </c>
      <c r="U738" s="36">
        <f t="shared" ref="U738" si="449">U737</f>
        <v>0</v>
      </c>
      <c r="V738" s="27">
        <f t="shared" ref="V738" si="450">V737</f>
        <v>0</v>
      </c>
      <c r="W738" s="27"/>
    </row>
    <row r="739" spans="1:23" ht="16.95" customHeight="1" x14ac:dyDescent="0.3">
      <c r="A739" s="34"/>
      <c r="B739" s="18">
        <v>687</v>
      </c>
      <c r="C739" s="179">
        <v>43056</v>
      </c>
      <c r="D739" s="81">
        <v>0.42653935185185188</v>
      </c>
      <c r="E739" s="81">
        <v>0.90320601851851856</v>
      </c>
      <c r="F739" s="76">
        <f t="shared" si="442"/>
        <v>0.47666666666666668</v>
      </c>
      <c r="G739" s="77">
        <v>11.5</v>
      </c>
      <c r="H739" s="78">
        <f t="shared" si="441"/>
        <v>1.5</v>
      </c>
      <c r="I739" s="77">
        <f t="shared" si="437"/>
        <v>10</v>
      </c>
      <c r="J739" s="79">
        <f t="shared" ref="J739:J762" si="451">IF(I739-10&lt;0,0,(I739-10))</f>
        <v>0</v>
      </c>
      <c r="K739" s="78">
        <f t="shared" si="438"/>
        <v>0</v>
      </c>
      <c r="L739" s="80">
        <f t="shared" si="439"/>
        <v>0</v>
      </c>
      <c r="M739" s="78">
        <f t="shared" si="440"/>
        <v>0</v>
      </c>
      <c r="N739" s="78"/>
      <c r="O739" s="78"/>
      <c r="P739" s="78"/>
      <c r="Q739" s="78"/>
      <c r="R739" s="78"/>
      <c r="S739" s="77"/>
      <c r="T739" s="77"/>
      <c r="U739" s="77"/>
      <c r="V739" s="77"/>
      <c r="W739" s="183"/>
    </row>
    <row r="740" spans="1:23" ht="16.95" customHeight="1" x14ac:dyDescent="0.3">
      <c r="A740" s="34"/>
      <c r="B740" s="18">
        <v>688</v>
      </c>
      <c r="C740" s="179">
        <v>43057</v>
      </c>
      <c r="D740" s="81">
        <v>0.42777777777777781</v>
      </c>
      <c r="E740" s="81">
        <v>0.91711805555555559</v>
      </c>
      <c r="F740" s="76">
        <f t="shared" si="442"/>
        <v>0.48934027777777778</v>
      </c>
      <c r="G740" s="77">
        <v>11.5</v>
      </c>
      <c r="H740" s="78">
        <f t="shared" si="441"/>
        <v>1.5</v>
      </c>
      <c r="I740" s="77">
        <f t="shared" si="437"/>
        <v>10</v>
      </c>
      <c r="J740" s="79">
        <f t="shared" si="451"/>
        <v>0</v>
      </c>
      <c r="K740" s="78">
        <f t="shared" si="438"/>
        <v>0</v>
      </c>
      <c r="L740" s="80">
        <f t="shared" si="439"/>
        <v>0</v>
      </c>
      <c r="M740" s="78">
        <f t="shared" si="440"/>
        <v>0</v>
      </c>
      <c r="N740" s="78"/>
      <c r="O740" s="78"/>
      <c r="P740" s="78"/>
      <c r="Q740" s="78"/>
      <c r="R740" s="78"/>
      <c r="S740" s="77"/>
      <c r="T740" s="77"/>
      <c r="U740" s="77"/>
      <c r="V740" s="77"/>
      <c r="W740" s="183"/>
    </row>
    <row r="741" spans="1:23" ht="16.95" customHeight="1" x14ac:dyDescent="0.3">
      <c r="A741" s="34"/>
      <c r="B741" s="18">
        <v>689</v>
      </c>
      <c r="C741" s="179">
        <v>43058</v>
      </c>
      <c r="D741" s="81">
        <v>0.43489583333333331</v>
      </c>
      <c r="E741" s="81">
        <v>0.86384259259259266</v>
      </c>
      <c r="F741" s="76">
        <f t="shared" si="442"/>
        <v>0.42894675925925935</v>
      </c>
      <c r="G741" s="77">
        <v>10.5</v>
      </c>
      <c r="H741" s="78">
        <f t="shared" si="441"/>
        <v>1.5</v>
      </c>
      <c r="I741" s="77">
        <f t="shared" si="437"/>
        <v>9</v>
      </c>
      <c r="J741" s="79">
        <f>IF(I741-8&lt;0,0,(I741-8))</f>
        <v>1</v>
      </c>
      <c r="K741" s="78">
        <f t="shared" si="438"/>
        <v>1</v>
      </c>
      <c r="L741" s="80">
        <f t="shared" si="439"/>
        <v>0</v>
      </c>
      <c r="M741" s="78">
        <f t="shared" si="440"/>
        <v>161</v>
      </c>
      <c r="N741" s="78"/>
      <c r="O741" s="78"/>
      <c r="P741" s="78"/>
      <c r="Q741" s="78" t="s">
        <v>265</v>
      </c>
      <c r="R741" s="78">
        <f>IF(I741&gt;8,ROUND(2*4/3*121+6*5/3*121+(I741-8)*8/3*121,0),ROUND(2*4/3*121+(I741-2)*5/3*121,0))</f>
        <v>1855</v>
      </c>
      <c r="S741" s="77"/>
      <c r="T741" s="77"/>
      <c r="U741" s="77"/>
      <c r="V741" s="77"/>
      <c r="W741" s="183"/>
    </row>
    <row r="742" spans="1:23" ht="16.95" customHeight="1" x14ac:dyDescent="0.3">
      <c r="A742" s="34"/>
      <c r="B742" s="18">
        <v>690</v>
      </c>
      <c r="C742" s="179">
        <v>43059</v>
      </c>
      <c r="D742" s="81">
        <v>0.45425925925925931</v>
      </c>
      <c r="E742" s="81">
        <v>0.79390046296296291</v>
      </c>
      <c r="F742" s="76">
        <f t="shared" si="442"/>
        <v>0.3396412037037036</v>
      </c>
      <c r="G742" s="77">
        <v>8</v>
      </c>
      <c r="H742" s="78">
        <f t="shared" si="441"/>
        <v>0.5</v>
      </c>
      <c r="I742" s="77">
        <f t="shared" si="437"/>
        <v>7.5</v>
      </c>
      <c r="J742" s="79">
        <f t="shared" si="451"/>
        <v>0</v>
      </c>
      <c r="K742" s="78">
        <f t="shared" si="438"/>
        <v>0</v>
      </c>
      <c r="L742" s="80">
        <f t="shared" si="439"/>
        <v>0</v>
      </c>
      <c r="M742" s="78">
        <f t="shared" si="440"/>
        <v>0</v>
      </c>
      <c r="N742" s="78"/>
      <c r="O742" s="78"/>
      <c r="P742" s="78"/>
      <c r="Q742" s="78"/>
      <c r="R742" s="78"/>
      <c r="S742" s="77"/>
      <c r="T742" s="77"/>
      <c r="U742" s="77"/>
      <c r="V742" s="77"/>
      <c r="W742" s="183"/>
    </row>
    <row r="743" spans="1:23" ht="16.95" customHeight="1" x14ac:dyDescent="0.3">
      <c r="A743" s="34"/>
      <c r="B743" s="18">
        <v>691</v>
      </c>
      <c r="C743" s="179">
        <v>43060</v>
      </c>
      <c r="D743" s="81">
        <v>0.42609953703703707</v>
      </c>
      <c r="E743" s="81">
        <v>0.91866898148148157</v>
      </c>
      <c r="F743" s="76">
        <f t="shared" si="442"/>
        <v>0.4925694444444445</v>
      </c>
      <c r="G743" s="77">
        <v>12</v>
      </c>
      <c r="H743" s="78">
        <f t="shared" si="441"/>
        <v>1.5</v>
      </c>
      <c r="I743" s="77">
        <f t="shared" si="437"/>
        <v>10.5</v>
      </c>
      <c r="J743" s="79">
        <f t="shared" si="451"/>
        <v>0.5</v>
      </c>
      <c r="K743" s="78">
        <f t="shared" si="438"/>
        <v>0.5</v>
      </c>
      <c r="L743" s="80">
        <f t="shared" si="439"/>
        <v>0</v>
      </c>
      <c r="M743" s="78">
        <f t="shared" si="440"/>
        <v>81</v>
      </c>
      <c r="N743" s="78"/>
      <c r="O743" s="78"/>
      <c r="P743" s="78"/>
      <c r="Q743" s="78"/>
      <c r="R743" s="78"/>
      <c r="S743" s="77"/>
      <c r="T743" s="77"/>
      <c r="U743" s="77"/>
      <c r="V743" s="77"/>
      <c r="W743" s="183"/>
    </row>
    <row r="744" spans="1:23" x14ac:dyDescent="0.3">
      <c r="A744" s="34"/>
      <c r="B744" s="18">
        <v>692</v>
      </c>
      <c r="C744" s="179">
        <v>43061</v>
      </c>
      <c r="D744" s="81">
        <v>0.43606481481481479</v>
      </c>
      <c r="E744" s="81">
        <v>0.91689814814814818</v>
      </c>
      <c r="F744" s="76">
        <f t="shared" si="442"/>
        <v>0.48083333333333339</v>
      </c>
      <c r="G744" s="77">
        <v>11.5</v>
      </c>
      <c r="H744" s="78">
        <f t="shared" si="441"/>
        <v>1.5</v>
      </c>
      <c r="I744" s="77">
        <f t="shared" si="437"/>
        <v>10</v>
      </c>
      <c r="J744" s="79">
        <f>IF(I744-8&lt;0,0,(I744-8))</f>
        <v>2</v>
      </c>
      <c r="K744" s="78">
        <f t="shared" si="438"/>
        <v>2</v>
      </c>
      <c r="L744" s="80">
        <f t="shared" si="439"/>
        <v>0</v>
      </c>
      <c r="M744" s="78">
        <f t="shared" si="440"/>
        <v>323</v>
      </c>
      <c r="N744" s="78"/>
      <c r="O744" s="78"/>
      <c r="P744" s="78"/>
      <c r="Q744" s="78"/>
      <c r="R744" s="78"/>
      <c r="S744" s="77" t="s">
        <v>268</v>
      </c>
      <c r="T744" s="100">
        <v>1291</v>
      </c>
      <c r="U744" s="77"/>
      <c r="V744" s="77"/>
      <c r="W744" s="183"/>
    </row>
    <row r="745" spans="1:23" ht="16.95" customHeight="1" x14ac:dyDescent="0.3">
      <c r="A745" s="34"/>
      <c r="B745" s="18">
        <v>693</v>
      </c>
      <c r="C745" s="179">
        <v>43062</v>
      </c>
      <c r="D745" s="81" t="s">
        <v>211</v>
      </c>
      <c r="E745" s="81" t="s">
        <v>211</v>
      </c>
      <c r="F745" s="76"/>
      <c r="G745" s="77">
        <v>11.5</v>
      </c>
      <c r="H745" s="78">
        <f t="shared" si="441"/>
        <v>1.5</v>
      </c>
      <c r="I745" s="77">
        <f t="shared" si="437"/>
        <v>10</v>
      </c>
      <c r="J745" s="79">
        <f t="shared" si="451"/>
        <v>0</v>
      </c>
      <c r="K745" s="78">
        <f t="shared" si="438"/>
        <v>0</v>
      </c>
      <c r="L745" s="80">
        <f t="shared" si="439"/>
        <v>0</v>
      </c>
      <c r="M745" s="78">
        <f t="shared" si="440"/>
        <v>0</v>
      </c>
      <c r="N745" s="78"/>
      <c r="O745" s="78"/>
      <c r="P745" s="78"/>
      <c r="Q745" s="78"/>
      <c r="R745" s="78"/>
      <c r="S745" s="77"/>
      <c r="T745" s="77"/>
      <c r="U745" s="77"/>
      <c r="V745" s="77"/>
      <c r="W745" s="183"/>
    </row>
    <row r="746" spans="1:23" ht="16.95" customHeight="1" x14ac:dyDescent="0.3">
      <c r="A746" s="34"/>
      <c r="B746" s="18">
        <v>694</v>
      </c>
      <c r="C746" s="179">
        <v>43063</v>
      </c>
      <c r="D746" s="81">
        <v>0.42587962962962966</v>
      </c>
      <c r="E746" s="81">
        <v>0.91722222222222216</v>
      </c>
      <c r="F746" s="76">
        <f t="shared" si="442"/>
        <v>0.4913425925925925</v>
      </c>
      <c r="G746" s="77">
        <v>12</v>
      </c>
      <c r="H746" s="78">
        <f t="shared" si="441"/>
        <v>1.5</v>
      </c>
      <c r="I746" s="77">
        <f t="shared" si="437"/>
        <v>10.5</v>
      </c>
      <c r="J746" s="79">
        <f t="shared" si="451"/>
        <v>0.5</v>
      </c>
      <c r="K746" s="78">
        <f t="shared" si="438"/>
        <v>0.5</v>
      </c>
      <c r="L746" s="80">
        <f t="shared" si="439"/>
        <v>0</v>
      </c>
      <c r="M746" s="78">
        <f t="shared" si="440"/>
        <v>81</v>
      </c>
      <c r="N746" s="78"/>
      <c r="O746" s="78"/>
      <c r="P746" s="78"/>
      <c r="Q746" s="78"/>
      <c r="R746" s="78"/>
      <c r="S746" s="77"/>
      <c r="T746" s="77"/>
      <c r="U746" s="77"/>
      <c r="V746" s="77"/>
      <c r="W746" s="183"/>
    </row>
    <row r="747" spans="1:23" ht="16.95" customHeight="1" x14ac:dyDescent="0.3">
      <c r="A747" s="34"/>
      <c r="B747" s="18">
        <v>695</v>
      </c>
      <c r="C747" s="179">
        <v>43064</v>
      </c>
      <c r="D747" s="81">
        <v>0.45362268518518517</v>
      </c>
      <c r="E747" s="81">
        <v>0.83461805555555557</v>
      </c>
      <c r="F747" s="76">
        <f t="shared" si="442"/>
        <v>0.3809953703703704</v>
      </c>
      <c r="G747" s="77">
        <v>9</v>
      </c>
      <c r="H747" s="78">
        <f t="shared" si="441"/>
        <v>1.5</v>
      </c>
      <c r="I747" s="77">
        <f t="shared" si="437"/>
        <v>7.5</v>
      </c>
      <c r="J747" s="79">
        <f t="shared" si="451"/>
        <v>0</v>
      </c>
      <c r="K747" s="78">
        <f t="shared" si="438"/>
        <v>0</v>
      </c>
      <c r="L747" s="80">
        <f t="shared" si="439"/>
        <v>0</v>
      </c>
      <c r="M747" s="78">
        <f t="shared" si="440"/>
        <v>0</v>
      </c>
      <c r="N747" s="78"/>
      <c r="O747" s="78"/>
      <c r="P747" s="78"/>
      <c r="Q747" s="78"/>
      <c r="R747" s="78"/>
      <c r="S747" s="77"/>
      <c r="T747" s="77"/>
      <c r="U747" s="77"/>
      <c r="V747" s="77"/>
      <c r="W747" s="183"/>
    </row>
    <row r="748" spans="1:23" ht="16.95" customHeight="1" x14ac:dyDescent="0.3">
      <c r="A748" s="34"/>
      <c r="B748" s="18">
        <v>696</v>
      </c>
      <c r="C748" s="179">
        <v>43065</v>
      </c>
      <c r="D748" s="81">
        <v>0.43162037037037032</v>
      </c>
      <c r="E748" s="81">
        <v>0.8340277777777777</v>
      </c>
      <c r="F748" s="76">
        <f t="shared" si="442"/>
        <v>0.40240740740740738</v>
      </c>
      <c r="G748" s="77">
        <v>9.5</v>
      </c>
      <c r="H748" s="78">
        <f t="shared" si="441"/>
        <v>1.5</v>
      </c>
      <c r="I748" s="77">
        <f t="shared" si="437"/>
        <v>8</v>
      </c>
      <c r="J748" s="79">
        <f t="shared" si="451"/>
        <v>0</v>
      </c>
      <c r="K748" s="78">
        <f t="shared" si="438"/>
        <v>0</v>
      </c>
      <c r="L748" s="80">
        <f t="shared" si="439"/>
        <v>0</v>
      </c>
      <c r="M748" s="78">
        <f t="shared" si="440"/>
        <v>0</v>
      </c>
      <c r="N748" s="78"/>
      <c r="O748" s="78"/>
      <c r="P748" s="78"/>
      <c r="Q748" s="78"/>
      <c r="R748" s="78"/>
      <c r="S748" s="77"/>
      <c r="T748" s="77"/>
      <c r="U748" s="77"/>
      <c r="V748" s="77"/>
      <c r="W748" s="183"/>
    </row>
    <row r="749" spans="1:23" ht="16.95" customHeight="1" x14ac:dyDescent="0.3">
      <c r="A749" s="34"/>
      <c r="B749" s="18">
        <v>697</v>
      </c>
      <c r="C749" s="179">
        <v>43066</v>
      </c>
      <c r="D749" s="81">
        <v>0.45103009259259258</v>
      </c>
      <c r="E749" s="81">
        <v>0.91730324074074077</v>
      </c>
      <c r="F749" s="76">
        <f t="shared" si="442"/>
        <v>0.46627314814814819</v>
      </c>
      <c r="G749" s="77">
        <v>11</v>
      </c>
      <c r="H749" s="78">
        <f t="shared" si="441"/>
        <v>1.5</v>
      </c>
      <c r="I749" s="77">
        <f t="shared" si="437"/>
        <v>9.5</v>
      </c>
      <c r="J749" s="79">
        <f t="shared" si="451"/>
        <v>0</v>
      </c>
      <c r="K749" s="78">
        <f t="shared" si="438"/>
        <v>0</v>
      </c>
      <c r="L749" s="80">
        <f t="shared" si="439"/>
        <v>0</v>
      </c>
      <c r="M749" s="78">
        <f t="shared" si="440"/>
        <v>0</v>
      </c>
      <c r="N749" s="78"/>
      <c r="O749" s="78"/>
      <c r="P749" s="78"/>
      <c r="Q749" s="78"/>
      <c r="R749" s="78"/>
      <c r="S749" s="77"/>
      <c r="T749" s="77"/>
      <c r="U749" s="77"/>
      <c r="V749" s="77"/>
      <c r="W749" s="183"/>
    </row>
    <row r="750" spans="1:23" ht="16.95" customHeight="1" x14ac:dyDescent="0.3">
      <c r="A750" s="34"/>
      <c r="B750" s="18">
        <v>698</v>
      </c>
      <c r="C750" s="179">
        <v>43067</v>
      </c>
      <c r="D750" s="81">
        <v>0.45554398148148145</v>
      </c>
      <c r="E750" s="81">
        <v>0.88878472222222227</v>
      </c>
      <c r="F750" s="76">
        <f t="shared" si="442"/>
        <v>0.43324074074074082</v>
      </c>
      <c r="G750" s="77">
        <v>10.5</v>
      </c>
      <c r="H750" s="78">
        <f t="shared" si="441"/>
        <v>1.5</v>
      </c>
      <c r="I750" s="77">
        <f t="shared" si="437"/>
        <v>9</v>
      </c>
      <c r="J750" s="79">
        <f t="shared" si="451"/>
        <v>0</v>
      </c>
      <c r="K750" s="78">
        <f t="shared" si="438"/>
        <v>0</v>
      </c>
      <c r="L750" s="80">
        <f t="shared" si="439"/>
        <v>0</v>
      </c>
      <c r="M750" s="78">
        <f t="shared" si="440"/>
        <v>0</v>
      </c>
      <c r="N750" s="78"/>
      <c r="O750" s="78"/>
      <c r="P750" s="78"/>
      <c r="Q750" s="78"/>
      <c r="R750" s="78"/>
      <c r="S750" s="77"/>
      <c r="T750" s="77"/>
      <c r="U750" s="77"/>
      <c r="V750" s="77"/>
      <c r="W750" s="183"/>
    </row>
    <row r="751" spans="1:23" x14ac:dyDescent="0.3">
      <c r="A751" s="34"/>
      <c r="B751" s="18">
        <v>699</v>
      </c>
      <c r="C751" s="179">
        <v>43068</v>
      </c>
      <c r="D751" s="81" t="s">
        <v>211</v>
      </c>
      <c r="E751" s="81">
        <v>0.91688657407407403</v>
      </c>
      <c r="F751" s="76"/>
      <c r="G751" s="77">
        <v>11.5</v>
      </c>
      <c r="H751" s="78">
        <f t="shared" si="441"/>
        <v>1.5</v>
      </c>
      <c r="I751" s="77">
        <f t="shared" si="437"/>
        <v>10</v>
      </c>
      <c r="J751" s="79">
        <f>IF(I751-8&lt;0,0,(I751-8))</f>
        <v>2</v>
      </c>
      <c r="K751" s="78">
        <f t="shared" si="438"/>
        <v>2</v>
      </c>
      <c r="L751" s="80">
        <f t="shared" si="439"/>
        <v>0</v>
      </c>
      <c r="M751" s="78">
        <f t="shared" si="440"/>
        <v>323</v>
      </c>
      <c r="N751" s="78"/>
      <c r="O751" s="78"/>
      <c r="P751" s="78"/>
      <c r="Q751" s="78"/>
      <c r="R751" s="78"/>
      <c r="S751" s="77" t="s">
        <v>265</v>
      </c>
      <c r="T751" s="100">
        <v>1291</v>
      </c>
      <c r="U751" s="77"/>
      <c r="V751" s="77"/>
      <c r="W751" s="183"/>
    </row>
    <row r="752" spans="1:23" ht="16.95" customHeight="1" x14ac:dyDescent="0.3">
      <c r="A752" s="34"/>
      <c r="B752" s="18">
        <v>700</v>
      </c>
      <c r="C752" s="179">
        <v>43069</v>
      </c>
      <c r="D752" s="81">
        <v>0.4536458333333333</v>
      </c>
      <c r="E752" s="81">
        <v>0.86101851851851852</v>
      </c>
      <c r="F752" s="76">
        <f t="shared" si="442"/>
        <v>0.40737268518518521</v>
      </c>
      <c r="G752" s="77">
        <v>10</v>
      </c>
      <c r="H752" s="78">
        <f t="shared" si="441"/>
        <v>1.5</v>
      </c>
      <c r="I752" s="77">
        <f t="shared" si="437"/>
        <v>8.5</v>
      </c>
      <c r="J752" s="79">
        <f t="shared" si="451"/>
        <v>0</v>
      </c>
      <c r="K752" s="78">
        <f t="shared" si="438"/>
        <v>0</v>
      </c>
      <c r="L752" s="80">
        <f t="shared" si="439"/>
        <v>0</v>
      </c>
      <c r="M752" s="78">
        <f t="shared" si="440"/>
        <v>0</v>
      </c>
      <c r="N752" s="78"/>
      <c r="O752" s="78"/>
      <c r="P752" s="78"/>
      <c r="Q752" s="78"/>
      <c r="R752" s="78"/>
      <c r="S752" s="77"/>
      <c r="T752" s="77"/>
      <c r="U752" s="77"/>
      <c r="V752" s="77"/>
      <c r="W752" s="183"/>
    </row>
    <row r="753" spans="1:23" ht="16.95" customHeight="1" x14ac:dyDescent="0.3">
      <c r="A753" s="171" t="s">
        <v>52</v>
      </c>
      <c r="B753" s="18">
        <v>701</v>
      </c>
      <c r="C753" s="179">
        <v>43070</v>
      </c>
      <c r="D753" s="81">
        <v>0.45833333333333331</v>
      </c>
      <c r="E753" s="81">
        <v>0.87679398148148147</v>
      </c>
      <c r="F753" s="76">
        <f t="shared" si="442"/>
        <v>0.41846064814814815</v>
      </c>
      <c r="G753" s="77">
        <v>10</v>
      </c>
      <c r="H753" s="78">
        <f t="shared" si="441"/>
        <v>1.5</v>
      </c>
      <c r="I753" s="77">
        <f t="shared" si="437"/>
        <v>8.5</v>
      </c>
      <c r="J753" s="79">
        <f t="shared" si="451"/>
        <v>0</v>
      </c>
      <c r="K753" s="78">
        <f t="shared" si="438"/>
        <v>0</v>
      </c>
      <c r="L753" s="80">
        <f t="shared" si="439"/>
        <v>0</v>
      </c>
      <c r="M753" s="78">
        <f>IF(K753="?",0,ROUND(118*4/3*K753+118*5/3*L753,0))</f>
        <v>0</v>
      </c>
      <c r="N753" s="78"/>
      <c r="O753" s="78"/>
      <c r="P753" s="78"/>
      <c r="Q753" s="78"/>
      <c r="R753" s="78"/>
      <c r="S753" s="77"/>
      <c r="T753" s="77"/>
      <c r="U753" s="77"/>
      <c r="V753" s="77"/>
      <c r="W753" s="183"/>
    </row>
    <row r="754" spans="1:23" ht="16.95" customHeight="1" x14ac:dyDescent="0.3">
      <c r="A754" s="34" t="s">
        <v>152</v>
      </c>
      <c r="B754" s="18">
        <v>702</v>
      </c>
      <c r="C754" s="179">
        <v>43071</v>
      </c>
      <c r="D754" s="81">
        <v>0.46142361111111113</v>
      </c>
      <c r="E754" s="81">
        <v>0.88097222222222227</v>
      </c>
      <c r="F754" s="76">
        <f t="shared" si="442"/>
        <v>0.41954861111111114</v>
      </c>
      <c r="G754" s="77">
        <v>10</v>
      </c>
      <c r="H754" s="78">
        <f t="shared" si="441"/>
        <v>1.5</v>
      </c>
      <c r="I754" s="77">
        <f t="shared" si="437"/>
        <v>8.5</v>
      </c>
      <c r="J754" s="79">
        <f t="shared" si="451"/>
        <v>0</v>
      </c>
      <c r="K754" s="78">
        <f t="shared" si="438"/>
        <v>0</v>
      </c>
      <c r="L754" s="80">
        <f t="shared" si="439"/>
        <v>0</v>
      </c>
      <c r="M754" s="78">
        <f t="shared" ref="M754:M785" si="452">IF(K754="?",0,ROUND(118*4/3*K754+118*5/3*L754,0))</f>
        <v>0</v>
      </c>
      <c r="N754" s="78"/>
      <c r="O754" s="78"/>
      <c r="P754" s="78"/>
      <c r="Q754" s="78"/>
      <c r="R754" s="78"/>
      <c r="S754" s="77"/>
      <c r="T754" s="77"/>
      <c r="U754" s="77"/>
      <c r="V754" s="77"/>
      <c r="W754" s="183"/>
    </row>
    <row r="755" spans="1:23" ht="16.95" customHeight="1" x14ac:dyDescent="0.3">
      <c r="A755" s="34" t="s">
        <v>153</v>
      </c>
      <c r="B755" s="18">
        <v>703</v>
      </c>
      <c r="C755" s="179">
        <v>43072</v>
      </c>
      <c r="D755" s="81">
        <v>0.45869212962962963</v>
      </c>
      <c r="E755" s="81">
        <v>0.8963078703703703</v>
      </c>
      <c r="F755" s="76">
        <f t="shared" si="442"/>
        <v>0.43761574074074067</v>
      </c>
      <c r="G755" s="77">
        <v>10.5</v>
      </c>
      <c r="H755" s="78">
        <f t="shared" si="441"/>
        <v>1.5</v>
      </c>
      <c r="I755" s="77">
        <f t="shared" si="437"/>
        <v>9</v>
      </c>
      <c r="J755" s="79">
        <f t="shared" si="451"/>
        <v>0</v>
      </c>
      <c r="K755" s="78">
        <f t="shared" si="438"/>
        <v>0</v>
      </c>
      <c r="L755" s="80">
        <f t="shared" si="439"/>
        <v>0</v>
      </c>
      <c r="M755" s="78">
        <f t="shared" si="452"/>
        <v>0</v>
      </c>
      <c r="N755" s="78"/>
      <c r="O755" s="78"/>
      <c r="P755" s="78"/>
      <c r="Q755" s="78"/>
      <c r="R755" s="78"/>
      <c r="S755" s="77"/>
      <c r="T755" s="77"/>
      <c r="U755" s="77"/>
      <c r="V755" s="77"/>
      <c r="W755" s="183"/>
    </row>
    <row r="756" spans="1:23" ht="16.95" customHeight="1" x14ac:dyDescent="0.3">
      <c r="A756" s="34" t="s">
        <v>94</v>
      </c>
      <c r="B756" s="18">
        <v>704</v>
      </c>
      <c r="C756" s="179">
        <v>43073</v>
      </c>
      <c r="D756" s="81">
        <v>0.42920138888888887</v>
      </c>
      <c r="E756" s="81">
        <v>0.91677083333333342</v>
      </c>
      <c r="F756" s="76">
        <f t="shared" si="442"/>
        <v>0.48756944444444456</v>
      </c>
      <c r="G756" s="77">
        <v>11.5</v>
      </c>
      <c r="H756" s="78">
        <f t="shared" si="441"/>
        <v>1.5</v>
      </c>
      <c r="I756" s="77">
        <f t="shared" si="437"/>
        <v>10</v>
      </c>
      <c r="J756" s="79">
        <f t="shared" si="451"/>
        <v>0</v>
      </c>
      <c r="K756" s="78">
        <f t="shared" si="438"/>
        <v>0</v>
      </c>
      <c r="L756" s="80">
        <f t="shared" si="439"/>
        <v>0</v>
      </c>
      <c r="M756" s="78">
        <f t="shared" si="452"/>
        <v>0</v>
      </c>
      <c r="N756" s="78"/>
      <c r="O756" s="78"/>
      <c r="P756" s="78"/>
      <c r="Q756" s="78"/>
      <c r="R756" s="78"/>
      <c r="S756" s="77"/>
      <c r="T756" s="77"/>
      <c r="U756" s="77"/>
      <c r="V756" s="77"/>
      <c r="W756" s="183"/>
    </row>
    <row r="757" spans="1:23" ht="16.95" customHeight="1" x14ac:dyDescent="0.3">
      <c r="B757" s="18">
        <v>705</v>
      </c>
      <c r="C757" s="179">
        <v>43074</v>
      </c>
      <c r="D757" s="81">
        <v>0.43321759259259257</v>
      </c>
      <c r="E757" s="81" t="s">
        <v>69</v>
      </c>
      <c r="F757" s="76"/>
      <c r="G757" s="77">
        <v>9</v>
      </c>
      <c r="H757" s="78">
        <f t="shared" si="441"/>
        <v>1.5</v>
      </c>
      <c r="I757" s="77">
        <f t="shared" si="437"/>
        <v>7.5</v>
      </c>
      <c r="J757" s="79">
        <f t="shared" si="451"/>
        <v>0</v>
      </c>
      <c r="K757" s="78">
        <f t="shared" si="438"/>
        <v>0</v>
      </c>
      <c r="L757" s="80">
        <f t="shared" si="439"/>
        <v>0</v>
      </c>
      <c r="M757" s="78">
        <f t="shared" si="452"/>
        <v>0</v>
      </c>
      <c r="N757" s="78"/>
      <c r="O757" s="78"/>
      <c r="P757" s="78"/>
      <c r="Q757" s="78"/>
      <c r="R757" s="78"/>
      <c r="S757" s="77"/>
      <c r="T757" s="77"/>
      <c r="U757" s="77"/>
      <c r="V757" s="77"/>
      <c r="W757" s="183"/>
    </row>
    <row r="758" spans="1:23" ht="16.95" customHeight="1" x14ac:dyDescent="0.3">
      <c r="A758" s="34"/>
      <c r="B758" s="18">
        <v>706</v>
      </c>
      <c r="C758" s="179">
        <v>43075</v>
      </c>
      <c r="D758" s="198" t="s">
        <v>21</v>
      </c>
      <c r="E758" s="199"/>
      <c r="F758" s="76"/>
      <c r="G758" s="77"/>
      <c r="H758" s="77"/>
      <c r="I758" s="77"/>
      <c r="J758" s="79">
        <f t="shared" si="451"/>
        <v>0</v>
      </c>
      <c r="K758" s="78"/>
      <c r="L758" s="77"/>
      <c r="M758" s="78">
        <f t="shared" si="452"/>
        <v>0</v>
      </c>
      <c r="N758" s="78"/>
      <c r="O758" s="78"/>
      <c r="P758" s="78"/>
      <c r="Q758" s="78"/>
      <c r="R758" s="78"/>
      <c r="S758" s="77"/>
      <c r="T758" s="77"/>
      <c r="U758" s="77"/>
      <c r="V758" s="77"/>
      <c r="W758" s="183"/>
    </row>
    <row r="759" spans="1:23" ht="16.95" customHeight="1" x14ac:dyDescent="0.3">
      <c r="A759" s="34"/>
      <c r="B759" s="18">
        <v>707</v>
      </c>
      <c r="C759" s="179">
        <v>43076</v>
      </c>
      <c r="D759" s="81">
        <v>0.44211805555555556</v>
      </c>
      <c r="E759" s="81">
        <v>0.7330902777777778</v>
      </c>
      <c r="F759" s="76">
        <f t="shared" ref="F759:F785" si="453">E759-D759</f>
        <v>0.29097222222222224</v>
      </c>
      <c r="G759" s="77">
        <v>7</v>
      </c>
      <c r="H759" s="78">
        <f t="shared" si="441"/>
        <v>0.5</v>
      </c>
      <c r="I759" s="77">
        <f>IF((G759="？"),"?",(G759-H759))</f>
        <v>6.5</v>
      </c>
      <c r="J759" s="79">
        <f t="shared" si="451"/>
        <v>0</v>
      </c>
      <c r="K759" s="78">
        <f>IF(2&lt;J759,2,J759)</f>
        <v>0</v>
      </c>
      <c r="L759" s="80">
        <f>J759-K759</f>
        <v>0</v>
      </c>
      <c r="M759" s="78">
        <f t="shared" si="452"/>
        <v>0</v>
      </c>
      <c r="N759" s="78"/>
      <c r="O759" s="78"/>
      <c r="P759" s="78">
        <f t="shared" ref="P759:P762" si="454">IF(O759&gt;6,ROUND(N759*4/3*118+6*5/3*118+(O759-6)*8/3*118,0),ROUND(N759*4/3*118+O759*5/3*118,0))</f>
        <v>0</v>
      </c>
      <c r="Q759" s="78"/>
      <c r="R759" s="78"/>
      <c r="S759" s="77"/>
      <c r="T759" s="77"/>
      <c r="U759" s="77"/>
      <c r="V759" s="77"/>
      <c r="W759" s="183"/>
    </row>
    <row r="760" spans="1:23" ht="16.95" customHeight="1" x14ac:dyDescent="0.3">
      <c r="A760" s="34"/>
      <c r="B760" s="18">
        <v>708</v>
      </c>
      <c r="C760" s="179">
        <v>43077</v>
      </c>
      <c r="D760" s="81">
        <v>0.43222222222222223</v>
      </c>
      <c r="E760" s="81">
        <v>0.91787037037037045</v>
      </c>
      <c r="F760" s="76">
        <f t="shared" si="453"/>
        <v>0.48564814814814822</v>
      </c>
      <c r="G760" s="77">
        <v>11.5</v>
      </c>
      <c r="H760" s="78">
        <f t="shared" si="441"/>
        <v>1.5</v>
      </c>
      <c r="I760" s="77">
        <f>IF((G760="？"),"?",(G760-H760))</f>
        <v>10</v>
      </c>
      <c r="J760" s="79">
        <f t="shared" si="451"/>
        <v>0</v>
      </c>
      <c r="K760" s="78">
        <f>IF(2&lt;J760,2,J760)</f>
        <v>0</v>
      </c>
      <c r="L760" s="80">
        <f>J760-K760</f>
        <v>0</v>
      </c>
      <c r="M760" s="78">
        <f t="shared" si="452"/>
        <v>0</v>
      </c>
      <c r="N760" s="78">
        <v>1</v>
      </c>
      <c r="O760" s="78"/>
      <c r="P760" s="78">
        <f t="shared" si="454"/>
        <v>157</v>
      </c>
      <c r="Q760" s="78"/>
      <c r="R760" s="78"/>
      <c r="S760" s="77"/>
      <c r="T760" s="77"/>
      <c r="U760" s="77"/>
      <c r="V760" s="77"/>
      <c r="W760" s="183"/>
    </row>
    <row r="761" spans="1:23" ht="16.95" customHeight="1" x14ac:dyDescent="0.3">
      <c r="A761" s="34"/>
      <c r="B761" s="18">
        <v>709</v>
      </c>
      <c r="C761" s="179">
        <v>43078</v>
      </c>
      <c r="D761" s="81">
        <v>0.41806712962962966</v>
      </c>
      <c r="E761" s="81">
        <v>0.8340277777777777</v>
      </c>
      <c r="F761" s="76">
        <f t="shared" si="453"/>
        <v>0.41596064814814804</v>
      </c>
      <c r="G761" s="77">
        <v>10</v>
      </c>
      <c r="H761" s="78">
        <f t="shared" si="441"/>
        <v>1.5</v>
      </c>
      <c r="I761" s="77">
        <f>IF((G761="？"),"?",(G761-H761))</f>
        <v>8.5</v>
      </c>
      <c r="J761" s="79">
        <f t="shared" si="451"/>
        <v>0</v>
      </c>
      <c r="K761" s="78">
        <f>IF(2&lt;J761,2,J761)</f>
        <v>0</v>
      </c>
      <c r="L761" s="80">
        <f>J761-K761</f>
        <v>0</v>
      </c>
      <c r="M761" s="78">
        <f t="shared" si="452"/>
        <v>0</v>
      </c>
      <c r="N761" s="78">
        <v>2</v>
      </c>
      <c r="O761" s="78">
        <v>6.5</v>
      </c>
      <c r="P761" s="78">
        <f t="shared" si="454"/>
        <v>1652</v>
      </c>
      <c r="Q761" s="78"/>
      <c r="R761" s="78"/>
      <c r="S761" s="77"/>
      <c r="T761" s="77"/>
      <c r="U761" s="77"/>
      <c r="V761" s="77"/>
      <c r="W761" s="183"/>
    </row>
    <row r="762" spans="1:23" ht="16.95" customHeight="1" x14ac:dyDescent="0.3">
      <c r="A762" s="34"/>
      <c r="B762" s="18">
        <v>710</v>
      </c>
      <c r="C762" s="179">
        <v>43079</v>
      </c>
      <c r="D762" s="81">
        <v>0.44997685185185188</v>
      </c>
      <c r="E762" s="81">
        <v>0.88739583333333327</v>
      </c>
      <c r="F762" s="76">
        <f t="shared" si="453"/>
        <v>0.43741898148148139</v>
      </c>
      <c r="G762" s="77">
        <v>10.5</v>
      </c>
      <c r="H762" s="78">
        <f t="shared" si="441"/>
        <v>1.5</v>
      </c>
      <c r="I762" s="77">
        <f>IF((G762="？"),"?",(G762-H762))</f>
        <v>9</v>
      </c>
      <c r="J762" s="79">
        <f t="shared" si="451"/>
        <v>0</v>
      </c>
      <c r="K762" s="78">
        <f>IF(2&lt;J762,2,J762)</f>
        <v>0</v>
      </c>
      <c r="L762" s="80">
        <f>J762-K762</f>
        <v>0</v>
      </c>
      <c r="M762" s="78">
        <f t="shared" si="452"/>
        <v>0</v>
      </c>
      <c r="N762" s="78">
        <v>2</v>
      </c>
      <c r="O762" s="78">
        <v>7</v>
      </c>
      <c r="P762" s="78">
        <f t="shared" si="454"/>
        <v>1809</v>
      </c>
      <c r="Q762" s="78"/>
      <c r="R762" s="78"/>
      <c r="S762" s="77"/>
      <c r="T762" s="77"/>
      <c r="U762" s="77"/>
      <c r="V762" s="77"/>
      <c r="W762" s="183"/>
    </row>
    <row r="763" spans="1:23" ht="16.95" customHeight="1" x14ac:dyDescent="0.3">
      <c r="A763" s="34"/>
      <c r="B763" s="18">
        <v>711</v>
      </c>
      <c r="C763" s="179">
        <v>43080</v>
      </c>
      <c r="D763" s="198" t="s">
        <v>21</v>
      </c>
      <c r="E763" s="199"/>
      <c r="F763" s="76"/>
      <c r="G763" s="77"/>
      <c r="H763" s="77"/>
      <c r="I763" s="77"/>
      <c r="J763" s="79"/>
      <c r="K763" s="78"/>
      <c r="L763" s="77"/>
      <c r="M763" s="78">
        <f t="shared" si="452"/>
        <v>0</v>
      </c>
      <c r="N763" s="78"/>
      <c r="O763" s="78"/>
      <c r="P763" s="78"/>
      <c r="Q763" s="78"/>
      <c r="R763" s="78"/>
      <c r="S763" s="77"/>
      <c r="T763" s="77"/>
      <c r="U763" s="77"/>
      <c r="V763" s="77"/>
      <c r="W763" s="183"/>
    </row>
    <row r="764" spans="1:23" ht="16.95" customHeight="1" x14ac:dyDescent="0.3">
      <c r="A764" s="34"/>
      <c r="B764" s="18">
        <v>712</v>
      </c>
      <c r="C764" s="179">
        <v>43081</v>
      </c>
      <c r="D764" s="198" t="s">
        <v>21</v>
      </c>
      <c r="E764" s="199"/>
      <c r="F764" s="76"/>
      <c r="G764" s="77"/>
      <c r="H764" s="77"/>
      <c r="I764" s="77"/>
      <c r="J764" s="79"/>
      <c r="K764" s="78"/>
      <c r="L764" s="77"/>
      <c r="M764" s="78">
        <f t="shared" si="452"/>
        <v>0</v>
      </c>
      <c r="N764" s="78"/>
      <c r="O764" s="78"/>
      <c r="P764" s="78"/>
      <c r="Q764" s="78"/>
      <c r="R764" s="78"/>
      <c r="S764" s="77"/>
      <c r="T764" s="77"/>
      <c r="U764" s="77"/>
      <c r="V764" s="77"/>
      <c r="W764" s="183"/>
    </row>
    <row r="765" spans="1:23" ht="16.95" customHeight="1" x14ac:dyDescent="0.3">
      <c r="A765" s="34"/>
      <c r="B765" s="18">
        <v>713</v>
      </c>
      <c r="C765" s="179">
        <v>43082</v>
      </c>
      <c r="D765" s="198" t="s">
        <v>21</v>
      </c>
      <c r="E765" s="199"/>
      <c r="F765" s="76"/>
      <c r="G765" s="77"/>
      <c r="H765" s="77"/>
      <c r="I765" s="77"/>
      <c r="J765" s="79"/>
      <c r="K765" s="78"/>
      <c r="L765" s="77"/>
      <c r="M765" s="78">
        <f t="shared" si="452"/>
        <v>0</v>
      </c>
      <c r="N765" s="78"/>
      <c r="O765" s="78"/>
      <c r="P765" s="78"/>
      <c r="Q765" s="78"/>
      <c r="R765" s="78"/>
      <c r="S765" s="77"/>
      <c r="T765" s="77"/>
      <c r="U765" s="77"/>
      <c r="V765" s="77"/>
      <c r="W765" s="183"/>
    </row>
    <row r="766" spans="1:23" ht="16.95" customHeight="1" x14ac:dyDescent="0.3">
      <c r="A766" s="34"/>
      <c r="B766" s="18">
        <v>714</v>
      </c>
      <c r="C766" s="179">
        <v>43083</v>
      </c>
      <c r="D766" s="198" t="s">
        <v>21</v>
      </c>
      <c r="E766" s="199"/>
      <c r="F766" s="76"/>
      <c r="G766" s="77"/>
      <c r="H766" s="77"/>
      <c r="I766" s="77"/>
      <c r="J766" s="79"/>
      <c r="K766" s="78"/>
      <c r="L766" s="77"/>
      <c r="M766" s="78">
        <f t="shared" si="452"/>
        <v>0</v>
      </c>
      <c r="N766" s="78"/>
      <c r="O766" s="78"/>
      <c r="P766" s="78"/>
      <c r="Q766" s="78"/>
      <c r="R766" s="78"/>
      <c r="S766" s="77"/>
      <c r="T766" s="77"/>
      <c r="U766" s="77"/>
      <c r="V766" s="77"/>
      <c r="W766" s="183"/>
    </row>
    <row r="767" spans="1:23" x14ac:dyDescent="0.3">
      <c r="A767" s="34"/>
      <c r="B767" s="18"/>
      <c r="C767" s="177" t="s">
        <v>207</v>
      </c>
      <c r="D767" s="26"/>
      <c r="E767" s="26"/>
      <c r="F767" s="32"/>
      <c r="G767" s="27">
        <f>SUM(G739:G766)</f>
        <v>240</v>
      </c>
      <c r="H767" s="27">
        <f>SUM(H739:H766)</f>
        <v>32.5</v>
      </c>
      <c r="I767" s="27">
        <f t="shared" ref="I767:V767" si="455">SUM(I739:I766)</f>
        <v>207.5</v>
      </c>
      <c r="J767" s="27">
        <f t="shared" si="455"/>
        <v>6</v>
      </c>
      <c r="K767" s="27">
        <f t="shared" si="455"/>
        <v>6</v>
      </c>
      <c r="L767" s="36">
        <f t="shared" si="455"/>
        <v>0</v>
      </c>
      <c r="M767" s="27">
        <f t="shared" si="455"/>
        <v>969</v>
      </c>
      <c r="N767" s="27">
        <f t="shared" si="455"/>
        <v>5</v>
      </c>
      <c r="O767" s="27">
        <f t="shared" si="455"/>
        <v>13.5</v>
      </c>
      <c r="P767" s="27">
        <f t="shared" si="455"/>
        <v>3618</v>
      </c>
      <c r="Q767" s="27">
        <v>1</v>
      </c>
      <c r="R767" s="27">
        <f t="shared" si="455"/>
        <v>1855</v>
      </c>
      <c r="S767" s="27">
        <v>2</v>
      </c>
      <c r="T767" s="27">
        <f t="shared" si="455"/>
        <v>2582</v>
      </c>
      <c r="U767" s="36">
        <f t="shared" si="455"/>
        <v>0</v>
      </c>
      <c r="V767" s="27">
        <f t="shared" si="455"/>
        <v>0</v>
      </c>
      <c r="W767" s="47" t="s">
        <v>216</v>
      </c>
    </row>
    <row r="768" spans="1:23" x14ac:dyDescent="0.3">
      <c r="A768" s="34"/>
      <c r="B768" s="118"/>
      <c r="C768" s="177" t="s">
        <v>336</v>
      </c>
      <c r="D768" s="84"/>
      <c r="E768" s="85"/>
      <c r="F768" s="32"/>
      <c r="G768" s="27">
        <f>G767-G744-G751-G741</f>
        <v>206.5</v>
      </c>
      <c r="H768" s="27">
        <f>H767-H744-H751-H741</f>
        <v>28</v>
      </c>
      <c r="I768" s="27">
        <f>I767-I744-I751-I741</f>
        <v>178.5</v>
      </c>
      <c r="J768" s="27">
        <f>J767-J744-J751-J741</f>
        <v>1</v>
      </c>
      <c r="K768" s="27">
        <f t="shared" ref="K768:M768" si="456">K767-K744-K751-K741</f>
        <v>1</v>
      </c>
      <c r="L768" s="27">
        <f t="shared" si="456"/>
        <v>0</v>
      </c>
      <c r="M768" s="27">
        <f t="shared" si="456"/>
        <v>162</v>
      </c>
      <c r="N768" s="27">
        <f>N767</f>
        <v>5</v>
      </c>
      <c r="O768" s="27">
        <f t="shared" ref="O768" si="457">O767</f>
        <v>13.5</v>
      </c>
      <c r="P768" s="27">
        <f t="shared" ref="P768" si="458">P767</f>
        <v>3618</v>
      </c>
      <c r="Q768" s="27">
        <f t="shared" ref="Q768" si="459">Q767</f>
        <v>1</v>
      </c>
      <c r="R768" s="27">
        <f t="shared" ref="R768" si="460">R767</f>
        <v>1855</v>
      </c>
      <c r="S768" s="27">
        <f t="shared" ref="S768" si="461">S767</f>
        <v>2</v>
      </c>
      <c r="T768" s="27">
        <f t="shared" ref="T768" si="462">T767</f>
        <v>2582</v>
      </c>
      <c r="U768" s="36">
        <f t="shared" ref="U768" si="463">U767</f>
        <v>0</v>
      </c>
      <c r="V768" s="27">
        <f t="shared" ref="V768" si="464">V767</f>
        <v>0</v>
      </c>
      <c r="W768" s="27"/>
    </row>
    <row r="769" spans="1:23" ht="16.95" customHeight="1" x14ac:dyDescent="0.3">
      <c r="A769" s="34"/>
      <c r="B769" s="18">
        <v>715</v>
      </c>
      <c r="C769" s="176">
        <v>43084</v>
      </c>
      <c r="D769" s="51">
        <v>0.43939814814814815</v>
      </c>
      <c r="E769" s="51">
        <v>0.91781250000000003</v>
      </c>
      <c r="F769" s="9">
        <f t="shared" si="453"/>
        <v>0.47841435185185188</v>
      </c>
      <c r="G769" s="5">
        <v>11.5</v>
      </c>
      <c r="H769" s="42">
        <f t="shared" si="441"/>
        <v>1.5</v>
      </c>
      <c r="I769" s="5">
        <f t="shared" ref="I769:I775" si="465">IF((G769="？"),"?",(G769-H769))</f>
        <v>10</v>
      </c>
      <c r="J769" s="28">
        <f t="shared" ref="J769:J796" si="466">IF(I769-10&lt;0,0,(I769-10))</f>
        <v>0</v>
      </c>
      <c r="K769" s="42">
        <f t="shared" ref="K769:K775" si="467">IF(2&lt;J769,2,J769)</f>
        <v>0</v>
      </c>
      <c r="L769" s="130">
        <f t="shared" ref="L769:L775" si="468">J769-K769</f>
        <v>0</v>
      </c>
      <c r="M769" s="42">
        <f t="shared" si="452"/>
        <v>0</v>
      </c>
      <c r="N769" s="42"/>
      <c r="O769" s="42"/>
      <c r="P769" s="42"/>
      <c r="Q769" s="42"/>
      <c r="R769" s="42"/>
      <c r="S769" s="5"/>
      <c r="T769" s="5"/>
      <c r="U769" s="5"/>
      <c r="V769" s="5"/>
      <c r="W769" s="183"/>
    </row>
    <row r="770" spans="1:23" ht="16.95" customHeight="1" x14ac:dyDescent="0.3">
      <c r="A770" s="34"/>
      <c r="B770" s="18">
        <v>716</v>
      </c>
      <c r="C770" s="176">
        <v>43085</v>
      </c>
      <c r="D770" s="51">
        <v>0.45284722222222223</v>
      </c>
      <c r="E770" s="51">
        <v>0.88508101851851861</v>
      </c>
      <c r="F770" s="9">
        <f t="shared" si="453"/>
        <v>0.43223379629629638</v>
      </c>
      <c r="G770" s="5">
        <v>10.5</v>
      </c>
      <c r="H770" s="42">
        <f t="shared" si="441"/>
        <v>1.5</v>
      </c>
      <c r="I770" s="5">
        <f t="shared" si="465"/>
        <v>9</v>
      </c>
      <c r="J770" s="28">
        <f t="shared" si="466"/>
        <v>0</v>
      </c>
      <c r="K770" s="42">
        <f t="shared" si="467"/>
        <v>0</v>
      </c>
      <c r="L770" s="130">
        <f t="shared" si="468"/>
        <v>0</v>
      </c>
      <c r="M770" s="42">
        <f t="shared" si="452"/>
        <v>0</v>
      </c>
      <c r="N770" s="42"/>
      <c r="O770" s="42"/>
      <c r="P770" s="42"/>
      <c r="Q770" s="42"/>
      <c r="R770" s="42"/>
      <c r="S770" s="5"/>
      <c r="T770" s="5"/>
      <c r="U770" s="5"/>
      <c r="V770" s="5"/>
      <c r="W770" s="183"/>
    </row>
    <row r="771" spans="1:23" ht="16.95" customHeight="1" x14ac:dyDescent="0.3">
      <c r="A771" s="34"/>
      <c r="B771" s="18">
        <v>717</v>
      </c>
      <c r="C771" s="176">
        <v>43086</v>
      </c>
      <c r="D771" s="51">
        <v>0.45583333333333331</v>
      </c>
      <c r="E771" s="51">
        <v>0.87878472222222215</v>
      </c>
      <c r="F771" s="9">
        <f t="shared" si="453"/>
        <v>0.42295138888888884</v>
      </c>
      <c r="G771" s="5">
        <v>10</v>
      </c>
      <c r="H771" s="42">
        <f t="shared" si="441"/>
        <v>1.5</v>
      </c>
      <c r="I771" s="5">
        <f t="shared" si="465"/>
        <v>8.5</v>
      </c>
      <c r="J771" s="28">
        <f>IF(I771-8&lt;0,0,(I771-8))</f>
        <v>0.5</v>
      </c>
      <c r="K771" s="42">
        <f t="shared" si="467"/>
        <v>0.5</v>
      </c>
      <c r="L771" s="130">
        <f t="shared" si="468"/>
        <v>0</v>
      </c>
      <c r="M771" s="42">
        <f t="shared" si="452"/>
        <v>79</v>
      </c>
      <c r="N771" s="42"/>
      <c r="O771" s="42"/>
      <c r="P771" s="42"/>
      <c r="Q771" s="42" t="s">
        <v>264</v>
      </c>
      <c r="R771" s="42">
        <f>IF(I771&gt;8,ROUND(2*4/3*118+6*5/3*118+(I771-8)*8/3*118,0),ROUND(2*4/3*118+(I771-2)*5/3*118,0))</f>
        <v>1652</v>
      </c>
      <c r="S771" s="5"/>
      <c r="T771" s="5"/>
      <c r="U771" s="5"/>
      <c r="V771" s="5"/>
      <c r="W771" s="183"/>
    </row>
    <row r="772" spans="1:23" ht="16.95" customHeight="1" x14ac:dyDescent="0.3">
      <c r="A772" s="34"/>
      <c r="B772" s="18">
        <v>718</v>
      </c>
      <c r="C772" s="176">
        <v>43087</v>
      </c>
      <c r="D772" s="51">
        <v>0.43956018518518519</v>
      </c>
      <c r="E772" s="51">
        <v>0.91844907407407417</v>
      </c>
      <c r="F772" s="9">
        <f t="shared" si="453"/>
        <v>0.47888888888888897</v>
      </c>
      <c r="G772" s="5">
        <v>11.5</v>
      </c>
      <c r="H772" s="42">
        <f t="shared" si="441"/>
        <v>1.5</v>
      </c>
      <c r="I772" s="5">
        <f t="shared" si="465"/>
        <v>10</v>
      </c>
      <c r="J772" s="28">
        <f t="shared" si="466"/>
        <v>0</v>
      </c>
      <c r="K772" s="42">
        <f t="shared" si="467"/>
        <v>0</v>
      </c>
      <c r="L772" s="130">
        <f t="shared" si="468"/>
        <v>0</v>
      </c>
      <c r="M772" s="42">
        <f t="shared" si="452"/>
        <v>0</v>
      </c>
      <c r="N772" s="42"/>
      <c r="O772" s="42"/>
      <c r="P772" s="42"/>
      <c r="Q772" s="42"/>
      <c r="R772" s="42"/>
      <c r="S772" s="5"/>
      <c r="T772" s="5"/>
      <c r="U772" s="5"/>
      <c r="V772" s="5"/>
      <c r="W772" s="183"/>
    </row>
    <row r="773" spans="1:23" ht="16.95" customHeight="1" x14ac:dyDescent="0.3">
      <c r="A773" s="34"/>
      <c r="B773" s="18">
        <v>719</v>
      </c>
      <c r="C773" s="176">
        <v>43088</v>
      </c>
      <c r="D773" s="51">
        <v>0.42541666666666672</v>
      </c>
      <c r="E773" s="51">
        <v>0.75449074074074074</v>
      </c>
      <c r="F773" s="9">
        <f t="shared" si="453"/>
        <v>0.32907407407407402</v>
      </c>
      <c r="G773" s="5">
        <v>8</v>
      </c>
      <c r="H773" s="42">
        <f t="shared" si="441"/>
        <v>0.5</v>
      </c>
      <c r="I773" s="5">
        <f t="shared" si="465"/>
        <v>7.5</v>
      </c>
      <c r="J773" s="28">
        <f t="shared" si="466"/>
        <v>0</v>
      </c>
      <c r="K773" s="42">
        <f t="shared" si="467"/>
        <v>0</v>
      </c>
      <c r="L773" s="130">
        <f t="shared" si="468"/>
        <v>0</v>
      </c>
      <c r="M773" s="42">
        <f t="shared" si="452"/>
        <v>0</v>
      </c>
      <c r="N773" s="42"/>
      <c r="O773" s="42"/>
      <c r="P773" s="42"/>
      <c r="Q773" s="42"/>
      <c r="R773" s="42"/>
      <c r="S773" s="5"/>
      <c r="T773" s="5"/>
      <c r="U773" s="5"/>
      <c r="V773" s="5"/>
      <c r="W773" s="183"/>
    </row>
    <row r="774" spans="1:23" ht="16.95" customHeight="1" x14ac:dyDescent="0.3">
      <c r="A774" s="34"/>
      <c r="B774" s="18">
        <v>720</v>
      </c>
      <c r="C774" s="176">
        <v>43089</v>
      </c>
      <c r="D774" s="51">
        <v>0.43019675925925926</v>
      </c>
      <c r="E774" s="51">
        <v>0.91685185185185192</v>
      </c>
      <c r="F774" s="9">
        <f t="shared" si="453"/>
        <v>0.48665509259259265</v>
      </c>
      <c r="G774" s="5">
        <v>11.5</v>
      </c>
      <c r="H774" s="42">
        <f t="shared" si="441"/>
        <v>1.5</v>
      </c>
      <c r="I774" s="5">
        <f t="shared" si="465"/>
        <v>10</v>
      </c>
      <c r="J774" s="28">
        <f t="shared" si="466"/>
        <v>0</v>
      </c>
      <c r="K774" s="42">
        <f t="shared" si="467"/>
        <v>0</v>
      </c>
      <c r="L774" s="130">
        <f t="shared" si="468"/>
        <v>0</v>
      </c>
      <c r="M774" s="42">
        <f t="shared" si="452"/>
        <v>0</v>
      </c>
      <c r="N774" s="42"/>
      <c r="O774" s="42"/>
      <c r="P774" s="42"/>
      <c r="Q774" s="42"/>
      <c r="R774" s="42"/>
      <c r="S774" s="5"/>
      <c r="T774" s="5"/>
      <c r="U774" s="5"/>
      <c r="V774" s="5"/>
      <c r="W774" s="183"/>
    </row>
    <row r="775" spans="1:23" x14ac:dyDescent="0.3">
      <c r="A775" s="34"/>
      <c r="B775" s="18">
        <v>721</v>
      </c>
      <c r="C775" s="176">
        <v>43090</v>
      </c>
      <c r="D775" s="202" t="s">
        <v>205</v>
      </c>
      <c r="E775" s="203"/>
      <c r="F775" s="9"/>
      <c r="G775" s="33">
        <v>8</v>
      </c>
      <c r="H775" s="42">
        <f t="shared" si="441"/>
        <v>0.5</v>
      </c>
      <c r="I775" s="5">
        <f t="shared" si="465"/>
        <v>7.5</v>
      </c>
      <c r="J775" s="28">
        <f>IF(I775-8&lt;0,0,(I775-8))</f>
        <v>0</v>
      </c>
      <c r="K775" s="42">
        <f t="shared" si="467"/>
        <v>0</v>
      </c>
      <c r="L775" s="130">
        <f t="shared" si="468"/>
        <v>0</v>
      </c>
      <c r="M775" s="42">
        <f t="shared" si="452"/>
        <v>0</v>
      </c>
      <c r="N775" s="42"/>
      <c r="O775" s="42"/>
      <c r="P775" s="42"/>
      <c r="Q775" s="42"/>
      <c r="R775" s="42"/>
      <c r="S775" s="5" t="s">
        <v>264</v>
      </c>
      <c r="T775" s="56">
        <v>944</v>
      </c>
      <c r="U775" s="5"/>
      <c r="V775" s="5"/>
      <c r="W775" s="48"/>
    </row>
    <row r="776" spans="1:23" ht="16.95" customHeight="1" x14ac:dyDescent="0.3">
      <c r="A776" s="34"/>
      <c r="B776" s="18">
        <v>722</v>
      </c>
      <c r="C776" s="176">
        <v>43091</v>
      </c>
      <c r="D776" s="202" t="s">
        <v>21</v>
      </c>
      <c r="E776" s="203"/>
      <c r="F776" s="9"/>
      <c r="G776" s="33"/>
      <c r="H776" s="5"/>
      <c r="I776" s="5"/>
      <c r="J776" s="28">
        <f t="shared" si="466"/>
        <v>0</v>
      </c>
      <c r="K776" s="42"/>
      <c r="L776" s="5"/>
      <c r="M776" s="42">
        <f t="shared" si="452"/>
        <v>0</v>
      </c>
      <c r="N776" s="42"/>
      <c r="O776" s="42"/>
      <c r="P776" s="42"/>
      <c r="Q776" s="42"/>
      <c r="R776" s="42"/>
      <c r="S776" s="5"/>
      <c r="T776" s="5"/>
      <c r="U776" s="5"/>
      <c r="V776" s="5"/>
      <c r="W776" s="183"/>
    </row>
    <row r="777" spans="1:23" ht="16.95" customHeight="1" x14ac:dyDescent="0.3">
      <c r="A777" s="34"/>
      <c r="B777" s="18">
        <v>723</v>
      </c>
      <c r="C777" s="176">
        <v>43092</v>
      </c>
      <c r="D777" s="51">
        <v>0.41405092592592596</v>
      </c>
      <c r="E777" s="51">
        <v>0.91821759259259261</v>
      </c>
      <c r="F777" s="9">
        <f t="shared" si="453"/>
        <v>0.50416666666666665</v>
      </c>
      <c r="G777" s="33">
        <v>12</v>
      </c>
      <c r="H777" s="42">
        <f t="shared" si="441"/>
        <v>1.5</v>
      </c>
      <c r="I777" s="5">
        <f t="shared" ref="I777:I783" si="469">IF((G777="？"),"?",(G777-H777))</f>
        <v>10.5</v>
      </c>
      <c r="J777" s="28">
        <f t="shared" si="466"/>
        <v>0.5</v>
      </c>
      <c r="K777" s="42">
        <f t="shared" ref="K777:K783" si="470">IF(2&lt;J777,2,J777)</f>
        <v>0.5</v>
      </c>
      <c r="L777" s="130">
        <f t="shared" ref="L777:L783" si="471">J777-K777</f>
        <v>0</v>
      </c>
      <c r="M777" s="42">
        <f t="shared" si="452"/>
        <v>79</v>
      </c>
      <c r="N777" s="42"/>
      <c r="O777" s="42"/>
      <c r="P777" s="42"/>
      <c r="Q777" s="42"/>
      <c r="R777" s="42"/>
      <c r="S777" s="5"/>
      <c r="T777" s="5"/>
      <c r="U777" s="5"/>
      <c r="V777" s="5"/>
      <c r="W777" s="183"/>
    </row>
    <row r="778" spans="1:23" ht="16.95" customHeight="1" x14ac:dyDescent="0.3">
      <c r="A778" s="34"/>
      <c r="B778" s="18">
        <v>724</v>
      </c>
      <c r="C778" s="176">
        <v>43093</v>
      </c>
      <c r="D778" s="51">
        <v>0.40878472222222223</v>
      </c>
      <c r="E778" s="51">
        <v>0.83706018518518521</v>
      </c>
      <c r="F778" s="9">
        <f t="shared" si="453"/>
        <v>0.42827546296296298</v>
      </c>
      <c r="G778" s="33">
        <v>10.5</v>
      </c>
      <c r="H778" s="42">
        <f t="shared" si="441"/>
        <v>1.5</v>
      </c>
      <c r="I778" s="5">
        <f t="shared" si="469"/>
        <v>9</v>
      </c>
      <c r="J778" s="28">
        <f t="shared" si="466"/>
        <v>0</v>
      </c>
      <c r="K778" s="42">
        <f t="shared" si="470"/>
        <v>0</v>
      </c>
      <c r="L778" s="130">
        <f t="shared" si="471"/>
        <v>0</v>
      </c>
      <c r="M778" s="42">
        <f t="shared" si="452"/>
        <v>0</v>
      </c>
      <c r="N778" s="42"/>
      <c r="O778" s="42"/>
      <c r="P778" s="42"/>
      <c r="Q778" s="42"/>
      <c r="R778" s="42"/>
      <c r="S778" s="5"/>
      <c r="T778" s="5"/>
      <c r="U778" s="5"/>
      <c r="V778" s="5"/>
      <c r="W778" s="183"/>
    </row>
    <row r="779" spans="1:23" ht="16.95" customHeight="1" x14ac:dyDescent="0.3">
      <c r="A779" s="34"/>
      <c r="B779" s="18">
        <v>725</v>
      </c>
      <c r="C779" s="176">
        <v>43094</v>
      </c>
      <c r="D779" s="51">
        <v>0.43949074074074074</v>
      </c>
      <c r="E779" s="51">
        <v>0.91798611111111106</v>
      </c>
      <c r="F779" s="9">
        <f t="shared" si="453"/>
        <v>0.47849537037037032</v>
      </c>
      <c r="G779" s="33">
        <v>11.5</v>
      </c>
      <c r="H779" s="42">
        <f t="shared" si="441"/>
        <v>1.5</v>
      </c>
      <c r="I779" s="5">
        <f t="shared" si="469"/>
        <v>10</v>
      </c>
      <c r="J779" s="28">
        <f t="shared" si="466"/>
        <v>0</v>
      </c>
      <c r="K779" s="42">
        <f t="shared" si="470"/>
        <v>0</v>
      </c>
      <c r="L779" s="130">
        <f t="shared" si="471"/>
        <v>0</v>
      </c>
      <c r="M779" s="42">
        <f t="shared" si="452"/>
        <v>0</v>
      </c>
      <c r="N779" s="42"/>
      <c r="O779" s="42"/>
      <c r="P779" s="42"/>
      <c r="Q779" s="42"/>
      <c r="R779" s="42"/>
      <c r="S779" s="5"/>
      <c r="T779" s="5"/>
      <c r="U779" s="5"/>
      <c r="V779" s="5"/>
      <c r="W779" s="183"/>
    </row>
    <row r="780" spans="1:23" ht="16.95" customHeight="1" x14ac:dyDescent="0.3">
      <c r="A780" s="34"/>
      <c r="B780" s="18">
        <v>726</v>
      </c>
      <c r="C780" s="176">
        <v>43095</v>
      </c>
      <c r="D780" s="51" t="s">
        <v>69</v>
      </c>
      <c r="E780" s="51" t="s">
        <v>69</v>
      </c>
      <c r="F780" s="9"/>
      <c r="G780" s="33">
        <v>11.5</v>
      </c>
      <c r="H780" s="42">
        <f t="shared" si="441"/>
        <v>1.5</v>
      </c>
      <c r="I780" s="5">
        <f t="shared" si="469"/>
        <v>10</v>
      </c>
      <c r="J780" s="28">
        <f t="shared" si="466"/>
        <v>0</v>
      </c>
      <c r="K780" s="42">
        <f t="shared" si="470"/>
        <v>0</v>
      </c>
      <c r="L780" s="130">
        <f t="shared" si="471"/>
        <v>0</v>
      </c>
      <c r="M780" s="42">
        <f t="shared" si="452"/>
        <v>0</v>
      </c>
      <c r="N780" s="42"/>
      <c r="O780" s="42"/>
      <c r="P780" s="42"/>
      <c r="Q780" s="42"/>
      <c r="R780" s="42"/>
      <c r="S780" s="5"/>
      <c r="T780" s="5"/>
      <c r="U780" s="5"/>
      <c r="V780" s="5"/>
      <c r="W780" s="183"/>
    </row>
    <row r="781" spans="1:23" ht="16.95" customHeight="1" x14ac:dyDescent="0.3">
      <c r="A781" s="34"/>
      <c r="B781" s="18">
        <v>727</v>
      </c>
      <c r="C781" s="176">
        <v>43096</v>
      </c>
      <c r="D781" s="51" t="s">
        <v>69</v>
      </c>
      <c r="E781" s="51">
        <v>0.91898148148148151</v>
      </c>
      <c r="F781" s="9"/>
      <c r="G781" s="33">
        <v>11.5</v>
      </c>
      <c r="H781" s="42">
        <f t="shared" si="441"/>
        <v>1.5</v>
      </c>
      <c r="I781" s="5">
        <f t="shared" si="469"/>
        <v>10</v>
      </c>
      <c r="J781" s="28">
        <f t="shared" si="466"/>
        <v>0</v>
      </c>
      <c r="K781" s="42">
        <f t="shared" si="470"/>
        <v>0</v>
      </c>
      <c r="L781" s="130">
        <f t="shared" si="471"/>
        <v>0</v>
      </c>
      <c r="M781" s="42">
        <f t="shared" si="452"/>
        <v>0</v>
      </c>
      <c r="N781" s="42"/>
      <c r="O781" s="42"/>
      <c r="P781" s="42"/>
      <c r="Q781" s="42"/>
      <c r="R781" s="42"/>
      <c r="S781" s="5"/>
      <c r="T781" s="5"/>
      <c r="U781" s="5"/>
      <c r="V781" s="5"/>
      <c r="W781" s="183"/>
    </row>
    <row r="782" spans="1:23" ht="16.95" customHeight="1" x14ac:dyDescent="0.3">
      <c r="A782" s="34"/>
      <c r="B782" s="18">
        <v>728</v>
      </c>
      <c r="C782" s="176">
        <v>43097</v>
      </c>
      <c r="D782" s="51">
        <v>0.43815972222222221</v>
      </c>
      <c r="E782" s="51">
        <v>0.91671296296296301</v>
      </c>
      <c r="F782" s="9">
        <f t="shared" si="453"/>
        <v>0.47855324074074079</v>
      </c>
      <c r="G782" s="5">
        <v>11.5</v>
      </c>
      <c r="H782" s="42">
        <f t="shared" si="441"/>
        <v>1.5</v>
      </c>
      <c r="I782" s="5">
        <f t="shared" si="469"/>
        <v>10</v>
      </c>
      <c r="J782" s="28">
        <f t="shared" si="466"/>
        <v>0</v>
      </c>
      <c r="K782" s="42">
        <f t="shared" si="470"/>
        <v>0</v>
      </c>
      <c r="L782" s="130">
        <f t="shared" si="471"/>
        <v>0</v>
      </c>
      <c r="M782" s="42">
        <f t="shared" si="452"/>
        <v>0</v>
      </c>
      <c r="N782" s="42"/>
      <c r="O782" s="42"/>
      <c r="P782" s="42"/>
      <c r="Q782" s="42"/>
      <c r="R782" s="42"/>
      <c r="S782" s="5"/>
      <c r="T782" s="5"/>
      <c r="U782" s="5"/>
      <c r="V782" s="5"/>
      <c r="W782" s="183"/>
    </row>
    <row r="783" spans="1:23" x14ac:dyDescent="0.3">
      <c r="A783" s="34"/>
      <c r="B783" s="18">
        <v>729</v>
      </c>
      <c r="C783" s="176">
        <v>43098</v>
      </c>
      <c r="D783" s="51">
        <v>0.44152777777777774</v>
      </c>
      <c r="E783" s="51">
        <v>0.73261574074074076</v>
      </c>
      <c r="F783" s="9">
        <f t="shared" si="453"/>
        <v>0.29108796296296302</v>
      </c>
      <c r="G783" s="5">
        <v>7</v>
      </c>
      <c r="H783" s="42">
        <f t="shared" si="441"/>
        <v>0.5</v>
      </c>
      <c r="I783" s="5">
        <f t="shared" si="469"/>
        <v>6.5</v>
      </c>
      <c r="J783" s="28">
        <f>IF(I783-8&lt;0,0,(I783-8))</f>
        <v>0</v>
      </c>
      <c r="K783" s="42">
        <f t="shared" si="470"/>
        <v>0</v>
      </c>
      <c r="L783" s="130">
        <f t="shared" si="471"/>
        <v>0</v>
      </c>
      <c r="M783" s="42">
        <f t="shared" si="452"/>
        <v>0</v>
      </c>
      <c r="N783" s="42"/>
      <c r="O783" s="42"/>
      <c r="P783" s="42"/>
      <c r="Q783" s="42"/>
      <c r="R783" s="42"/>
      <c r="S783" s="5" t="s">
        <v>268</v>
      </c>
      <c r="T783" s="56">
        <v>644</v>
      </c>
      <c r="U783" s="5"/>
      <c r="V783" s="5"/>
      <c r="W783" s="183"/>
    </row>
    <row r="784" spans="1:23" ht="16.95" customHeight="1" x14ac:dyDescent="0.3">
      <c r="A784" s="34"/>
      <c r="B784" s="18">
        <v>730</v>
      </c>
      <c r="C784" s="176">
        <v>43099</v>
      </c>
      <c r="D784" s="202" t="s">
        <v>21</v>
      </c>
      <c r="E784" s="203"/>
      <c r="F784" s="9"/>
      <c r="G784" s="5"/>
      <c r="H784" s="5"/>
      <c r="I784" s="5"/>
      <c r="J784" s="28">
        <f t="shared" si="466"/>
        <v>0</v>
      </c>
      <c r="K784" s="42"/>
      <c r="L784" s="5"/>
      <c r="M784" s="42">
        <f t="shared" si="452"/>
        <v>0</v>
      </c>
      <c r="N784" s="42"/>
      <c r="O784" s="42"/>
      <c r="P784" s="42"/>
      <c r="Q784" s="42"/>
      <c r="R784" s="42"/>
      <c r="S784" s="5"/>
      <c r="T784" s="5"/>
      <c r="U784" s="5"/>
      <c r="V784" s="5"/>
      <c r="W784" s="183"/>
    </row>
    <row r="785" spans="1:23" ht="17.7" customHeight="1" x14ac:dyDescent="0.3">
      <c r="A785" s="34"/>
      <c r="B785" s="18">
        <v>731</v>
      </c>
      <c r="C785" s="180">
        <v>43100</v>
      </c>
      <c r="D785" s="51">
        <v>0.41398148148148151</v>
      </c>
      <c r="E785" s="51">
        <v>0.84474537037037034</v>
      </c>
      <c r="F785" s="4">
        <f t="shared" si="453"/>
        <v>0.43076388888888884</v>
      </c>
      <c r="G785" s="5">
        <v>10.5</v>
      </c>
      <c r="H785" s="75">
        <f t="shared" si="441"/>
        <v>1.5</v>
      </c>
      <c r="I785" s="5">
        <f>IF((G785="？"),"?",(G785-H785))</f>
        <v>9</v>
      </c>
      <c r="J785" s="28">
        <f t="shared" si="466"/>
        <v>0</v>
      </c>
      <c r="K785" s="75">
        <f>IF(2&lt;J785,2,J785)</f>
        <v>0</v>
      </c>
      <c r="L785" s="130">
        <f>J785-K785</f>
        <v>0</v>
      </c>
      <c r="M785" s="75">
        <f t="shared" si="452"/>
        <v>0</v>
      </c>
      <c r="N785" s="75"/>
      <c r="O785" s="75"/>
      <c r="P785" s="75"/>
      <c r="Q785" s="75"/>
      <c r="R785" s="75"/>
      <c r="S785" s="5"/>
      <c r="T785" s="5"/>
      <c r="U785" s="5"/>
      <c r="V785" s="5"/>
      <c r="W785" s="183"/>
    </row>
    <row r="786" spans="1:23" ht="16.95" customHeight="1" x14ac:dyDescent="0.3">
      <c r="A786" s="171" t="s">
        <v>356</v>
      </c>
      <c r="B786" s="18">
        <v>732</v>
      </c>
      <c r="C786" s="176">
        <v>43101</v>
      </c>
      <c r="D786" s="72">
        <v>0.43700231481481483</v>
      </c>
      <c r="E786" s="72" t="s">
        <v>69</v>
      </c>
      <c r="F786" s="9"/>
      <c r="G786" s="28">
        <v>10</v>
      </c>
      <c r="H786" s="42">
        <f t="shared" si="441"/>
        <v>1.5</v>
      </c>
      <c r="I786" s="28">
        <f>IF((G786="？"),"?",(G786-H786))</f>
        <v>8.5</v>
      </c>
      <c r="J786" s="28">
        <f>IF(I786-8&lt;0,0,(I786-8))</f>
        <v>0.5</v>
      </c>
      <c r="K786" s="42">
        <f>IF(2&lt;J786,2,J786)</f>
        <v>0.5</v>
      </c>
      <c r="L786" s="112">
        <f>J786-K786</f>
        <v>0</v>
      </c>
      <c r="M786" s="42">
        <f>IF(K786="?",0,ROUND(120*4/3*K786+120*5/3*L786,0))</f>
        <v>80</v>
      </c>
      <c r="N786" s="42"/>
      <c r="O786" s="42"/>
      <c r="P786" s="42"/>
      <c r="Q786" s="42"/>
      <c r="R786" s="42"/>
      <c r="S786" s="28"/>
      <c r="T786" s="28"/>
      <c r="U786" s="112" t="s">
        <v>268</v>
      </c>
      <c r="V786" s="5">
        <v>1040</v>
      </c>
      <c r="W786" s="48" t="s">
        <v>26</v>
      </c>
    </row>
    <row r="787" spans="1:23" ht="16.95" customHeight="1" x14ac:dyDescent="0.3">
      <c r="A787" s="160"/>
      <c r="B787" s="18">
        <v>733</v>
      </c>
      <c r="C787" s="176">
        <v>43102</v>
      </c>
      <c r="D787" s="202" t="s">
        <v>21</v>
      </c>
      <c r="E787" s="203"/>
      <c r="F787" s="9"/>
      <c r="G787" s="5"/>
      <c r="H787" s="5">
        <f t="shared" si="441"/>
        <v>0.5</v>
      </c>
      <c r="I787" s="5"/>
      <c r="J787" s="28">
        <f t="shared" si="466"/>
        <v>0</v>
      </c>
      <c r="K787" s="42"/>
      <c r="L787" s="5"/>
      <c r="M787" s="42"/>
      <c r="N787" s="42"/>
      <c r="O787" s="42"/>
      <c r="P787" s="42"/>
      <c r="Q787" s="42"/>
      <c r="R787" s="42"/>
      <c r="S787" s="5"/>
      <c r="T787" s="5"/>
      <c r="U787" s="5"/>
      <c r="V787" s="5"/>
      <c r="W787" s="183"/>
    </row>
    <row r="788" spans="1:23" ht="16.95" customHeight="1" x14ac:dyDescent="0.3">
      <c r="A788" s="34" t="s">
        <v>149</v>
      </c>
      <c r="B788" s="18">
        <v>734</v>
      </c>
      <c r="C788" s="176">
        <v>43103</v>
      </c>
      <c r="D788" s="202" t="s">
        <v>21</v>
      </c>
      <c r="E788" s="203"/>
      <c r="F788" s="9"/>
      <c r="G788" s="5"/>
      <c r="H788" s="5"/>
      <c r="I788" s="5"/>
      <c r="J788" s="28">
        <f t="shared" si="466"/>
        <v>0</v>
      </c>
      <c r="K788" s="42"/>
      <c r="L788" s="5"/>
      <c r="M788" s="42"/>
      <c r="N788" s="42"/>
      <c r="O788" s="42"/>
      <c r="P788" s="42"/>
      <c r="Q788" s="42"/>
      <c r="R788" s="42"/>
      <c r="S788" s="5"/>
      <c r="T788" s="5"/>
      <c r="U788" s="5"/>
      <c r="V788" s="5"/>
      <c r="W788" s="183"/>
    </row>
    <row r="789" spans="1:23" ht="16.95" customHeight="1" x14ac:dyDescent="0.3">
      <c r="A789" s="34" t="s">
        <v>150</v>
      </c>
      <c r="B789" s="18">
        <v>735</v>
      </c>
      <c r="C789" s="176">
        <v>43104</v>
      </c>
      <c r="D789" s="51">
        <v>0.43984953703703705</v>
      </c>
      <c r="E789" s="51">
        <v>0.91803240740740744</v>
      </c>
      <c r="F789" s="9">
        <f t="shared" ref="F789:F854" si="472">E789-D789</f>
        <v>0.47818287037037038</v>
      </c>
      <c r="G789" s="5">
        <v>11.5</v>
      </c>
      <c r="H789" s="42">
        <f t="shared" si="441"/>
        <v>1.5</v>
      </c>
      <c r="I789" s="5">
        <f t="shared" ref="I789:I849" si="473">IF((G789="？"),"?",(G789-H789))</f>
        <v>10</v>
      </c>
      <c r="J789" s="28">
        <f t="shared" si="466"/>
        <v>0</v>
      </c>
      <c r="K789" s="42">
        <f t="shared" ref="K789:K849" si="474">IF(2&lt;J789,2,J789)</f>
        <v>0</v>
      </c>
      <c r="L789" s="130">
        <f t="shared" ref="L789:L849" si="475">J789-K789</f>
        <v>0</v>
      </c>
      <c r="M789" s="42">
        <f t="shared" ref="M789:M818" si="476">IF(K789="?",0,ROUND(120*4/3*K789+120*5/3*L789,0))</f>
        <v>0</v>
      </c>
      <c r="N789" s="42"/>
      <c r="O789" s="42"/>
      <c r="P789" s="42"/>
      <c r="Q789" s="42"/>
      <c r="R789" s="42"/>
      <c r="S789" s="5"/>
      <c r="T789" s="5"/>
      <c r="U789" s="5"/>
      <c r="V789" s="5"/>
      <c r="W789" s="183"/>
    </row>
    <row r="790" spans="1:23" ht="16.95" customHeight="1" x14ac:dyDescent="0.3">
      <c r="A790" s="34" t="s">
        <v>151</v>
      </c>
      <c r="B790" s="18">
        <v>736</v>
      </c>
      <c r="C790" s="176">
        <v>43105</v>
      </c>
      <c r="D790" s="51">
        <v>0.43587962962962962</v>
      </c>
      <c r="E790" s="51">
        <v>0.73597222222222225</v>
      </c>
      <c r="F790" s="9">
        <f t="shared" si="472"/>
        <v>0.30009259259259263</v>
      </c>
      <c r="G790" s="5">
        <v>7</v>
      </c>
      <c r="H790" s="42">
        <f t="shared" si="441"/>
        <v>0.5</v>
      </c>
      <c r="I790" s="5">
        <f t="shared" si="473"/>
        <v>6.5</v>
      </c>
      <c r="J790" s="28">
        <f t="shared" si="466"/>
        <v>0</v>
      </c>
      <c r="K790" s="42">
        <f t="shared" si="474"/>
        <v>0</v>
      </c>
      <c r="L790" s="130">
        <f t="shared" si="475"/>
        <v>0</v>
      </c>
      <c r="M790" s="42">
        <f t="shared" si="476"/>
        <v>0</v>
      </c>
      <c r="N790" s="42"/>
      <c r="O790" s="42"/>
      <c r="P790" s="42"/>
      <c r="Q790" s="42"/>
      <c r="R790" s="42"/>
      <c r="S790" s="5"/>
      <c r="T790" s="5"/>
      <c r="U790" s="5"/>
      <c r="V790" s="5"/>
      <c r="W790" s="183"/>
    </row>
    <row r="791" spans="1:23" ht="16.95" customHeight="1" x14ac:dyDescent="0.3">
      <c r="A791" s="34" t="s">
        <v>102</v>
      </c>
      <c r="B791" s="18">
        <v>737</v>
      </c>
      <c r="C791" s="176">
        <v>43106</v>
      </c>
      <c r="D791" s="51">
        <v>0.41599537037037032</v>
      </c>
      <c r="E791" s="51">
        <v>0.83386574074074071</v>
      </c>
      <c r="F791" s="9">
        <f t="shared" si="472"/>
        <v>0.41787037037037039</v>
      </c>
      <c r="G791" s="5">
        <v>10</v>
      </c>
      <c r="H791" s="42">
        <f t="shared" si="441"/>
        <v>1.5</v>
      </c>
      <c r="I791" s="5">
        <f t="shared" si="473"/>
        <v>8.5</v>
      </c>
      <c r="J791" s="28">
        <f t="shared" si="466"/>
        <v>0</v>
      </c>
      <c r="K791" s="42">
        <f t="shared" si="474"/>
        <v>0</v>
      </c>
      <c r="L791" s="130">
        <f t="shared" si="475"/>
        <v>0</v>
      </c>
      <c r="M791" s="42">
        <f t="shared" si="476"/>
        <v>0</v>
      </c>
      <c r="N791" s="42"/>
      <c r="O791" s="42"/>
      <c r="P791" s="42"/>
      <c r="Q791" s="42"/>
      <c r="R791" s="42"/>
      <c r="S791" s="5"/>
      <c r="T791" s="5"/>
      <c r="U791" s="5"/>
      <c r="V791" s="5"/>
      <c r="W791" s="183"/>
    </row>
    <row r="792" spans="1:23" ht="16.95" customHeight="1" x14ac:dyDescent="0.3">
      <c r="A792" s="34"/>
      <c r="B792" s="18">
        <v>738</v>
      </c>
      <c r="C792" s="176">
        <v>43107</v>
      </c>
      <c r="D792" s="51">
        <v>0.4934837962962963</v>
      </c>
      <c r="E792" s="51">
        <v>0.91753472222222221</v>
      </c>
      <c r="F792" s="9">
        <f t="shared" si="472"/>
        <v>0.42405092592592591</v>
      </c>
      <c r="G792" s="5">
        <v>10</v>
      </c>
      <c r="H792" s="42">
        <f t="shared" si="441"/>
        <v>1.5</v>
      </c>
      <c r="I792" s="5">
        <f t="shared" si="473"/>
        <v>8.5</v>
      </c>
      <c r="J792" s="28">
        <f t="shared" si="466"/>
        <v>0</v>
      </c>
      <c r="K792" s="42">
        <f t="shared" si="474"/>
        <v>0</v>
      </c>
      <c r="L792" s="130">
        <f t="shared" si="475"/>
        <v>0</v>
      </c>
      <c r="M792" s="42">
        <f t="shared" si="476"/>
        <v>0</v>
      </c>
      <c r="N792" s="42"/>
      <c r="O792" s="42"/>
      <c r="P792" s="42"/>
      <c r="Q792" s="42"/>
      <c r="R792" s="42"/>
      <c r="S792" s="5"/>
      <c r="T792" s="5"/>
      <c r="U792" s="5"/>
      <c r="V792" s="5"/>
      <c r="W792" s="183"/>
    </row>
    <row r="793" spans="1:23" ht="16.95" customHeight="1" x14ac:dyDescent="0.3">
      <c r="A793" s="34"/>
      <c r="B793" s="18">
        <v>739</v>
      </c>
      <c r="C793" s="176">
        <v>43108</v>
      </c>
      <c r="D793" s="51">
        <v>0.44417824074074069</v>
      </c>
      <c r="E793" s="51">
        <v>0.72936342592592596</v>
      </c>
      <c r="F793" s="9">
        <f t="shared" si="472"/>
        <v>0.28518518518518526</v>
      </c>
      <c r="G793" s="5">
        <v>7</v>
      </c>
      <c r="H793" s="42">
        <f t="shared" si="441"/>
        <v>0.5</v>
      </c>
      <c r="I793" s="5">
        <f t="shared" si="473"/>
        <v>6.5</v>
      </c>
      <c r="J793" s="28">
        <f t="shared" si="466"/>
        <v>0</v>
      </c>
      <c r="K793" s="42">
        <f t="shared" si="474"/>
        <v>0</v>
      </c>
      <c r="L793" s="130">
        <f t="shared" si="475"/>
        <v>0</v>
      </c>
      <c r="M793" s="42">
        <f t="shared" si="476"/>
        <v>0</v>
      </c>
      <c r="N793" s="42">
        <v>2</v>
      </c>
      <c r="O793" s="42">
        <v>1</v>
      </c>
      <c r="P793" s="42">
        <f t="shared" ref="P793" si="477">IF(O793&gt;6,ROUND(N793*4/3*120+6*5/3*120+(O793-6)*8/3*120,0),ROUND(N793*4/3*120+O793*5/3*120,0))</f>
        <v>520</v>
      </c>
      <c r="Q793" s="42"/>
      <c r="R793" s="42"/>
      <c r="S793" s="5"/>
      <c r="T793" s="5"/>
      <c r="U793" s="5"/>
      <c r="V793" s="5"/>
      <c r="W793" s="183"/>
    </row>
    <row r="794" spans="1:23" ht="16.95" customHeight="1" x14ac:dyDescent="0.3">
      <c r="A794" s="34"/>
      <c r="B794" s="18">
        <v>740</v>
      </c>
      <c r="C794" s="176">
        <v>43109</v>
      </c>
      <c r="D794" s="202" t="s">
        <v>21</v>
      </c>
      <c r="E794" s="203"/>
      <c r="F794" s="9"/>
      <c r="G794" s="5"/>
      <c r="H794" s="42"/>
      <c r="I794" s="5"/>
      <c r="J794" s="28">
        <f t="shared" si="466"/>
        <v>0</v>
      </c>
      <c r="K794" s="42"/>
      <c r="L794" s="130"/>
      <c r="M794" s="42"/>
      <c r="N794" s="42"/>
      <c r="O794" s="42"/>
      <c r="P794" s="42"/>
      <c r="Q794" s="42"/>
      <c r="R794" s="42"/>
      <c r="S794" s="5"/>
      <c r="T794" s="5"/>
      <c r="U794" s="5"/>
      <c r="V794" s="5"/>
      <c r="W794" s="183"/>
    </row>
    <row r="795" spans="1:23" ht="16.95" customHeight="1" x14ac:dyDescent="0.3">
      <c r="A795" s="34"/>
      <c r="B795" s="18">
        <v>741</v>
      </c>
      <c r="C795" s="176">
        <v>43110</v>
      </c>
      <c r="D795" s="51">
        <v>0.43916666666666665</v>
      </c>
      <c r="E795" s="51">
        <v>0.91729166666666673</v>
      </c>
      <c r="F795" s="9">
        <f t="shared" si="472"/>
        <v>0.47812500000000008</v>
      </c>
      <c r="G795" s="5">
        <v>11.5</v>
      </c>
      <c r="H795" s="42">
        <f t="shared" si="441"/>
        <v>1.5</v>
      </c>
      <c r="I795" s="5">
        <f t="shared" si="473"/>
        <v>10</v>
      </c>
      <c r="J795" s="28">
        <f t="shared" si="466"/>
        <v>0</v>
      </c>
      <c r="K795" s="42">
        <f t="shared" si="474"/>
        <v>0</v>
      </c>
      <c r="L795" s="130">
        <f t="shared" si="475"/>
        <v>0</v>
      </c>
      <c r="M795" s="42">
        <f t="shared" si="476"/>
        <v>0</v>
      </c>
      <c r="N795" s="42">
        <v>2</v>
      </c>
      <c r="O795" s="42">
        <v>8</v>
      </c>
      <c r="P795" s="42">
        <f t="shared" ref="P795:P796" si="478">IF(O795&gt;6,ROUND(N795*4/3*120+6*5/3*120+(O795-6)*8/3*120,0),ROUND(N795*4/3*120+O795*5/3*120,0))</f>
        <v>2160</v>
      </c>
      <c r="Q795" s="42"/>
      <c r="R795" s="42"/>
      <c r="S795" s="5"/>
      <c r="T795" s="5"/>
      <c r="U795" s="5"/>
      <c r="V795" s="5"/>
      <c r="W795" s="183"/>
    </row>
    <row r="796" spans="1:23" ht="16.95" customHeight="1" x14ac:dyDescent="0.3">
      <c r="A796" s="34"/>
      <c r="B796" s="18">
        <v>742</v>
      </c>
      <c r="C796" s="176">
        <v>43111</v>
      </c>
      <c r="D796" s="51">
        <v>0.61729166666666668</v>
      </c>
      <c r="E796" s="51">
        <v>0.9175578703703704</v>
      </c>
      <c r="F796" s="9">
        <f t="shared" si="472"/>
        <v>0.30026620370370372</v>
      </c>
      <c r="G796" s="5">
        <v>7</v>
      </c>
      <c r="H796" s="42">
        <f t="shared" si="441"/>
        <v>0.5</v>
      </c>
      <c r="I796" s="5">
        <f t="shared" si="473"/>
        <v>6.5</v>
      </c>
      <c r="J796" s="28">
        <f t="shared" si="466"/>
        <v>0</v>
      </c>
      <c r="K796" s="42">
        <f t="shared" si="474"/>
        <v>0</v>
      </c>
      <c r="L796" s="130">
        <f t="shared" si="475"/>
        <v>0</v>
      </c>
      <c r="M796" s="42">
        <f t="shared" si="476"/>
        <v>0</v>
      </c>
      <c r="N796" s="42">
        <v>2</v>
      </c>
      <c r="O796" s="42">
        <v>4.5</v>
      </c>
      <c r="P796" s="42">
        <f t="shared" si="478"/>
        <v>1220</v>
      </c>
      <c r="Q796" s="42"/>
      <c r="R796" s="42"/>
      <c r="S796" s="5"/>
      <c r="T796" s="5"/>
      <c r="U796" s="5"/>
      <c r="V796" s="5"/>
      <c r="W796" s="183"/>
    </row>
    <row r="797" spans="1:23" x14ac:dyDescent="0.3">
      <c r="A797" s="34"/>
      <c r="B797" s="18"/>
      <c r="C797" s="177" t="s">
        <v>207</v>
      </c>
      <c r="D797" s="26"/>
      <c r="E797" s="26"/>
      <c r="F797" s="32"/>
      <c r="G797" s="27">
        <f>SUM(G769:G796)</f>
        <v>231</v>
      </c>
      <c r="H797" s="27">
        <f>SUM(H769:H796)</f>
        <v>29</v>
      </c>
      <c r="I797" s="27">
        <f t="shared" ref="I797:R797" si="479">SUM(I769:I796)</f>
        <v>202.5</v>
      </c>
      <c r="J797" s="27">
        <f t="shared" si="479"/>
        <v>1.5</v>
      </c>
      <c r="K797" s="27">
        <f t="shared" si="479"/>
        <v>1.5</v>
      </c>
      <c r="L797" s="36">
        <f t="shared" si="479"/>
        <v>0</v>
      </c>
      <c r="M797" s="27">
        <f t="shared" si="479"/>
        <v>238</v>
      </c>
      <c r="N797" s="27">
        <f t="shared" ref="N797:P797" si="480">SUM(N769:N796)</f>
        <v>6</v>
      </c>
      <c r="O797" s="27">
        <f t="shared" si="480"/>
        <v>13.5</v>
      </c>
      <c r="P797" s="27">
        <f t="shared" si="480"/>
        <v>3900</v>
      </c>
      <c r="Q797" s="27">
        <v>1</v>
      </c>
      <c r="R797" s="27">
        <f t="shared" si="479"/>
        <v>1652</v>
      </c>
      <c r="S797" s="27">
        <v>3</v>
      </c>
      <c r="T797" s="27">
        <v>1888</v>
      </c>
      <c r="U797" s="36">
        <v>1</v>
      </c>
      <c r="V797" s="27">
        <v>1040</v>
      </c>
      <c r="W797" s="47" t="s">
        <v>212</v>
      </c>
    </row>
    <row r="798" spans="1:23" x14ac:dyDescent="0.3">
      <c r="A798" s="34"/>
      <c r="B798" s="118"/>
      <c r="C798" s="177" t="s">
        <v>336</v>
      </c>
      <c r="D798" s="84"/>
      <c r="E798" s="85"/>
      <c r="F798" s="32"/>
      <c r="G798" s="27">
        <f>G797-G783-G775-G771</f>
        <v>206</v>
      </c>
      <c r="H798" s="27">
        <f>H797-H783-H775-H771</f>
        <v>26.5</v>
      </c>
      <c r="I798" s="27">
        <f>I797-J786-I783-I775-I771</f>
        <v>179.5</v>
      </c>
      <c r="J798" s="27">
        <f>J797-J786-J783-J775-J771</f>
        <v>0.5</v>
      </c>
      <c r="K798" s="27">
        <f t="shared" ref="K798:M798" si="481">K797-K786-K783-K775-K771</f>
        <v>0.5</v>
      </c>
      <c r="L798" s="27">
        <f t="shared" si="481"/>
        <v>0</v>
      </c>
      <c r="M798" s="27">
        <f t="shared" si="481"/>
        <v>79</v>
      </c>
      <c r="N798" s="27">
        <f>N797</f>
        <v>6</v>
      </c>
      <c r="O798" s="27">
        <f t="shared" ref="O798" si="482">O797</f>
        <v>13.5</v>
      </c>
      <c r="P798" s="27">
        <f t="shared" ref="P798" si="483">P797</f>
        <v>3900</v>
      </c>
      <c r="Q798" s="27">
        <f t="shared" ref="Q798" si="484">Q797</f>
        <v>1</v>
      </c>
      <c r="R798" s="27">
        <f t="shared" ref="R798" si="485">R797</f>
        <v>1652</v>
      </c>
      <c r="S798" s="27">
        <f t="shared" ref="S798" si="486">S797</f>
        <v>3</v>
      </c>
      <c r="T798" s="27">
        <f t="shared" ref="T798" si="487">T797</f>
        <v>1888</v>
      </c>
      <c r="U798" s="36">
        <f t="shared" ref="U798" si="488">U797</f>
        <v>1</v>
      </c>
      <c r="V798" s="27">
        <f t="shared" ref="V798" si="489">V797</f>
        <v>1040</v>
      </c>
      <c r="W798" s="27"/>
    </row>
    <row r="799" spans="1:23" ht="16.95" customHeight="1" x14ac:dyDescent="0.3">
      <c r="A799" s="34"/>
      <c r="B799" s="18">
        <v>743</v>
      </c>
      <c r="C799" s="179">
        <v>43112</v>
      </c>
      <c r="D799" s="81">
        <v>0.4473611111111111</v>
      </c>
      <c r="E799" s="81">
        <v>0.73476851851851854</v>
      </c>
      <c r="F799" s="76">
        <f t="shared" si="472"/>
        <v>0.28740740740740744</v>
      </c>
      <c r="G799" s="77">
        <v>7</v>
      </c>
      <c r="H799" s="78">
        <f t="shared" ref="H799:H863" si="490">IF(G799&gt;=9,1.5,0.5)</f>
        <v>0.5</v>
      </c>
      <c r="I799" s="77">
        <f t="shared" si="473"/>
        <v>6.5</v>
      </c>
      <c r="J799" s="79">
        <f t="shared" ref="J799:J826" si="491">IF(I799-10&lt;0,0,(I799-10))</f>
        <v>0</v>
      </c>
      <c r="K799" s="78">
        <f t="shared" si="474"/>
        <v>0</v>
      </c>
      <c r="L799" s="80">
        <f t="shared" si="475"/>
        <v>0</v>
      </c>
      <c r="M799" s="78">
        <f t="shared" si="476"/>
        <v>0</v>
      </c>
      <c r="N799" s="78"/>
      <c r="O799" s="78"/>
      <c r="P799" s="78"/>
      <c r="Q799" s="78"/>
      <c r="R799" s="78"/>
      <c r="S799" s="77"/>
      <c r="T799" s="77"/>
      <c r="U799" s="77"/>
      <c r="V799" s="77"/>
      <c r="W799" s="183"/>
    </row>
    <row r="800" spans="1:23" ht="16.95" customHeight="1" x14ac:dyDescent="0.3">
      <c r="A800" s="34"/>
      <c r="B800" s="18">
        <v>744</v>
      </c>
      <c r="C800" s="179">
        <v>43113</v>
      </c>
      <c r="D800" s="81">
        <v>0.40988425925925925</v>
      </c>
      <c r="E800" s="81">
        <v>0.83447916666666666</v>
      </c>
      <c r="F800" s="76">
        <f t="shared" si="472"/>
        <v>0.42459490740740741</v>
      </c>
      <c r="G800" s="77">
        <v>10</v>
      </c>
      <c r="H800" s="78">
        <f t="shared" si="490"/>
        <v>1.5</v>
      </c>
      <c r="I800" s="77">
        <f t="shared" si="473"/>
        <v>8.5</v>
      </c>
      <c r="J800" s="79">
        <f>IF(I800-8&lt;0,0,(I800-8))</f>
        <v>0.5</v>
      </c>
      <c r="K800" s="78">
        <f t="shared" si="474"/>
        <v>0.5</v>
      </c>
      <c r="L800" s="80">
        <f t="shared" si="475"/>
        <v>0</v>
      </c>
      <c r="M800" s="78">
        <f t="shared" si="476"/>
        <v>80</v>
      </c>
      <c r="N800" s="78"/>
      <c r="O800" s="78"/>
      <c r="P800" s="78"/>
      <c r="Q800" s="78"/>
      <c r="R800" s="78"/>
      <c r="S800" s="77" t="s">
        <v>339</v>
      </c>
      <c r="T800" s="77">
        <v>1040</v>
      </c>
      <c r="U800" s="77"/>
      <c r="V800" s="77"/>
      <c r="W800" s="183"/>
    </row>
    <row r="801" spans="1:23" ht="16.95" customHeight="1" x14ac:dyDescent="0.3">
      <c r="A801" s="34"/>
      <c r="B801" s="18">
        <v>745</v>
      </c>
      <c r="C801" s="179">
        <v>43114</v>
      </c>
      <c r="D801" s="81">
        <v>0.42208333333333337</v>
      </c>
      <c r="E801" s="81">
        <v>0.84145833333333331</v>
      </c>
      <c r="F801" s="76">
        <f t="shared" si="472"/>
        <v>0.41937499999999994</v>
      </c>
      <c r="G801" s="77">
        <v>10</v>
      </c>
      <c r="H801" s="78">
        <f t="shared" si="490"/>
        <v>1.5</v>
      </c>
      <c r="I801" s="77">
        <f t="shared" si="473"/>
        <v>8.5</v>
      </c>
      <c r="J801" s="79">
        <f>IF(I801-8&lt;0,0,(I801-8))</f>
        <v>0.5</v>
      </c>
      <c r="K801" s="78">
        <f t="shared" si="474"/>
        <v>0.5</v>
      </c>
      <c r="L801" s="80">
        <f t="shared" si="475"/>
        <v>0</v>
      </c>
      <c r="M801" s="78">
        <f t="shared" si="476"/>
        <v>80</v>
      </c>
      <c r="N801" s="78"/>
      <c r="O801" s="78"/>
      <c r="P801" s="78"/>
      <c r="Q801" s="78" t="s">
        <v>268</v>
      </c>
      <c r="R801" s="78">
        <f>IF(I801&gt;8,ROUND(2*4/3*120+6*5/3*120+(I801-8)*8/3*120,0),ROUND(2*4/3*120+(I801-2)*5/3*120,0))</f>
        <v>1680</v>
      </c>
      <c r="S801" s="77"/>
      <c r="T801" s="77"/>
      <c r="U801" s="77"/>
      <c r="V801" s="77"/>
      <c r="W801" s="183"/>
    </row>
    <row r="802" spans="1:23" ht="16.95" customHeight="1" x14ac:dyDescent="0.3">
      <c r="A802" s="34"/>
      <c r="B802" s="18">
        <v>746</v>
      </c>
      <c r="C802" s="179">
        <v>43115</v>
      </c>
      <c r="D802" s="81" t="s">
        <v>57</v>
      </c>
      <c r="E802" s="81" t="s">
        <v>57</v>
      </c>
      <c r="F802" s="76"/>
      <c r="G802" s="79">
        <v>8.5</v>
      </c>
      <c r="H802" s="78">
        <f t="shared" si="490"/>
        <v>0.5</v>
      </c>
      <c r="I802" s="77">
        <f t="shared" si="473"/>
        <v>8</v>
      </c>
      <c r="J802" s="79">
        <f t="shared" si="491"/>
        <v>0</v>
      </c>
      <c r="K802" s="78">
        <f t="shared" si="474"/>
        <v>0</v>
      </c>
      <c r="L802" s="80">
        <f t="shared" si="475"/>
        <v>0</v>
      </c>
      <c r="M802" s="78">
        <f t="shared" si="476"/>
        <v>0</v>
      </c>
      <c r="N802" s="78"/>
      <c r="O802" s="78"/>
      <c r="P802" s="78"/>
      <c r="Q802" s="78"/>
      <c r="R802" s="78"/>
      <c r="S802" s="77"/>
      <c r="T802" s="77"/>
      <c r="U802" s="77"/>
      <c r="V802" s="77"/>
      <c r="W802" s="183"/>
    </row>
    <row r="803" spans="1:23" ht="16.95" customHeight="1" x14ac:dyDescent="0.3">
      <c r="A803" s="34"/>
      <c r="B803" s="18">
        <v>747</v>
      </c>
      <c r="C803" s="179">
        <v>43116</v>
      </c>
      <c r="D803" s="81">
        <v>0.50532407407407409</v>
      </c>
      <c r="E803" s="81" t="s">
        <v>69</v>
      </c>
      <c r="F803" s="76"/>
      <c r="G803" s="79">
        <v>10</v>
      </c>
      <c r="H803" s="78">
        <f t="shared" si="490"/>
        <v>1.5</v>
      </c>
      <c r="I803" s="77">
        <f t="shared" si="473"/>
        <v>8.5</v>
      </c>
      <c r="J803" s="79">
        <f t="shared" si="491"/>
        <v>0</v>
      </c>
      <c r="K803" s="78">
        <f t="shared" si="474"/>
        <v>0</v>
      </c>
      <c r="L803" s="80">
        <f t="shared" si="475"/>
        <v>0</v>
      </c>
      <c r="M803" s="78">
        <f t="shared" si="476"/>
        <v>0</v>
      </c>
      <c r="N803" s="78"/>
      <c r="O803" s="78"/>
      <c r="P803" s="78"/>
      <c r="Q803" s="78"/>
      <c r="R803" s="78"/>
      <c r="S803" s="77"/>
      <c r="T803" s="77"/>
      <c r="U803" s="77"/>
      <c r="V803" s="77"/>
      <c r="W803" s="183"/>
    </row>
    <row r="804" spans="1:23" ht="16.95" customHeight="1" x14ac:dyDescent="0.3">
      <c r="A804" s="34"/>
      <c r="B804" s="18">
        <v>748</v>
      </c>
      <c r="C804" s="179">
        <v>43117</v>
      </c>
      <c r="D804" s="81">
        <v>0.47798611111111117</v>
      </c>
      <c r="E804" s="81">
        <v>0.91766203703703697</v>
      </c>
      <c r="F804" s="76">
        <f t="shared" si="472"/>
        <v>0.4396759259259258</v>
      </c>
      <c r="G804" s="77">
        <v>10.5</v>
      </c>
      <c r="H804" s="78">
        <f t="shared" si="490"/>
        <v>1.5</v>
      </c>
      <c r="I804" s="77">
        <f t="shared" si="473"/>
        <v>9</v>
      </c>
      <c r="J804" s="79">
        <f t="shared" si="491"/>
        <v>0</v>
      </c>
      <c r="K804" s="78">
        <f t="shared" si="474"/>
        <v>0</v>
      </c>
      <c r="L804" s="80">
        <f t="shared" si="475"/>
        <v>0</v>
      </c>
      <c r="M804" s="78">
        <f t="shared" si="476"/>
        <v>0</v>
      </c>
      <c r="N804" s="78"/>
      <c r="O804" s="78"/>
      <c r="P804" s="78"/>
      <c r="Q804" s="78"/>
      <c r="R804" s="78"/>
      <c r="S804" s="77"/>
      <c r="T804" s="77"/>
      <c r="U804" s="77"/>
      <c r="V804" s="77"/>
      <c r="W804" s="183"/>
    </row>
    <row r="805" spans="1:23" ht="16.95" customHeight="1" x14ac:dyDescent="0.3">
      <c r="A805" s="34"/>
      <c r="B805" s="18">
        <v>749</v>
      </c>
      <c r="C805" s="179">
        <v>43118</v>
      </c>
      <c r="D805" s="81">
        <v>0.49817129629629631</v>
      </c>
      <c r="E805" s="81">
        <v>0.91673611111111108</v>
      </c>
      <c r="F805" s="76">
        <f t="shared" si="472"/>
        <v>0.41856481481481478</v>
      </c>
      <c r="G805" s="77">
        <v>10</v>
      </c>
      <c r="H805" s="78">
        <f t="shared" si="490"/>
        <v>1.5</v>
      </c>
      <c r="I805" s="77">
        <f t="shared" si="473"/>
        <v>8.5</v>
      </c>
      <c r="J805" s="79">
        <f t="shared" si="491"/>
        <v>0</v>
      </c>
      <c r="K805" s="78">
        <f t="shared" si="474"/>
        <v>0</v>
      </c>
      <c r="L805" s="80">
        <f t="shared" si="475"/>
        <v>0</v>
      </c>
      <c r="M805" s="78">
        <f t="shared" si="476"/>
        <v>0</v>
      </c>
      <c r="N805" s="78"/>
      <c r="O805" s="78"/>
      <c r="P805" s="78"/>
      <c r="Q805" s="78"/>
      <c r="R805" s="78"/>
      <c r="S805" s="77"/>
      <c r="T805" s="77"/>
      <c r="U805" s="77"/>
      <c r="V805" s="77"/>
      <c r="W805" s="183"/>
    </row>
    <row r="806" spans="1:23" ht="16.95" customHeight="1" x14ac:dyDescent="0.3">
      <c r="A806" s="34"/>
      <c r="B806" s="18">
        <v>750</v>
      </c>
      <c r="C806" s="179">
        <v>43119</v>
      </c>
      <c r="D806" s="81">
        <v>0.50217592592592586</v>
      </c>
      <c r="E806" s="81">
        <v>0.93688657407407405</v>
      </c>
      <c r="F806" s="76">
        <f t="shared" si="472"/>
        <v>0.43471064814814819</v>
      </c>
      <c r="G806" s="77">
        <v>10.5</v>
      </c>
      <c r="H806" s="78">
        <f t="shared" si="490"/>
        <v>1.5</v>
      </c>
      <c r="I806" s="77">
        <f t="shared" si="473"/>
        <v>9</v>
      </c>
      <c r="J806" s="79">
        <f>IF(I806-8&lt;0,0,(I806-8))</f>
        <v>1</v>
      </c>
      <c r="K806" s="78">
        <f t="shared" si="474"/>
        <v>1</v>
      </c>
      <c r="L806" s="80">
        <f t="shared" si="475"/>
        <v>0</v>
      </c>
      <c r="M806" s="78">
        <f t="shared" si="476"/>
        <v>160</v>
      </c>
      <c r="N806" s="78"/>
      <c r="O806" s="78"/>
      <c r="P806" s="78"/>
      <c r="Q806" s="78" t="s">
        <v>268</v>
      </c>
      <c r="R806" s="78">
        <f>IF(I806&gt;8,ROUND(2*4/3*120+6*5/3*120+(I806-8)*8/3*120,0),ROUND(2*4/3*120+(I806-2)*5/3*120,0))</f>
        <v>1840</v>
      </c>
      <c r="S806" s="77"/>
      <c r="T806" s="77"/>
      <c r="U806" s="77"/>
      <c r="V806" s="77"/>
      <c r="W806" s="183"/>
    </row>
    <row r="807" spans="1:23" ht="16.95" customHeight="1" x14ac:dyDescent="0.3">
      <c r="A807" s="34"/>
      <c r="B807" s="18">
        <v>751</v>
      </c>
      <c r="C807" s="179">
        <v>43120</v>
      </c>
      <c r="D807" s="81">
        <v>0.44033564814814818</v>
      </c>
      <c r="E807" s="81">
        <v>0.93763888888888891</v>
      </c>
      <c r="F807" s="76">
        <f t="shared" si="472"/>
        <v>0.49730324074074073</v>
      </c>
      <c r="G807" s="79">
        <v>12</v>
      </c>
      <c r="H807" s="78">
        <f t="shared" si="490"/>
        <v>1.5</v>
      </c>
      <c r="I807" s="77">
        <f t="shared" si="473"/>
        <v>10.5</v>
      </c>
      <c r="J807" s="79">
        <f t="shared" si="491"/>
        <v>0.5</v>
      </c>
      <c r="K807" s="78">
        <f t="shared" si="474"/>
        <v>0.5</v>
      </c>
      <c r="L807" s="80">
        <f t="shared" si="475"/>
        <v>0</v>
      </c>
      <c r="M807" s="78">
        <f t="shared" si="476"/>
        <v>80</v>
      </c>
      <c r="N807" s="78"/>
      <c r="O807" s="78"/>
      <c r="P807" s="78"/>
      <c r="Q807" s="78"/>
      <c r="R807" s="78"/>
      <c r="S807" s="77"/>
      <c r="T807" s="77"/>
      <c r="U807" s="77"/>
      <c r="V807" s="77"/>
      <c r="W807" s="183"/>
    </row>
    <row r="808" spans="1:23" ht="16.95" customHeight="1" x14ac:dyDescent="0.3">
      <c r="A808" s="34"/>
      <c r="B808" s="18">
        <v>752</v>
      </c>
      <c r="C808" s="179">
        <v>43121</v>
      </c>
      <c r="D808" s="81">
        <v>0.46231481481481485</v>
      </c>
      <c r="E808" s="81">
        <v>0.9275578703703703</v>
      </c>
      <c r="F808" s="76">
        <f t="shared" si="472"/>
        <v>0.46524305555555545</v>
      </c>
      <c r="G808" s="77">
        <v>11</v>
      </c>
      <c r="H808" s="78">
        <f t="shared" si="490"/>
        <v>1.5</v>
      </c>
      <c r="I808" s="77">
        <f t="shared" si="473"/>
        <v>9.5</v>
      </c>
      <c r="J808" s="79">
        <f t="shared" si="491"/>
        <v>0</v>
      </c>
      <c r="K808" s="78">
        <f t="shared" si="474"/>
        <v>0</v>
      </c>
      <c r="L808" s="80">
        <f t="shared" si="475"/>
        <v>0</v>
      </c>
      <c r="M808" s="78">
        <f t="shared" si="476"/>
        <v>0</v>
      </c>
      <c r="N808" s="78"/>
      <c r="O808" s="78"/>
      <c r="P808" s="78"/>
      <c r="Q808" s="78"/>
      <c r="R808" s="78"/>
      <c r="S808" s="77"/>
      <c r="T808" s="77"/>
      <c r="U808" s="77"/>
      <c r="V808" s="77"/>
      <c r="W808" s="183"/>
    </row>
    <row r="809" spans="1:23" ht="16.95" customHeight="1" x14ac:dyDescent="0.3">
      <c r="A809" s="34"/>
      <c r="B809" s="18">
        <v>753</v>
      </c>
      <c r="C809" s="179">
        <v>43122</v>
      </c>
      <c r="D809" s="81">
        <v>0.43700231481481483</v>
      </c>
      <c r="E809" s="81" t="s">
        <v>69</v>
      </c>
      <c r="F809" s="76"/>
      <c r="G809" s="79">
        <v>10</v>
      </c>
      <c r="H809" s="78">
        <f t="shared" si="490"/>
        <v>1.5</v>
      </c>
      <c r="I809" s="77">
        <f t="shared" si="473"/>
        <v>8.5</v>
      </c>
      <c r="J809" s="79">
        <f t="shared" si="491"/>
        <v>0</v>
      </c>
      <c r="K809" s="78">
        <f t="shared" si="474"/>
        <v>0</v>
      </c>
      <c r="L809" s="80">
        <f t="shared" si="475"/>
        <v>0</v>
      </c>
      <c r="M809" s="78">
        <f t="shared" si="476"/>
        <v>0</v>
      </c>
      <c r="N809" s="78"/>
      <c r="O809" s="78"/>
      <c r="P809" s="78"/>
      <c r="Q809" s="78"/>
      <c r="R809" s="78"/>
      <c r="S809" s="77"/>
      <c r="T809" s="77"/>
      <c r="U809" s="77"/>
      <c r="V809" s="77"/>
      <c r="W809" s="183"/>
    </row>
    <row r="810" spans="1:23" x14ac:dyDescent="0.3">
      <c r="A810" s="34"/>
      <c r="B810" s="18">
        <v>754</v>
      </c>
      <c r="C810" s="179">
        <v>43123</v>
      </c>
      <c r="D810" s="81">
        <v>0.48833333333333334</v>
      </c>
      <c r="E810" s="81">
        <v>0.91733796296296299</v>
      </c>
      <c r="F810" s="76">
        <f t="shared" si="472"/>
        <v>0.42900462962962965</v>
      </c>
      <c r="G810" s="77">
        <v>10.5</v>
      </c>
      <c r="H810" s="78">
        <f t="shared" si="490"/>
        <v>1.5</v>
      </c>
      <c r="I810" s="77">
        <f t="shared" si="473"/>
        <v>9</v>
      </c>
      <c r="J810" s="79">
        <f>IF(I810-8&lt;0,0,(I810-8))</f>
        <v>1</v>
      </c>
      <c r="K810" s="78">
        <f t="shared" si="474"/>
        <v>1</v>
      </c>
      <c r="L810" s="80">
        <f t="shared" si="475"/>
        <v>0</v>
      </c>
      <c r="M810" s="78">
        <f t="shared" si="476"/>
        <v>160</v>
      </c>
      <c r="N810" s="78"/>
      <c r="O810" s="78"/>
      <c r="P810" s="78"/>
      <c r="Q810" s="78"/>
      <c r="R810" s="78"/>
      <c r="S810" s="77" t="s">
        <v>265</v>
      </c>
      <c r="T810" s="77">
        <v>1120</v>
      </c>
      <c r="U810" s="77"/>
      <c r="V810" s="77"/>
      <c r="W810" s="183"/>
    </row>
    <row r="811" spans="1:23" ht="16.95" customHeight="1" x14ac:dyDescent="0.3">
      <c r="A811" s="34"/>
      <c r="B811" s="18">
        <v>755</v>
      </c>
      <c r="C811" s="179">
        <v>43124</v>
      </c>
      <c r="D811" s="81">
        <v>0.45793981481481483</v>
      </c>
      <c r="E811" s="81">
        <v>0.9185416666666667</v>
      </c>
      <c r="F811" s="76">
        <f t="shared" si="472"/>
        <v>0.46060185185185187</v>
      </c>
      <c r="G811" s="77">
        <v>11</v>
      </c>
      <c r="H811" s="78">
        <f t="shared" si="490"/>
        <v>1.5</v>
      </c>
      <c r="I811" s="77">
        <f t="shared" si="473"/>
        <v>9.5</v>
      </c>
      <c r="J811" s="79">
        <f t="shared" si="491"/>
        <v>0</v>
      </c>
      <c r="K811" s="78">
        <f t="shared" si="474"/>
        <v>0</v>
      </c>
      <c r="L811" s="80">
        <f t="shared" si="475"/>
        <v>0</v>
      </c>
      <c r="M811" s="78">
        <f t="shared" si="476"/>
        <v>0</v>
      </c>
      <c r="N811" s="78"/>
      <c r="O811" s="78"/>
      <c r="P811" s="78"/>
      <c r="Q811" s="78"/>
      <c r="R811" s="78"/>
      <c r="S811" s="77"/>
      <c r="T811" s="77"/>
      <c r="U811" s="77"/>
      <c r="V811" s="77"/>
      <c r="W811" s="183"/>
    </row>
    <row r="812" spans="1:23" ht="16.95" customHeight="1" x14ac:dyDescent="0.3">
      <c r="A812" s="34"/>
      <c r="B812" s="18">
        <v>756</v>
      </c>
      <c r="C812" s="179">
        <v>43125</v>
      </c>
      <c r="D812" s="81" t="s">
        <v>69</v>
      </c>
      <c r="E812" s="81" t="s">
        <v>69</v>
      </c>
      <c r="F812" s="76"/>
      <c r="G812" s="79">
        <v>10</v>
      </c>
      <c r="H812" s="78">
        <f t="shared" si="490"/>
        <v>1.5</v>
      </c>
      <c r="I812" s="77">
        <f t="shared" si="473"/>
        <v>8.5</v>
      </c>
      <c r="J812" s="79">
        <f t="shared" si="491"/>
        <v>0</v>
      </c>
      <c r="K812" s="78">
        <f t="shared" si="474"/>
        <v>0</v>
      </c>
      <c r="L812" s="80">
        <f t="shared" si="475"/>
        <v>0</v>
      </c>
      <c r="M812" s="78">
        <f t="shared" si="476"/>
        <v>0</v>
      </c>
      <c r="N812" s="78"/>
      <c r="O812" s="78"/>
      <c r="P812" s="78"/>
      <c r="Q812" s="78"/>
      <c r="R812" s="78"/>
      <c r="S812" s="77"/>
      <c r="T812" s="77"/>
      <c r="U812" s="77"/>
      <c r="V812" s="77"/>
      <c r="W812" s="183"/>
    </row>
    <row r="813" spans="1:23" ht="16.95" customHeight="1" x14ac:dyDescent="0.3">
      <c r="A813" s="34"/>
      <c r="B813" s="18">
        <v>757</v>
      </c>
      <c r="C813" s="179">
        <v>43126</v>
      </c>
      <c r="D813" s="81">
        <v>0.45083333333333336</v>
      </c>
      <c r="E813" s="81">
        <v>0.91697916666666668</v>
      </c>
      <c r="F813" s="76">
        <f t="shared" si="472"/>
        <v>0.46614583333333331</v>
      </c>
      <c r="G813" s="77">
        <v>11</v>
      </c>
      <c r="H813" s="78">
        <f t="shared" si="490"/>
        <v>1.5</v>
      </c>
      <c r="I813" s="77">
        <f t="shared" si="473"/>
        <v>9.5</v>
      </c>
      <c r="J813" s="79">
        <f>IF(I813-8&lt;0,0,(I813-8))</f>
        <v>1.5</v>
      </c>
      <c r="K813" s="78">
        <f t="shared" si="474"/>
        <v>1.5</v>
      </c>
      <c r="L813" s="80">
        <f t="shared" si="475"/>
        <v>0</v>
      </c>
      <c r="M813" s="78">
        <f t="shared" si="476"/>
        <v>240</v>
      </c>
      <c r="N813" s="78"/>
      <c r="O813" s="78"/>
      <c r="P813" s="78"/>
      <c r="Q813" s="78" t="s">
        <v>268</v>
      </c>
      <c r="R813" s="78">
        <f>IF(I813&gt;8,ROUND(2*4/3*120+6*5/3*120+(I813-8)*8/3*120,0),ROUND(2*4/3*120+(I813-2)*5/3*120,0))</f>
        <v>2000</v>
      </c>
      <c r="S813" s="77"/>
      <c r="T813" s="77"/>
      <c r="U813" s="77"/>
      <c r="V813" s="77"/>
      <c r="W813" s="183"/>
    </row>
    <row r="814" spans="1:23" ht="16.95" customHeight="1" x14ac:dyDescent="0.3">
      <c r="A814" s="34"/>
      <c r="B814" s="18">
        <v>758</v>
      </c>
      <c r="C814" s="179">
        <v>43127</v>
      </c>
      <c r="D814" s="81">
        <v>0.43086805555555552</v>
      </c>
      <c r="E814" s="81">
        <v>0.93806712962962957</v>
      </c>
      <c r="F814" s="76">
        <f t="shared" si="472"/>
        <v>0.50719907407407405</v>
      </c>
      <c r="G814" s="77">
        <v>12</v>
      </c>
      <c r="H814" s="78">
        <f t="shared" si="490"/>
        <v>1.5</v>
      </c>
      <c r="I814" s="77">
        <f t="shared" si="473"/>
        <v>10.5</v>
      </c>
      <c r="J814" s="79">
        <f t="shared" si="491"/>
        <v>0.5</v>
      </c>
      <c r="K814" s="78">
        <f t="shared" si="474"/>
        <v>0.5</v>
      </c>
      <c r="L814" s="80">
        <f t="shared" si="475"/>
        <v>0</v>
      </c>
      <c r="M814" s="78">
        <f t="shared" si="476"/>
        <v>80</v>
      </c>
      <c r="N814" s="78"/>
      <c r="O814" s="78"/>
      <c r="P814" s="78"/>
      <c r="Q814" s="78"/>
      <c r="R814" s="78"/>
      <c r="S814" s="77"/>
      <c r="T814" s="77"/>
      <c r="U814" s="77"/>
      <c r="V814" s="77"/>
      <c r="W814" s="183"/>
    </row>
    <row r="815" spans="1:23" ht="16.95" customHeight="1" x14ac:dyDescent="0.3">
      <c r="A815" s="34"/>
      <c r="B815" s="18">
        <v>759</v>
      </c>
      <c r="C815" s="179">
        <v>43128</v>
      </c>
      <c r="D815" s="81">
        <v>0.42980324074074078</v>
      </c>
      <c r="E815" s="81">
        <v>0.92260416666666656</v>
      </c>
      <c r="F815" s="76">
        <f t="shared" si="472"/>
        <v>0.49280092592592578</v>
      </c>
      <c r="G815" s="77">
        <v>12</v>
      </c>
      <c r="H815" s="78">
        <f t="shared" si="490"/>
        <v>1.5</v>
      </c>
      <c r="I815" s="77">
        <f t="shared" si="473"/>
        <v>10.5</v>
      </c>
      <c r="J815" s="79">
        <f t="shared" si="491"/>
        <v>0.5</v>
      </c>
      <c r="K815" s="78">
        <f t="shared" si="474"/>
        <v>0.5</v>
      </c>
      <c r="L815" s="80">
        <f t="shared" si="475"/>
        <v>0</v>
      </c>
      <c r="M815" s="78">
        <f t="shared" si="476"/>
        <v>80</v>
      </c>
      <c r="N815" s="78"/>
      <c r="O815" s="78"/>
      <c r="P815" s="78"/>
      <c r="Q815" s="78"/>
      <c r="R815" s="78"/>
      <c r="S815" s="77"/>
      <c r="T815" s="77"/>
      <c r="U815" s="77"/>
      <c r="V815" s="77"/>
      <c r="W815" s="183"/>
    </row>
    <row r="816" spans="1:23" ht="16.95" customHeight="1" x14ac:dyDescent="0.3">
      <c r="A816" s="34"/>
      <c r="B816" s="18">
        <v>760</v>
      </c>
      <c r="C816" s="179">
        <v>43129</v>
      </c>
      <c r="D816" s="81" t="s">
        <v>69</v>
      </c>
      <c r="E816" s="81" t="s">
        <v>69</v>
      </c>
      <c r="F816" s="76"/>
      <c r="G816" s="79">
        <v>11.5</v>
      </c>
      <c r="H816" s="78">
        <f t="shared" si="490"/>
        <v>1.5</v>
      </c>
      <c r="I816" s="77">
        <f t="shared" si="473"/>
        <v>10</v>
      </c>
      <c r="J816" s="79">
        <f t="shared" si="491"/>
        <v>0</v>
      </c>
      <c r="K816" s="78">
        <f t="shared" si="474"/>
        <v>0</v>
      </c>
      <c r="L816" s="80">
        <f t="shared" si="475"/>
        <v>0</v>
      </c>
      <c r="M816" s="78">
        <f t="shared" si="476"/>
        <v>0</v>
      </c>
      <c r="N816" s="78"/>
      <c r="O816" s="78"/>
      <c r="P816" s="78"/>
      <c r="Q816" s="78"/>
      <c r="R816" s="78"/>
      <c r="S816" s="77"/>
      <c r="T816" s="77"/>
      <c r="U816" s="77"/>
      <c r="V816" s="77"/>
      <c r="W816" s="183"/>
    </row>
    <row r="817" spans="1:23" x14ac:dyDescent="0.3">
      <c r="A817" s="34"/>
      <c r="B817" s="18">
        <v>761</v>
      </c>
      <c r="C817" s="179">
        <v>43130</v>
      </c>
      <c r="D817" s="81">
        <v>0.48924768518518519</v>
      </c>
      <c r="E817" s="81" t="s">
        <v>69</v>
      </c>
      <c r="F817" s="76"/>
      <c r="G817" s="79">
        <v>10</v>
      </c>
      <c r="H817" s="78">
        <f t="shared" si="490"/>
        <v>1.5</v>
      </c>
      <c r="I817" s="77">
        <f t="shared" si="473"/>
        <v>8.5</v>
      </c>
      <c r="J817" s="79">
        <f>IF(I817-8&lt;0,0,(I817-8))</f>
        <v>0.5</v>
      </c>
      <c r="K817" s="78">
        <f t="shared" si="474"/>
        <v>0.5</v>
      </c>
      <c r="L817" s="80">
        <f t="shared" si="475"/>
        <v>0</v>
      </c>
      <c r="M817" s="78">
        <f t="shared" si="476"/>
        <v>80</v>
      </c>
      <c r="N817" s="78"/>
      <c r="O817" s="78"/>
      <c r="P817" s="78"/>
      <c r="Q817" s="78"/>
      <c r="R817" s="78"/>
      <c r="S817" s="77" t="s">
        <v>264</v>
      </c>
      <c r="T817" s="77">
        <v>1040</v>
      </c>
      <c r="U817" s="77"/>
      <c r="V817" s="77"/>
      <c r="W817" s="183"/>
    </row>
    <row r="818" spans="1:23" ht="16.95" customHeight="1" x14ac:dyDescent="0.3">
      <c r="A818" s="34"/>
      <c r="B818" s="18">
        <v>762</v>
      </c>
      <c r="C818" s="179">
        <v>43131</v>
      </c>
      <c r="D818" s="81" t="s">
        <v>69</v>
      </c>
      <c r="E818" s="81" t="s">
        <v>69</v>
      </c>
      <c r="F818" s="76"/>
      <c r="G818" s="79">
        <v>7</v>
      </c>
      <c r="H818" s="78">
        <f t="shared" si="490"/>
        <v>0.5</v>
      </c>
      <c r="I818" s="77">
        <f t="shared" si="473"/>
        <v>6.5</v>
      </c>
      <c r="J818" s="79">
        <f t="shared" si="491"/>
        <v>0</v>
      </c>
      <c r="K818" s="78">
        <f t="shared" si="474"/>
        <v>0</v>
      </c>
      <c r="L818" s="80">
        <f t="shared" si="475"/>
        <v>0</v>
      </c>
      <c r="M818" s="78">
        <f t="shared" si="476"/>
        <v>0</v>
      </c>
      <c r="N818" s="78"/>
      <c r="O818" s="78"/>
      <c r="P818" s="78"/>
      <c r="Q818" s="78"/>
      <c r="R818" s="78"/>
      <c r="S818" s="77"/>
      <c r="T818" s="77"/>
      <c r="U818" s="77"/>
      <c r="V818" s="77"/>
      <c r="W818" s="183"/>
    </row>
    <row r="819" spans="1:23" ht="16.95" customHeight="1" x14ac:dyDescent="0.3">
      <c r="A819" s="171" t="s">
        <v>63</v>
      </c>
      <c r="B819" s="18">
        <v>763</v>
      </c>
      <c r="C819" s="179">
        <v>43132</v>
      </c>
      <c r="D819" s="81">
        <v>0.43466435185185182</v>
      </c>
      <c r="E819" s="81">
        <v>0.91702546296296295</v>
      </c>
      <c r="F819" s="76">
        <f t="shared" si="472"/>
        <v>0.48236111111111113</v>
      </c>
      <c r="G819" s="77">
        <v>11.5</v>
      </c>
      <c r="H819" s="78">
        <f t="shared" si="490"/>
        <v>1.5</v>
      </c>
      <c r="I819" s="77">
        <f t="shared" si="473"/>
        <v>10</v>
      </c>
      <c r="J819" s="79">
        <f t="shared" si="491"/>
        <v>0</v>
      </c>
      <c r="K819" s="78">
        <f t="shared" si="474"/>
        <v>0</v>
      </c>
      <c r="L819" s="80">
        <f t="shared" si="475"/>
        <v>0</v>
      </c>
      <c r="M819" s="78">
        <f>IF(K819="?",0,ROUND(118*4/3*K819+118*5/3*L819,0))</f>
        <v>0</v>
      </c>
      <c r="N819" s="78"/>
      <c r="O819" s="78"/>
      <c r="P819" s="78"/>
      <c r="Q819" s="78"/>
      <c r="R819" s="78"/>
      <c r="S819" s="77"/>
      <c r="T819" s="77"/>
      <c r="U819" s="77"/>
      <c r="V819" s="77"/>
      <c r="W819" s="183"/>
    </row>
    <row r="820" spans="1:23" ht="16.95" customHeight="1" x14ac:dyDescent="0.3">
      <c r="A820" s="34" t="s">
        <v>147</v>
      </c>
      <c r="B820" s="18">
        <v>764</v>
      </c>
      <c r="C820" s="179">
        <v>43133</v>
      </c>
      <c r="D820" s="81">
        <v>0.44445601851851851</v>
      </c>
      <c r="E820" s="81">
        <v>0.91728009259259258</v>
      </c>
      <c r="F820" s="76">
        <f t="shared" si="472"/>
        <v>0.47282407407407406</v>
      </c>
      <c r="G820" s="77">
        <v>11.5</v>
      </c>
      <c r="H820" s="78">
        <f t="shared" si="490"/>
        <v>1.5</v>
      </c>
      <c r="I820" s="77">
        <f t="shared" si="473"/>
        <v>10</v>
      </c>
      <c r="J820" s="79">
        <f>IF(I820-8&lt;0,0,(I820-8))</f>
        <v>2</v>
      </c>
      <c r="K820" s="78">
        <f t="shared" si="474"/>
        <v>2</v>
      </c>
      <c r="L820" s="80">
        <f t="shared" si="475"/>
        <v>0</v>
      </c>
      <c r="M820" s="78">
        <f t="shared" ref="M820:M848" si="492">IF(K820="?",0,ROUND(118*4/3*K820+118*5/3*L820,0))</f>
        <v>315</v>
      </c>
      <c r="N820" s="78"/>
      <c r="O820" s="78"/>
      <c r="P820" s="78"/>
      <c r="Q820" s="78" t="s">
        <v>265</v>
      </c>
      <c r="R820" s="78">
        <f>IF(I820&gt;8,ROUND(2*4/3*118+6*5/3*118+(I820-8)*8/3*118,0),ROUND(2*4/3*118+(I820-2)*5/3*118,0))</f>
        <v>2124</v>
      </c>
      <c r="S820" s="77"/>
      <c r="T820" s="77"/>
      <c r="U820" s="77"/>
      <c r="V820" s="77"/>
      <c r="W820" s="183"/>
    </row>
    <row r="821" spans="1:23" ht="16.95" customHeight="1" x14ac:dyDescent="0.3">
      <c r="A821" s="34" t="s">
        <v>148</v>
      </c>
      <c r="B821" s="18">
        <v>765</v>
      </c>
      <c r="C821" s="179">
        <v>43134</v>
      </c>
      <c r="D821" s="81">
        <v>0.4125462962962963</v>
      </c>
      <c r="E821" s="81">
        <v>0.91821759259259261</v>
      </c>
      <c r="F821" s="76">
        <f t="shared" si="472"/>
        <v>0.50567129629629637</v>
      </c>
      <c r="G821" s="77">
        <v>12</v>
      </c>
      <c r="H821" s="78">
        <f t="shared" si="490"/>
        <v>1.5</v>
      </c>
      <c r="I821" s="77">
        <f t="shared" si="473"/>
        <v>10.5</v>
      </c>
      <c r="J821" s="79">
        <f t="shared" si="491"/>
        <v>0.5</v>
      </c>
      <c r="K821" s="78">
        <f t="shared" si="474"/>
        <v>0.5</v>
      </c>
      <c r="L821" s="80">
        <f t="shared" si="475"/>
        <v>0</v>
      </c>
      <c r="M821" s="78">
        <f t="shared" si="492"/>
        <v>79</v>
      </c>
      <c r="N821" s="78"/>
      <c r="O821" s="78"/>
      <c r="P821" s="78"/>
      <c r="Q821" s="78"/>
      <c r="R821" s="78"/>
      <c r="S821" s="77"/>
      <c r="T821" s="77"/>
      <c r="U821" s="77"/>
      <c r="V821" s="77"/>
      <c r="W821" s="183"/>
    </row>
    <row r="822" spans="1:23" ht="16.95" customHeight="1" x14ac:dyDescent="0.3">
      <c r="A822" s="34" t="s">
        <v>146</v>
      </c>
      <c r="B822" s="18">
        <v>766</v>
      </c>
      <c r="C822" s="179">
        <v>43135</v>
      </c>
      <c r="D822" s="81">
        <v>0.41444444444444445</v>
      </c>
      <c r="E822" s="81">
        <v>0.79828703703703707</v>
      </c>
      <c r="F822" s="76">
        <f t="shared" si="472"/>
        <v>0.38384259259259262</v>
      </c>
      <c r="G822" s="77">
        <v>9</v>
      </c>
      <c r="H822" s="78">
        <f t="shared" si="490"/>
        <v>1.5</v>
      </c>
      <c r="I822" s="77">
        <f t="shared" si="473"/>
        <v>7.5</v>
      </c>
      <c r="J822" s="79">
        <f t="shared" si="491"/>
        <v>0</v>
      </c>
      <c r="K822" s="78">
        <f t="shared" si="474"/>
        <v>0</v>
      </c>
      <c r="L822" s="80">
        <f t="shared" si="475"/>
        <v>0</v>
      </c>
      <c r="M822" s="78">
        <f t="shared" si="492"/>
        <v>0</v>
      </c>
      <c r="N822" s="78"/>
      <c r="O822" s="78"/>
      <c r="P822" s="78"/>
      <c r="Q822" s="78"/>
      <c r="R822" s="78"/>
      <c r="S822" s="77"/>
      <c r="T822" s="77"/>
      <c r="U822" s="77"/>
      <c r="V822" s="77"/>
      <c r="W822" s="183"/>
    </row>
    <row r="823" spans="1:23" ht="16.95" customHeight="1" x14ac:dyDescent="0.3">
      <c r="A823" s="34" t="s">
        <v>104</v>
      </c>
      <c r="B823" s="18">
        <v>767</v>
      </c>
      <c r="C823" s="179">
        <v>43136</v>
      </c>
      <c r="D823" s="81">
        <v>0.43040509259259263</v>
      </c>
      <c r="E823" s="81">
        <v>0.73037037037037045</v>
      </c>
      <c r="F823" s="76">
        <f t="shared" si="472"/>
        <v>0.29996527777777782</v>
      </c>
      <c r="G823" s="77">
        <v>7</v>
      </c>
      <c r="H823" s="78">
        <f t="shared" si="490"/>
        <v>0.5</v>
      </c>
      <c r="I823" s="77">
        <f t="shared" si="473"/>
        <v>6.5</v>
      </c>
      <c r="J823" s="79">
        <f t="shared" si="491"/>
        <v>0</v>
      </c>
      <c r="K823" s="78">
        <f t="shared" si="474"/>
        <v>0</v>
      </c>
      <c r="L823" s="80">
        <f t="shared" si="475"/>
        <v>0</v>
      </c>
      <c r="M823" s="78">
        <f t="shared" si="492"/>
        <v>0</v>
      </c>
      <c r="N823" s="78"/>
      <c r="O823" s="78"/>
      <c r="P823" s="78"/>
      <c r="Q823" s="78"/>
      <c r="R823" s="78"/>
      <c r="S823" s="77"/>
      <c r="T823" s="77"/>
      <c r="U823" s="77"/>
      <c r="V823" s="77"/>
      <c r="W823" s="183"/>
    </row>
    <row r="824" spans="1:23" ht="16.95" customHeight="1" x14ac:dyDescent="0.3">
      <c r="A824" s="34"/>
      <c r="B824" s="18">
        <v>768</v>
      </c>
      <c r="C824" s="179">
        <v>43137</v>
      </c>
      <c r="D824" s="198" t="s">
        <v>21</v>
      </c>
      <c r="E824" s="199"/>
      <c r="F824" s="76"/>
      <c r="G824" s="77"/>
      <c r="H824" s="78"/>
      <c r="I824" s="77"/>
      <c r="J824" s="79">
        <f t="shared" si="491"/>
        <v>0</v>
      </c>
      <c r="K824" s="78"/>
      <c r="L824" s="80"/>
      <c r="M824" s="78"/>
      <c r="N824" s="78"/>
      <c r="O824" s="78"/>
      <c r="P824" s="78"/>
      <c r="Q824" s="78"/>
      <c r="R824" s="78"/>
      <c r="S824" s="77"/>
      <c r="T824" s="77"/>
      <c r="U824" s="77"/>
      <c r="V824" s="77"/>
      <c r="W824" s="183"/>
    </row>
    <row r="825" spans="1:23" ht="16.95" customHeight="1" x14ac:dyDescent="0.3">
      <c r="A825" s="34"/>
      <c r="B825" s="18">
        <v>769</v>
      </c>
      <c r="C825" s="179">
        <v>43138</v>
      </c>
      <c r="D825" s="81">
        <v>0.42538194444444444</v>
      </c>
      <c r="E825" s="81">
        <v>0.91820601851851846</v>
      </c>
      <c r="F825" s="76">
        <f t="shared" si="472"/>
        <v>0.49282407407407403</v>
      </c>
      <c r="G825" s="77">
        <v>12</v>
      </c>
      <c r="H825" s="78">
        <f t="shared" si="490"/>
        <v>1.5</v>
      </c>
      <c r="I825" s="77">
        <f t="shared" si="473"/>
        <v>10.5</v>
      </c>
      <c r="J825" s="79">
        <f t="shared" si="491"/>
        <v>0.5</v>
      </c>
      <c r="K825" s="78">
        <f t="shared" si="474"/>
        <v>0.5</v>
      </c>
      <c r="L825" s="80">
        <f t="shared" si="475"/>
        <v>0</v>
      </c>
      <c r="M825" s="78">
        <f t="shared" si="492"/>
        <v>79</v>
      </c>
      <c r="N825" s="78">
        <v>2</v>
      </c>
      <c r="O825" s="78">
        <v>7.5</v>
      </c>
      <c r="P825" s="78">
        <f t="shared" ref="P825:P826" si="493">IF(O825&gt;6,ROUND(N825*4/3*118+6*5/3*118+(O825-6)*8/3*118,0),ROUND(N825*4/3*118+O825*5/3*118,0))</f>
        <v>1967</v>
      </c>
      <c r="Q825" s="78"/>
      <c r="R825" s="78"/>
      <c r="S825" s="77"/>
      <c r="T825" s="77"/>
      <c r="U825" s="77"/>
      <c r="V825" s="77"/>
      <c r="W825" s="183"/>
    </row>
    <row r="826" spans="1:23" ht="16.95" customHeight="1" x14ac:dyDescent="0.3">
      <c r="A826" s="34"/>
      <c r="B826" s="18">
        <v>770</v>
      </c>
      <c r="C826" s="179">
        <v>43139</v>
      </c>
      <c r="D826" s="81">
        <v>0.4369791666666667</v>
      </c>
      <c r="E826" s="81">
        <v>0.91921296296296295</v>
      </c>
      <c r="F826" s="76">
        <f t="shared" si="472"/>
        <v>0.48223379629629626</v>
      </c>
      <c r="G826" s="77">
        <v>11.5</v>
      </c>
      <c r="H826" s="78">
        <f t="shared" si="490"/>
        <v>1.5</v>
      </c>
      <c r="I826" s="77">
        <f t="shared" si="473"/>
        <v>10</v>
      </c>
      <c r="J826" s="79">
        <f t="shared" si="491"/>
        <v>0</v>
      </c>
      <c r="K826" s="78">
        <f t="shared" si="474"/>
        <v>0</v>
      </c>
      <c r="L826" s="80">
        <f t="shared" si="475"/>
        <v>0</v>
      </c>
      <c r="M826" s="78">
        <f t="shared" si="492"/>
        <v>0</v>
      </c>
      <c r="N826" s="78">
        <v>2</v>
      </c>
      <c r="O826" s="78">
        <v>8</v>
      </c>
      <c r="P826" s="78">
        <f t="shared" si="493"/>
        <v>2124</v>
      </c>
      <c r="Q826" s="78"/>
      <c r="R826" s="78"/>
      <c r="S826" s="77"/>
      <c r="T826" s="77"/>
      <c r="U826" s="77"/>
      <c r="V826" s="77"/>
      <c r="W826" s="183"/>
    </row>
    <row r="827" spans="1:23" x14ac:dyDescent="0.3">
      <c r="A827" s="34"/>
      <c r="B827" s="18"/>
      <c r="C827" s="177" t="s">
        <v>207</v>
      </c>
      <c r="D827" s="26"/>
      <c r="E827" s="26" t="s">
        <v>340</v>
      </c>
      <c r="F827" s="32"/>
      <c r="G827" s="27">
        <f>SUM(G799:G826)</f>
        <v>279</v>
      </c>
      <c r="H827" s="27">
        <f>SUM(H799:H826)</f>
        <v>36.5</v>
      </c>
      <c r="I827" s="27">
        <f t="shared" ref="I827:V827" si="494">SUM(I799:I826)</f>
        <v>242.5</v>
      </c>
      <c r="J827" s="27">
        <f t="shared" si="494"/>
        <v>9.5</v>
      </c>
      <c r="K827" s="27">
        <f t="shared" si="494"/>
        <v>9.5</v>
      </c>
      <c r="L827" s="36">
        <f t="shared" si="494"/>
        <v>0</v>
      </c>
      <c r="M827" s="27">
        <f t="shared" si="494"/>
        <v>1513</v>
      </c>
      <c r="N827" s="27">
        <f t="shared" si="494"/>
        <v>4</v>
      </c>
      <c r="O827" s="27">
        <f t="shared" si="494"/>
        <v>15.5</v>
      </c>
      <c r="P827" s="27">
        <f t="shared" si="494"/>
        <v>4091</v>
      </c>
      <c r="Q827" s="27">
        <v>4</v>
      </c>
      <c r="R827" s="27">
        <f t="shared" si="494"/>
        <v>7644</v>
      </c>
      <c r="S827" s="27">
        <v>3</v>
      </c>
      <c r="T827" s="27">
        <v>3200</v>
      </c>
      <c r="U827" s="36">
        <f t="shared" si="494"/>
        <v>0</v>
      </c>
      <c r="V827" s="27">
        <f t="shared" si="494"/>
        <v>0</v>
      </c>
      <c r="W827" s="47" t="s">
        <v>351</v>
      </c>
    </row>
    <row r="828" spans="1:23" x14ac:dyDescent="0.3">
      <c r="A828" s="34"/>
      <c r="B828" s="118"/>
      <c r="C828" s="177" t="s">
        <v>336</v>
      </c>
      <c r="D828" s="84"/>
      <c r="E828" s="85"/>
      <c r="F828" s="32"/>
      <c r="G828" s="27">
        <f>G827-G817-G810-G801-G806-G813-G820-G800</f>
        <v>205.5</v>
      </c>
      <c r="H828" s="27">
        <f>H827-H817-H810-H801-H806-H813-H820-H800</f>
        <v>26</v>
      </c>
      <c r="I828" s="27">
        <f>I827-I817-I810-I801-I806-I813-I820-I800</f>
        <v>179.5</v>
      </c>
      <c r="J828" s="27">
        <f t="shared" ref="J828:M828" si="495">J827-J817-J810-J801-J806-J813-J820-J800</f>
        <v>2.5</v>
      </c>
      <c r="K828" s="27">
        <f t="shared" si="495"/>
        <v>2.5</v>
      </c>
      <c r="L828" s="27">
        <f t="shared" si="495"/>
        <v>0</v>
      </c>
      <c r="M828" s="27">
        <f t="shared" si="495"/>
        <v>398</v>
      </c>
      <c r="N828" s="27">
        <f>N827</f>
        <v>4</v>
      </c>
      <c r="O828" s="27">
        <f t="shared" ref="O828:P828" si="496">O827</f>
        <v>15.5</v>
      </c>
      <c r="P828" s="27">
        <f t="shared" si="496"/>
        <v>4091</v>
      </c>
      <c r="Q828" s="27">
        <f t="shared" ref="Q828" si="497">Q827</f>
        <v>4</v>
      </c>
      <c r="R828" s="27">
        <f t="shared" ref="R828" si="498">R827</f>
        <v>7644</v>
      </c>
      <c r="S828" s="27">
        <f t="shared" ref="S828" si="499">S827</f>
        <v>3</v>
      </c>
      <c r="T828" s="27">
        <f t="shared" ref="T828" si="500">T827</f>
        <v>3200</v>
      </c>
      <c r="U828" s="36">
        <f t="shared" ref="U828" si="501">U827</f>
        <v>0</v>
      </c>
      <c r="V828" s="27">
        <f t="shared" ref="V828" si="502">V827</f>
        <v>0</v>
      </c>
      <c r="W828" s="27"/>
    </row>
    <row r="829" spans="1:23" ht="16.95" customHeight="1" x14ac:dyDescent="0.3">
      <c r="A829" s="34"/>
      <c r="B829" s="18">
        <v>771</v>
      </c>
      <c r="C829" s="176">
        <v>43140</v>
      </c>
      <c r="D829" s="51">
        <v>0.43873842592592593</v>
      </c>
      <c r="E829" s="51">
        <v>0.91685185185185192</v>
      </c>
      <c r="F829" s="71">
        <f t="shared" si="472"/>
        <v>0.47811342592592598</v>
      </c>
      <c r="G829" s="5">
        <v>11.5</v>
      </c>
      <c r="H829" s="42">
        <f t="shared" si="490"/>
        <v>1.5</v>
      </c>
      <c r="I829" s="5">
        <f t="shared" si="473"/>
        <v>10</v>
      </c>
      <c r="J829" s="28">
        <f t="shared" ref="J829:J856" si="503">IF(I829-10&lt;0,0,(I829-10))</f>
        <v>0</v>
      </c>
      <c r="K829" s="42">
        <f t="shared" si="474"/>
        <v>0</v>
      </c>
      <c r="L829" s="130">
        <f t="shared" si="475"/>
        <v>0</v>
      </c>
      <c r="M829" s="42">
        <f t="shared" si="492"/>
        <v>0</v>
      </c>
      <c r="N829" s="42"/>
      <c r="O829" s="42"/>
      <c r="P829" s="42"/>
      <c r="Q829" s="42"/>
      <c r="R829" s="42"/>
      <c r="S829" s="5"/>
      <c r="T829" s="5"/>
      <c r="U829" s="5"/>
      <c r="V829" s="5"/>
      <c r="W829" s="183"/>
    </row>
    <row r="830" spans="1:23" ht="16.95" customHeight="1" x14ac:dyDescent="0.3">
      <c r="A830" s="34"/>
      <c r="B830" s="18">
        <v>772</v>
      </c>
      <c r="C830" s="176">
        <v>43141</v>
      </c>
      <c r="D830" s="51">
        <v>0.41556712962962966</v>
      </c>
      <c r="E830" s="51">
        <v>0.9183217592592593</v>
      </c>
      <c r="F830" s="71">
        <f t="shared" si="472"/>
        <v>0.50275462962962969</v>
      </c>
      <c r="G830" s="5">
        <v>12</v>
      </c>
      <c r="H830" s="42">
        <f t="shared" si="490"/>
        <v>1.5</v>
      </c>
      <c r="I830" s="5">
        <f t="shared" si="473"/>
        <v>10.5</v>
      </c>
      <c r="J830" s="28">
        <f t="shared" si="503"/>
        <v>0.5</v>
      </c>
      <c r="K830" s="42">
        <f t="shared" si="474"/>
        <v>0.5</v>
      </c>
      <c r="L830" s="130">
        <f t="shared" si="475"/>
        <v>0</v>
      </c>
      <c r="M830" s="42">
        <f t="shared" si="492"/>
        <v>79</v>
      </c>
      <c r="N830" s="42"/>
      <c r="O830" s="42"/>
      <c r="P830" s="42"/>
      <c r="Q830" s="42"/>
      <c r="R830" s="42"/>
      <c r="S830" s="5"/>
      <c r="T830" s="5"/>
      <c r="U830" s="5"/>
      <c r="V830" s="5"/>
      <c r="W830" s="183"/>
    </row>
    <row r="831" spans="1:23" ht="16.95" customHeight="1" x14ac:dyDescent="0.3">
      <c r="A831" s="34"/>
      <c r="B831" s="18">
        <v>773</v>
      </c>
      <c r="C831" s="176">
        <v>43142</v>
      </c>
      <c r="D831" s="51">
        <v>0.41826388888888894</v>
      </c>
      <c r="E831" s="51">
        <v>0.80855324074074064</v>
      </c>
      <c r="F831" s="71">
        <f t="shared" si="472"/>
        <v>0.39028935185185171</v>
      </c>
      <c r="G831" s="5">
        <v>9.5</v>
      </c>
      <c r="H831" s="42">
        <f t="shared" si="490"/>
        <v>1.5</v>
      </c>
      <c r="I831" s="5">
        <f t="shared" si="473"/>
        <v>8</v>
      </c>
      <c r="J831" s="28">
        <f>IF(I831-8&lt;0,0,(I831-8))</f>
        <v>0</v>
      </c>
      <c r="K831" s="42">
        <f t="shared" si="474"/>
        <v>0</v>
      </c>
      <c r="L831" s="130">
        <f t="shared" si="475"/>
        <v>0</v>
      </c>
      <c r="M831" s="42">
        <f t="shared" si="492"/>
        <v>0</v>
      </c>
      <c r="N831" s="42"/>
      <c r="O831" s="42"/>
      <c r="P831" s="42"/>
      <c r="Q831" s="42" t="s">
        <v>265</v>
      </c>
      <c r="R831" s="42">
        <f>IF(I831&gt;8,ROUND(2*4/3*118+6*5/3*118+(I831-8)*8/3*118,0),ROUND(2*4/3*118+(I831-2)*5/3*118,0))</f>
        <v>1495</v>
      </c>
      <c r="S831" s="5"/>
      <c r="T831" s="5"/>
      <c r="U831" s="5"/>
      <c r="V831" s="5"/>
      <c r="W831" s="183"/>
    </row>
    <row r="832" spans="1:23" ht="16.95" customHeight="1" x14ac:dyDescent="0.3">
      <c r="A832" s="34"/>
      <c r="B832" s="18">
        <v>774</v>
      </c>
      <c r="C832" s="176">
        <v>43143</v>
      </c>
      <c r="D832" s="202" t="s">
        <v>21</v>
      </c>
      <c r="E832" s="203"/>
      <c r="F832" s="71"/>
      <c r="G832" s="5"/>
      <c r="H832" s="42"/>
      <c r="I832" s="5"/>
      <c r="J832" s="28">
        <f t="shared" si="503"/>
        <v>0</v>
      </c>
      <c r="K832" s="42"/>
      <c r="L832" s="130"/>
      <c r="M832" s="42"/>
      <c r="N832" s="42"/>
      <c r="O832" s="42"/>
      <c r="P832" s="42"/>
      <c r="Q832" s="42"/>
      <c r="R832" s="42"/>
      <c r="S832" s="5"/>
      <c r="T832" s="5"/>
      <c r="U832" s="5"/>
      <c r="V832" s="5"/>
      <c r="W832" s="183"/>
    </row>
    <row r="833" spans="1:23" x14ac:dyDescent="0.3">
      <c r="A833" s="34"/>
      <c r="B833" s="18">
        <v>775</v>
      </c>
      <c r="C833" s="176">
        <v>43144</v>
      </c>
      <c r="D833" s="51">
        <v>0.43887731481481485</v>
      </c>
      <c r="E833" s="51">
        <v>0.91697916666666668</v>
      </c>
      <c r="F833" s="71">
        <f t="shared" si="472"/>
        <v>0.47810185185185183</v>
      </c>
      <c r="G833" s="5">
        <v>11.5</v>
      </c>
      <c r="H833" s="42">
        <f t="shared" si="490"/>
        <v>1.5</v>
      </c>
      <c r="I833" s="5">
        <f t="shared" si="473"/>
        <v>10</v>
      </c>
      <c r="J833" s="28">
        <f>IF(I833-8&lt;0,0,(I833-8))</f>
        <v>2</v>
      </c>
      <c r="K833" s="42">
        <f t="shared" si="474"/>
        <v>2</v>
      </c>
      <c r="L833" s="130">
        <f t="shared" si="475"/>
        <v>0</v>
      </c>
      <c r="M833" s="42">
        <f t="shared" si="492"/>
        <v>315</v>
      </c>
      <c r="N833" s="42"/>
      <c r="O833" s="42"/>
      <c r="P833" s="42"/>
      <c r="Q833" s="42"/>
      <c r="R833" s="42"/>
      <c r="S833" s="5" t="s">
        <v>265</v>
      </c>
      <c r="T833" s="5">
        <v>1262</v>
      </c>
      <c r="U833" s="5"/>
      <c r="V833" s="5"/>
      <c r="W833" s="183"/>
    </row>
    <row r="834" spans="1:23" ht="16.95" customHeight="1" x14ac:dyDescent="0.3">
      <c r="A834" s="34"/>
      <c r="B834" s="18">
        <v>776</v>
      </c>
      <c r="C834" s="176">
        <v>43145</v>
      </c>
      <c r="D834" s="51">
        <v>0.43344907407407413</v>
      </c>
      <c r="E834" s="51">
        <v>0.73070601851851846</v>
      </c>
      <c r="F834" s="71">
        <f t="shared" si="472"/>
        <v>0.29725694444444434</v>
      </c>
      <c r="G834" s="5">
        <v>7</v>
      </c>
      <c r="H834" s="42">
        <f t="shared" si="490"/>
        <v>0.5</v>
      </c>
      <c r="I834" s="5">
        <f t="shared" si="473"/>
        <v>6.5</v>
      </c>
      <c r="J834" s="28">
        <f t="shared" si="503"/>
        <v>0</v>
      </c>
      <c r="K834" s="42">
        <f t="shared" si="474"/>
        <v>0</v>
      </c>
      <c r="L834" s="130">
        <f t="shared" si="475"/>
        <v>0</v>
      </c>
      <c r="M834" s="42">
        <f t="shared" si="492"/>
        <v>0</v>
      </c>
      <c r="N834" s="42"/>
      <c r="O834" s="42"/>
      <c r="P834" s="42"/>
      <c r="Q834" s="42"/>
      <c r="R834" s="42"/>
      <c r="S834" s="5"/>
      <c r="T834" s="5"/>
      <c r="U834" s="5"/>
      <c r="V834" s="5"/>
      <c r="W834" s="183"/>
    </row>
    <row r="835" spans="1:23" ht="34.049999999999997" customHeight="1" x14ac:dyDescent="0.3">
      <c r="A835" s="34"/>
      <c r="B835" s="18">
        <v>777</v>
      </c>
      <c r="C835" s="176">
        <v>43146</v>
      </c>
      <c r="D835" s="51">
        <v>0.42675925925925928</v>
      </c>
      <c r="E835" s="51">
        <v>0.75406249999999997</v>
      </c>
      <c r="F835" s="71">
        <f t="shared" si="472"/>
        <v>0.32730324074074069</v>
      </c>
      <c r="G835" s="5">
        <v>8</v>
      </c>
      <c r="H835" s="42">
        <f t="shared" si="490"/>
        <v>0.5</v>
      </c>
      <c r="I835" s="5">
        <f t="shared" si="473"/>
        <v>7.5</v>
      </c>
      <c r="J835" s="28">
        <f t="shared" si="503"/>
        <v>0</v>
      </c>
      <c r="K835" s="42">
        <f t="shared" si="474"/>
        <v>0</v>
      </c>
      <c r="L835" s="130">
        <f t="shared" si="475"/>
        <v>0</v>
      </c>
      <c r="M835" s="42">
        <f t="shared" si="492"/>
        <v>0</v>
      </c>
      <c r="N835" s="42"/>
      <c r="O835" s="42"/>
      <c r="P835" s="42"/>
      <c r="Q835" s="42"/>
      <c r="R835" s="42"/>
      <c r="S835" s="5"/>
      <c r="T835" s="5"/>
      <c r="U835" s="5"/>
      <c r="V835" s="5"/>
      <c r="W835" s="48" t="s">
        <v>298</v>
      </c>
    </row>
    <row r="836" spans="1:23" ht="34.049999999999997" customHeight="1" x14ac:dyDescent="0.3">
      <c r="A836" s="34"/>
      <c r="B836" s="18">
        <v>778</v>
      </c>
      <c r="C836" s="176">
        <v>43147</v>
      </c>
      <c r="D836" s="51">
        <v>0.48814814814814816</v>
      </c>
      <c r="E836" s="51">
        <v>0.83346064814814813</v>
      </c>
      <c r="F836" s="71">
        <f t="shared" si="472"/>
        <v>0.34531249999999997</v>
      </c>
      <c r="G836" s="5">
        <v>8.5</v>
      </c>
      <c r="H836" s="42">
        <f t="shared" si="490"/>
        <v>0.5</v>
      </c>
      <c r="I836" s="5">
        <f t="shared" si="473"/>
        <v>8</v>
      </c>
      <c r="J836" s="28">
        <f t="shared" si="503"/>
        <v>0</v>
      </c>
      <c r="K836" s="42">
        <f t="shared" si="474"/>
        <v>0</v>
      </c>
      <c r="L836" s="130">
        <f t="shared" si="475"/>
        <v>0</v>
      </c>
      <c r="M836" s="42">
        <f t="shared" si="492"/>
        <v>0</v>
      </c>
      <c r="N836" s="42"/>
      <c r="O836" s="42"/>
      <c r="P836" s="42"/>
      <c r="Q836" s="42"/>
      <c r="R836" s="42"/>
      <c r="S836" s="5"/>
      <c r="T836" s="5"/>
      <c r="U836" s="5"/>
      <c r="V836" s="5"/>
      <c r="W836" s="48" t="s">
        <v>299</v>
      </c>
    </row>
    <row r="837" spans="1:23" ht="34.049999999999997" customHeight="1" x14ac:dyDescent="0.3">
      <c r="A837" s="34"/>
      <c r="B837" s="18">
        <v>779</v>
      </c>
      <c r="C837" s="176">
        <v>43148</v>
      </c>
      <c r="D837" s="51">
        <v>0.43790509259259264</v>
      </c>
      <c r="E837" s="51">
        <v>0.91732638888888884</v>
      </c>
      <c r="F837" s="71">
        <f t="shared" si="472"/>
        <v>0.47942129629629621</v>
      </c>
      <c r="G837" s="5">
        <v>11.5</v>
      </c>
      <c r="H837" s="42">
        <f t="shared" si="490"/>
        <v>1.5</v>
      </c>
      <c r="I837" s="5">
        <f t="shared" si="473"/>
        <v>10</v>
      </c>
      <c r="J837" s="28">
        <f>IF(I837-8&lt;0,0,(I837-8))</f>
        <v>2</v>
      </c>
      <c r="K837" s="42">
        <f t="shared" si="474"/>
        <v>2</v>
      </c>
      <c r="L837" s="35">
        <f t="shared" si="475"/>
        <v>0</v>
      </c>
      <c r="M837" s="42">
        <f t="shared" si="492"/>
        <v>315</v>
      </c>
      <c r="N837" s="42"/>
      <c r="O837" s="42"/>
      <c r="P837" s="42"/>
      <c r="Q837" s="42"/>
      <c r="R837" s="42"/>
      <c r="S837" s="5"/>
      <c r="T837" s="5"/>
      <c r="U837" s="35" t="s">
        <v>268</v>
      </c>
      <c r="V837" s="5">
        <v>1262</v>
      </c>
      <c r="W837" s="48" t="s">
        <v>300</v>
      </c>
    </row>
    <row r="838" spans="1:23" ht="34.049999999999997" customHeight="1" x14ac:dyDescent="0.3">
      <c r="A838" s="34"/>
      <c r="B838" s="18">
        <v>780</v>
      </c>
      <c r="C838" s="176">
        <v>43149</v>
      </c>
      <c r="D838" s="51">
        <v>0.41432870370370373</v>
      </c>
      <c r="E838" s="51">
        <v>0.91745370370370372</v>
      </c>
      <c r="F838" s="71">
        <f t="shared" si="472"/>
        <v>0.50312500000000004</v>
      </c>
      <c r="G838" s="5">
        <v>12</v>
      </c>
      <c r="H838" s="42">
        <f t="shared" si="490"/>
        <v>1.5</v>
      </c>
      <c r="I838" s="5">
        <f t="shared" si="473"/>
        <v>10.5</v>
      </c>
      <c r="J838" s="28">
        <f t="shared" si="503"/>
        <v>0.5</v>
      </c>
      <c r="K838" s="42">
        <f t="shared" si="474"/>
        <v>0.5</v>
      </c>
      <c r="L838" s="130">
        <f t="shared" si="475"/>
        <v>0</v>
      </c>
      <c r="M838" s="42">
        <f t="shared" si="492"/>
        <v>79</v>
      </c>
      <c r="N838" s="42"/>
      <c r="O838" s="42"/>
      <c r="P838" s="42"/>
      <c r="Q838" s="42"/>
      <c r="R838" s="42"/>
      <c r="S838" s="5"/>
      <c r="T838" s="5"/>
      <c r="U838" s="5"/>
      <c r="V838" s="5"/>
      <c r="W838" s="48" t="s">
        <v>301</v>
      </c>
    </row>
    <row r="839" spans="1:23" ht="16.95" customHeight="1" x14ac:dyDescent="0.3">
      <c r="A839" s="34"/>
      <c r="B839" s="18">
        <v>781</v>
      </c>
      <c r="C839" s="176">
        <v>43150</v>
      </c>
      <c r="D839" s="51">
        <v>0.4331828703703704</v>
      </c>
      <c r="E839" s="51">
        <v>0.91681712962962969</v>
      </c>
      <c r="F839" s="71">
        <f t="shared" si="472"/>
        <v>0.48363425925925929</v>
      </c>
      <c r="G839" s="5">
        <v>11.5</v>
      </c>
      <c r="H839" s="42">
        <f t="shared" si="490"/>
        <v>1.5</v>
      </c>
      <c r="I839" s="5">
        <f t="shared" si="473"/>
        <v>10</v>
      </c>
      <c r="J839" s="28">
        <f>IF(I839-8&lt;0,0,(I839-8))</f>
        <v>2</v>
      </c>
      <c r="K839" s="42">
        <f t="shared" si="474"/>
        <v>2</v>
      </c>
      <c r="L839" s="35">
        <f t="shared" si="475"/>
        <v>0</v>
      </c>
      <c r="M839" s="42">
        <f t="shared" si="492"/>
        <v>315</v>
      </c>
      <c r="N839" s="42"/>
      <c r="O839" s="42"/>
      <c r="P839" s="42"/>
      <c r="Q839" s="42"/>
      <c r="R839" s="56"/>
      <c r="S839" s="5"/>
      <c r="T839" s="5"/>
      <c r="U839" s="113" t="s">
        <v>264</v>
      </c>
      <c r="V839" s="5">
        <v>1262</v>
      </c>
      <c r="W839" s="183"/>
    </row>
    <row r="840" spans="1:23" ht="16.95" customHeight="1" x14ac:dyDescent="0.3">
      <c r="A840" s="34"/>
      <c r="B840" s="18">
        <v>782</v>
      </c>
      <c r="C840" s="176">
        <v>43151</v>
      </c>
      <c r="D840" s="51">
        <v>0.43755787037037036</v>
      </c>
      <c r="E840" s="51" t="s">
        <v>57</v>
      </c>
      <c r="F840" s="71"/>
      <c r="G840" s="28">
        <v>10</v>
      </c>
      <c r="H840" s="42">
        <f t="shared" si="490"/>
        <v>1.5</v>
      </c>
      <c r="I840" s="5">
        <f t="shared" si="473"/>
        <v>8.5</v>
      </c>
      <c r="J840" s="28">
        <f>IF(I840-8&lt;0,0,(I840-8))</f>
        <v>0.5</v>
      </c>
      <c r="K840" s="42">
        <f t="shared" si="474"/>
        <v>0.5</v>
      </c>
      <c r="L840" s="35">
        <f t="shared" si="475"/>
        <v>0</v>
      </c>
      <c r="M840" s="42">
        <f t="shared" si="492"/>
        <v>79</v>
      </c>
      <c r="N840" s="42"/>
      <c r="O840" s="42"/>
      <c r="P840" s="42"/>
      <c r="Q840" s="42"/>
      <c r="R840" s="42"/>
      <c r="S840" s="5"/>
      <c r="T840" s="5"/>
      <c r="U840" s="35" t="s">
        <v>269</v>
      </c>
      <c r="V840" s="5">
        <v>1026</v>
      </c>
      <c r="W840" s="183"/>
    </row>
    <row r="841" spans="1:23" ht="16.95" customHeight="1" x14ac:dyDescent="0.3">
      <c r="A841" s="34"/>
      <c r="B841" s="18">
        <v>783</v>
      </c>
      <c r="C841" s="176">
        <v>43152</v>
      </c>
      <c r="D841" s="202" t="s">
        <v>21</v>
      </c>
      <c r="E841" s="203"/>
      <c r="F841" s="71"/>
      <c r="G841" s="5"/>
      <c r="H841" s="42"/>
      <c r="I841" s="5"/>
      <c r="J841" s="28">
        <f t="shared" si="503"/>
        <v>0</v>
      </c>
      <c r="K841" s="42"/>
      <c r="L841" s="130"/>
      <c r="M841" s="42"/>
      <c r="N841" s="42"/>
      <c r="O841" s="42"/>
      <c r="P841" s="42"/>
      <c r="Q841" s="42"/>
      <c r="R841" s="42"/>
      <c r="S841" s="5"/>
      <c r="T841" s="5"/>
      <c r="U841" s="5"/>
      <c r="V841" s="5"/>
      <c r="W841" s="183"/>
    </row>
    <row r="842" spans="1:23" ht="16.95" customHeight="1" x14ac:dyDescent="0.3">
      <c r="A842" s="34"/>
      <c r="B842" s="18">
        <v>784</v>
      </c>
      <c r="C842" s="176">
        <v>43153</v>
      </c>
      <c r="D842" s="202" t="s">
        <v>21</v>
      </c>
      <c r="E842" s="203"/>
      <c r="F842" s="71"/>
      <c r="G842" s="5"/>
      <c r="H842" s="42"/>
      <c r="I842" s="5"/>
      <c r="J842" s="28">
        <f t="shared" si="503"/>
        <v>0</v>
      </c>
      <c r="K842" s="42"/>
      <c r="L842" s="130"/>
      <c r="M842" s="42"/>
      <c r="N842" s="42"/>
      <c r="O842" s="42"/>
      <c r="P842" s="42"/>
      <c r="Q842" s="42"/>
      <c r="R842" s="42"/>
      <c r="S842" s="5"/>
      <c r="T842" s="5"/>
      <c r="U842" s="5"/>
      <c r="V842" s="5"/>
      <c r="W842" s="183"/>
    </row>
    <row r="843" spans="1:23" ht="16.95" customHeight="1" x14ac:dyDescent="0.3">
      <c r="A843" s="34"/>
      <c r="B843" s="18">
        <v>785</v>
      </c>
      <c r="C843" s="176">
        <v>43154</v>
      </c>
      <c r="D843" s="202" t="s">
        <v>21</v>
      </c>
      <c r="E843" s="203"/>
      <c r="F843" s="71"/>
      <c r="G843" s="5"/>
      <c r="H843" s="42"/>
      <c r="I843" s="5"/>
      <c r="J843" s="28">
        <f t="shared" si="503"/>
        <v>0</v>
      </c>
      <c r="K843" s="42"/>
      <c r="L843" s="130"/>
      <c r="M843" s="42"/>
      <c r="N843" s="42"/>
      <c r="O843" s="42"/>
      <c r="P843" s="42"/>
      <c r="Q843" s="42"/>
      <c r="R843" s="42"/>
      <c r="S843" s="5"/>
      <c r="T843" s="5"/>
      <c r="U843" s="5"/>
      <c r="V843" s="5"/>
      <c r="W843" s="183"/>
    </row>
    <row r="844" spans="1:23" ht="16.95" customHeight="1" x14ac:dyDescent="0.3">
      <c r="A844" s="34"/>
      <c r="B844" s="18">
        <v>786</v>
      </c>
      <c r="C844" s="176">
        <v>43155</v>
      </c>
      <c r="D844" s="51">
        <v>0.42329861111111117</v>
      </c>
      <c r="E844" s="51">
        <v>0.92060185185185184</v>
      </c>
      <c r="F844" s="71">
        <f t="shared" si="472"/>
        <v>0.49730324074074067</v>
      </c>
      <c r="G844" s="5">
        <v>12</v>
      </c>
      <c r="H844" s="42">
        <f t="shared" si="490"/>
        <v>1.5</v>
      </c>
      <c r="I844" s="5">
        <f t="shared" si="473"/>
        <v>10.5</v>
      </c>
      <c r="J844" s="28">
        <f t="shared" si="503"/>
        <v>0.5</v>
      </c>
      <c r="K844" s="42">
        <f t="shared" si="474"/>
        <v>0.5</v>
      </c>
      <c r="L844" s="130">
        <f t="shared" si="475"/>
        <v>0</v>
      </c>
      <c r="M844" s="42">
        <f t="shared" si="492"/>
        <v>79</v>
      </c>
      <c r="N844" s="42"/>
      <c r="O844" s="42"/>
      <c r="P844" s="42"/>
      <c r="Q844" s="42"/>
      <c r="R844" s="42"/>
      <c r="S844" s="5"/>
      <c r="T844" s="5"/>
      <c r="U844" s="5"/>
      <c r="V844" s="5"/>
      <c r="W844" s="183"/>
    </row>
    <row r="845" spans="1:23" ht="16.95" customHeight="1" x14ac:dyDescent="0.3">
      <c r="A845" s="34"/>
      <c r="B845" s="18">
        <v>787</v>
      </c>
      <c r="C845" s="176">
        <v>43156</v>
      </c>
      <c r="D845" s="51">
        <v>0.41266203703703702</v>
      </c>
      <c r="E845" s="51">
        <v>0.91689814814814818</v>
      </c>
      <c r="F845" s="71">
        <f t="shared" si="472"/>
        <v>0.50423611111111111</v>
      </c>
      <c r="G845" s="5">
        <v>12</v>
      </c>
      <c r="H845" s="42">
        <f t="shared" si="490"/>
        <v>1.5</v>
      </c>
      <c r="I845" s="5">
        <f t="shared" si="473"/>
        <v>10.5</v>
      </c>
      <c r="J845" s="28">
        <f t="shared" si="503"/>
        <v>0.5</v>
      </c>
      <c r="K845" s="42">
        <f t="shared" si="474"/>
        <v>0.5</v>
      </c>
      <c r="L845" s="130">
        <f t="shared" si="475"/>
        <v>0</v>
      </c>
      <c r="M845" s="42">
        <f t="shared" si="492"/>
        <v>79</v>
      </c>
      <c r="N845" s="42"/>
      <c r="O845" s="42"/>
      <c r="P845" s="42"/>
      <c r="Q845" s="42"/>
      <c r="R845" s="42"/>
      <c r="S845" s="5"/>
      <c r="T845" s="5"/>
      <c r="U845" s="5"/>
      <c r="V845" s="5"/>
      <c r="W845" s="183"/>
    </row>
    <row r="846" spans="1:23" ht="16.95" customHeight="1" x14ac:dyDescent="0.3">
      <c r="A846" s="34"/>
      <c r="B846" s="18">
        <v>788</v>
      </c>
      <c r="C846" s="176">
        <v>43157</v>
      </c>
      <c r="D846" s="51">
        <v>0.43445601851851851</v>
      </c>
      <c r="E846" s="51">
        <v>0.91697916666666668</v>
      </c>
      <c r="F846" s="71">
        <f t="shared" si="472"/>
        <v>0.48252314814814817</v>
      </c>
      <c r="G846" s="5">
        <v>11.5</v>
      </c>
      <c r="H846" s="42">
        <f t="shared" si="490"/>
        <v>1.5</v>
      </c>
      <c r="I846" s="5">
        <f t="shared" si="473"/>
        <v>10</v>
      </c>
      <c r="J846" s="28">
        <f>IF(I846-8&lt;0,0,(I846-8))</f>
        <v>2</v>
      </c>
      <c r="K846" s="42">
        <f t="shared" si="474"/>
        <v>2</v>
      </c>
      <c r="L846" s="35">
        <f t="shared" si="475"/>
        <v>0</v>
      </c>
      <c r="M846" s="42">
        <f t="shared" si="492"/>
        <v>315</v>
      </c>
      <c r="N846" s="42"/>
      <c r="O846" s="42"/>
      <c r="P846" s="42"/>
      <c r="Q846" s="42"/>
      <c r="R846" s="42"/>
      <c r="S846" s="5"/>
      <c r="T846" s="5"/>
      <c r="U846" s="35" t="s">
        <v>268</v>
      </c>
      <c r="V846" s="5">
        <v>1262</v>
      </c>
      <c r="W846" s="183"/>
    </row>
    <row r="847" spans="1:23" ht="16.95" customHeight="1" x14ac:dyDescent="0.3">
      <c r="A847" s="34"/>
      <c r="B847" s="18">
        <v>789</v>
      </c>
      <c r="C847" s="176">
        <v>43158</v>
      </c>
      <c r="D847" s="51" t="s">
        <v>69</v>
      </c>
      <c r="E847" s="51" t="s">
        <v>69</v>
      </c>
      <c r="F847" s="71"/>
      <c r="G847" s="140">
        <v>9</v>
      </c>
      <c r="H847" s="42">
        <f t="shared" si="490"/>
        <v>1.5</v>
      </c>
      <c r="I847" s="5">
        <f t="shared" si="473"/>
        <v>7.5</v>
      </c>
      <c r="J847" s="28">
        <f t="shared" si="503"/>
        <v>0</v>
      </c>
      <c r="K847" s="42">
        <f t="shared" si="474"/>
        <v>0</v>
      </c>
      <c r="L847" s="130">
        <f t="shared" si="475"/>
        <v>0</v>
      </c>
      <c r="M847" s="42">
        <f t="shared" si="492"/>
        <v>0</v>
      </c>
      <c r="N847" s="42"/>
      <c r="O847" s="42"/>
      <c r="P847" s="42"/>
      <c r="Q847" s="42"/>
      <c r="R847" s="42"/>
      <c r="S847" s="5"/>
      <c r="T847" s="5"/>
      <c r="U847" s="5"/>
      <c r="V847" s="5"/>
      <c r="W847" s="183"/>
    </row>
    <row r="848" spans="1:23" ht="16.95" customHeight="1" x14ac:dyDescent="0.3">
      <c r="A848" s="34"/>
      <c r="B848" s="18">
        <v>790</v>
      </c>
      <c r="C848" s="176">
        <v>43159</v>
      </c>
      <c r="D848" s="51">
        <v>0.44454861111111116</v>
      </c>
      <c r="E848" s="51">
        <v>0.91685185185185192</v>
      </c>
      <c r="F848" s="71">
        <f t="shared" si="472"/>
        <v>0.47230324074074076</v>
      </c>
      <c r="G848" s="5">
        <v>11.5</v>
      </c>
      <c r="H848" s="42">
        <f t="shared" si="490"/>
        <v>1.5</v>
      </c>
      <c r="I848" s="5">
        <f t="shared" si="473"/>
        <v>10</v>
      </c>
      <c r="J848" s="28">
        <f>IF(I848-8&lt;0,0,(I848-8))</f>
        <v>2</v>
      </c>
      <c r="K848" s="42">
        <f t="shared" si="474"/>
        <v>2</v>
      </c>
      <c r="L848" s="35">
        <f t="shared" si="475"/>
        <v>0</v>
      </c>
      <c r="M848" s="42">
        <f t="shared" si="492"/>
        <v>315</v>
      </c>
      <c r="N848" s="42"/>
      <c r="O848" s="42"/>
      <c r="P848" s="42"/>
      <c r="Q848" s="42"/>
      <c r="R848" s="42"/>
      <c r="S848" s="5"/>
      <c r="T848" s="5"/>
      <c r="U848" s="35" t="s">
        <v>264</v>
      </c>
      <c r="V848" s="5">
        <v>1262</v>
      </c>
      <c r="W848" s="48" t="s">
        <v>27</v>
      </c>
    </row>
    <row r="849" spans="1:23" ht="16.95" customHeight="1" x14ac:dyDescent="0.3">
      <c r="A849" s="171" t="s">
        <v>50</v>
      </c>
      <c r="B849" s="18">
        <v>791</v>
      </c>
      <c r="C849" s="176">
        <v>43160</v>
      </c>
      <c r="D849" s="51">
        <v>0.42810185185185184</v>
      </c>
      <c r="E849" s="51">
        <v>0.73166666666666658</v>
      </c>
      <c r="F849" s="71">
        <f t="shared" si="472"/>
        <v>0.30356481481481473</v>
      </c>
      <c r="G849" s="5">
        <v>7.5</v>
      </c>
      <c r="H849" s="42">
        <f t="shared" si="490"/>
        <v>0.5</v>
      </c>
      <c r="I849" s="5">
        <f t="shared" si="473"/>
        <v>7</v>
      </c>
      <c r="J849" s="28">
        <f t="shared" si="503"/>
        <v>0</v>
      </c>
      <c r="K849" s="42">
        <f t="shared" si="474"/>
        <v>0</v>
      </c>
      <c r="L849" s="130">
        <f t="shared" si="475"/>
        <v>0</v>
      </c>
      <c r="M849" s="42">
        <f>IF(K849="?",0,ROUND(120*4/3*K849+120*5/3*L849,0))</f>
        <v>0</v>
      </c>
      <c r="N849" s="42"/>
      <c r="O849" s="42"/>
      <c r="P849" s="42"/>
      <c r="Q849" s="42"/>
      <c r="R849" s="42"/>
      <c r="S849" s="5"/>
      <c r="T849" s="5"/>
      <c r="U849" s="5"/>
      <c r="V849" s="5"/>
      <c r="W849" s="183"/>
    </row>
    <row r="850" spans="1:23" ht="16.95" customHeight="1" x14ac:dyDescent="0.3">
      <c r="A850" s="34" t="s">
        <v>144</v>
      </c>
      <c r="B850" s="18">
        <v>792</v>
      </c>
      <c r="C850" s="176">
        <v>43161</v>
      </c>
      <c r="D850" s="202" t="s">
        <v>21</v>
      </c>
      <c r="E850" s="203"/>
      <c r="F850" s="71"/>
      <c r="G850" s="5"/>
      <c r="H850" s="42"/>
      <c r="I850" s="5"/>
      <c r="J850" s="28">
        <f t="shared" si="503"/>
        <v>0</v>
      </c>
      <c r="K850" s="42"/>
      <c r="L850" s="130"/>
      <c r="M850" s="42"/>
      <c r="N850" s="42"/>
      <c r="O850" s="42"/>
      <c r="P850" s="42"/>
      <c r="Q850" s="42"/>
      <c r="R850" s="42"/>
      <c r="S850" s="5"/>
      <c r="T850" s="5"/>
      <c r="U850" s="5"/>
      <c r="V850" s="5"/>
      <c r="W850" s="183"/>
    </row>
    <row r="851" spans="1:23" ht="16.95" customHeight="1" x14ac:dyDescent="0.3">
      <c r="A851" s="34" t="s">
        <v>143</v>
      </c>
      <c r="B851" s="18">
        <v>793</v>
      </c>
      <c r="C851" s="176">
        <v>43162</v>
      </c>
      <c r="D851" s="51">
        <v>0.45957175925925925</v>
      </c>
      <c r="E851" s="51">
        <v>0.84232638888888889</v>
      </c>
      <c r="F851" s="71">
        <f t="shared" si="472"/>
        <v>0.38275462962962964</v>
      </c>
      <c r="G851" s="5">
        <v>9</v>
      </c>
      <c r="H851" s="42">
        <f t="shared" si="490"/>
        <v>1.5</v>
      </c>
      <c r="I851" s="5">
        <f t="shared" ref="I851:I916" si="504">IF((G851="？"),"?",(G851-H851))</f>
        <v>7.5</v>
      </c>
      <c r="J851" s="28">
        <f t="shared" si="503"/>
        <v>0</v>
      </c>
      <c r="K851" s="42">
        <f t="shared" ref="K851:K916" si="505">IF(2&lt;J851,2,J851)</f>
        <v>0</v>
      </c>
      <c r="L851" s="130">
        <f t="shared" ref="L851:L916" si="506">J851-K851</f>
        <v>0</v>
      </c>
      <c r="M851" s="42">
        <f t="shared" ref="M851:M881" si="507">IF(K851="?",0,ROUND(120*4/3*K851+120*5/3*L851,0))</f>
        <v>0</v>
      </c>
      <c r="N851" s="42"/>
      <c r="O851" s="42"/>
      <c r="P851" s="42"/>
      <c r="Q851" s="42"/>
      <c r="R851" s="42"/>
      <c r="S851" s="5"/>
      <c r="T851" s="5"/>
      <c r="U851" s="5"/>
      <c r="V851" s="5"/>
      <c r="W851" s="183"/>
    </row>
    <row r="852" spans="1:23" ht="16.95" customHeight="1" x14ac:dyDescent="0.3">
      <c r="A852" s="34" t="s">
        <v>145</v>
      </c>
      <c r="B852" s="18">
        <v>794</v>
      </c>
      <c r="C852" s="176">
        <v>43163</v>
      </c>
      <c r="D852" s="51">
        <v>0.42077546296296298</v>
      </c>
      <c r="E852" s="51">
        <v>0.91744212962962957</v>
      </c>
      <c r="F852" s="71">
        <f t="shared" si="472"/>
        <v>0.49666666666666659</v>
      </c>
      <c r="G852" s="5">
        <v>12</v>
      </c>
      <c r="H852" s="42">
        <f t="shared" si="490"/>
        <v>1.5</v>
      </c>
      <c r="I852" s="5">
        <f t="shared" si="504"/>
        <v>10.5</v>
      </c>
      <c r="J852" s="28">
        <f t="shared" si="503"/>
        <v>0.5</v>
      </c>
      <c r="K852" s="42">
        <f t="shared" si="505"/>
        <v>0.5</v>
      </c>
      <c r="L852" s="130">
        <f t="shared" si="506"/>
        <v>0</v>
      </c>
      <c r="M852" s="42">
        <f t="shared" si="507"/>
        <v>80</v>
      </c>
      <c r="N852" s="42"/>
      <c r="O852" s="42"/>
      <c r="P852" s="42"/>
      <c r="Q852" s="42"/>
      <c r="R852" s="42"/>
      <c r="S852" s="5"/>
      <c r="T852" s="5"/>
      <c r="U852" s="5"/>
      <c r="V852" s="5"/>
      <c r="W852" s="183"/>
    </row>
    <row r="853" spans="1:23" ht="16.95" customHeight="1" x14ac:dyDescent="0.3">
      <c r="A853" s="34" t="s">
        <v>91</v>
      </c>
      <c r="B853" s="18">
        <v>795</v>
      </c>
      <c r="C853" s="176">
        <v>43164</v>
      </c>
      <c r="D853" s="51">
        <v>0.42931712962962965</v>
      </c>
      <c r="E853" s="51">
        <v>0.91783564814814822</v>
      </c>
      <c r="F853" s="71">
        <f t="shared" si="472"/>
        <v>0.48851851851851857</v>
      </c>
      <c r="G853" s="5">
        <v>11.5</v>
      </c>
      <c r="H853" s="42">
        <f t="shared" si="490"/>
        <v>1.5</v>
      </c>
      <c r="I853" s="5">
        <f t="shared" si="504"/>
        <v>10</v>
      </c>
      <c r="J853" s="28">
        <f t="shared" si="503"/>
        <v>0</v>
      </c>
      <c r="K853" s="42">
        <f t="shared" si="505"/>
        <v>0</v>
      </c>
      <c r="L853" s="130">
        <f t="shared" si="506"/>
        <v>0</v>
      </c>
      <c r="M853" s="42">
        <f t="shared" si="507"/>
        <v>0</v>
      </c>
      <c r="N853" s="42"/>
      <c r="O853" s="42"/>
      <c r="P853" s="42"/>
      <c r="Q853" s="42"/>
      <c r="R853" s="42"/>
      <c r="S853" s="5"/>
      <c r="T853" s="5"/>
      <c r="U853" s="5"/>
      <c r="V853" s="5"/>
      <c r="W853" s="183"/>
    </row>
    <row r="854" spans="1:23" ht="16.95" customHeight="1" x14ac:dyDescent="0.3">
      <c r="A854" s="34"/>
      <c r="B854" s="18">
        <v>796</v>
      </c>
      <c r="C854" s="176">
        <v>43165</v>
      </c>
      <c r="D854" s="51">
        <v>0.42983796296296295</v>
      </c>
      <c r="E854" s="51">
        <v>0.9175578703703704</v>
      </c>
      <c r="F854" s="71">
        <f t="shared" si="472"/>
        <v>0.48771990740740745</v>
      </c>
      <c r="G854" s="5">
        <v>11.5</v>
      </c>
      <c r="H854" s="42">
        <f t="shared" si="490"/>
        <v>1.5</v>
      </c>
      <c r="I854" s="5">
        <f t="shared" si="504"/>
        <v>10</v>
      </c>
      <c r="J854" s="28">
        <f t="shared" si="503"/>
        <v>0</v>
      </c>
      <c r="K854" s="42">
        <f t="shared" si="505"/>
        <v>0</v>
      </c>
      <c r="L854" s="130">
        <f t="shared" si="506"/>
        <v>0</v>
      </c>
      <c r="M854" s="42">
        <f t="shared" si="507"/>
        <v>0</v>
      </c>
      <c r="N854" s="42">
        <v>2</v>
      </c>
      <c r="O854" s="42">
        <v>4.5</v>
      </c>
      <c r="P854" s="42">
        <f t="shared" ref="P854" si="508">IF(O854&gt;6,ROUND(N854*4/3*120+6*5/3*120+(O854-6)*8/3*120,0),ROUND(N854*4/3*120+O854*5/3*120,0))</f>
        <v>1220</v>
      </c>
      <c r="Q854" s="42"/>
      <c r="R854" s="42"/>
      <c r="S854" s="5"/>
      <c r="T854" s="5"/>
      <c r="U854" s="5"/>
      <c r="V854" s="5"/>
      <c r="W854" s="183"/>
    </row>
    <row r="855" spans="1:23" ht="16.95" customHeight="1" x14ac:dyDescent="0.3">
      <c r="A855" s="34"/>
      <c r="B855" s="18">
        <v>797</v>
      </c>
      <c r="C855" s="176">
        <v>43166</v>
      </c>
      <c r="D855" s="202" t="s">
        <v>21</v>
      </c>
      <c r="E855" s="203"/>
      <c r="F855" s="71"/>
      <c r="G855" s="5"/>
      <c r="H855" s="42"/>
      <c r="I855" s="5"/>
      <c r="J855" s="28">
        <f t="shared" si="503"/>
        <v>0</v>
      </c>
      <c r="K855" s="42"/>
      <c r="L855" s="130"/>
      <c r="M855" s="42"/>
      <c r="N855" s="42"/>
      <c r="O855" s="42"/>
      <c r="P855" s="42"/>
      <c r="Q855" s="42"/>
      <c r="R855" s="42"/>
      <c r="S855" s="5"/>
      <c r="T855" s="5"/>
      <c r="U855" s="5"/>
      <c r="V855" s="5"/>
      <c r="W855" s="183"/>
    </row>
    <row r="856" spans="1:23" ht="16.95" customHeight="1" x14ac:dyDescent="0.3">
      <c r="A856" s="34"/>
      <c r="B856" s="18">
        <v>798</v>
      </c>
      <c r="C856" s="176">
        <v>43167</v>
      </c>
      <c r="D856" s="51">
        <v>0.43806712962962963</v>
      </c>
      <c r="E856" s="51">
        <v>0.91847222222222225</v>
      </c>
      <c r="F856" s="71">
        <f t="shared" ref="F856:F924" si="509">E856-D856</f>
        <v>0.48040509259259262</v>
      </c>
      <c r="G856" s="5">
        <v>11.5</v>
      </c>
      <c r="H856" s="42">
        <f t="shared" si="490"/>
        <v>1.5</v>
      </c>
      <c r="I856" s="5">
        <f t="shared" si="504"/>
        <v>10</v>
      </c>
      <c r="J856" s="28">
        <f t="shared" si="503"/>
        <v>0</v>
      </c>
      <c r="K856" s="42">
        <f t="shared" si="505"/>
        <v>0</v>
      </c>
      <c r="L856" s="130">
        <f t="shared" si="506"/>
        <v>0</v>
      </c>
      <c r="M856" s="42">
        <f t="shared" si="507"/>
        <v>0</v>
      </c>
      <c r="N856" s="42">
        <v>2</v>
      </c>
      <c r="O856" s="42">
        <v>8</v>
      </c>
      <c r="P856" s="42">
        <f t="shared" ref="P856" si="510">IF(O856&gt;6,ROUND(N856*4/3*120+6*5/3*120+(O856-6)*8/3*120,0),ROUND(N856*4/3*120+O856*5/3*120,0))</f>
        <v>2160</v>
      </c>
      <c r="Q856" s="42"/>
      <c r="R856" s="42"/>
      <c r="S856" s="5"/>
      <c r="T856" s="5"/>
      <c r="U856" s="5"/>
      <c r="V856" s="5"/>
      <c r="W856" s="183"/>
    </row>
    <row r="857" spans="1:23" x14ac:dyDescent="0.3">
      <c r="A857" s="34"/>
      <c r="B857" s="18"/>
      <c r="C857" s="177" t="s">
        <v>207</v>
      </c>
      <c r="D857" s="26"/>
      <c r="E857" s="26"/>
      <c r="F857" s="32"/>
      <c r="G857" s="27">
        <f>SUM(G829:G856)</f>
        <v>232</v>
      </c>
      <c r="H857" s="27">
        <f>SUM(H829:H856)</f>
        <v>29</v>
      </c>
      <c r="I857" s="27">
        <f t="shared" ref="I857:V857" si="511">SUM(I829:I856)</f>
        <v>203</v>
      </c>
      <c r="J857" s="27">
        <f t="shared" si="511"/>
        <v>13</v>
      </c>
      <c r="K857" s="27">
        <f t="shared" si="511"/>
        <v>13</v>
      </c>
      <c r="L857" s="36">
        <f t="shared" si="511"/>
        <v>0</v>
      </c>
      <c r="M857" s="27">
        <f t="shared" si="511"/>
        <v>2050</v>
      </c>
      <c r="N857" s="27">
        <f t="shared" ref="N857:P857" si="512">SUM(N829:N856)</f>
        <v>4</v>
      </c>
      <c r="O857" s="27">
        <f t="shared" si="512"/>
        <v>12.5</v>
      </c>
      <c r="P857" s="27">
        <f t="shared" si="512"/>
        <v>3380</v>
      </c>
      <c r="Q857" s="27">
        <v>1</v>
      </c>
      <c r="R857" s="27">
        <f t="shared" si="511"/>
        <v>1495</v>
      </c>
      <c r="S857" s="27">
        <v>1</v>
      </c>
      <c r="T857" s="27">
        <f t="shared" si="511"/>
        <v>1262</v>
      </c>
      <c r="U857" s="36">
        <v>5</v>
      </c>
      <c r="V857" s="27">
        <f t="shared" si="511"/>
        <v>6074</v>
      </c>
      <c r="W857" s="47" t="s">
        <v>226</v>
      </c>
    </row>
    <row r="858" spans="1:23" x14ac:dyDescent="0.3">
      <c r="A858" s="34"/>
      <c r="B858" s="118"/>
      <c r="C858" s="177" t="s">
        <v>336</v>
      </c>
      <c r="D858" s="84"/>
      <c r="E858" s="85"/>
      <c r="F858" s="32"/>
      <c r="G858" s="27">
        <f>G857-G833-G831</f>
        <v>211</v>
      </c>
      <c r="H858" s="27">
        <f>H857-H833-H831</f>
        <v>26</v>
      </c>
      <c r="I858" s="27">
        <f>I857-J837-J839-J840-J846-J848-I833-I831</f>
        <v>176.5</v>
      </c>
      <c r="J858" s="27">
        <f>J857-J837-J839-J840-J846-J848-J833-J831</f>
        <v>2.5</v>
      </c>
      <c r="K858" s="27">
        <f t="shared" ref="K858:M858" si="513">K857-K837-K839-K840-K846-K848-K833-K831</f>
        <v>2.5</v>
      </c>
      <c r="L858" s="27">
        <f t="shared" si="513"/>
        <v>0</v>
      </c>
      <c r="M858" s="27">
        <f t="shared" si="513"/>
        <v>396</v>
      </c>
      <c r="N858" s="27">
        <f>N857</f>
        <v>4</v>
      </c>
      <c r="O858" s="27">
        <f t="shared" ref="O858" si="514">O857</f>
        <v>12.5</v>
      </c>
      <c r="P858" s="27">
        <f t="shared" ref="P858" si="515">P857</f>
        <v>3380</v>
      </c>
      <c r="Q858" s="27">
        <f t="shared" ref="Q858" si="516">Q857</f>
        <v>1</v>
      </c>
      <c r="R858" s="27">
        <f t="shared" ref="R858" si="517">R857</f>
        <v>1495</v>
      </c>
      <c r="S858" s="27">
        <f t="shared" ref="S858" si="518">S857</f>
        <v>1</v>
      </c>
      <c r="T858" s="27">
        <f t="shared" ref="T858" si="519">T857</f>
        <v>1262</v>
      </c>
      <c r="U858" s="36">
        <f t="shared" ref="U858" si="520">U857</f>
        <v>5</v>
      </c>
      <c r="V858" s="27">
        <f t="shared" ref="V858" si="521">V857</f>
        <v>6074</v>
      </c>
      <c r="W858" s="27"/>
    </row>
    <row r="859" spans="1:23" ht="16.95" customHeight="1" x14ac:dyDescent="0.3">
      <c r="A859" s="34"/>
      <c r="B859" s="18">
        <v>799</v>
      </c>
      <c r="C859" s="179">
        <v>43168</v>
      </c>
      <c r="D859" s="81">
        <v>0.43677083333333333</v>
      </c>
      <c r="E859" s="81">
        <v>0.91788194444444438</v>
      </c>
      <c r="F859" s="76">
        <f t="shared" si="509"/>
        <v>0.48111111111111104</v>
      </c>
      <c r="G859" s="77">
        <v>11.5</v>
      </c>
      <c r="H859" s="78">
        <f t="shared" si="490"/>
        <v>1.5</v>
      </c>
      <c r="I859" s="77">
        <f t="shared" si="504"/>
        <v>10</v>
      </c>
      <c r="J859" s="79">
        <f t="shared" ref="J859:J884" si="522">IF(I859-10&lt;0,0,(I859-10))</f>
        <v>0</v>
      </c>
      <c r="K859" s="78">
        <f t="shared" si="505"/>
        <v>0</v>
      </c>
      <c r="L859" s="80">
        <f t="shared" si="506"/>
        <v>0</v>
      </c>
      <c r="M859" s="78">
        <f t="shared" si="507"/>
        <v>0</v>
      </c>
      <c r="N859" s="78"/>
      <c r="O859" s="78"/>
      <c r="P859" s="78"/>
      <c r="Q859" s="78"/>
      <c r="R859" s="78"/>
      <c r="S859" s="77"/>
      <c r="T859" s="77"/>
      <c r="U859" s="77"/>
      <c r="V859" s="77"/>
      <c r="W859" s="183"/>
    </row>
    <row r="860" spans="1:23" ht="16.95" customHeight="1" x14ac:dyDescent="0.3">
      <c r="A860" s="34"/>
      <c r="B860" s="18">
        <v>800</v>
      </c>
      <c r="C860" s="179">
        <v>43169</v>
      </c>
      <c r="D860" s="81">
        <v>0.53105324074074078</v>
      </c>
      <c r="E860" s="81">
        <v>0.92234953703703704</v>
      </c>
      <c r="F860" s="76">
        <f t="shared" si="509"/>
        <v>0.39129629629629625</v>
      </c>
      <c r="G860" s="77">
        <v>9.5</v>
      </c>
      <c r="H860" s="78">
        <f t="shared" si="490"/>
        <v>1.5</v>
      </c>
      <c r="I860" s="77">
        <f t="shared" si="504"/>
        <v>8</v>
      </c>
      <c r="J860" s="79">
        <f t="shared" si="522"/>
        <v>0</v>
      </c>
      <c r="K860" s="78">
        <f t="shared" si="505"/>
        <v>0</v>
      </c>
      <c r="L860" s="80">
        <f t="shared" si="506"/>
        <v>0</v>
      </c>
      <c r="M860" s="78">
        <f t="shared" si="507"/>
        <v>0</v>
      </c>
      <c r="N860" s="78"/>
      <c r="O860" s="78"/>
      <c r="P860" s="78"/>
      <c r="Q860" s="78"/>
      <c r="R860" s="78"/>
      <c r="S860" s="77"/>
      <c r="T860" s="77"/>
      <c r="U860" s="77"/>
      <c r="V860" s="77"/>
      <c r="W860" s="183"/>
    </row>
    <row r="861" spans="1:23" ht="16.95" customHeight="1" x14ac:dyDescent="0.3">
      <c r="A861" s="34"/>
      <c r="B861" s="18">
        <v>801</v>
      </c>
      <c r="C861" s="179">
        <v>43170</v>
      </c>
      <c r="D861" s="81">
        <v>0.41670138888888886</v>
      </c>
      <c r="E861" s="81">
        <v>0.91751157407407413</v>
      </c>
      <c r="F861" s="76">
        <f t="shared" si="509"/>
        <v>0.50081018518518527</v>
      </c>
      <c r="G861" s="77">
        <v>12</v>
      </c>
      <c r="H861" s="78">
        <f t="shared" si="490"/>
        <v>1.5</v>
      </c>
      <c r="I861" s="77">
        <f t="shared" si="504"/>
        <v>10.5</v>
      </c>
      <c r="J861" s="79">
        <f>IF(I861-8&lt;0,0,(I861-8))</f>
        <v>2.5</v>
      </c>
      <c r="K861" s="78">
        <f t="shared" si="505"/>
        <v>2</v>
      </c>
      <c r="L861" s="80">
        <f t="shared" si="506"/>
        <v>0.5</v>
      </c>
      <c r="M861" s="78"/>
      <c r="N861" s="78"/>
      <c r="O861" s="78"/>
      <c r="P861" s="78"/>
      <c r="Q861" s="78" t="s">
        <v>268</v>
      </c>
      <c r="R861" s="78">
        <f>ROUND((K861*4/3*120)+((I861-J861-K861)*5/3*120)+(J861*8/3*120),0)</f>
        <v>2320</v>
      </c>
      <c r="S861" s="77"/>
      <c r="T861" s="77"/>
      <c r="U861" s="77"/>
      <c r="V861" s="77"/>
      <c r="W861" s="183"/>
    </row>
    <row r="862" spans="1:23" ht="16.95" customHeight="1" x14ac:dyDescent="0.3">
      <c r="A862" s="34"/>
      <c r="B862" s="18">
        <v>802</v>
      </c>
      <c r="C862" s="179">
        <v>43171</v>
      </c>
      <c r="D862" s="81">
        <v>0.43207175925925928</v>
      </c>
      <c r="E862" s="81">
        <v>0.91674768518518512</v>
      </c>
      <c r="F862" s="76">
        <f t="shared" si="509"/>
        <v>0.48467592592592584</v>
      </c>
      <c r="G862" s="77">
        <v>11.5</v>
      </c>
      <c r="H862" s="78">
        <f t="shared" si="490"/>
        <v>1.5</v>
      </c>
      <c r="I862" s="77">
        <f t="shared" si="504"/>
        <v>10</v>
      </c>
      <c r="J862" s="79">
        <f t="shared" si="522"/>
        <v>0</v>
      </c>
      <c r="K862" s="78">
        <f t="shared" si="505"/>
        <v>0</v>
      </c>
      <c r="L862" s="80">
        <f t="shared" si="506"/>
        <v>0</v>
      </c>
      <c r="M862" s="78">
        <f t="shared" si="507"/>
        <v>0</v>
      </c>
      <c r="N862" s="78"/>
      <c r="O862" s="78"/>
      <c r="P862" s="78"/>
      <c r="Q862" s="78"/>
      <c r="R862" s="78"/>
      <c r="S862" s="77"/>
      <c r="T862" s="77"/>
      <c r="U862" s="77"/>
      <c r="V862" s="77"/>
      <c r="W862" s="183"/>
    </row>
    <row r="863" spans="1:23" ht="16.95" customHeight="1" x14ac:dyDescent="0.3">
      <c r="A863" s="34"/>
      <c r="B863" s="18">
        <v>803</v>
      </c>
      <c r="C863" s="179">
        <v>43172</v>
      </c>
      <c r="D863" s="81">
        <v>0.44200231481481483</v>
      </c>
      <c r="E863" s="81">
        <v>0.73108796296296286</v>
      </c>
      <c r="F863" s="76">
        <f t="shared" si="509"/>
        <v>0.28908564814814802</v>
      </c>
      <c r="G863" s="77">
        <v>7</v>
      </c>
      <c r="H863" s="78">
        <f t="shared" si="490"/>
        <v>0.5</v>
      </c>
      <c r="I863" s="77">
        <f t="shared" si="504"/>
        <v>6.5</v>
      </c>
      <c r="J863" s="79">
        <f t="shared" si="522"/>
        <v>0</v>
      </c>
      <c r="K863" s="78">
        <f t="shared" si="505"/>
        <v>0</v>
      </c>
      <c r="L863" s="80">
        <f t="shared" si="506"/>
        <v>0</v>
      </c>
      <c r="M863" s="78">
        <f t="shared" si="507"/>
        <v>0</v>
      </c>
      <c r="N863" s="78"/>
      <c r="O863" s="78"/>
      <c r="P863" s="78"/>
      <c r="Q863" s="78"/>
      <c r="R863" s="78"/>
      <c r="S863" s="77"/>
      <c r="T863" s="77"/>
      <c r="U863" s="77"/>
      <c r="V863" s="77"/>
      <c r="W863" s="183"/>
    </row>
    <row r="864" spans="1:23" ht="16.95" customHeight="1" x14ac:dyDescent="0.3">
      <c r="A864" s="34"/>
      <c r="B864" s="18">
        <v>804</v>
      </c>
      <c r="C864" s="179">
        <v>43173</v>
      </c>
      <c r="D864" s="198" t="s">
        <v>21</v>
      </c>
      <c r="E864" s="199"/>
      <c r="F864" s="76"/>
      <c r="G864" s="77"/>
      <c r="H864" s="78"/>
      <c r="I864" s="77"/>
      <c r="J864" s="79">
        <f t="shared" si="522"/>
        <v>0</v>
      </c>
      <c r="K864" s="78"/>
      <c r="L864" s="80"/>
      <c r="M864" s="78"/>
      <c r="N864" s="78"/>
      <c r="O864" s="78"/>
      <c r="P864" s="78"/>
      <c r="Q864" s="78"/>
      <c r="R864" s="78"/>
      <c r="S864" s="77"/>
      <c r="T864" s="77"/>
      <c r="U864" s="77"/>
      <c r="V864" s="77"/>
      <c r="W864" s="183"/>
    </row>
    <row r="865" spans="1:23" ht="16.95" customHeight="1" x14ac:dyDescent="0.3">
      <c r="A865" s="34"/>
      <c r="B865" s="18">
        <v>805</v>
      </c>
      <c r="C865" s="179">
        <v>43174</v>
      </c>
      <c r="D865" s="81">
        <v>0.42788194444444444</v>
      </c>
      <c r="E865" s="81">
        <v>0.91716435185185186</v>
      </c>
      <c r="F865" s="76">
        <f t="shared" si="509"/>
        <v>0.48928240740740742</v>
      </c>
      <c r="G865" s="77">
        <v>11.5</v>
      </c>
      <c r="H865" s="78">
        <f t="shared" ref="H865:H930" si="523">IF(G865&gt;=9,1.5,0.5)</f>
        <v>1.5</v>
      </c>
      <c r="I865" s="77">
        <f t="shared" si="504"/>
        <v>10</v>
      </c>
      <c r="J865" s="79">
        <f t="shared" si="522"/>
        <v>0</v>
      </c>
      <c r="K865" s="78">
        <f t="shared" si="505"/>
        <v>0</v>
      </c>
      <c r="L865" s="80">
        <f t="shared" si="506"/>
        <v>0</v>
      </c>
      <c r="M865" s="78">
        <f t="shared" si="507"/>
        <v>0</v>
      </c>
      <c r="N865" s="78"/>
      <c r="O865" s="78"/>
      <c r="P865" s="78"/>
      <c r="Q865" s="78"/>
      <c r="R865" s="78"/>
      <c r="S865" s="77"/>
      <c r="T865" s="77"/>
      <c r="U865" s="77"/>
      <c r="V865" s="77"/>
      <c r="W865" s="183"/>
    </row>
    <row r="866" spans="1:23" ht="16.95" customHeight="1" x14ac:dyDescent="0.3">
      <c r="A866" s="34"/>
      <c r="B866" s="18">
        <v>806</v>
      </c>
      <c r="C866" s="179">
        <v>43175</v>
      </c>
      <c r="D866" s="198" t="s">
        <v>21</v>
      </c>
      <c r="E866" s="199"/>
      <c r="F866" s="76"/>
      <c r="G866" s="77"/>
      <c r="H866" s="78"/>
      <c r="I866" s="77"/>
      <c r="J866" s="79">
        <f t="shared" si="522"/>
        <v>0</v>
      </c>
      <c r="K866" s="78"/>
      <c r="L866" s="80"/>
      <c r="M866" s="78"/>
      <c r="N866" s="78"/>
      <c r="O866" s="78"/>
      <c r="P866" s="78"/>
      <c r="Q866" s="78"/>
      <c r="R866" s="78"/>
      <c r="S866" s="77"/>
      <c r="T866" s="77"/>
      <c r="U866" s="77"/>
      <c r="V866" s="77"/>
      <c r="W866" s="183"/>
    </row>
    <row r="867" spans="1:23" ht="16.95" customHeight="1" x14ac:dyDescent="0.3">
      <c r="A867" s="34"/>
      <c r="B867" s="18">
        <v>807</v>
      </c>
      <c r="C867" s="179">
        <v>43176</v>
      </c>
      <c r="D867" s="81">
        <v>0.41878472222222224</v>
      </c>
      <c r="E867" s="81">
        <v>0.91824074074074069</v>
      </c>
      <c r="F867" s="76">
        <f t="shared" si="509"/>
        <v>0.49945601851851845</v>
      </c>
      <c r="G867" s="77">
        <v>12</v>
      </c>
      <c r="H867" s="78">
        <f t="shared" si="523"/>
        <v>1.5</v>
      </c>
      <c r="I867" s="77">
        <f t="shared" si="504"/>
        <v>10.5</v>
      </c>
      <c r="J867" s="79">
        <f t="shared" si="522"/>
        <v>0.5</v>
      </c>
      <c r="K867" s="78">
        <f t="shared" si="505"/>
        <v>0.5</v>
      </c>
      <c r="L867" s="80">
        <f t="shared" si="506"/>
        <v>0</v>
      </c>
      <c r="M867" s="78">
        <f t="shared" si="507"/>
        <v>80</v>
      </c>
      <c r="N867" s="78"/>
      <c r="O867" s="78"/>
      <c r="P867" s="78"/>
      <c r="Q867" s="78"/>
      <c r="R867" s="78"/>
      <c r="S867" s="77"/>
      <c r="T867" s="77"/>
      <c r="U867" s="77"/>
      <c r="V867" s="77"/>
      <c r="W867" s="183"/>
    </row>
    <row r="868" spans="1:23" ht="16.95" customHeight="1" x14ac:dyDescent="0.3">
      <c r="A868" s="34"/>
      <c r="B868" s="18">
        <v>808</v>
      </c>
      <c r="C868" s="179">
        <v>43177</v>
      </c>
      <c r="D868" s="81">
        <v>0.40472222222222221</v>
      </c>
      <c r="E868" s="81">
        <v>0.91746527777777775</v>
      </c>
      <c r="F868" s="76">
        <f t="shared" si="509"/>
        <v>0.51274305555555555</v>
      </c>
      <c r="G868" s="77">
        <v>12.5</v>
      </c>
      <c r="H868" s="78">
        <f t="shared" si="523"/>
        <v>1.5</v>
      </c>
      <c r="I868" s="77">
        <f t="shared" si="504"/>
        <v>11</v>
      </c>
      <c r="J868" s="79">
        <f t="shared" si="522"/>
        <v>1</v>
      </c>
      <c r="K868" s="78">
        <f t="shared" si="505"/>
        <v>1</v>
      </c>
      <c r="L868" s="80">
        <f t="shared" si="506"/>
        <v>0</v>
      </c>
      <c r="M868" s="78">
        <f t="shared" si="507"/>
        <v>160</v>
      </c>
      <c r="N868" s="78"/>
      <c r="O868" s="78"/>
      <c r="P868" s="78"/>
      <c r="Q868" s="78"/>
      <c r="R868" s="78"/>
      <c r="S868" s="77"/>
      <c r="T868" s="77"/>
      <c r="U868" s="77"/>
      <c r="V868" s="77"/>
      <c r="W868" s="183"/>
    </row>
    <row r="869" spans="1:23" ht="16.95" customHeight="1" x14ac:dyDescent="0.3">
      <c r="A869" s="34"/>
      <c r="B869" s="18">
        <v>809</v>
      </c>
      <c r="C869" s="179">
        <v>43178</v>
      </c>
      <c r="D869" s="81">
        <v>0.42158564814814814</v>
      </c>
      <c r="E869" s="81">
        <v>0.91688657407407403</v>
      </c>
      <c r="F869" s="76">
        <f t="shared" si="509"/>
        <v>0.49530092592592589</v>
      </c>
      <c r="G869" s="77">
        <v>12</v>
      </c>
      <c r="H869" s="78">
        <f t="shared" si="523"/>
        <v>1.5</v>
      </c>
      <c r="I869" s="77">
        <f t="shared" si="504"/>
        <v>10.5</v>
      </c>
      <c r="J869" s="79">
        <f>IF(I869-8&lt;0,0,(I869-8))</f>
        <v>2.5</v>
      </c>
      <c r="K869" s="78">
        <f t="shared" si="505"/>
        <v>2</v>
      </c>
      <c r="L869" s="80">
        <f t="shared" si="506"/>
        <v>0.5</v>
      </c>
      <c r="M869" s="78"/>
      <c r="N869" s="78"/>
      <c r="O869" s="78"/>
      <c r="P869" s="78"/>
      <c r="Q869" s="78" t="s">
        <v>268</v>
      </c>
      <c r="R869" s="78">
        <f>ROUND((K869*4/3*120)+((I869-J869-K869)*5/3*120)+(J869*8/3*120),0)</f>
        <v>2320</v>
      </c>
      <c r="S869" s="77"/>
      <c r="T869" s="77"/>
      <c r="U869" s="77"/>
      <c r="V869" s="77"/>
      <c r="W869" s="183"/>
    </row>
    <row r="870" spans="1:23" ht="16.95" customHeight="1" x14ac:dyDescent="0.3">
      <c r="A870" s="34"/>
      <c r="B870" s="18">
        <v>810</v>
      </c>
      <c r="C870" s="179">
        <v>43179</v>
      </c>
      <c r="D870" s="81">
        <v>0.42703703703703705</v>
      </c>
      <c r="E870" s="81">
        <v>0.91708333333333336</v>
      </c>
      <c r="F870" s="76">
        <f t="shared" si="509"/>
        <v>0.49004629629629631</v>
      </c>
      <c r="G870" s="77">
        <v>12</v>
      </c>
      <c r="H870" s="78">
        <f t="shared" si="523"/>
        <v>1.5</v>
      </c>
      <c r="I870" s="77">
        <f t="shared" si="504"/>
        <v>10.5</v>
      </c>
      <c r="J870" s="79">
        <f t="shared" si="522"/>
        <v>0.5</v>
      </c>
      <c r="K870" s="78">
        <f t="shared" si="505"/>
        <v>0.5</v>
      </c>
      <c r="L870" s="80">
        <f t="shared" si="506"/>
        <v>0</v>
      </c>
      <c r="M870" s="78">
        <f t="shared" si="507"/>
        <v>80</v>
      </c>
      <c r="N870" s="78"/>
      <c r="O870" s="78"/>
      <c r="P870" s="78"/>
      <c r="Q870" s="78"/>
      <c r="R870" s="78"/>
      <c r="S870" s="77"/>
      <c r="T870" s="77"/>
      <c r="U870" s="77"/>
      <c r="V870" s="77"/>
      <c r="W870" s="183"/>
    </row>
    <row r="871" spans="1:23" ht="16.95" customHeight="1" x14ac:dyDescent="0.3">
      <c r="A871" s="34"/>
      <c r="B871" s="18">
        <v>811</v>
      </c>
      <c r="C871" s="179">
        <v>43180</v>
      </c>
      <c r="D871" s="198" t="s">
        <v>21</v>
      </c>
      <c r="E871" s="199"/>
      <c r="F871" s="76"/>
      <c r="G871" s="77"/>
      <c r="H871" s="78"/>
      <c r="I871" s="77"/>
      <c r="J871" s="79">
        <f t="shared" si="522"/>
        <v>0</v>
      </c>
      <c r="K871" s="78"/>
      <c r="L871" s="80"/>
      <c r="M871" s="78"/>
      <c r="N871" s="78"/>
      <c r="O871" s="78"/>
      <c r="P871" s="78"/>
      <c r="Q871" s="78"/>
      <c r="R871" s="78"/>
      <c r="S871" s="77"/>
      <c r="T871" s="77"/>
      <c r="U871" s="77"/>
      <c r="V871" s="77"/>
      <c r="W871" s="183"/>
    </row>
    <row r="872" spans="1:23" ht="16.95" customHeight="1" x14ac:dyDescent="0.3">
      <c r="A872" s="34"/>
      <c r="B872" s="18">
        <v>812</v>
      </c>
      <c r="C872" s="179">
        <v>43181</v>
      </c>
      <c r="D872" s="198" t="s">
        <v>21</v>
      </c>
      <c r="E872" s="199"/>
      <c r="F872" s="76"/>
      <c r="G872" s="77"/>
      <c r="H872" s="78"/>
      <c r="I872" s="77"/>
      <c r="J872" s="79">
        <f t="shared" si="522"/>
        <v>0</v>
      </c>
      <c r="K872" s="78"/>
      <c r="L872" s="80"/>
      <c r="M872" s="78"/>
      <c r="N872" s="78"/>
      <c r="O872" s="78"/>
      <c r="P872" s="78"/>
      <c r="Q872" s="78"/>
      <c r="R872" s="78"/>
      <c r="S872" s="77"/>
      <c r="T872" s="77"/>
      <c r="U872" s="77"/>
      <c r="V872" s="77"/>
      <c r="W872" s="183"/>
    </row>
    <row r="873" spans="1:23" ht="16.95" customHeight="1" x14ac:dyDescent="0.3">
      <c r="A873" s="34"/>
      <c r="B873" s="18">
        <v>813</v>
      </c>
      <c r="C873" s="179">
        <v>43182</v>
      </c>
      <c r="D873" s="81">
        <v>0.43614583333333329</v>
      </c>
      <c r="E873" s="81">
        <v>0.91824074074074069</v>
      </c>
      <c r="F873" s="76">
        <f t="shared" si="509"/>
        <v>0.4820949074074074</v>
      </c>
      <c r="G873" s="77">
        <v>11.5</v>
      </c>
      <c r="H873" s="78">
        <f t="shared" si="523"/>
        <v>1.5</v>
      </c>
      <c r="I873" s="77">
        <f t="shared" si="504"/>
        <v>10</v>
      </c>
      <c r="J873" s="79">
        <f t="shared" si="522"/>
        <v>0</v>
      </c>
      <c r="K873" s="78">
        <f t="shared" si="505"/>
        <v>0</v>
      </c>
      <c r="L873" s="80">
        <f t="shared" si="506"/>
        <v>0</v>
      </c>
      <c r="M873" s="78">
        <f t="shared" si="507"/>
        <v>0</v>
      </c>
      <c r="N873" s="78"/>
      <c r="O873" s="78"/>
      <c r="P873" s="78"/>
      <c r="Q873" s="78"/>
      <c r="R873" s="78"/>
      <c r="S873" s="77"/>
      <c r="T873" s="77"/>
      <c r="U873" s="77"/>
      <c r="V873" s="77"/>
      <c r="W873" s="183"/>
    </row>
    <row r="874" spans="1:23" ht="16.95" customHeight="1" x14ac:dyDescent="0.3">
      <c r="A874" s="34"/>
      <c r="B874" s="18">
        <v>814</v>
      </c>
      <c r="C874" s="179">
        <v>43183</v>
      </c>
      <c r="D874" s="81" t="s">
        <v>69</v>
      </c>
      <c r="E874" s="81" t="s">
        <v>69</v>
      </c>
      <c r="F874" s="76"/>
      <c r="G874" s="79">
        <v>12</v>
      </c>
      <c r="H874" s="78">
        <f t="shared" si="523"/>
        <v>1.5</v>
      </c>
      <c r="I874" s="77">
        <f t="shared" si="504"/>
        <v>10.5</v>
      </c>
      <c r="J874" s="79">
        <f t="shared" si="522"/>
        <v>0.5</v>
      </c>
      <c r="K874" s="78">
        <f t="shared" si="505"/>
        <v>0.5</v>
      </c>
      <c r="L874" s="80">
        <f t="shared" si="506"/>
        <v>0</v>
      </c>
      <c r="M874" s="78">
        <f t="shared" si="507"/>
        <v>80</v>
      </c>
      <c r="N874" s="78"/>
      <c r="O874" s="78"/>
      <c r="P874" s="78"/>
      <c r="Q874" s="78"/>
      <c r="R874" s="78"/>
      <c r="S874" s="77"/>
      <c r="T874" s="77"/>
      <c r="U874" s="77"/>
      <c r="V874" s="77"/>
      <c r="W874" s="183"/>
    </row>
    <row r="875" spans="1:23" ht="16.95" customHeight="1" x14ac:dyDescent="0.3">
      <c r="A875" s="34"/>
      <c r="B875" s="18">
        <v>815</v>
      </c>
      <c r="C875" s="179">
        <v>43184</v>
      </c>
      <c r="D875" s="81">
        <v>0.40349537037037037</v>
      </c>
      <c r="E875" s="81">
        <v>0.92038194444444443</v>
      </c>
      <c r="F875" s="76">
        <f t="shared" si="509"/>
        <v>0.51688657407407401</v>
      </c>
      <c r="G875" s="77">
        <v>12.5</v>
      </c>
      <c r="H875" s="78">
        <f t="shared" si="523"/>
        <v>1.5</v>
      </c>
      <c r="I875" s="77">
        <f t="shared" si="504"/>
        <v>11</v>
      </c>
      <c r="J875" s="79">
        <f t="shared" si="522"/>
        <v>1</v>
      </c>
      <c r="K875" s="78">
        <f t="shared" si="505"/>
        <v>1</v>
      </c>
      <c r="L875" s="80">
        <f t="shared" si="506"/>
        <v>0</v>
      </c>
      <c r="M875" s="78">
        <f t="shared" si="507"/>
        <v>160</v>
      </c>
      <c r="N875" s="78"/>
      <c r="O875" s="78"/>
      <c r="P875" s="78"/>
      <c r="Q875" s="78"/>
      <c r="R875" s="78"/>
      <c r="S875" s="77"/>
      <c r="T875" s="77"/>
      <c r="U875" s="77"/>
      <c r="V875" s="77"/>
      <c r="W875" s="183"/>
    </row>
    <row r="876" spans="1:23" ht="16.95" customHeight="1" x14ac:dyDescent="0.3">
      <c r="A876" s="34"/>
      <c r="B876" s="18">
        <v>816</v>
      </c>
      <c r="C876" s="179">
        <v>43185</v>
      </c>
      <c r="D876" s="81" t="s">
        <v>69</v>
      </c>
      <c r="E876" s="81" t="s">
        <v>57</v>
      </c>
      <c r="F876" s="76"/>
      <c r="G876" s="79">
        <v>11</v>
      </c>
      <c r="H876" s="78">
        <f t="shared" si="523"/>
        <v>1.5</v>
      </c>
      <c r="I876" s="77">
        <f t="shared" si="504"/>
        <v>9.5</v>
      </c>
      <c r="J876" s="79">
        <f t="shared" si="522"/>
        <v>0</v>
      </c>
      <c r="K876" s="78">
        <f t="shared" si="505"/>
        <v>0</v>
      </c>
      <c r="L876" s="80">
        <f t="shared" si="506"/>
        <v>0</v>
      </c>
      <c r="M876" s="78">
        <f t="shared" si="507"/>
        <v>0</v>
      </c>
      <c r="N876" s="78"/>
      <c r="O876" s="78"/>
      <c r="P876" s="78"/>
      <c r="Q876" s="78"/>
      <c r="R876" s="78"/>
      <c r="S876" s="77"/>
      <c r="T876" s="77"/>
      <c r="U876" s="77"/>
      <c r="V876" s="77"/>
      <c r="W876" s="183"/>
    </row>
    <row r="877" spans="1:23" ht="16.95" customHeight="1" x14ac:dyDescent="0.3">
      <c r="A877" s="34"/>
      <c r="B877" s="18">
        <v>817</v>
      </c>
      <c r="C877" s="179">
        <v>43186</v>
      </c>
      <c r="D877" s="81">
        <v>0.43747685185185187</v>
      </c>
      <c r="E877" s="81">
        <v>0.91732638888888884</v>
      </c>
      <c r="F877" s="76">
        <f t="shared" si="509"/>
        <v>0.47984953703703698</v>
      </c>
      <c r="G877" s="77">
        <v>11.5</v>
      </c>
      <c r="H877" s="78">
        <f t="shared" si="523"/>
        <v>1.5</v>
      </c>
      <c r="I877" s="77">
        <f t="shared" si="504"/>
        <v>10</v>
      </c>
      <c r="J877" s="79">
        <f t="shared" si="522"/>
        <v>0</v>
      </c>
      <c r="K877" s="78">
        <f t="shared" si="505"/>
        <v>0</v>
      </c>
      <c r="L877" s="80">
        <f t="shared" si="506"/>
        <v>0</v>
      </c>
      <c r="M877" s="78">
        <f t="shared" si="507"/>
        <v>0</v>
      </c>
      <c r="N877" s="78"/>
      <c r="O877" s="78"/>
      <c r="P877" s="78"/>
      <c r="Q877" s="78"/>
      <c r="R877" s="78"/>
      <c r="S877" s="77"/>
      <c r="T877" s="77"/>
      <c r="U877" s="77"/>
      <c r="V877" s="77"/>
      <c r="W877" s="183"/>
    </row>
    <row r="878" spans="1:23" ht="16.95" customHeight="1" x14ac:dyDescent="0.3">
      <c r="A878" s="34"/>
      <c r="B878" s="18">
        <v>818</v>
      </c>
      <c r="C878" s="179">
        <v>43187</v>
      </c>
      <c r="D878" s="81">
        <v>0.41858796296296297</v>
      </c>
      <c r="E878" s="81">
        <v>0.91787037037037045</v>
      </c>
      <c r="F878" s="76">
        <f t="shared" si="509"/>
        <v>0.49928240740740748</v>
      </c>
      <c r="G878" s="77">
        <v>12</v>
      </c>
      <c r="H878" s="78">
        <f t="shared" si="523"/>
        <v>1.5</v>
      </c>
      <c r="I878" s="77">
        <f t="shared" si="504"/>
        <v>10.5</v>
      </c>
      <c r="J878" s="79">
        <f t="shared" si="522"/>
        <v>0.5</v>
      </c>
      <c r="K878" s="78">
        <f t="shared" si="505"/>
        <v>0.5</v>
      </c>
      <c r="L878" s="80">
        <f t="shared" si="506"/>
        <v>0</v>
      </c>
      <c r="M878" s="78">
        <f t="shared" si="507"/>
        <v>80</v>
      </c>
      <c r="N878" s="78"/>
      <c r="O878" s="78"/>
      <c r="P878" s="78"/>
      <c r="Q878" s="78"/>
      <c r="R878" s="78"/>
      <c r="S878" s="77"/>
      <c r="T878" s="77"/>
      <c r="U878" s="77"/>
      <c r="V878" s="77"/>
      <c r="W878" s="183"/>
    </row>
    <row r="879" spans="1:23" x14ac:dyDescent="0.3">
      <c r="A879" s="34"/>
      <c r="B879" s="18">
        <v>819</v>
      </c>
      <c r="C879" s="179">
        <v>43188</v>
      </c>
      <c r="D879" s="81">
        <v>0.43119212962962966</v>
      </c>
      <c r="E879" s="81">
        <v>0.91666666666666663</v>
      </c>
      <c r="F879" s="76">
        <f t="shared" si="509"/>
        <v>0.48547453703703697</v>
      </c>
      <c r="G879" s="77">
        <v>11.5</v>
      </c>
      <c r="H879" s="78">
        <f t="shared" si="523"/>
        <v>1.5</v>
      </c>
      <c r="I879" s="77">
        <f t="shared" si="504"/>
        <v>10</v>
      </c>
      <c r="J879" s="79">
        <f>IF(I879-8&lt;0,0,(I879-8))</f>
        <v>2</v>
      </c>
      <c r="K879" s="78">
        <f t="shared" si="505"/>
        <v>2</v>
      </c>
      <c r="L879" s="80">
        <f t="shared" si="506"/>
        <v>0</v>
      </c>
      <c r="M879" s="78">
        <f t="shared" si="507"/>
        <v>320</v>
      </c>
      <c r="N879" s="78"/>
      <c r="O879" s="78"/>
      <c r="P879" s="78"/>
      <c r="Q879" s="78"/>
      <c r="R879" s="78"/>
      <c r="S879" s="77" t="s">
        <v>265</v>
      </c>
      <c r="T879" s="77">
        <v>1279</v>
      </c>
      <c r="U879" s="77"/>
      <c r="V879" s="77"/>
      <c r="W879" s="183"/>
    </row>
    <row r="880" spans="1:23" ht="16.95" customHeight="1" x14ac:dyDescent="0.3">
      <c r="A880" s="34"/>
      <c r="B880" s="18">
        <v>820</v>
      </c>
      <c r="C880" s="179">
        <v>43189</v>
      </c>
      <c r="D880" s="81">
        <v>0.4601041666666667</v>
      </c>
      <c r="E880" s="81">
        <v>0.91824074074074069</v>
      </c>
      <c r="F880" s="76">
        <f t="shared" si="509"/>
        <v>0.45813657407407399</v>
      </c>
      <c r="G880" s="77">
        <v>11</v>
      </c>
      <c r="H880" s="78">
        <f t="shared" si="523"/>
        <v>1.5</v>
      </c>
      <c r="I880" s="77">
        <f t="shared" si="504"/>
        <v>9.5</v>
      </c>
      <c r="J880" s="79">
        <f t="shared" si="522"/>
        <v>0</v>
      </c>
      <c r="K880" s="78">
        <f t="shared" si="505"/>
        <v>0</v>
      </c>
      <c r="L880" s="80">
        <f t="shared" si="506"/>
        <v>0</v>
      </c>
      <c r="M880" s="78">
        <f t="shared" si="507"/>
        <v>0</v>
      </c>
      <c r="N880" s="78"/>
      <c r="O880" s="78"/>
      <c r="P880" s="78"/>
      <c r="Q880" s="78"/>
      <c r="R880" s="78"/>
      <c r="S880" s="77"/>
      <c r="T880" s="77"/>
      <c r="U880" s="77"/>
      <c r="V880" s="77"/>
      <c r="W880" s="183"/>
    </row>
    <row r="881" spans="1:23" ht="16.95" customHeight="1" x14ac:dyDescent="0.3">
      <c r="A881" s="34"/>
      <c r="B881" s="18">
        <v>821</v>
      </c>
      <c r="C881" s="179">
        <v>43190</v>
      </c>
      <c r="D881" s="81" t="s">
        <v>69</v>
      </c>
      <c r="E881" s="81">
        <v>0.91744212962962957</v>
      </c>
      <c r="F881" s="76"/>
      <c r="G881" s="79">
        <v>12</v>
      </c>
      <c r="H881" s="78">
        <f t="shared" si="523"/>
        <v>1.5</v>
      </c>
      <c r="I881" s="77">
        <f t="shared" si="504"/>
        <v>10.5</v>
      </c>
      <c r="J881" s="79">
        <f t="shared" si="522"/>
        <v>0.5</v>
      </c>
      <c r="K881" s="78">
        <f t="shared" si="505"/>
        <v>0.5</v>
      </c>
      <c r="L881" s="80">
        <f t="shared" si="506"/>
        <v>0</v>
      </c>
      <c r="M881" s="78">
        <f t="shared" si="507"/>
        <v>80</v>
      </c>
      <c r="N881" s="78"/>
      <c r="O881" s="78"/>
      <c r="P881" s="78"/>
      <c r="Q881" s="78"/>
      <c r="R881" s="78"/>
      <c r="S881" s="77"/>
      <c r="T881" s="77"/>
      <c r="U881" s="77"/>
      <c r="V881" s="77"/>
      <c r="W881" s="183"/>
    </row>
    <row r="882" spans="1:23" ht="16.95" customHeight="1" x14ac:dyDescent="0.3">
      <c r="A882" s="171" t="s">
        <v>64</v>
      </c>
      <c r="B882" s="18">
        <v>822</v>
      </c>
      <c r="C882" s="179">
        <v>43191</v>
      </c>
      <c r="D882" s="81">
        <v>0.4175462962962963</v>
      </c>
      <c r="E882" s="81">
        <v>0.91820601851851846</v>
      </c>
      <c r="F882" s="76"/>
      <c r="G882" s="79">
        <v>12</v>
      </c>
      <c r="H882" s="78">
        <f t="shared" si="523"/>
        <v>1.5</v>
      </c>
      <c r="I882" s="77">
        <f t="shared" si="504"/>
        <v>10.5</v>
      </c>
      <c r="J882" s="79">
        <f t="shared" si="522"/>
        <v>0.5</v>
      </c>
      <c r="K882" s="78">
        <f t="shared" si="505"/>
        <v>0.5</v>
      </c>
      <c r="L882" s="80">
        <f t="shared" si="506"/>
        <v>0</v>
      </c>
      <c r="M882" s="78">
        <f>IF(K882="?",0,ROUND(119*4/3*K882+119*5/3*L882,0))</f>
        <v>79</v>
      </c>
      <c r="N882" s="78">
        <v>2</v>
      </c>
      <c r="O882" s="78">
        <v>2.5</v>
      </c>
      <c r="P882" s="78">
        <f>IF(O882&gt;6,ROUND(N882*4/3*119+6*5/3*119+(O882-6)*8/3*119,0),ROUND(N882*4/3*119+O882*5/3*119,0))</f>
        <v>813</v>
      </c>
      <c r="Q882" s="78"/>
      <c r="R882" s="78"/>
      <c r="S882" s="77"/>
      <c r="T882" s="77"/>
      <c r="U882" s="77"/>
      <c r="V882" s="77"/>
      <c r="W882" s="183"/>
    </row>
    <row r="883" spans="1:23" x14ac:dyDescent="0.3">
      <c r="A883" s="34" t="s">
        <v>141</v>
      </c>
      <c r="B883" s="18">
        <v>823</v>
      </c>
      <c r="C883" s="179">
        <v>43192</v>
      </c>
      <c r="D883" s="81" t="s">
        <v>69</v>
      </c>
      <c r="E883" s="81">
        <v>0.91760416666666667</v>
      </c>
      <c r="F883" s="76"/>
      <c r="G883" s="79">
        <v>11</v>
      </c>
      <c r="H883" s="78">
        <f t="shared" si="523"/>
        <v>1.5</v>
      </c>
      <c r="I883" s="77">
        <f t="shared" si="504"/>
        <v>9.5</v>
      </c>
      <c r="J883" s="79">
        <f>IF(I883-8&lt;0,0,(I883-8))</f>
        <v>1.5</v>
      </c>
      <c r="K883" s="78">
        <f t="shared" si="505"/>
        <v>1.5</v>
      </c>
      <c r="L883" s="80">
        <f t="shared" si="506"/>
        <v>0</v>
      </c>
      <c r="M883" s="78">
        <f t="shared" ref="M883:M913" si="524">IF(K883="?",0,ROUND(119*4/3*K883+119*5/3*L883,0))</f>
        <v>238</v>
      </c>
      <c r="N883" s="78"/>
      <c r="O883" s="78"/>
      <c r="P883" s="78">
        <f>IF(O883&gt;6,ROUND(N883*4/3*119+6*5/3*119+(O883-6)*8/3*119,0),ROUND(N883*4/3*119+O883*5/3*119,0))</f>
        <v>0</v>
      </c>
      <c r="Q883" s="78"/>
      <c r="R883" s="78"/>
      <c r="S883" s="77" t="s">
        <v>268</v>
      </c>
      <c r="T883" s="77">
        <v>1187</v>
      </c>
      <c r="U883" s="77"/>
      <c r="V883" s="77"/>
      <c r="W883" s="183"/>
    </row>
    <row r="884" spans="1:23" ht="16.95" customHeight="1" x14ac:dyDescent="0.3">
      <c r="A884" s="34" t="s">
        <v>66</v>
      </c>
      <c r="B884" s="18">
        <v>824</v>
      </c>
      <c r="C884" s="179">
        <v>43193</v>
      </c>
      <c r="D884" s="81">
        <v>0.45165509259259262</v>
      </c>
      <c r="E884" s="81">
        <v>0.9173958333333333</v>
      </c>
      <c r="F884" s="76">
        <f t="shared" si="509"/>
        <v>0.46574074074074068</v>
      </c>
      <c r="G884" s="77">
        <v>11</v>
      </c>
      <c r="H884" s="78">
        <f t="shared" si="523"/>
        <v>1.5</v>
      </c>
      <c r="I884" s="77">
        <f t="shared" si="504"/>
        <v>9.5</v>
      </c>
      <c r="J884" s="79">
        <f t="shared" si="522"/>
        <v>0</v>
      </c>
      <c r="K884" s="78">
        <f t="shared" si="505"/>
        <v>0</v>
      </c>
      <c r="L884" s="80">
        <f t="shared" si="506"/>
        <v>0</v>
      </c>
      <c r="M884" s="78">
        <f t="shared" si="524"/>
        <v>0</v>
      </c>
      <c r="N884" s="78">
        <v>2</v>
      </c>
      <c r="O884" s="78">
        <v>7.5</v>
      </c>
      <c r="P884" s="78">
        <f>IF(O884&gt;6,ROUND(N884*4/3*119+6*5/3*119+(O884-6)*8/3*119,0),ROUND(N884*4/3*119+O884*5/3*119,0))</f>
        <v>1983</v>
      </c>
      <c r="Q884" s="78"/>
      <c r="R884" s="78"/>
      <c r="S884" s="77"/>
      <c r="T884" s="77"/>
      <c r="U884" s="77"/>
      <c r="V884" s="77"/>
      <c r="W884" s="183"/>
    </row>
    <row r="885" spans="1:23" ht="51" customHeight="1" x14ac:dyDescent="0.3">
      <c r="A885" s="34" t="s">
        <v>142</v>
      </c>
      <c r="B885" s="18">
        <v>825</v>
      </c>
      <c r="C885" s="179">
        <v>43194</v>
      </c>
      <c r="D885" s="81">
        <v>0.43586805555555558</v>
      </c>
      <c r="E885" s="81">
        <v>0.92344907407407406</v>
      </c>
      <c r="F885" s="76">
        <f t="shared" si="509"/>
        <v>0.48758101851851848</v>
      </c>
      <c r="G885" s="77">
        <v>11.5</v>
      </c>
      <c r="H885" s="78">
        <f t="shared" si="523"/>
        <v>1.5</v>
      </c>
      <c r="I885" s="77">
        <f t="shared" si="504"/>
        <v>10</v>
      </c>
      <c r="J885" s="79">
        <f>IF(I885-8&lt;0,0,(I885-8))</f>
        <v>2</v>
      </c>
      <c r="K885" s="78">
        <f t="shared" si="505"/>
        <v>2</v>
      </c>
      <c r="L885" s="111">
        <f t="shared" si="506"/>
        <v>0</v>
      </c>
      <c r="M885" s="78">
        <f t="shared" si="524"/>
        <v>317</v>
      </c>
      <c r="N885" s="78">
        <v>2</v>
      </c>
      <c r="O885" s="78">
        <v>8</v>
      </c>
      <c r="P885" s="78">
        <f>IF(O885&gt;6,ROUND(N885*4/3*119+6*5/3*119+(O885-6)*8/3*119,0),ROUND(N885*4/3*119+O885*5/3*119,0))</f>
        <v>2142</v>
      </c>
      <c r="Q885" s="78"/>
      <c r="R885" s="78"/>
      <c r="S885" s="77"/>
      <c r="T885" s="77"/>
      <c r="U885" s="111" t="s">
        <v>265</v>
      </c>
      <c r="V885" s="77">
        <v>1266</v>
      </c>
      <c r="W885" s="48" t="s">
        <v>67</v>
      </c>
    </row>
    <row r="886" spans="1:23" ht="16.95" customHeight="1" x14ac:dyDescent="0.3">
      <c r="A886" s="34" t="s">
        <v>104</v>
      </c>
      <c r="B886" s="18">
        <v>826</v>
      </c>
      <c r="C886" s="179">
        <v>43195</v>
      </c>
      <c r="D886" s="81">
        <v>0.43498842592592596</v>
      </c>
      <c r="E886" s="81">
        <v>0.91723379629629631</v>
      </c>
      <c r="F886" s="76">
        <f t="shared" si="509"/>
        <v>0.48224537037037035</v>
      </c>
      <c r="G886" s="77">
        <v>11.5</v>
      </c>
      <c r="H886" s="78">
        <f t="shared" si="523"/>
        <v>1.5</v>
      </c>
      <c r="I886" s="77">
        <f t="shared" si="504"/>
        <v>10</v>
      </c>
      <c r="J886" s="79">
        <f>IF(I886-8&lt;0,0,(I886-8))</f>
        <v>2</v>
      </c>
      <c r="K886" s="78">
        <f t="shared" si="505"/>
        <v>2</v>
      </c>
      <c r="L886" s="111">
        <f t="shared" si="506"/>
        <v>0</v>
      </c>
      <c r="M886" s="78">
        <f t="shared" si="524"/>
        <v>317</v>
      </c>
      <c r="N886" s="78">
        <v>2</v>
      </c>
      <c r="O886" s="78">
        <v>8</v>
      </c>
      <c r="P886" s="78">
        <f>IF(O886&gt;6,ROUND(N886*4/3*119+6*5/3*119+(O886-6)*8/3*119,0),ROUND(N886*4/3*119+O886*5/3*119,0))</f>
        <v>2142</v>
      </c>
      <c r="Q886" s="78"/>
      <c r="R886" s="78"/>
      <c r="S886" s="77"/>
      <c r="T886" s="77"/>
      <c r="U886" s="111" t="s">
        <v>268</v>
      </c>
      <c r="V886" s="77">
        <v>1266</v>
      </c>
      <c r="W886" s="48" t="s">
        <v>32</v>
      </c>
    </row>
    <row r="887" spans="1:23" x14ac:dyDescent="0.3">
      <c r="A887" s="34"/>
      <c r="B887" s="18"/>
      <c r="C887" s="177" t="s">
        <v>207</v>
      </c>
      <c r="D887" s="26"/>
      <c r="E887" s="26"/>
      <c r="F887" s="32"/>
      <c r="G887" s="27">
        <f>SUM(G859:G886)</f>
        <v>273.5</v>
      </c>
      <c r="H887" s="27">
        <f>SUM(H859:H886)</f>
        <v>35</v>
      </c>
      <c r="I887" s="27">
        <f t="shared" ref="I887:V887" si="525">SUM(I859:I886)</f>
        <v>238.5</v>
      </c>
      <c r="J887" s="27">
        <f t="shared" si="525"/>
        <v>17.5</v>
      </c>
      <c r="K887" s="27">
        <f t="shared" si="525"/>
        <v>16.5</v>
      </c>
      <c r="L887" s="36">
        <f t="shared" si="525"/>
        <v>1</v>
      </c>
      <c r="M887" s="27">
        <f t="shared" si="525"/>
        <v>1991</v>
      </c>
      <c r="N887" s="27">
        <f t="shared" ref="N887:P887" si="526">SUM(N859:N886)</f>
        <v>8</v>
      </c>
      <c r="O887" s="27">
        <f t="shared" si="526"/>
        <v>26</v>
      </c>
      <c r="P887" s="27">
        <f t="shared" si="526"/>
        <v>7080</v>
      </c>
      <c r="Q887" s="27">
        <v>2</v>
      </c>
      <c r="R887" s="27">
        <f t="shared" si="525"/>
        <v>4640</v>
      </c>
      <c r="S887" s="27">
        <v>2</v>
      </c>
      <c r="T887" s="27">
        <f t="shared" si="525"/>
        <v>2466</v>
      </c>
      <c r="U887" s="36">
        <v>2</v>
      </c>
      <c r="V887" s="27">
        <f t="shared" si="525"/>
        <v>2532</v>
      </c>
      <c r="W887" s="47" t="s">
        <v>223</v>
      </c>
    </row>
    <row r="888" spans="1:23" x14ac:dyDescent="0.3">
      <c r="A888" s="34"/>
      <c r="B888" s="118"/>
      <c r="C888" s="177" t="s">
        <v>336</v>
      </c>
      <c r="D888" s="84"/>
      <c r="E888" s="85"/>
      <c r="F888" s="32"/>
      <c r="G888" s="27">
        <f>G887-G879-G883-G869-G861</f>
        <v>227</v>
      </c>
      <c r="H888" s="27">
        <f>H887-H879-H883-H869-H861</f>
        <v>29</v>
      </c>
      <c r="I888" s="27">
        <f>I887-J885-J886-I883-I879-I869-I861</f>
        <v>194</v>
      </c>
      <c r="J888" s="27">
        <f>J887-J885-J886-J883-J879-J869-J861</f>
        <v>5</v>
      </c>
      <c r="K888" s="27">
        <f t="shared" ref="K888:M888" si="527">K887-K885-K886-K883-K879-K869-K861</f>
        <v>5</v>
      </c>
      <c r="L888" s="27">
        <f t="shared" si="527"/>
        <v>0</v>
      </c>
      <c r="M888" s="27">
        <f t="shared" si="527"/>
        <v>799</v>
      </c>
      <c r="N888" s="27">
        <f>N887</f>
        <v>8</v>
      </c>
      <c r="O888" s="27">
        <f t="shared" ref="O888" si="528">O887</f>
        <v>26</v>
      </c>
      <c r="P888" s="27">
        <f t="shared" ref="P888" si="529">P887</f>
        <v>7080</v>
      </c>
      <c r="Q888" s="27">
        <f t="shared" ref="Q888" si="530">Q887</f>
        <v>2</v>
      </c>
      <c r="R888" s="27">
        <f t="shared" ref="R888" si="531">R887</f>
        <v>4640</v>
      </c>
      <c r="S888" s="27">
        <f t="shared" ref="S888" si="532">S887</f>
        <v>2</v>
      </c>
      <c r="T888" s="27">
        <f t="shared" ref="T888" si="533">T887</f>
        <v>2466</v>
      </c>
      <c r="U888" s="36">
        <f t="shared" ref="U888" si="534">U887</f>
        <v>2</v>
      </c>
      <c r="V888" s="27">
        <f t="shared" ref="V888" si="535">V887</f>
        <v>2532</v>
      </c>
      <c r="W888" s="27"/>
    </row>
    <row r="889" spans="1:23" ht="16.95" customHeight="1" x14ac:dyDescent="0.3">
      <c r="A889" s="34"/>
      <c r="B889" s="18">
        <v>827</v>
      </c>
      <c r="C889" s="176">
        <v>43196</v>
      </c>
      <c r="D889" s="51">
        <v>0.4596412037037037</v>
      </c>
      <c r="E889" s="51">
        <v>0.91674768518518512</v>
      </c>
      <c r="F889" s="9">
        <f t="shared" si="509"/>
        <v>0.45710648148148142</v>
      </c>
      <c r="G889" s="5">
        <v>11</v>
      </c>
      <c r="H889" s="42">
        <f t="shared" si="523"/>
        <v>1.5</v>
      </c>
      <c r="I889" s="5">
        <f t="shared" si="504"/>
        <v>9.5</v>
      </c>
      <c r="J889" s="28">
        <f t="shared" ref="J889:J916" si="536">IF(I889-10&lt;0,0,(I889-10))</f>
        <v>0</v>
      </c>
      <c r="K889" s="42">
        <f t="shared" si="505"/>
        <v>0</v>
      </c>
      <c r="L889" s="130">
        <f t="shared" si="506"/>
        <v>0</v>
      </c>
      <c r="M889" s="42">
        <f t="shared" si="524"/>
        <v>0</v>
      </c>
      <c r="N889" s="42"/>
      <c r="O889" s="42"/>
      <c r="P889" s="42"/>
      <c r="Q889" s="42"/>
      <c r="R889" s="42"/>
      <c r="S889" s="5"/>
      <c r="T889" s="5"/>
      <c r="U889" s="5"/>
      <c r="V889" s="5"/>
      <c r="W889" s="183"/>
    </row>
    <row r="890" spans="1:23" ht="16.95" customHeight="1" x14ac:dyDescent="0.3">
      <c r="A890" s="34"/>
      <c r="B890" s="18">
        <v>828</v>
      </c>
      <c r="C890" s="176">
        <v>43197</v>
      </c>
      <c r="D890" s="51">
        <v>0.40975694444444444</v>
      </c>
      <c r="E890" s="51">
        <v>0.9174768518518519</v>
      </c>
      <c r="F890" s="9">
        <f t="shared" si="509"/>
        <v>0.50771990740740747</v>
      </c>
      <c r="G890" s="5">
        <v>12</v>
      </c>
      <c r="H890" s="42">
        <f t="shared" si="523"/>
        <v>1.5</v>
      </c>
      <c r="I890" s="5">
        <f t="shared" si="504"/>
        <v>10.5</v>
      </c>
      <c r="J890" s="28">
        <f t="shared" si="536"/>
        <v>0.5</v>
      </c>
      <c r="K890" s="42">
        <f t="shared" si="505"/>
        <v>0.5</v>
      </c>
      <c r="L890" s="130">
        <f t="shared" si="506"/>
        <v>0</v>
      </c>
      <c r="M890" s="42">
        <f t="shared" si="524"/>
        <v>79</v>
      </c>
      <c r="N890" s="42"/>
      <c r="O890" s="42"/>
      <c r="P890" s="42"/>
      <c r="Q890" s="42"/>
      <c r="R890" s="42"/>
      <c r="S890" s="5"/>
      <c r="T890" s="5"/>
      <c r="U890" s="5"/>
      <c r="V890" s="5"/>
      <c r="W890" s="183"/>
    </row>
    <row r="891" spans="1:23" ht="16.95" customHeight="1" x14ac:dyDescent="0.3">
      <c r="A891" s="34"/>
      <c r="B891" s="18">
        <v>829</v>
      </c>
      <c r="C891" s="176">
        <v>43198</v>
      </c>
      <c r="D891" s="51">
        <v>0.45537037037037037</v>
      </c>
      <c r="E891" s="51">
        <v>0.9177777777777778</v>
      </c>
      <c r="F891" s="9">
        <f t="shared" si="509"/>
        <v>0.46240740740740743</v>
      </c>
      <c r="G891" s="5">
        <v>11</v>
      </c>
      <c r="H891" s="42">
        <f t="shared" si="523"/>
        <v>1.5</v>
      </c>
      <c r="I891" s="5">
        <f t="shared" si="504"/>
        <v>9.5</v>
      </c>
      <c r="J891" s="28">
        <f>IF(I891-8&lt;0,0,(I891-8))</f>
        <v>1.5</v>
      </c>
      <c r="K891" s="42">
        <f t="shared" si="505"/>
        <v>1.5</v>
      </c>
      <c r="L891" s="130">
        <f t="shared" si="506"/>
        <v>0</v>
      </c>
      <c r="M891" s="42"/>
      <c r="N891" s="42"/>
      <c r="O891" s="42"/>
      <c r="P891" s="42"/>
      <c r="Q891" s="42" t="s">
        <v>265</v>
      </c>
      <c r="R891" s="52">
        <f>IF(I891&gt;=8.5,ROUND((K891*4/3*119)+((I891-J891-K891)*5/3*119)+(J891*8/3*119),0),ROUND((2*4/3*119)+((I891-2)*5/3*119),0))</f>
        <v>2003</v>
      </c>
      <c r="S891" s="5"/>
      <c r="T891" s="5"/>
      <c r="U891" s="5"/>
      <c r="V891" s="5"/>
      <c r="W891" s="183"/>
    </row>
    <row r="892" spans="1:23" ht="16.95" customHeight="1" x14ac:dyDescent="0.3">
      <c r="A892" s="34"/>
      <c r="B892" s="18">
        <v>830</v>
      </c>
      <c r="C892" s="176">
        <v>43199</v>
      </c>
      <c r="D892" s="51">
        <v>0.44451388888888888</v>
      </c>
      <c r="E892" s="51">
        <v>0.91947916666666663</v>
      </c>
      <c r="F892" s="9">
        <f t="shared" si="509"/>
        <v>0.47496527777777775</v>
      </c>
      <c r="G892" s="5">
        <v>11.5</v>
      </c>
      <c r="H892" s="42">
        <f t="shared" si="523"/>
        <v>1.5</v>
      </c>
      <c r="I892" s="5">
        <f t="shared" si="504"/>
        <v>10</v>
      </c>
      <c r="J892" s="28">
        <f t="shared" si="536"/>
        <v>0</v>
      </c>
      <c r="K892" s="42">
        <f t="shared" si="505"/>
        <v>0</v>
      </c>
      <c r="L892" s="130">
        <f t="shared" si="506"/>
        <v>0</v>
      </c>
      <c r="M892" s="42">
        <f t="shared" si="524"/>
        <v>0</v>
      </c>
      <c r="N892" s="42"/>
      <c r="O892" s="42"/>
      <c r="P892" s="42"/>
      <c r="Q892" s="42"/>
      <c r="R892" s="42"/>
      <c r="S892" s="5"/>
      <c r="T892" s="5"/>
      <c r="U892" s="5"/>
      <c r="V892" s="5"/>
      <c r="W892" s="183"/>
    </row>
    <row r="893" spans="1:23" ht="16.95" customHeight="1" x14ac:dyDescent="0.3">
      <c r="A893" s="34"/>
      <c r="B893" s="18">
        <v>831</v>
      </c>
      <c r="C893" s="176">
        <v>43200</v>
      </c>
      <c r="D893" s="51">
        <v>0.43258101851851855</v>
      </c>
      <c r="E893" s="51" t="s">
        <v>69</v>
      </c>
      <c r="F893" s="9"/>
      <c r="G893" s="28">
        <v>6.5</v>
      </c>
      <c r="H893" s="42">
        <f t="shared" si="523"/>
        <v>0.5</v>
      </c>
      <c r="I893" s="5">
        <f t="shared" si="504"/>
        <v>6</v>
      </c>
      <c r="J893" s="28">
        <f t="shared" si="536"/>
        <v>0</v>
      </c>
      <c r="K893" s="42">
        <f t="shared" si="505"/>
        <v>0</v>
      </c>
      <c r="L893" s="130">
        <f t="shared" si="506"/>
        <v>0</v>
      </c>
      <c r="M893" s="42">
        <f t="shared" si="524"/>
        <v>0</v>
      </c>
      <c r="N893" s="42"/>
      <c r="O893" s="42"/>
      <c r="P893" s="42"/>
      <c r="Q893" s="42"/>
      <c r="R893" s="42"/>
      <c r="S893" s="5"/>
      <c r="T893" s="5"/>
      <c r="U893" s="5"/>
      <c r="V893" s="5"/>
      <c r="W893" s="183"/>
    </row>
    <row r="894" spans="1:23" ht="16.95" customHeight="1" x14ac:dyDescent="0.3">
      <c r="A894" s="34"/>
      <c r="B894" s="18">
        <v>832</v>
      </c>
      <c r="C894" s="176">
        <v>43201</v>
      </c>
      <c r="D894" s="202" t="s">
        <v>21</v>
      </c>
      <c r="E894" s="203"/>
      <c r="F894" s="9"/>
      <c r="G894" s="5"/>
      <c r="H894" s="42"/>
      <c r="I894" s="5"/>
      <c r="J894" s="28"/>
      <c r="K894" s="42"/>
      <c r="L894" s="130"/>
      <c r="M894" s="42"/>
      <c r="N894" s="42"/>
      <c r="O894" s="42"/>
      <c r="P894" s="42"/>
      <c r="Q894" s="42"/>
      <c r="R894" s="42"/>
      <c r="S894" s="5"/>
      <c r="T894" s="5"/>
      <c r="U894" s="5"/>
      <c r="V894" s="5"/>
      <c r="W894" s="183"/>
    </row>
    <row r="895" spans="1:23" ht="16.95" customHeight="1" x14ac:dyDescent="0.3">
      <c r="A895" s="34"/>
      <c r="B895" s="18">
        <v>833</v>
      </c>
      <c r="C895" s="176">
        <v>43202</v>
      </c>
      <c r="D895" s="202" t="s">
        <v>21</v>
      </c>
      <c r="E895" s="203"/>
      <c r="F895" s="9"/>
      <c r="G895" s="5"/>
      <c r="H895" s="42"/>
      <c r="I895" s="5"/>
      <c r="J895" s="28"/>
      <c r="K895" s="42"/>
      <c r="L895" s="130"/>
      <c r="M895" s="42"/>
      <c r="N895" s="42"/>
      <c r="O895" s="42"/>
      <c r="P895" s="42"/>
      <c r="Q895" s="42"/>
      <c r="R895" s="42"/>
      <c r="S895" s="5"/>
      <c r="T895" s="5"/>
      <c r="U895" s="5"/>
      <c r="V895" s="5"/>
      <c r="W895" s="183"/>
    </row>
    <row r="896" spans="1:23" ht="16.95" customHeight="1" x14ac:dyDescent="0.3">
      <c r="A896" s="34"/>
      <c r="B896" s="18">
        <v>834</v>
      </c>
      <c r="C896" s="176">
        <v>43203</v>
      </c>
      <c r="D896" s="51">
        <v>0.43297453703703703</v>
      </c>
      <c r="E896" s="51">
        <v>0.81828703703703709</v>
      </c>
      <c r="F896" s="9">
        <f t="shared" si="509"/>
        <v>0.38531250000000006</v>
      </c>
      <c r="G896" s="5">
        <v>9</v>
      </c>
      <c r="H896" s="42">
        <f t="shared" si="523"/>
        <v>1.5</v>
      </c>
      <c r="I896" s="5">
        <f t="shared" si="504"/>
        <v>7.5</v>
      </c>
      <c r="J896" s="28">
        <f t="shared" si="536"/>
        <v>0</v>
      </c>
      <c r="K896" s="42">
        <f t="shared" si="505"/>
        <v>0</v>
      </c>
      <c r="L896" s="130">
        <f t="shared" si="506"/>
        <v>0</v>
      </c>
      <c r="M896" s="42">
        <f t="shared" si="524"/>
        <v>0</v>
      </c>
      <c r="N896" s="42"/>
      <c r="O896" s="42"/>
      <c r="P896" s="42"/>
      <c r="Q896" s="42"/>
      <c r="R896" s="42"/>
      <c r="S896" s="5"/>
      <c r="T896" s="5"/>
      <c r="U896" s="5"/>
      <c r="V896" s="5"/>
      <c r="W896" s="183"/>
    </row>
    <row r="897" spans="1:23" ht="16.95" customHeight="1" x14ac:dyDescent="0.3">
      <c r="A897" s="34"/>
      <c r="B897" s="18">
        <v>835</v>
      </c>
      <c r="C897" s="176">
        <v>43204</v>
      </c>
      <c r="D897" s="51">
        <v>0.43410879629629634</v>
      </c>
      <c r="E897" s="51">
        <v>0.86346064814814805</v>
      </c>
      <c r="F897" s="9">
        <f t="shared" si="509"/>
        <v>0.42935185185185171</v>
      </c>
      <c r="G897" s="5">
        <v>10.5</v>
      </c>
      <c r="H897" s="42">
        <f t="shared" si="523"/>
        <v>1.5</v>
      </c>
      <c r="I897" s="5">
        <f t="shared" si="504"/>
        <v>9</v>
      </c>
      <c r="J897" s="28">
        <f t="shared" si="536"/>
        <v>0</v>
      </c>
      <c r="K897" s="42">
        <f t="shared" si="505"/>
        <v>0</v>
      </c>
      <c r="L897" s="130">
        <f t="shared" si="506"/>
        <v>0</v>
      </c>
      <c r="M897" s="42">
        <f t="shared" si="524"/>
        <v>0</v>
      </c>
      <c r="N897" s="42"/>
      <c r="O897" s="42"/>
      <c r="P897" s="42"/>
      <c r="Q897" s="42"/>
      <c r="R897" s="42"/>
      <c r="S897" s="5"/>
      <c r="T897" s="5"/>
      <c r="U897" s="5"/>
      <c r="V897" s="5"/>
      <c r="W897" s="183"/>
    </row>
    <row r="898" spans="1:23" ht="16.95" customHeight="1" x14ac:dyDescent="0.3">
      <c r="A898" s="34"/>
      <c r="B898" s="18">
        <v>836</v>
      </c>
      <c r="C898" s="176">
        <v>43205</v>
      </c>
      <c r="D898" s="51">
        <v>0.45869212962962963</v>
      </c>
      <c r="E898" s="51">
        <v>0.84303240740740737</v>
      </c>
      <c r="F898" s="9">
        <f t="shared" si="509"/>
        <v>0.38434027777777774</v>
      </c>
      <c r="G898" s="5">
        <v>9</v>
      </c>
      <c r="H898" s="42">
        <f t="shared" si="523"/>
        <v>1.5</v>
      </c>
      <c r="I898" s="5">
        <f t="shared" si="504"/>
        <v>7.5</v>
      </c>
      <c r="J898" s="28">
        <f t="shared" si="536"/>
        <v>0</v>
      </c>
      <c r="K898" s="42">
        <f t="shared" si="505"/>
        <v>0</v>
      </c>
      <c r="L898" s="130">
        <f t="shared" si="506"/>
        <v>0</v>
      </c>
      <c r="M898" s="42">
        <f t="shared" si="524"/>
        <v>0</v>
      </c>
      <c r="N898" s="42"/>
      <c r="O898" s="42"/>
      <c r="P898" s="42"/>
      <c r="Q898" s="42"/>
      <c r="R898" s="42"/>
      <c r="S898" s="5"/>
      <c r="T898" s="5"/>
      <c r="U898" s="5"/>
      <c r="V898" s="5"/>
      <c r="W898" s="183"/>
    </row>
    <row r="899" spans="1:23" ht="16.95" customHeight="1" x14ac:dyDescent="0.3">
      <c r="A899" s="34"/>
      <c r="B899" s="18">
        <v>837</v>
      </c>
      <c r="C899" s="176">
        <v>43206</v>
      </c>
      <c r="D899" s="51" t="s">
        <v>69</v>
      </c>
      <c r="E899" s="51" t="s">
        <v>69</v>
      </c>
      <c r="F899" s="9"/>
      <c r="G899" s="140">
        <v>7</v>
      </c>
      <c r="H899" s="42">
        <f t="shared" si="523"/>
        <v>0.5</v>
      </c>
      <c r="I899" s="5">
        <f t="shared" si="504"/>
        <v>6.5</v>
      </c>
      <c r="J899" s="28">
        <f t="shared" si="536"/>
        <v>0</v>
      </c>
      <c r="K899" s="42">
        <f t="shared" si="505"/>
        <v>0</v>
      </c>
      <c r="L899" s="130">
        <f t="shared" si="506"/>
        <v>0</v>
      </c>
      <c r="M899" s="42">
        <f t="shared" si="524"/>
        <v>0</v>
      </c>
      <c r="N899" s="42"/>
      <c r="O899" s="42"/>
      <c r="P899" s="42"/>
      <c r="Q899" s="42"/>
      <c r="R899" s="42"/>
      <c r="S899" s="5"/>
      <c r="T899" s="5"/>
      <c r="U899" s="5"/>
      <c r="V899" s="5"/>
      <c r="W899" s="183"/>
    </row>
    <row r="900" spans="1:23" ht="16.95" customHeight="1" x14ac:dyDescent="0.3">
      <c r="A900" s="34"/>
      <c r="B900" s="18">
        <v>838</v>
      </c>
      <c r="C900" s="176">
        <v>43207</v>
      </c>
      <c r="D900" s="51" t="s">
        <v>69</v>
      </c>
      <c r="E900" s="51" t="s">
        <v>69</v>
      </c>
      <c r="F900" s="9"/>
      <c r="G900" s="140">
        <v>11.5</v>
      </c>
      <c r="H900" s="42">
        <f t="shared" si="523"/>
        <v>1.5</v>
      </c>
      <c r="I900" s="5">
        <f t="shared" si="504"/>
        <v>10</v>
      </c>
      <c r="J900" s="28">
        <f t="shared" si="536"/>
        <v>0</v>
      </c>
      <c r="K900" s="42">
        <f t="shared" si="505"/>
        <v>0</v>
      </c>
      <c r="L900" s="130">
        <f t="shared" si="506"/>
        <v>0</v>
      </c>
      <c r="M900" s="42">
        <f t="shared" si="524"/>
        <v>0</v>
      </c>
      <c r="N900" s="42"/>
      <c r="O900" s="42"/>
      <c r="P900" s="42"/>
      <c r="Q900" s="42"/>
      <c r="R900" s="42"/>
      <c r="S900" s="5"/>
      <c r="T900" s="5"/>
      <c r="U900" s="5"/>
      <c r="V900" s="5"/>
      <c r="W900" s="183"/>
    </row>
    <row r="901" spans="1:23" ht="16.95" customHeight="1" x14ac:dyDescent="0.3">
      <c r="A901" s="34"/>
      <c r="B901" s="18">
        <v>839</v>
      </c>
      <c r="C901" s="176">
        <v>43208</v>
      </c>
      <c r="D901" s="51">
        <v>0.42145833333333332</v>
      </c>
      <c r="E901" s="51">
        <v>0.75350694444444455</v>
      </c>
      <c r="F901" s="9">
        <f t="shared" si="509"/>
        <v>0.33204861111111122</v>
      </c>
      <c r="G901" s="5">
        <v>8</v>
      </c>
      <c r="H901" s="42">
        <f t="shared" si="523"/>
        <v>0.5</v>
      </c>
      <c r="I901" s="5">
        <f t="shared" si="504"/>
        <v>7.5</v>
      </c>
      <c r="J901" s="28">
        <f t="shared" si="536"/>
        <v>0</v>
      </c>
      <c r="K901" s="42">
        <f t="shared" si="505"/>
        <v>0</v>
      </c>
      <c r="L901" s="130">
        <f t="shared" si="506"/>
        <v>0</v>
      </c>
      <c r="M901" s="42">
        <f t="shared" si="524"/>
        <v>0</v>
      </c>
      <c r="N901" s="42"/>
      <c r="O901" s="42"/>
      <c r="P901" s="42"/>
      <c r="Q901" s="42"/>
      <c r="R901" s="42"/>
      <c r="S901" s="5"/>
      <c r="T901" s="5"/>
      <c r="U901" s="5"/>
      <c r="V901" s="5"/>
      <c r="W901" s="183"/>
    </row>
    <row r="902" spans="1:23" ht="16.95" customHeight="1" x14ac:dyDescent="0.3">
      <c r="A902" s="34"/>
      <c r="B902" s="18">
        <v>840</v>
      </c>
      <c r="C902" s="176">
        <v>43209</v>
      </c>
      <c r="D902" s="202" t="s">
        <v>21</v>
      </c>
      <c r="E902" s="203"/>
      <c r="F902" s="9"/>
      <c r="G902" s="5"/>
      <c r="H902" s="42"/>
      <c r="I902" s="5"/>
      <c r="J902" s="28"/>
      <c r="K902" s="42"/>
      <c r="L902" s="130"/>
      <c r="M902" s="42"/>
      <c r="N902" s="42"/>
      <c r="O902" s="42"/>
      <c r="P902" s="42"/>
      <c r="Q902" s="42"/>
      <c r="R902" s="42"/>
      <c r="S902" s="5"/>
      <c r="T902" s="5"/>
      <c r="U902" s="5"/>
      <c r="V902" s="5"/>
      <c r="W902" s="183"/>
    </row>
    <row r="903" spans="1:23" ht="16.95" customHeight="1" x14ac:dyDescent="0.3">
      <c r="A903" s="34"/>
      <c r="B903" s="18">
        <v>841</v>
      </c>
      <c r="C903" s="176">
        <v>43210</v>
      </c>
      <c r="D903" s="202" t="s">
        <v>4</v>
      </c>
      <c r="E903" s="203"/>
      <c r="F903" s="9"/>
      <c r="G903" s="5"/>
      <c r="H903" s="42"/>
      <c r="I903" s="5"/>
      <c r="J903" s="28"/>
      <c r="K903" s="42"/>
      <c r="L903" s="130"/>
      <c r="M903" s="42"/>
      <c r="N903" s="42"/>
      <c r="O903" s="42"/>
      <c r="P903" s="42"/>
      <c r="Q903" s="42"/>
      <c r="R903" s="42"/>
      <c r="S903" s="5"/>
      <c r="T903" s="5"/>
      <c r="U903" s="5"/>
      <c r="V903" s="5"/>
      <c r="W903" s="183"/>
    </row>
    <row r="904" spans="1:23" ht="16.95" customHeight="1" x14ac:dyDescent="0.3">
      <c r="A904" s="34"/>
      <c r="B904" s="18">
        <v>842</v>
      </c>
      <c r="C904" s="176">
        <v>43211</v>
      </c>
      <c r="D904" s="51">
        <v>0.4533449074074074</v>
      </c>
      <c r="E904" s="51">
        <v>0.80607638888888899</v>
      </c>
      <c r="F904" s="9">
        <f t="shared" si="509"/>
        <v>0.35273148148148159</v>
      </c>
      <c r="G904" s="5">
        <v>8.5</v>
      </c>
      <c r="H904" s="42">
        <f t="shared" si="523"/>
        <v>0.5</v>
      </c>
      <c r="I904" s="5">
        <f t="shared" si="504"/>
        <v>8</v>
      </c>
      <c r="J904" s="28">
        <f t="shared" si="536"/>
        <v>0</v>
      </c>
      <c r="K904" s="42">
        <f t="shared" si="505"/>
        <v>0</v>
      </c>
      <c r="L904" s="130">
        <f t="shared" si="506"/>
        <v>0</v>
      </c>
      <c r="M904" s="42">
        <f t="shared" si="524"/>
        <v>0</v>
      </c>
      <c r="N904" s="42"/>
      <c r="O904" s="42"/>
      <c r="P904" s="42"/>
      <c r="Q904" s="42"/>
      <c r="R904" s="42"/>
      <c r="S904" s="5"/>
      <c r="T904" s="5"/>
      <c r="U904" s="5"/>
      <c r="V904" s="5"/>
      <c r="W904" s="183"/>
    </row>
    <row r="905" spans="1:23" ht="16.95" customHeight="1" x14ac:dyDescent="0.3">
      <c r="A905" s="34"/>
      <c r="B905" s="18">
        <v>843</v>
      </c>
      <c r="C905" s="176">
        <v>43212</v>
      </c>
      <c r="D905" s="51">
        <v>0.43962962962962965</v>
      </c>
      <c r="E905" s="51">
        <v>0.8566435185185185</v>
      </c>
      <c r="F905" s="9">
        <f t="shared" si="509"/>
        <v>0.41701388888888885</v>
      </c>
      <c r="G905" s="5">
        <v>10</v>
      </c>
      <c r="H905" s="42">
        <f t="shared" si="523"/>
        <v>1.5</v>
      </c>
      <c r="I905" s="5">
        <f t="shared" si="504"/>
        <v>8.5</v>
      </c>
      <c r="J905" s="28">
        <f t="shared" si="536"/>
        <v>0</v>
      </c>
      <c r="K905" s="42">
        <f t="shared" si="505"/>
        <v>0</v>
      </c>
      <c r="L905" s="130">
        <f t="shared" si="506"/>
        <v>0</v>
      </c>
      <c r="M905" s="42">
        <f t="shared" si="524"/>
        <v>0</v>
      </c>
      <c r="N905" s="42"/>
      <c r="O905" s="42"/>
      <c r="P905" s="42"/>
      <c r="Q905" s="42"/>
      <c r="R905" s="42"/>
      <c r="S905" s="5"/>
      <c r="T905" s="5"/>
      <c r="U905" s="5"/>
      <c r="V905" s="5"/>
      <c r="W905" s="183"/>
    </row>
    <row r="906" spans="1:23" ht="16.95" customHeight="1" x14ac:dyDescent="0.3">
      <c r="A906" s="34"/>
      <c r="B906" s="18">
        <v>844</v>
      </c>
      <c r="C906" s="176">
        <v>43213</v>
      </c>
      <c r="D906" s="51">
        <v>0.42770833333333336</v>
      </c>
      <c r="E906" s="51">
        <v>0.78259259259259262</v>
      </c>
      <c r="F906" s="9">
        <f t="shared" si="509"/>
        <v>0.35488425925925926</v>
      </c>
      <c r="G906" s="5">
        <v>8.5</v>
      </c>
      <c r="H906" s="42">
        <f t="shared" si="523"/>
        <v>0.5</v>
      </c>
      <c r="I906" s="5">
        <f t="shared" si="504"/>
        <v>8</v>
      </c>
      <c r="J906" s="28">
        <f t="shared" si="536"/>
        <v>0</v>
      </c>
      <c r="K906" s="42">
        <f t="shared" si="505"/>
        <v>0</v>
      </c>
      <c r="L906" s="130">
        <f t="shared" si="506"/>
        <v>0</v>
      </c>
      <c r="M906" s="42">
        <f t="shared" si="524"/>
        <v>0</v>
      </c>
      <c r="N906" s="42"/>
      <c r="O906" s="42"/>
      <c r="P906" s="42"/>
      <c r="Q906" s="42"/>
      <c r="R906" s="42"/>
      <c r="S906" s="5"/>
      <c r="T906" s="5"/>
      <c r="U906" s="5"/>
      <c r="V906" s="5"/>
      <c r="W906" s="183"/>
    </row>
    <row r="907" spans="1:23" ht="16.95" customHeight="1" x14ac:dyDescent="0.3">
      <c r="A907" s="34"/>
      <c r="B907" s="18">
        <v>845</v>
      </c>
      <c r="C907" s="176">
        <v>43214</v>
      </c>
      <c r="D907" s="51">
        <v>0.58539351851851851</v>
      </c>
      <c r="E907" s="51">
        <v>0.91989583333333336</v>
      </c>
      <c r="F907" s="9">
        <f t="shared" si="509"/>
        <v>0.33450231481481485</v>
      </c>
      <c r="G907" s="5">
        <v>8</v>
      </c>
      <c r="H907" s="42">
        <f t="shared" si="523"/>
        <v>0.5</v>
      </c>
      <c r="I907" s="5">
        <f t="shared" si="504"/>
        <v>7.5</v>
      </c>
      <c r="J907" s="28">
        <f t="shared" si="536"/>
        <v>0</v>
      </c>
      <c r="K907" s="42">
        <f t="shared" si="505"/>
        <v>0</v>
      </c>
      <c r="L907" s="130">
        <f t="shared" si="506"/>
        <v>0</v>
      </c>
      <c r="M907" s="42">
        <f t="shared" si="524"/>
        <v>0</v>
      </c>
      <c r="N907" s="42"/>
      <c r="O907" s="42"/>
      <c r="P907" s="42"/>
      <c r="Q907" s="42"/>
      <c r="R907" s="42"/>
      <c r="S907" s="5"/>
      <c r="T907" s="5"/>
      <c r="U907" s="5"/>
      <c r="V907" s="5"/>
      <c r="W907" s="183"/>
    </row>
    <row r="908" spans="1:23" ht="16.95" customHeight="1" x14ac:dyDescent="0.3">
      <c r="A908" s="34"/>
      <c r="B908" s="18">
        <v>846</v>
      </c>
      <c r="C908" s="176">
        <v>43215</v>
      </c>
      <c r="D908" s="202" t="s">
        <v>21</v>
      </c>
      <c r="E908" s="203"/>
      <c r="F908" s="9"/>
      <c r="G908" s="5"/>
      <c r="H908" s="42"/>
      <c r="I908" s="5"/>
      <c r="J908" s="28">
        <f t="shared" si="536"/>
        <v>0</v>
      </c>
      <c r="K908" s="42"/>
      <c r="L908" s="130"/>
      <c r="M908" s="42"/>
      <c r="N908" s="42"/>
      <c r="O908" s="42"/>
      <c r="P908" s="42"/>
      <c r="Q908" s="42"/>
      <c r="R908" s="42"/>
      <c r="S908" s="5"/>
      <c r="T908" s="5"/>
      <c r="U908" s="5"/>
      <c r="V908" s="5"/>
      <c r="W908" s="183"/>
    </row>
    <row r="909" spans="1:23" ht="16.95" customHeight="1" x14ac:dyDescent="0.3">
      <c r="A909" s="34"/>
      <c r="B909" s="18">
        <v>847</v>
      </c>
      <c r="C909" s="176">
        <v>43216</v>
      </c>
      <c r="D909" s="51">
        <v>0.43515046296296295</v>
      </c>
      <c r="E909" s="51">
        <v>0.81464120370370363</v>
      </c>
      <c r="F909" s="9">
        <f t="shared" si="509"/>
        <v>0.37949074074074068</v>
      </c>
      <c r="G909" s="5">
        <v>9</v>
      </c>
      <c r="H909" s="42">
        <f t="shared" si="523"/>
        <v>1.5</v>
      </c>
      <c r="I909" s="5">
        <f t="shared" si="504"/>
        <v>7.5</v>
      </c>
      <c r="J909" s="28">
        <f t="shared" si="536"/>
        <v>0</v>
      </c>
      <c r="K909" s="42">
        <f t="shared" si="505"/>
        <v>0</v>
      </c>
      <c r="L909" s="130">
        <f t="shared" si="506"/>
        <v>0</v>
      </c>
      <c r="M909" s="42">
        <f t="shared" si="524"/>
        <v>0</v>
      </c>
      <c r="N909" s="42"/>
      <c r="O909" s="42"/>
      <c r="P909" s="42"/>
      <c r="Q909" s="42"/>
      <c r="R909" s="42"/>
      <c r="S909" s="5"/>
      <c r="T909" s="5"/>
      <c r="U909" s="5"/>
      <c r="V909" s="5"/>
      <c r="W909" s="183"/>
    </row>
    <row r="910" spans="1:23" ht="16.95" customHeight="1" x14ac:dyDescent="0.3">
      <c r="A910" s="34"/>
      <c r="B910" s="18">
        <v>848</v>
      </c>
      <c r="C910" s="176">
        <v>43217</v>
      </c>
      <c r="D910" s="51">
        <v>0.43769675925925927</v>
      </c>
      <c r="E910" s="51">
        <v>0.81855324074074076</v>
      </c>
      <c r="F910" s="9">
        <f t="shared" si="509"/>
        <v>0.38085648148148149</v>
      </c>
      <c r="G910" s="5">
        <v>9</v>
      </c>
      <c r="H910" s="42">
        <f t="shared" si="523"/>
        <v>1.5</v>
      </c>
      <c r="I910" s="5">
        <f t="shared" si="504"/>
        <v>7.5</v>
      </c>
      <c r="J910" s="28">
        <f t="shared" si="536"/>
        <v>0</v>
      </c>
      <c r="K910" s="42">
        <f t="shared" si="505"/>
        <v>0</v>
      </c>
      <c r="L910" s="130">
        <f t="shared" si="506"/>
        <v>0</v>
      </c>
      <c r="M910" s="42">
        <f t="shared" si="524"/>
        <v>0</v>
      </c>
      <c r="N910" s="42"/>
      <c r="O910" s="42"/>
      <c r="P910" s="42"/>
      <c r="Q910" s="42"/>
      <c r="R910" s="42"/>
      <c r="S910" s="5"/>
      <c r="T910" s="5"/>
      <c r="U910" s="5"/>
      <c r="V910" s="5"/>
      <c r="W910" s="183"/>
    </row>
    <row r="911" spans="1:23" ht="16.95" customHeight="1" x14ac:dyDescent="0.3">
      <c r="A911" s="34"/>
      <c r="B911" s="18">
        <v>849</v>
      </c>
      <c r="C911" s="176">
        <v>43218</v>
      </c>
      <c r="D911" s="51">
        <v>0.48319444444444443</v>
      </c>
      <c r="E911" s="51">
        <v>0.83341435185185186</v>
      </c>
      <c r="F911" s="9">
        <f t="shared" si="509"/>
        <v>0.35021990740740744</v>
      </c>
      <c r="G911" s="5">
        <v>8.5</v>
      </c>
      <c r="H911" s="42">
        <f t="shared" si="523"/>
        <v>0.5</v>
      </c>
      <c r="I911" s="5">
        <f t="shared" si="504"/>
        <v>8</v>
      </c>
      <c r="J911" s="28">
        <f>IF(I911-8&lt;0,0,(I911-8))</f>
        <v>0</v>
      </c>
      <c r="K911" s="42">
        <f t="shared" si="505"/>
        <v>0</v>
      </c>
      <c r="L911" s="130">
        <f t="shared" si="506"/>
        <v>0</v>
      </c>
      <c r="M911" s="42"/>
      <c r="N911" s="42"/>
      <c r="O911" s="42"/>
      <c r="P911" s="42"/>
      <c r="Q911" s="42" t="s">
        <v>268</v>
      </c>
      <c r="R911" s="52">
        <f>IF(I911&gt;=8.5,ROUND((K911*4/3*119)+((I911-J911-K911)*5/3*119)+(J911*8/3*119),0),ROUND((2*4/3*119)+((I911-2)*5/3*119),0))</f>
        <v>1507</v>
      </c>
      <c r="S911" s="5"/>
      <c r="T911" s="5"/>
      <c r="U911" s="5"/>
      <c r="V911" s="5"/>
      <c r="W911" s="183"/>
    </row>
    <row r="912" spans="1:23" ht="16.95" customHeight="1" x14ac:dyDescent="0.3">
      <c r="A912" s="34"/>
      <c r="B912" s="18">
        <v>850</v>
      </c>
      <c r="C912" s="176">
        <v>43219</v>
      </c>
      <c r="D912" s="51">
        <v>0.42711805555555554</v>
      </c>
      <c r="E912" s="51">
        <v>0.91748842592592583</v>
      </c>
      <c r="F912" s="9">
        <f t="shared" si="509"/>
        <v>0.49037037037037029</v>
      </c>
      <c r="G912" s="5">
        <v>12</v>
      </c>
      <c r="H912" s="42">
        <f t="shared" si="523"/>
        <v>1.5</v>
      </c>
      <c r="I912" s="5">
        <f t="shared" si="504"/>
        <v>10.5</v>
      </c>
      <c r="J912" s="28">
        <f t="shared" si="536"/>
        <v>0.5</v>
      </c>
      <c r="K912" s="42">
        <f t="shared" si="505"/>
        <v>0.5</v>
      </c>
      <c r="L912" s="130">
        <f t="shared" si="506"/>
        <v>0</v>
      </c>
      <c r="M912" s="42">
        <f t="shared" si="524"/>
        <v>79</v>
      </c>
      <c r="N912" s="42"/>
      <c r="O912" s="42"/>
      <c r="P912" s="42"/>
      <c r="Q912" s="42"/>
      <c r="R912" s="42"/>
      <c r="S912" s="5"/>
      <c r="T912" s="5"/>
      <c r="U912" s="5"/>
      <c r="V912" s="5"/>
      <c r="W912" s="183"/>
    </row>
    <row r="913" spans="1:23" ht="16.95" customHeight="1" x14ac:dyDescent="0.3">
      <c r="A913" s="34"/>
      <c r="B913" s="18">
        <v>851</v>
      </c>
      <c r="C913" s="176">
        <v>43220</v>
      </c>
      <c r="D913" s="51">
        <v>0.42677083333333332</v>
      </c>
      <c r="E913" s="51">
        <v>0.91990740740740751</v>
      </c>
      <c r="F913" s="9">
        <f t="shared" si="509"/>
        <v>0.49313657407407419</v>
      </c>
      <c r="G913" s="5">
        <v>12</v>
      </c>
      <c r="H913" s="42">
        <f t="shared" si="523"/>
        <v>1.5</v>
      </c>
      <c r="I913" s="5">
        <f t="shared" si="504"/>
        <v>10.5</v>
      </c>
      <c r="J913" s="28">
        <f t="shared" si="536"/>
        <v>0.5</v>
      </c>
      <c r="K913" s="42">
        <f t="shared" si="505"/>
        <v>0.5</v>
      </c>
      <c r="L913" s="130">
        <f t="shared" si="506"/>
        <v>0</v>
      </c>
      <c r="M913" s="42">
        <f t="shared" si="524"/>
        <v>79</v>
      </c>
      <c r="N913" s="42"/>
      <c r="O913" s="42"/>
      <c r="P913" s="42"/>
      <c r="Q913" s="42"/>
      <c r="R913" s="42"/>
      <c r="S913" s="5"/>
      <c r="T913" s="5"/>
      <c r="U913" s="5"/>
      <c r="V913" s="5"/>
      <c r="W913" s="183"/>
    </row>
    <row r="914" spans="1:23" ht="16.95" customHeight="1" x14ac:dyDescent="0.3">
      <c r="A914" s="171" t="s">
        <v>48</v>
      </c>
      <c r="B914" s="18">
        <v>852</v>
      </c>
      <c r="C914" s="176">
        <v>43221</v>
      </c>
      <c r="D914" s="51">
        <v>0.43018518518518517</v>
      </c>
      <c r="E914" s="51">
        <v>0.85569444444444442</v>
      </c>
      <c r="F914" s="9">
        <f t="shared" si="509"/>
        <v>0.42550925925925925</v>
      </c>
      <c r="G914" s="5">
        <v>10</v>
      </c>
      <c r="H914" s="42">
        <f t="shared" si="523"/>
        <v>1.5</v>
      </c>
      <c r="I914" s="5">
        <f t="shared" si="504"/>
        <v>8.5</v>
      </c>
      <c r="J914" s="28">
        <f>IF(I914-8&lt;0,0,(I914-8))</f>
        <v>0.5</v>
      </c>
      <c r="K914" s="42">
        <f t="shared" si="505"/>
        <v>0.5</v>
      </c>
      <c r="L914" s="35">
        <f t="shared" si="506"/>
        <v>0</v>
      </c>
      <c r="M914" s="42">
        <f t="shared" ref="M914:M946" si="537">IF(K914="?",0,ROUND(117*4/3*K914+117*5/3*L914,0))</f>
        <v>78</v>
      </c>
      <c r="N914" s="42"/>
      <c r="O914" s="42"/>
      <c r="P914" s="42"/>
      <c r="Q914" s="42"/>
      <c r="R914" s="42"/>
      <c r="S914" s="5"/>
      <c r="T914" s="5"/>
      <c r="U914" s="35" t="s">
        <v>264</v>
      </c>
      <c r="V914" s="5">
        <v>1011</v>
      </c>
      <c r="W914" s="48" t="s">
        <v>68</v>
      </c>
    </row>
    <row r="915" spans="1:23" x14ac:dyDescent="0.3">
      <c r="A915" s="34" t="s">
        <v>138</v>
      </c>
      <c r="B915" s="18">
        <v>853</v>
      </c>
      <c r="C915" s="176">
        <v>43222</v>
      </c>
      <c r="D915" s="51">
        <v>0.57614583333333336</v>
      </c>
      <c r="E915" s="51">
        <v>0.92023148148148148</v>
      </c>
      <c r="F915" s="9">
        <f t="shared" si="509"/>
        <v>0.34408564814814813</v>
      </c>
      <c r="G915" s="5">
        <v>8.5</v>
      </c>
      <c r="H915" s="42">
        <f t="shared" si="523"/>
        <v>0.5</v>
      </c>
      <c r="I915" s="5">
        <f t="shared" si="504"/>
        <v>8</v>
      </c>
      <c r="J915" s="28">
        <f>IF(I915-8&lt;0,0,(I915-8))</f>
        <v>0</v>
      </c>
      <c r="K915" s="42">
        <f t="shared" si="505"/>
        <v>0</v>
      </c>
      <c r="L915" s="130">
        <f t="shared" si="506"/>
        <v>0</v>
      </c>
      <c r="M915" s="42">
        <f t="shared" si="537"/>
        <v>0</v>
      </c>
      <c r="N915" s="42"/>
      <c r="O915" s="42"/>
      <c r="P915" s="42"/>
      <c r="Q915" s="42"/>
      <c r="R915" s="42"/>
      <c r="S915" s="5" t="s">
        <v>268</v>
      </c>
      <c r="T915" s="5">
        <v>933</v>
      </c>
      <c r="U915" s="5"/>
      <c r="V915" s="5"/>
      <c r="W915" s="183"/>
    </row>
    <row r="916" spans="1:23" ht="16.95" customHeight="1" x14ac:dyDescent="0.3">
      <c r="A916" s="34" t="s">
        <v>139</v>
      </c>
      <c r="B916" s="18">
        <v>854</v>
      </c>
      <c r="C916" s="176">
        <v>43223</v>
      </c>
      <c r="D916" s="51">
        <v>0.42508101851851854</v>
      </c>
      <c r="E916" s="51">
        <v>0.78179398148148149</v>
      </c>
      <c r="F916" s="9">
        <f t="shared" si="509"/>
        <v>0.35671296296296295</v>
      </c>
      <c r="G916" s="5">
        <v>8.5</v>
      </c>
      <c r="H916" s="42">
        <f t="shared" si="523"/>
        <v>0.5</v>
      </c>
      <c r="I916" s="5">
        <f t="shared" si="504"/>
        <v>8</v>
      </c>
      <c r="J916" s="28">
        <f t="shared" si="536"/>
        <v>0</v>
      </c>
      <c r="K916" s="42">
        <f t="shared" si="505"/>
        <v>0</v>
      </c>
      <c r="L916" s="130">
        <f t="shared" si="506"/>
        <v>0</v>
      </c>
      <c r="M916" s="42">
        <f t="shared" si="537"/>
        <v>0</v>
      </c>
      <c r="N916" s="42">
        <v>2</v>
      </c>
      <c r="O916" s="42">
        <v>6</v>
      </c>
      <c r="P916" s="42">
        <f>IF(O916&gt;6,ROUND(N916*4/3*117+6*5/3*117+(O916-6)*8/3*117,0),ROUND(N916*4/3*117+O916*5/3*117,0))</f>
        <v>1482</v>
      </c>
      <c r="Q916" s="42"/>
      <c r="R916" s="42"/>
      <c r="S916" s="5"/>
      <c r="T916" s="5"/>
      <c r="U916" s="5"/>
      <c r="V916" s="5"/>
      <c r="W916" s="183"/>
    </row>
    <row r="917" spans="1:23" x14ac:dyDescent="0.3">
      <c r="A917" s="34" t="s">
        <v>140</v>
      </c>
      <c r="B917" s="18"/>
      <c r="C917" s="177" t="s">
        <v>207</v>
      </c>
      <c r="D917" s="26"/>
      <c r="E917" s="26"/>
      <c r="F917" s="32"/>
      <c r="G917" s="27">
        <f>SUM(G889:G916)</f>
        <v>219.5</v>
      </c>
      <c r="H917" s="27">
        <f>SUM(H889:H916)</f>
        <v>25.5</v>
      </c>
      <c r="I917" s="27">
        <f t="shared" ref="I917:V917" si="538">SUM(I889:I916)</f>
        <v>194</v>
      </c>
      <c r="J917" s="27">
        <f t="shared" si="538"/>
        <v>3.5</v>
      </c>
      <c r="K917" s="27">
        <f t="shared" si="538"/>
        <v>3.5</v>
      </c>
      <c r="L917" s="36">
        <f t="shared" si="538"/>
        <v>0</v>
      </c>
      <c r="M917" s="27">
        <f t="shared" si="538"/>
        <v>315</v>
      </c>
      <c r="N917" s="27">
        <f t="shared" ref="N917:P917" si="539">SUM(N889:N916)</f>
        <v>2</v>
      </c>
      <c r="O917" s="27">
        <f t="shared" si="539"/>
        <v>6</v>
      </c>
      <c r="P917" s="27">
        <f t="shared" si="539"/>
        <v>1482</v>
      </c>
      <c r="Q917" s="27">
        <v>2</v>
      </c>
      <c r="R917" s="27">
        <f t="shared" si="538"/>
        <v>3510</v>
      </c>
      <c r="S917" s="27">
        <v>1</v>
      </c>
      <c r="T917" s="27">
        <f t="shared" si="538"/>
        <v>933</v>
      </c>
      <c r="U917" s="36">
        <v>1</v>
      </c>
      <c r="V917" s="27">
        <f t="shared" si="538"/>
        <v>1011</v>
      </c>
      <c r="W917" s="47" t="s">
        <v>227</v>
      </c>
    </row>
    <row r="918" spans="1:23" x14ac:dyDescent="0.3">
      <c r="A918" s="34"/>
      <c r="B918" s="118"/>
      <c r="C918" s="177" t="s">
        <v>336</v>
      </c>
      <c r="D918" s="84"/>
      <c r="E918" s="85"/>
      <c r="F918" s="32"/>
      <c r="G918" s="27">
        <f>G917-G915-G911-G891</f>
        <v>191.5</v>
      </c>
      <c r="H918" s="27">
        <f>H917-H915-H911-H891</f>
        <v>23</v>
      </c>
      <c r="I918" s="27">
        <f>I917-J914-I915-I911-I891</f>
        <v>168</v>
      </c>
      <c r="J918" s="27">
        <f>J917-J914-J915-J911-J891</f>
        <v>1.5</v>
      </c>
      <c r="K918" s="27">
        <f t="shared" ref="K918:M918" si="540">K917-K914-K915-K911-K891</f>
        <v>1.5</v>
      </c>
      <c r="L918" s="27">
        <f t="shared" si="540"/>
        <v>0</v>
      </c>
      <c r="M918" s="27">
        <f t="shared" si="540"/>
        <v>237</v>
      </c>
      <c r="N918" s="27">
        <f>N917</f>
        <v>2</v>
      </c>
      <c r="O918" s="27">
        <f t="shared" ref="O918" si="541">O917</f>
        <v>6</v>
      </c>
      <c r="P918" s="27">
        <f t="shared" ref="P918" si="542">P917</f>
        <v>1482</v>
      </c>
      <c r="Q918" s="27">
        <f t="shared" ref="Q918" si="543">Q917</f>
        <v>2</v>
      </c>
      <c r="R918" s="27">
        <f t="shared" ref="R918" si="544">R917</f>
        <v>3510</v>
      </c>
      <c r="S918" s="27">
        <f t="shared" ref="S918" si="545">S917</f>
        <v>1</v>
      </c>
      <c r="T918" s="27">
        <f t="shared" ref="T918" si="546">T917</f>
        <v>933</v>
      </c>
      <c r="U918" s="36">
        <f t="shared" ref="U918" si="547">U917</f>
        <v>1</v>
      </c>
      <c r="V918" s="27">
        <f t="shared" ref="V918" si="548">V917</f>
        <v>1011</v>
      </c>
      <c r="W918" s="27"/>
    </row>
    <row r="919" spans="1:23" ht="16.95" customHeight="1" x14ac:dyDescent="0.3">
      <c r="A919" s="34" t="s">
        <v>137</v>
      </c>
      <c r="B919" s="18">
        <v>855</v>
      </c>
      <c r="C919" s="179">
        <v>43224</v>
      </c>
      <c r="D919" s="198" t="s">
        <v>21</v>
      </c>
      <c r="E919" s="199"/>
      <c r="F919" s="76"/>
      <c r="G919" s="77"/>
      <c r="H919" s="78"/>
      <c r="I919" s="77"/>
      <c r="J919" s="79"/>
      <c r="K919" s="78"/>
      <c r="L919" s="80"/>
      <c r="M919" s="78"/>
      <c r="N919" s="78"/>
      <c r="O919" s="78"/>
      <c r="P919" s="78"/>
      <c r="Q919" s="78"/>
      <c r="R919" s="78"/>
      <c r="S919" s="77"/>
      <c r="T919" s="77"/>
      <c r="U919" s="77"/>
      <c r="V919" s="77"/>
      <c r="W919" s="183"/>
    </row>
    <row r="920" spans="1:23" ht="16.95" customHeight="1" x14ac:dyDescent="0.3">
      <c r="B920" s="18">
        <v>856</v>
      </c>
      <c r="C920" s="179">
        <v>43225</v>
      </c>
      <c r="D920" s="81">
        <v>0.43151620370370369</v>
      </c>
      <c r="E920" s="81">
        <v>0.84541666666666659</v>
      </c>
      <c r="F920" s="76">
        <f t="shared" si="509"/>
        <v>0.4139004629629629</v>
      </c>
      <c r="G920" s="77">
        <v>10</v>
      </c>
      <c r="H920" s="78">
        <f t="shared" si="523"/>
        <v>1.5</v>
      </c>
      <c r="I920" s="77">
        <f t="shared" ref="I920:I946" si="549">IF((G920="？"),"?",(G920-H920))</f>
        <v>8.5</v>
      </c>
      <c r="J920" s="79">
        <f t="shared" ref="J920:J946" si="550">IF(I920-10&lt;0,0,(I920-10))</f>
        <v>0</v>
      </c>
      <c r="K920" s="78">
        <f t="shared" ref="K920:K946" si="551">IF(2&lt;J920,2,J920)</f>
        <v>0</v>
      </c>
      <c r="L920" s="80">
        <f t="shared" ref="L920:L946" si="552">J920-K920</f>
        <v>0</v>
      </c>
      <c r="M920" s="78">
        <f t="shared" si="537"/>
        <v>0</v>
      </c>
      <c r="N920" s="78"/>
      <c r="O920" s="78"/>
      <c r="P920" s="78"/>
      <c r="Q920" s="78"/>
      <c r="R920" s="78"/>
      <c r="S920" s="77"/>
      <c r="T920" s="77"/>
      <c r="U920" s="77"/>
      <c r="V920" s="77"/>
      <c r="W920" s="183"/>
    </row>
    <row r="921" spans="1:23" ht="16.95" customHeight="1" x14ac:dyDescent="0.3">
      <c r="A921" s="34"/>
      <c r="B921" s="18">
        <v>857</v>
      </c>
      <c r="C921" s="179">
        <v>43226</v>
      </c>
      <c r="D921" s="81">
        <v>0.43571759259259263</v>
      </c>
      <c r="E921" s="81">
        <v>0.86295138888888889</v>
      </c>
      <c r="F921" s="76">
        <f t="shared" si="509"/>
        <v>0.42723379629629626</v>
      </c>
      <c r="G921" s="77">
        <v>10.5</v>
      </c>
      <c r="H921" s="78">
        <f t="shared" si="523"/>
        <v>1.5</v>
      </c>
      <c r="I921" s="77">
        <f t="shared" si="549"/>
        <v>9</v>
      </c>
      <c r="J921" s="79">
        <f t="shared" si="550"/>
        <v>0</v>
      </c>
      <c r="K921" s="78">
        <f t="shared" si="551"/>
        <v>0</v>
      </c>
      <c r="L921" s="80">
        <f t="shared" si="552"/>
        <v>0</v>
      </c>
      <c r="M921" s="78">
        <f t="shared" si="537"/>
        <v>0</v>
      </c>
      <c r="N921" s="78"/>
      <c r="O921" s="78"/>
      <c r="P921" s="78"/>
      <c r="Q921" s="78"/>
      <c r="R921" s="78"/>
      <c r="S921" s="77"/>
      <c r="T921" s="77"/>
      <c r="U921" s="77"/>
      <c r="V921" s="77"/>
      <c r="W921" s="183"/>
    </row>
    <row r="922" spans="1:23" ht="16.95" customHeight="1" x14ac:dyDescent="0.3">
      <c r="A922" s="34"/>
      <c r="B922" s="18">
        <v>858</v>
      </c>
      <c r="C922" s="179">
        <v>43227</v>
      </c>
      <c r="D922" s="81">
        <v>0.4254398148148148</v>
      </c>
      <c r="E922" s="81">
        <v>0.91893518518518524</v>
      </c>
      <c r="F922" s="76">
        <f t="shared" si="509"/>
        <v>0.49349537037037045</v>
      </c>
      <c r="G922" s="77">
        <v>12</v>
      </c>
      <c r="H922" s="78">
        <f t="shared" si="523"/>
        <v>1.5</v>
      </c>
      <c r="I922" s="77">
        <f t="shared" si="549"/>
        <v>10.5</v>
      </c>
      <c r="J922" s="79">
        <f t="shared" si="550"/>
        <v>0.5</v>
      </c>
      <c r="K922" s="78">
        <f t="shared" si="551"/>
        <v>0.5</v>
      </c>
      <c r="L922" s="80">
        <f t="shared" si="552"/>
        <v>0</v>
      </c>
      <c r="M922" s="78">
        <f t="shared" si="537"/>
        <v>78</v>
      </c>
      <c r="N922" s="78"/>
      <c r="O922" s="78"/>
      <c r="P922" s="78"/>
      <c r="Q922" s="78"/>
      <c r="R922" s="78"/>
      <c r="S922" s="77"/>
      <c r="T922" s="77"/>
      <c r="U922" s="77"/>
      <c r="V922" s="77"/>
      <c r="W922" s="183"/>
    </row>
    <row r="923" spans="1:23" ht="16.95" customHeight="1" x14ac:dyDescent="0.3">
      <c r="A923" s="34"/>
      <c r="B923" s="18">
        <v>859</v>
      </c>
      <c r="C923" s="179">
        <v>43228</v>
      </c>
      <c r="D923" s="81">
        <v>0.43128472222222225</v>
      </c>
      <c r="E923" s="81">
        <v>0.77259259259259261</v>
      </c>
      <c r="F923" s="76">
        <f t="shared" si="509"/>
        <v>0.34130787037037036</v>
      </c>
      <c r="G923" s="77">
        <v>8</v>
      </c>
      <c r="H923" s="78">
        <f t="shared" si="523"/>
        <v>0.5</v>
      </c>
      <c r="I923" s="77">
        <f t="shared" si="549"/>
        <v>7.5</v>
      </c>
      <c r="J923" s="79">
        <f t="shared" si="550"/>
        <v>0</v>
      </c>
      <c r="K923" s="78">
        <f t="shared" si="551"/>
        <v>0</v>
      </c>
      <c r="L923" s="80">
        <f t="shared" si="552"/>
        <v>0</v>
      </c>
      <c r="M923" s="78">
        <f t="shared" si="537"/>
        <v>0</v>
      </c>
      <c r="N923" s="78"/>
      <c r="O923" s="78"/>
      <c r="P923" s="78"/>
      <c r="Q923" s="78"/>
      <c r="R923" s="78"/>
      <c r="S923" s="77"/>
      <c r="T923" s="77"/>
      <c r="U923" s="77"/>
      <c r="V923" s="77"/>
      <c r="W923" s="183"/>
    </row>
    <row r="924" spans="1:23" ht="16.95" customHeight="1" x14ac:dyDescent="0.3">
      <c r="A924" s="34"/>
      <c r="B924" s="18">
        <v>860</v>
      </c>
      <c r="C924" s="179">
        <v>43229</v>
      </c>
      <c r="D924" s="81">
        <v>0.58630787037037035</v>
      </c>
      <c r="E924" s="81">
        <v>0.91981481481481486</v>
      </c>
      <c r="F924" s="76">
        <f t="shared" si="509"/>
        <v>0.33350694444444451</v>
      </c>
      <c r="G924" s="77">
        <v>8</v>
      </c>
      <c r="H924" s="78">
        <f t="shared" si="523"/>
        <v>0.5</v>
      </c>
      <c r="I924" s="77">
        <f t="shared" si="549"/>
        <v>7.5</v>
      </c>
      <c r="J924" s="79">
        <f t="shared" si="550"/>
        <v>0</v>
      </c>
      <c r="K924" s="78">
        <f t="shared" si="551"/>
        <v>0</v>
      </c>
      <c r="L924" s="80">
        <f t="shared" si="552"/>
        <v>0</v>
      </c>
      <c r="M924" s="78">
        <f t="shared" si="537"/>
        <v>0</v>
      </c>
      <c r="N924" s="78"/>
      <c r="O924" s="78"/>
      <c r="P924" s="78"/>
      <c r="Q924" s="78"/>
      <c r="R924" s="78"/>
      <c r="S924" s="77"/>
      <c r="T924" s="77"/>
      <c r="U924" s="77"/>
      <c r="V924" s="77"/>
      <c r="W924" s="183"/>
    </row>
    <row r="925" spans="1:23" ht="16.95" customHeight="1" x14ac:dyDescent="0.3">
      <c r="A925" s="34"/>
      <c r="B925" s="18">
        <v>861</v>
      </c>
      <c r="C925" s="179">
        <v>43230</v>
      </c>
      <c r="D925" s="81">
        <v>0.43349537037037034</v>
      </c>
      <c r="E925" s="81">
        <v>0.77834490740740747</v>
      </c>
      <c r="F925" s="76">
        <f t="shared" ref="F925:F992" si="553">E925-D925</f>
        <v>0.34484953703703713</v>
      </c>
      <c r="G925" s="77">
        <v>8.5</v>
      </c>
      <c r="H925" s="78">
        <f t="shared" si="523"/>
        <v>0.5</v>
      </c>
      <c r="I925" s="77">
        <f t="shared" si="549"/>
        <v>8</v>
      </c>
      <c r="J925" s="79">
        <f t="shared" si="550"/>
        <v>0</v>
      </c>
      <c r="K925" s="78">
        <f t="shared" si="551"/>
        <v>0</v>
      </c>
      <c r="L925" s="80">
        <f t="shared" si="552"/>
        <v>0</v>
      </c>
      <c r="M925" s="78">
        <f t="shared" si="537"/>
        <v>0</v>
      </c>
      <c r="N925" s="78"/>
      <c r="O925" s="78"/>
      <c r="P925" s="78"/>
      <c r="Q925" s="78"/>
      <c r="R925" s="78"/>
      <c r="S925" s="77"/>
      <c r="T925" s="77"/>
      <c r="U925" s="77"/>
      <c r="V925" s="77"/>
      <c r="W925" s="183"/>
    </row>
    <row r="926" spans="1:23" ht="16.95" customHeight="1" x14ac:dyDescent="0.3">
      <c r="A926" s="34"/>
      <c r="B926" s="18">
        <v>862</v>
      </c>
      <c r="C926" s="179">
        <v>43231</v>
      </c>
      <c r="D926" s="198" t="s">
        <v>21</v>
      </c>
      <c r="E926" s="199"/>
      <c r="F926" s="76"/>
      <c r="G926" s="77"/>
      <c r="H926" s="78"/>
      <c r="I926" s="77"/>
      <c r="J926" s="79">
        <f t="shared" si="550"/>
        <v>0</v>
      </c>
      <c r="K926" s="78"/>
      <c r="L926" s="80"/>
      <c r="M926" s="78"/>
      <c r="N926" s="78"/>
      <c r="O926" s="78"/>
      <c r="P926" s="78"/>
      <c r="Q926" s="78"/>
      <c r="R926" s="78"/>
      <c r="S926" s="77"/>
      <c r="T926" s="77"/>
      <c r="U926" s="77"/>
      <c r="V926" s="77"/>
      <c r="W926" s="183"/>
    </row>
    <row r="927" spans="1:23" ht="16.95" customHeight="1" x14ac:dyDescent="0.3">
      <c r="A927" s="34"/>
      <c r="B927" s="18">
        <v>863</v>
      </c>
      <c r="C927" s="179">
        <v>43232</v>
      </c>
      <c r="D927" s="81">
        <v>0.46135416666666668</v>
      </c>
      <c r="E927" s="81">
        <v>0.92138888888888892</v>
      </c>
      <c r="F927" s="76">
        <f t="shared" si="553"/>
        <v>0.46003472222222225</v>
      </c>
      <c r="G927" s="77">
        <v>11</v>
      </c>
      <c r="H927" s="78">
        <f t="shared" si="523"/>
        <v>1.5</v>
      </c>
      <c r="I927" s="77">
        <f t="shared" si="549"/>
        <v>9.5</v>
      </c>
      <c r="J927" s="79">
        <f t="shared" si="550"/>
        <v>0</v>
      </c>
      <c r="K927" s="78">
        <f t="shared" si="551"/>
        <v>0</v>
      </c>
      <c r="L927" s="80">
        <f t="shared" si="552"/>
        <v>0</v>
      </c>
      <c r="M927" s="78">
        <f t="shared" si="537"/>
        <v>0</v>
      </c>
      <c r="N927" s="78"/>
      <c r="O927" s="78"/>
      <c r="P927" s="78"/>
      <c r="Q927" s="78"/>
      <c r="R927" s="78"/>
      <c r="S927" s="77"/>
      <c r="T927" s="77"/>
      <c r="U927" s="77"/>
      <c r="V927" s="77"/>
      <c r="W927" s="183"/>
    </row>
    <row r="928" spans="1:23" ht="16.95" customHeight="1" x14ac:dyDescent="0.3">
      <c r="A928" s="34"/>
      <c r="B928" s="18">
        <v>864</v>
      </c>
      <c r="C928" s="179">
        <v>43233</v>
      </c>
      <c r="D928" s="81">
        <v>0.43993055555555555</v>
      </c>
      <c r="E928" s="81">
        <v>0.85812499999999992</v>
      </c>
      <c r="F928" s="76">
        <f t="shared" si="553"/>
        <v>0.41819444444444437</v>
      </c>
      <c r="G928" s="77">
        <v>10</v>
      </c>
      <c r="H928" s="78">
        <f t="shared" si="523"/>
        <v>1.5</v>
      </c>
      <c r="I928" s="77">
        <f t="shared" si="549"/>
        <v>8.5</v>
      </c>
      <c r="J928" s="79">
        <f t="shared" si="550"/>
        <v>0</v>
      </c>
      <c r="K928" s="78">
        <f t="shared" si="551"/>
        <v>0</v>
      </c>
      <c r="L928" s="80">
        <f t="shared" si="552"/>
        <v>0</v>
      </c>
      <c r="M928" s="78">
        <f t="shared" si="537"/>
        <v>0</v>
      </c>
      <c r="N928" s="78"/>
      <c r="O928" s="78"/>
      <c r="P928" s="78"/>
      <c r="Q928" s="78"/>
      <c r="R928" s="78"/>
      <c r="S928" s="77"/>
      <c r="T928" s="77"/>
      <c r="U928" s="77"/>
      <c r="V928" s="77"/>
      <c r="W928" s="183"/>
    </row>
    <row r="929" spans="1:23" ht="16.95" customHeight="1" x14ac:dyDescent="0.3">
      <c r="A929" s="34"/>
      <c r="B929" s="18">
        <v>865</v>
      </c>
      <c r="C929" s="179">
        <v>43234</v>
      </c>
      <c r="D929" s="81">
        <v>0.41915509259259259</v>
      </c>
      <c r="E929" s="81">
        <v>0.9197685185185186</v>
      </c>
      <c r="F929" s="76">
        <f t="shared" si="553"/>
        <v>0.50061342592592606</v>
      </c>
      <c r="G929" s="77">
        <v>12</v>
      </c>
      <c r="H929" s="78">
        <f t="shared" si="523"/>
        <v>1.5</v>
      </c>
      <c r="I929" s="77">
        <f t="shared" si="549"/>
        <v>10.5</v>
      </c>
      <c r="J929" s="79">
        <f t="shared" si="550"/>
        <v>0.5</v>
      </c>
      <c r="K929" s="78">
        <f t="shared" si="551"/>
        <v>0.5</v>
      </c>
      <c r="L929" s="80">
        <f t="shared" si="552"/>
        <v>0</v>
      </c>
      <c r="M929" s="78">
        <f t="shared" si="537"/>
        <v>78</v>
      </c>
      <c r="N929" s="78"/>
      <c r="O929" s="78"/>
      <c r="P929" s="78"/>
      <c r="Q929" s="78"/>
      <c r="R929" s="78"/>
      <c r="S929" s="77"/>
      <c r="T929" s="77"/>
      <c r="U929" s="77"/>
      <c r="V929" s="77"/>
      <c r="W929" s="183"/>
    </row>
    <row r="930" spans="1:23" ht="16.95" customHeight="1" x14ac:dyDescent="0.3">
      <c r="A930" s="34"/>
      <c r="B930" s="18">
        <v>866</v>
      </c>
      <c r="C930" s="179">
        <v>43235</v>
      </c>
      <c r="D930" s="81" t="s">
        <v>69</v>
      </c>
      <c r="E930" s="81">
        <v>0.91990740740740751</v>
      </c>
      <c r="F930" s="76"/>
      <c r="G930" s="79">
        <v>8</v>
      </c>
      <c r="H930" s="78">
        <f t="shared" si="523"/>
        <v>0.5</v>
      </c>
      <c r="I930" s="77">
        <f t="shared" si="549"/>
        <v>7.5</v>
      </c>
      <c r="J930" s="79">
        <f t="shared" si="550"/>
        <v>0</v>
      </c>
      <c r="K930" s="78">
        <f t="shared" si="551"/>
        <v>0</v>
      </c>
      <c r="L930" s="80">
        <f t="shared" si="552"/>
        <v>0</v>
      </c>
      <c r="M930" s="78">
        <f t="shared" si="537"/>
        <v>0</v>
      </c>
      <c r="N930" s="78"/>
      <c r="O930" s="78"/>
      <c r="P930" s="78"/>
      <c r="Q930" s="78"/>
      <c r="R930" s="78"/>
      <c r="S930" s="77"/>
      <c r="T930" s="77"/>
      <c r="U930" s="77"/>
      <c r="V930" s="77"/>
      <c r="W930" s="183"/>
    </row>
    <row r="931" spans="1:23" ht="16.95" customHeight="1" x14ac:dyDescent="0.3">
      <c r="A931" s="34"/>
      <c r="B931" s="18">
        <v>867</v>
      </c>
      <c r="C931" s="179">
        <v>43236</v>
      </c>
      <c r="D931" s="81">
        <v>0.41239583333333335</v>
      </c>
      <c r="E931" s="81">
        <v>0.91984953703703709</v>
      </c>
      <c r="F931" s="76">
        <f t="shared" si="553"/>
        <v>0.50745370370370368</v>
      </c>
      <c r="G931" s="77">
        <v>12</v>
      </c>
      <c r="H931" s="78">
        <f t="shared" ref="H931:H995" si="554">IF(G931&gt;=9,1.5,0.5)</f>
        <v>1.5</v>
      </c>
      <c r="I931" s="77">
        <f t="shared" si="549"/>
        <v>10.5</v>
      </c>
      <c r="J931" s="79">
        <f t="shared" si="550"/>
        <v>0.5</v>
      </c>
      <c r="K931" s="78">
        <f t="shared" si="551"/>
        <v>0.5</v>
      </c>
      <c r="L931" s="80">
        <f t="shared" si="552"/>
        <v>0</v>
      </c>
      <c r="M931" s="78">
        <f t="shared" si="537"/>
        <v>78</v>
      </c>
      <c r="N931" s="78"/>
      <c r="O931" s="78"/>
      <c r="P931" s="78"/>
      <c r="Q931" s="78"/>
      <c r="R931" s="78"/>
      <c r="S931" s="77"/>
      <c r="T931" s="77"/>
      <c r="U931" s="77"/>
      <c r="V931" s="77"/>
      <c r="W931" s="183"/>
    </row>
    <row r="932" spans="1:23" ht="16.95" customHeight="1" x14ac:dyDescent="0.3">
      <c r="A932" s="34"/>
      <c r="B932" s="18">
        <v>868</v>
      </c>
      <c r="C932" s="179">
        <v>43237</v>
      </c>
      <c r="D932" s="81">
        <v>0.43651620370370375</v>
      </c>
      <c r="E932" s="81">
        <v>0.73181712962962964</v>
      </c>
      <c r="F932" s="76">
        <f t="shared" si="553"/>
        <v>0.29530092592592588</v>
      </c>
      <c r="G932" s="77">
        <v>7</v>
      </c>
      <c r="H932" s="78">
        <f t="shared" si="554"/>
        <v>0.5</v>
      </c>
      <c r="I932" s="77">
        <f t="shared" si="549"/>
        <v>6.5</v>
      </c>
      <c r="J932" s="79">
        <f t="shared" si="550"/>
        <v>0</v>
      </c>
      <c r="K932" s="78">
        <f t="shared" si="551"/>
        <v>0</v>
      </c>
      <c r="L932" s="80">
        <f t="shared" si="552"/>
        <v>0</v>
      </c>
      <c r="M932" s="78">
        <f t="shared" si="537"/>
        <v>0</v>
      </c>
      <c r="N932" s="78"/>
      <c r="O932" s="78"/>
      <c r="P932" s="78"/>
      <c r="Q932" s="78"/>
      <c r="R932" s="78"/>
      <c r="S932" s="77"/>
      <c r="T932" s="77"/>
      <c r="U932" s="77"/>
      <c r="V932" s="77"/>
      <c r="W932" s="183"/>
    </row>
    <row r="933" spans="1:23" ht="16.95" customHeight="1" x14ac:dyDescent="0.3">
      <c r="A933" s="34"/>
      <c r="B933" s="18">
        <v>869</v>
      </c>
      <c r="C933" s="179">
        <v>43238</v>
      </c>
      <c r="D933" s="198" t="s">
        <v>21</v>
      </c>
      <c r="E933" s="199"/>
      <c r="F933" s="76"/>
      <c r="G933" s="77"/>
      <c r="H933" s="78"/>
      <c r="I933" s="77"/>
      <c r="J933" s="79"/>
      <c r="K933" s="78"/>
      <c r="L933" s="80"/>
      <c r="M933" s="78"/>
      <c r="N933" s="78"/>
      <c r="O933" s="78"/>
      <c r="P933" s="78"/>
      <c r="Q933" s="78"/>
      <c r="R933" s="78"/>
      <c r="S933" s="77"/>
      <c r="T933" s="77"/>
      <c r="U933" s="77"/>
      <c r="V933" s="77"/>
      <c r="W933" s="183"/>
    </row>
    <row r="934" spans="1:23" ht="16.95" customHeight="1" x14ac:dyDescent="0.3">
      <c r="A934" s="34"/>
      <c r="B934" s="18">
        <v>870</v>
      </c>
      <c r="C934" s="179">
        <v>43239</v>
      </c>
      <c r="D934" s="198" t="s">
        <v>21</v>
      </c>
      <c r="E934" s="199"/>
      <c r="F934" s="76"/>
      <c r="G934" s="77"/>
      <c r="H934" s="78"/>
      <c r="I934" s="77"/>
      <c r="J934" s="79"/>
      <c r="K934" s="78"/>
      <c r="L934" s="80"/>
      <c r="M934" s="78"/>
      <c r="N934" s="78"/>
      <c r="O934" s="78"/>
      <c r="P934" s="78"/>
      <c r="Q934" s="78"/>
      <c r="R934" s="78"/>
      <c r="S934" s="77"/>
      <c r="T934" s="77"/>
      <c r="U934" s="77"/>
      <c r="V934" s="77"/>
      <c r="W934" s="183"/>
    </row>
    <row r="935" spans="1:23" ht="16.95" customHeight="1" x14ac:dyDescent="0.3">
      <c r="A935" s="34"/>
      <c r="B935" s="18">
        <v>871</v>
      </c>
      <c r="C935" s="179">
        <v>43240</v>
      </c>
      <c r="D935" s="198" t="s">
        <v>21</v>
      </c>
      <c r="E935" s="199"/>
      <c r="F935" s="76"/>
      <c r="G935" s="77"/>
      <c r="H935" s="78"/>
      <c r="I935" s="77"/>
      <c r="J935" s="79"/>
      <c r="K935" s="78"/>
      <c r="L935" s="80"/>
      <c r="M935" s="78"/>
      <c r="N935" s="78"/>
      <c r="O935" s="78"/>
      <c r="P935" s="78"/>
      <c r="Q935" s="78"/>
      <c r="R935" s="78"/>
      <c r="S935" s="77"/>
      <c r="T935" s="77"/>
      <c r="U935" s="77"/>
      <c r="V935" s="77"/>
      <c r="W935" s="183"/>
    </row>
    <row r="936" spans="1:23" ht="16.95" customHeight="1" x14ac:dyDescent="0.3">
      <c r="A936" s="34"/>
      <c r="B936" s="18">
        <v>872</v>
      </c>
      <c r="C936" s="179">
        <v>43241</v>
      </c>
      <c r="D936" s="198" t="s">
        <v>21</v>
      </c>
      <c r="E936" s="199"/>
      <c r="F936" s="76"/>
      <c r="G936" s="77"/>
      <c r="H936" s="78"/>
      <c r="I936" s="77"/>
      <c r="J936" s="79"/>
      <c r="K936" s="78"/>
      <c r="L936" s="80"/>
      <c r="M936" s="78"/>
      <c r="N936" s="78"/>
      <c r="O936" s="78"/>
      <c r="P936" s="78"/>
      <c r="Q936" s="78"/>
      <c r="R936" s="78"/>
      <c r="S936" s="77"/>
      <c r="T936" s="77"/>
      <c r="U936" s="77"/>
      <c r="V936" s="77"/>
      <c r="W936" s="183"/>
    </row>
    <row r="937" spans="1:23" ht="16.95" customHeight="1" x14ac:dyDescent="0.3">
      <c r="A937" s="34"/>
      <c r="B937" s="18">
        <v>873</v>
      </c>
      <c r="C937" s="179">
        <v>43242</v>
      </c>
      <c r="D937" s="198" t="s">
        <v>21</v>
      </c>
      <c r="E937" s="199"/>
      <c r="F937" s="76"/>
      <c r="G937" s="77"/>
      <c r="H937" s="78"/>
      <c r="I937" s="77"/>
      <c r="J937" s="79"/>
      <c r="K937" s="78"/>
      <c r="L937" s="80"/>
      <c r="M937" s="78"/>
      <c r="N937" s="78"/>
      <c r="O937" s="78"/>
      <c r="P937" s="78"/>
      <c r="Q937" s="78"/>
      <c r="R937" s="78"/>
      <c r="S937" s="77"/>
      <c r="T937" s="77"/>
      <c r="U937" s="77"/>
      <c r="V937" s="77"/>
      <c r="W937" s="183"/>
    </row>
    <row r="938" spans="1:23" ht="16.95" customHeight="1" x14ac:dyDescent="0.3">
      <c r="A938" s="34"/>
      <c r="B938" s="18">
        <v>874</v>
      </c>
      <c r="C938" s="179">
        <v>43243</v>
      </c>
      <c r="D938" s="81">
        <v>0.43956018518518519</v>
      </c>
      <c r="E938" s="81">
        <v>0.91987268518518517</v>
      </c>
      <c r="F938" s="76">
        <f t="shared" si="553"/>
        <v>0.48031249999999998</v>
      </c>
      <c r="G938" s="77">
        <v>11.5</v>
      </c>
      <c r="H938" s="78">
        <f t="shared" si="554"/>
        <v>1.5</v>
      </c>
      <c r="I938" s="77">
        <f t="shared" si="549"/>
        <v>10</v>
      </c>
      <c r="J938" s="79">
        <f t="shared" si="550"/>
        <v>0</v>
      </c>
      <c r="K938" s="78">
        <f t="shared" si="551"/>
        <v>0</v>
      </c>
      <c r="L938" s="80">
        <f t="shared" si="552"/>
        <v>0</v>
      </c>
      <c r="M938" s="78">
        <f t="shared" si="537"/>
        <v>0</v>
      </c>
      <c r="N938" s="78"/>
      <c r="O938" s="78"/>
      <c r="P938" s="78"/>
      <c r="Q938" s="78"/>
      <c r="R938" s="78"/>
      <c r="S938" s="77"/>
      <c r="T938" s="77"/>
      <c r="U938" s="77"/>
      <c r="V938" s="77"/>
      <c r="W938" s="183"/>
    </row>
    <row r="939" spans="1:23" ht="16.95" customHeight="1" x14ac:dyDescent="0.3">
      <c r="A939" s="34"/>
      <c r="B939" s="18">
        <v>875</v>
      </c>
      <c r="C939" s="179">
        <v>43244</v>
      </c>
      <c r="D939" s="81">
        <v>0.43549768518518522</v>
      </c>
      <c r="E939" s="81">
        <v>0.9199652777777777</v>
      </c>
      <c r="F939" s="76">
        <f t="shared" si="553"/>
        <v>0.48446759259259248</v>
      </c>
      <c r="G939" s="77">
        <v>11.5</v>
      </c>
      <c r="H939" s="78">
        <f t="shared" si="554"/>
        <v>1.5</v>
      </c>
      <c r="I939" s="77">
        <f t="shared" si="549"/>
        <v>10</v>
      </c>
      <c r="J939" s="79">
        <f t="shared" si="550"/>
        <v>0</v>
      </c>
      <c r="K939" s="78">
        <f t="shared" si="551"/>
        <v>0</v>
      </c>
      <c r="L939" s="80">
        <f t="shared" si="552"/>
        <v>0</v>
      </c>
      <c r="M939" s="78">
        <f t="shared" si="537"/>
        <v>0</v>
      </c>
      <c r="N939" s="78"/>
      <c r="O939" s="78"/>
      <c r="P939" s="78"/>
      <c r="Q939" s="78"/>
      <c r="R939" s="78"/>
      <c r="S939" s="77"/>
      <c r="T939" s="77"/>
      <c r="U939" s="77"/>
      <c r="V939" s="77"/>
      <c r="W939" s="183"/>
    </row>
    <row r="940" spans="1:23" ht="16.95" customHeight="1" x14ac:dyDescent="0.3">
      <c r="A940" s="34"/>
      <c r="B940" s="18">
        <v>876</v>
      </c>
      <c r="C940" s="179">
        <v>43245</v>
      </c>
      <c r="D940" s="198" t="s">
        <v>21</v>
      </c>
      <c r="E940" s="199"/>
      <c r="F940" s="76"/>
      <c r="G940" s="77"/>
      <c r="H940" s="78"/>
      <c r="I940" s="77"/>
      <c r="J940" s="79"/>
      <c r="K940" s="78"/>
      <c r="L940" s="80"/>
      <c r="M940" s="78"/>
      <c r="N940" s="78"/>
      <c r="O940" s="78"/>
      <c r="P940" s="78"/>
      <c r="Q940" s="78"/>
      <c r="R940" s="78"/>
      <c r="S940" s="77"/>
      <c r="T940" s="77"/>
      <c r="U940" s="77"/>
      <c r="V940" s="77"/>
      <c r="W940" s="183"/>
    </row>
    <row r="941" spans="1:23" ht="16.95" customHeight="1" x14ac:dyDescent="0.3">
      <c r="A941" s="34"/>
      <c r="B941" s="18">
        <v>877</v>
      </c>
      <c r="C941" s="179">
        <v>43246</v>
      </c>
      <c r="D941" s="81">
        <v>0.48893518518518514</v>
      </c>
      <c r="E941" s="81">
        <v>0.8872916666666667</v>
      </c>
      <c r="F941" s="76">
        <f t="shared" si="553"/>
        <v>0.39835648148148156</v>
      </c>
      <c r="G941" s="77">
        <v>9.5</v>
      </c>
      <c r="H941" s="78">
        <f t="shared" si="554"/>
        <v>1.5</v>
      </c>
      <c r="I941" s="77">
        <f t="shared" si="549"/>
        <v>8</v>
      </c>
      <c r="J941" s="79">
        <f t="shared" si="550"/>
        <v>0</v>
      </c>
      <c r="K941" s="78">
        <f t="shared" si="551"/>
        <v>0</v>
      </c>
      <c r="L941" s="80">
        <f t="shared" si="552"/>
        <v>0</v>
      </c>
      <c r="M941" s="78">
        <f t="shared" si="537"/>
        <v>0</v>
      </c>
      <c r="N941" s="78"/>
      <c r="O941" s="78"/>
      <c r="P941" s="78"/>
      <c r="Q941" s="78"/>
      <c r="R941" s="78"/>
      <c r="S941" s="77"/>
      <c r="T941" s="77"/>
      <c r="U941" s="77"/>
      <c r="V941" s="77"/>
      <c r="W941" s="183"/>
    </row>
    <row r="942" spans="1:23" ht="16.95" customHeight="1" x14ac:dyDescent="0.3">
      <c r="A942" s="34"/>
      <c r="B942" s="18">
        <v>878</v>
      </c>
      <c r="C942" s="179">
        <v>43247</v>
      </c>
      <c r="D942" s="81">
        <v>0.45652777777777781</v>
      </c>
      <c r="E942" s="81">
        <v>0.85083333333333344</v>
      </c>
      <c r="F942" s="76">
        <f t="shared" si="553"/>
        <v>0.39430555555555563</v>
      </c>
      <c r="G942" s="77">
        <v>9.5</v>
      </c>
      <c r="H942" s="78">
        <f t="shared" si="554"/>
        <v>1.5</v>
      </c>
      <c r="I942" s="77">
        <f t="shared" si="549"/>
        <v>8</v>
      </c>
      <c r="J942" s="79">
        <f t="shared" si="550"/>
        <v>0</v>
      </c>
      <c r="K942" s="78">
        <f t="shared" si="551"/>
        <v>0</v>
      </c>
      <c r="L942" s="80">
        <f t="shared" si="552"/>
        <v>0</v>
      </c>
      <c r="M942" s="78">
        <f t="shared" si="537"/>
        <v>0</v>
      </c>
      <c r="N942" s="78"/>
      <c r="O942" s="78"/>
      <c r="P942" s="78"/>
      <c r="Q942" s="78"/>
      <c r="R942" s="78"/>
      <c r="S942" s="77"/>
      <c r="T942" s="77"/>
      <c r="U942" s="77"/>
      <c r="V942" s="77"/>
      <c r="W942" s="183"/>
    </row>
    <row r="943" spans="1:23" ht="16.95" customHeight="1" x14ac:dyDescent="0.3">
      <c r="A943" s="34"/>
      <c r="B943" s="18">
        <v>879</v>
      </c>
      <c r="C943" s="179">
        <v>43248</v>
      </c>
      <c r="D943" s="81">
        <v>0.41906249999999995</v>
      </c>
      <c r="E943" s="81">
        <v>0.77979166666666666</v>
      </c>
      <c r="F943" s="76">
        <f t="shared" si="553"/>
        <v>0.36072916666666671</v>
      </c>
      <c r="G943" s="77">
        <v>8.5</v>
      </c>
      <c r="H943" s="78">
        <f t="shared" si="554"/>
        <v>0.5</v>
      </c>
      <c r="I943" s="77">
        <f t="shared" si="549"/>
        <v>8</v>
      </c>
      <c r="J943" s="79">
        <f t="shared" si="550"/>
        <v>0</v>
      </c>
      <c r="K943" s="78">
        <f t="shared" si="551"/>
        <v>0</v>
      </c>
      <c r="L943" s="80">
        <f t="shared" si="552"/>
        <v>0</v>
      </c>
      <c r="M943" s="78">
        <f t="shared" si="537"/>
        <v>0</v>
      </c>
      <c r="N943" s="78"/>
      <c r="O943" s="78"/>
      <c r="P943" s="78"/>
      <c r="Q943" s="78"/>
      <c r="R943" s="78"/>
      <c r="S943" s="77"/>
      <c r="T943" s="77"/>
      <c r="U943" s="77"/>
      <c r="V943" s="77"/>
      <c r="W943" s="183"/>
    </row>
    <row r="944" spans="1:23" ht="16.95" customHeight="1" x14ac:dyDescent="0.3">
      <c r="A944" s="34"/>
      <c r="B944" s="18">
        <v>880</v>
      </c>
      <c r="C944" s="179">
        <v>43249</v>
      </c>
      <c r="D944" s="198" t="s">
        <v>21</v>
      </c>
      <c r="E944" s="199"/>
      <c r="F944" s="76"/>
      <c r="G944" s="77"/>
      <c r="H944" s="78"/>
      <c r="I944" s="77"/>
      <c r="J944" s="79"/>
      <c r="K944" s="78"/>
      <c r="L944" s="80"/>
      <c r="M944" s="78"/>
      <c r="N944" s="78"/>
      <c r="O944" s="78"/>
      <c r="P944" s="78"/>
      <c r="Q944" s="78"/>
      <c r="R944" s="78"/>
      <c r="S944" s="77"/>
      <c r="T944" s="77"/>
      <c r="U944" s="77"/>
      <c r="V944" s="77"/>
      <c r="W944" s="183"/>
    </row>
    <row r="945" spans="1:23" ht="16.95" customHeight="1" x14ac:dyDescent="0.3">
      <c r="A945" s="34"/>
      <c r="B945" s="18">
        <v>881</v>
      </c>
      <c r="C945" s="179">
        <v>43250</v>
      </c>
      <c r="D945" s="198" t="s">
        <v>21</v>
      </c>
      <c r="E945" s="199"/>
      <c r="F945" s="76"/>
      <c r="G945" s="77"/>
      <c r="H945" s="78"/>
      <c r="I945" s="77"/>
      <c r="J945" s="79"/>
      <c r="K945" s="78"/>
      <c r="L945" s="80"/>
      <c r="M945" s="78"/>
      <c r="N945" s="78"/>
      <c r="O945" s="78"/>
      <c r="P945" s="78"/>
      <c r="Q945" s="78"/>
      <c r="R945" s="78"/>
      <c r="S945" s="77"/>
      <c r="T945" s="77"/>
      <c r="U945" s="77"/>
      <c r="V945" s="77"/>
      <c r="W945" s="183"/>
    </row>
    <row r="946" spans="1:23" ht="16.95" customHeight="1" x14ac:dyDescent="0.3">
      <c r="A946" s="34"/>
      <c r="B946" s="18">
        <v>882</v>
      </c>
      <c r="C946" s="179">
        <v>43251</v>
      </c>
      <c r="D946" s="81">
        <v>0.43141203703703707</v>
      </c>
      <c r="E946" s="81">
        <v>0.91991898148148143</v>
      </c>
      <c r="F946" s="76">
        <f t="shared" si="553"/>
        <v>0.48850694444444437</v>
      </c>
      <c r="G946" s="77">
        <v>11.5</v>
      </c>
      <c r="H946" s="78">
        <f t="shared" si="554"/>
        <v>1.5</v>
      </c>
      <c r="I946" s="77">
        <f t="shared" si="549"/>
        <v>10</v>
      </c>
      <c r="J946" s="79">
        <f t="shared" si="550"/>
        <v>0</v>
      </c>
      <c r="K946" s="78">
        <f t="shared" si="551"/>
        <v>0</v>
      </c>
      <c r="L946" s="80">
        <f t="shared" si="552"/>
        <v>0</v>
      </c>
      <c r="M946" s="78">
        <f t="shared" si="537"/>
        <v>0</v>
      </c>
      <c r="N946" s="78"/>
      <c r="O946" s="78"/>
      <c r="P946" s="78"/>
      <c r="Q946" s="78"/>
      <c r="R946" s="78"/>
      <c r="S946" s="77"/>
      <c r="T946" s="77"/>
      <c r="U946" s="77"/>
      <c r="V946" s="77"/>
      <c r="W946" s="183"/>
    </row>
    <row r="947" spans="1:23" x14ac:dyDescent="0.3">
      <c r="A947" s="34"/>
      <c r="B947" s="18"/>
      <c r="C947" s="177" t="s">
        <v>207</v>
      </c>
      <c r="D947" s="26"/>
      <c r="E947" s="26"/>
      <c r="F947" s="32"/>
      <c r="G947" s="27">
        <f>SUM(G919:G946)</f>
        <v>179</v>
      </c>
      <c r="H947" s="27">
        <f t="shared" si="554"/>
        <v>1.5</v>
      </c>
      <c r="I947" s="27">
        <f t="shared" ref="I947:V947" si="555">SUM(I919:I946)</f>
        <v>158</v>
      </c>
      <c r="J947" s="27">
        <f t="shared" si="555"/>
        <v>1.5</v>
      </c>
      <c r="K947" s="27">
        <f t="shared" si="555"/>
        <v>1.5</v>
      </c>
      <c r="L947" s="36">
        <f t="shared" si="555"/>
        <v>0</v>
      </c>
      <c r="M947" s="27">
        <f t="shared" si="555"/>
        <v>234</v>
      </c>
      <c r="N947" s="27">
        <f t="shared" ref="N947:P947" si="556">SUM(N919:N946)</f>
        <v>0</v>
      </c>
      <c r="O947" s="27">
        <f t="shared" si="556"/>
        <v>0</v>
      </c>
      <c r="P947" s="27">
        <f t="shared" si="556"/>
        <v>0</v>
      </c>
      <c r="Q947" s="27">
        <f t="shared" si="555"/>
        <v>0</v>
      </c>
      <c r="R947" s="27">
        <f t="shared" si="555"/>
        <v>0</v>
      </c>
      <c r="S947" s="27">
        <f t="shared" si="555"/>
        <v>0</v>
      </c>
      <c r="T947" s="27">
        <f t="shared" si="555"/>
        <v>0</v>
      </c>
      <c r="U947" s="36">
        <f t="shared" si="555"/>
        <v>0</v>
      </c>
      <c r="V947" s="27">
        <f t="shared" si="555"/>
        <v>0</v>
      </c>
      <c r="W947" s="47" t="s">
        <v>228</v>
      </c>
    </row>
    <row r="948" spans="1:23" x14ac:dyDescent="0.3">
      <c r="A948" s="34"/>
      <c r="B948" s="18"/>
      <c r="C948" s="177" t="s">
        <v>336</v>
      </c>
      <c r="D948" s="84"/>
      <c r="E948" s="85"/>
      <c r="F948" s="32"/>
      <c r="G948" s="27">
        <f>G947</f>
        <v>179</v>
      </c>
      <c r="H948" s="27">
        <f t="shared" ref="H948" si="557">H947</f>
        <v>1.5</v>
      </c>
      <c r="I948" s="27">
        <f t="shared" ref="I948" si="558">I947</f>
        <v>158</v>
      </c>
      <c r="J948" s="27">
        <f t="shared" ref="J948" si="559">J947</f>
        <v>1.5</v>
      </c>
      <c r="K948" s="27">
        <f t="shared" ref="K948" si="560">K947</f>
        <v>1.5</v>
      </c>
      <c r="L948" s="36">
        <f t="shared" ref="L948" si="561">L947</f>
        <v>0</v>
      </c>
      <c r="M948" s="27">
        <f t="shared" ref="M948" si="562">M947</f>
        <v>234</v>
      </c>
      <c r="N948" s="27">
        <f>N947</f>
        <v>0</v>
      </c>
      <c r="O948" s="27">
        <f t="shared" ref="O948" si="563">O947</f>
        <v>0</v>
      </c>
      <c r="P948" s="27">
        <f t="shared" ref="P948" si="564">P947</f>
        <v>0</v>
      </c>
      <c r="Q948" s="27">
        <f t="shared" ref="Q948" si="565">Q947</f>
        <v>0</v>
      </c>
      <c r="R948" s="27">
        <f t="shared" ref="R948" si="566">R947</f>
        <v>0</v>
      </c>
      <c r="S948" s="27">
        <f t="shared" ref="S948" si="567">S947</f>
        <v>0</v>
      </c>
      <c r="T948" s="27">
        <f t="shared" ref="T948" si="568">T947</f>
        <v>0</v>
      </c>
      <c r="U948" s="36">
        <f t="shared" ref="U948" si="569">U947</f>
        <v>0</v>
      </c>
      <c r="V948" s="27">
        <f t="shared" ref="V948" si="570">V947</f>
        <v>0</v>
      </c>
      <c r="W948" s="27"/>
    </row>
    <row r="949" spans="1:23" ht="16.95" customHeight="1" x14ac:dyDescent="0.3">
      <c r="A949" s="171" t="s">
        <v>47</v>
      </c>
      <c r="B949" s="18">
        <v>883</v>
      </c>
      <c r="C949" s="176">
        <v>43252</v>
      </c>
      <c r="D949" s="51">
        <v>0.44057870370370367</v>
      </c>
      <c r="E949" s="51">
        <v>0.8134837962962963</v>
      </c>
      <c r="F949" s="9">
        <f t="shared" si="553"/>
        <v>0.37290509259259264</v>
      </c>
      <c r="G949" s="5">
        <v>9</v>
      </c>
      <c r="H949" s="42">
        <f t="shared" si="554"/>
        <v>1.5</v>
      </c>
      <c r="I949" s="5">
        <f t="shared" ref="I949:I981" si="571">IF((G949="？"),"?",(G949-H949))</f>
        <v>7.5</v>
      </c>
      <c r="J949" s="28">
        <f t="shared" ref="J949:J975" si="572">IF(I949-10&lt;0,0,(I949-10))</f>
        <v>0</v>
      </c>
      <c r="K949" s="42">
        <f t="shared" ref="K949:K981" si="573">IF(2&lt;J949,2,J949)</f>
        <v>0</v>
      </c>
      <c r="L949" s="130">
        <f t="shared" ref="L949:L981" si="574">J949-K949</f>
        <v>0</v>
      </c>
      <c r="M949" s="42">
        <f>IF(K949="?",0,ROUND(116*4/3*K949+116*5/3*L949,0))</f>
        <v>0</v>
      </c>
      <c r="N949" s="42"/>
      <c r="O949" s="42"/>
      <c r="P949" s="42"/>
      <c r="Q949" s="42"/>
      <c r="R949" s="42"/>
      <c r="S949" s="5"/>
      <c r="T949" s="5"/>
      <c r="U949" s="5"/>
      <c r="V949" s="5"/>
      <c r="W949" s="183"/>
    </row>
    <row r="950" spans="1:23" ht="16.95" customHeight="1" x14ac:dyDescent="0.3">
      <c r="A950" s="34" t="s">
        <v>134</v>
      </c>
      <c r="B950" s="18">
        <v>884</v>
      </c>
      <c r="C950" s="176">
        <v>43253</v>
      </c>
      <c r="D950" s="51">
        <v>0.42858796296296298</v>
      </c>
      <c r="E950" s="51">
        <v>0.86383101851851851</v>
      </c>
      <c r="F950" s="9">
        <f t="shared" si="553"/>
        <v>0.43524305555555554</v>
      </c>
      <c r="G950" s="5">
        <v>10.5</v>
      </c>
      <c r="H950" s="42">
        <f t="shared" si="554"/>
        <v>1.5</v>
      </c>
      <c r="I950" s="5">
        <f t="shared" si="571"/>
        <v>9</v>
      </c>
      <c r="J950" s="28">
        <f t="shared" si="572"/>
        <v>0</v>
      </c>
      <c r="K950" s="42">
        <f t="shared" si="573"/>
        <v>0</v>
      </c>
      <c r="L950" s="130">
        <f t="shared" si="574"/>
        <v>0</v>
      </c>
      <c r="M950" s="42">
        <f t="shared" ref="M950:M980" si="575">IF(K950="?",0,ROUND(116*4/3*K950+116*5/3*L950,0))</f>
        <v>0</v>
      </c>
      <c r="N950" s="42"/>
      <c r="O950" s="42"/>
      <c r="P950" s="42"/>
      <c r="Q950" s="42"/>
      <c r="R950" s="42"/>
      <c r="S950" s="5"/>
      <c r="T950" s="5"/>
      <c r="U950" s="5"/>
      <c r="V950" s="5"/>
      <c r="W950" s="183"/>
    </row>
    <row r="951" spans="1:23" ht="16.95" customHeight="1" x14ac:dyDescent="0.3">
      <c r="A951" s="34" t="s">
        <v>135</v>
      </c>
      <c r="B951" s="18">
        <v>885</v>
      </c>
      <c r="C951" s="176">
        <v>43254</v>
      </c>
      <c r="D951" s="51">
        <v>0.50510416666666669</v>
      </c>
      <c r="E951" s="51">
        <v>0.92015046296296299</v>
      </c>
      <c r="F951" s="9">
        <f t="shared" si="553"/>
        <v>0.4150462962962963</v>
      </c>
      <c r="G951" s="5">
        <v>10</v>
      </c>
      <c r="H951" s="42">
        <f t="shared" si="554"/>
        <v>1.5</v>
      </c>
      <c r="I951" s="5">
        <f t="shared" si="571"/>
        <v>8.5</v>
      </c>
      <c r="J951" s="28">
        <f t="shared" si="572"/>
        <v>0</v>
      </c>
      <c r="K951" s="42">
        <f t="shared" si="573"/>
        <v>0</v>
      </c>
      <c r="L951" s="130">
        <f t="shared" si="574"/>
        <v>0</v>
      </c>
      <c r="M951" s="42">
        <f t="shared" si="575"/>
        <v>0</v>
      </c>
      <c r="N951" s="42"/>
      <c r="O951" s="42"/>
      <c r="P951" s="42"/>
      <c r="Q951" s="42"/>
      <c r="R951" s="42"/>
      <c r="S951" s="5"/>
      <c r="T951" s="5"/>
      <c r="U951" s="5"/>
      <c r="V951" s="5"/>
      <c r="W951" s="183"/>
    </row>
    <row r="952" spans="1:23" ht="16.95" customHeight="1" x14ac:dyDescent="0.3">
      <c r="A952" s="34" t="s">
        <v>136</v>
      </c>
      <c r="B952" s="18">
        <v>886</v>
      </c>
      <c r="C952" s="176">
        <v>43255</v>
      </c>
      <c r="D952" s="202" t="s">
        <v>21</v>
      </c>
      <c r="E952" s="203"/>
      <c r="F952" s="9"/>
      <c r="G952" s="5"/>
      <c r="H952" s="42"/>
      <c r="I952" s="5"/>
      <c r="J952" s="28"/>
      <c r="K952" s="42"/>
      <c r="L952" s="130"/>
      <c r="M952" s="42"/>
      <c r="N952" s="42"/>
      <c r="O952" s="42"/>
      <c r="P952" s="42"/>
      <c r="Q952" s="42"/>
      <c r="R952" s="42"/>
      <c r="S952" s="5"/>
      <c r="T952" s="5"/>
      <c r="U952" s="5"/>
      <c r="V952" s="5"/>
      <c r="W952" s="183"/>
    </row>
    <row r="953" spans="1:23" ht="16.95" customHeight="1" x14ac:dyDescent="0.3">
      <c r="A953" s="34" t="s">
        <v>137</v>
      </c>
      <c r="B953" s="18">
        <v>887</v>
      </c>
      <c r="C953" s="176">
        <v>43256</v>
      </c>
      <c r="D953" s="51">
        <v>0.45171296296296298</v>
      </c>
      <c r="E953" s="51">
        <v>0.91788194444444438</v>
      </c>
      <c r="F953" s="9">
        <f t="shared" si="553"/>
        <v>0.46616898148148139</v>
      </c>
      <c r="G953" s="5">
        <v>11</v>
      </c>
      <c r="H953" s="42">
        <f t="shared" si="554"/>
        <v>1.5</v>
      </c>
      <c r="I953" s="5">
        <f t="shared" si="571"/>
        <v>9.5</v>
      </c>
      <c r="J953" s="28">
        <f t="shared" si="572"/>
        <v>0</v>
      </c>
      <c r="K953" s="42">
        <f t="shared" si="573"/>
        <v>0</v>
      </c>
      <c r="L953" s="130">
        <f t="shared" si="574"/>
        <v>0</v>
      </c>
      <c r="M953" s="42">
        <f t="shared" si="575"/>
        <v>0</v>
      </c>
      <c r="N953" s="42"/>
      <c r="O953" s="42"/>
      <c r="P953" s="42"/>
      <c r="Q953" s="42"/>
      <c r="R953" s="42"/>
      <c r="S953" s="5"/>
      <c r="T953" s="5"/>
      <c r="U953" s="5"/>
      <c r="V953" s="5"/>
      <c r="W953" s="183"/>
    </row>
    <row r="954" spans="1:23" ht="16.95" customHeight="1" x14ac:dyDescent="0.3">
      <c r="A954" s="34"/>
      <c r="B954" s="18">
        <v>888</v>
      </c>
      <c r="C954" s="176">
        <v>43257</v>
      </c>
      <c r="D954" s="202" t="s">
        <v>21</v>
      </c>
      <c r="E954" s="203"/>
      <c r="F954" s="9"/>
      <c r="G954" s="5"/>
      <c r="H954" s="42"/>
      <c r="I954" s="5"/>
      <c r="J954" s="28"/>
      <c r="K954" s="42"/>
      <c r="L954" s="130"/>
      <c r="M954" s="42"/>
      <c r="N954" s="42"/>
      <c r="O954" s="42"/>
      <c r="P954" s="42"/>
      <c r="Q954" s="42"/>
      <c r="R954" s="42"/>
      <c r="S954" s="5"/>
      <c r="T954" s="5"/>
      <c r="U954" s="5"/>
      <c r="V954" s="5"/>
      <c r="W954" s="183"/>
    </row>
    <row r="955" spans="1:23" ht="16.95" customHeight="1" x14ac:dyDescent="0.3">
      <c r="A955" s="34"/>
      <c r="B955" s="18">
        <v>889</v>
      </c>
      <c r="C955" s="176">
        <v>43258</v>
      </c>
      <c r="D955" s="51">
        <v>0.43793981481481481</v>
      </c>
      <c r="E955" s="51">
        <v>0.92048611111111101</v>
      </c>
      <c r="F955" s="9">
        <f t="shared" si="553"/>
        <v>0.4825462962962962</v>
      </c>
      <c r="G955" s="5">
        <v>11.5</v>
      </c>
      <c r="H955" s="42">
        <f t="shared" si="554"/>
        <v>1.5</v>
      </c>
      <c r="I955" s="5">
        <f t="shared" si="571"/>
        <v>10</v>
      </c>
      <c r="J955" s="28">
        <f t="shared" si="572"/>
        <v>0</v>
      </c>
      <c r="K955" s="42">
        <f t="shared" si="573"/>
        <v>0</v>
      </c>
      <c r="L955" s="130">
        <f t="shared" si="574"/>
        <v>0</v>
      </c>
      <c r="M955" s="42">
        <f t="shared" si="575"/>
        <v>0</v>
      </c>
      <c r="N955" s="42"/>
      <c r="O955" s="42"/>
      <c r="P955" s="42"/>
      <c r="Q955" s="42"/>
      <c r="R955" s="42"/>
      <c r="S955" s="5"/>
      <c r="T955" s="5"/>
      <c r="U955" s="5"/>
      <c r="V955" s="5"/>
      <c r="W955" s="183"/>
    </row>
    <row r="956" spans="1:23" ht="16.95" customHeight="1" x14ac:dyDescent="0.3">
      <c r="A956" s="34"/>
      <c r="B956" s="18">
        <v>890</v>
      </c>
      <c r="C956" s="176">
        <v>43259</v>
      </c>
      <c r="D956" s="51">
        <v>0.45106481481481481</v>
      </c>
      <c r="E956" s="51">
        <v>0.81428240740740743</v>
      </c>
      <c r="F956" s="9">
        <f t="shared" si="553"/>
        <v>0.36321759259259262</v>
      </c>
      <c r="G956" s="5">
        <v>8.5</v>
      </c>
      <c r="H956" s="42">
        <f t="shared" si="554"/>
        <v>0.5</v>
      </c>
      <c r="I956" s="5">
        <f t="shared" si="571"/>
        <v>8</v>
      </c>
      <c r="J956" s="28">
        <f t="shared" si="572"/>
        <v>0</v>
      </c>
      <c r="K956" s="42">
        <f t="shared" si="573"/>
        <v>0</v>
      </c>
      <c r="L956" s="130">
        <f t="shared" si="574"/>
        <v>0</v>
      </c>
      <c r="M956" s="42">
        <f t="shared" si="575"/>
        <v>0</v>
      </c>
      <c r="N956" s="42"/>
      <c r="O956" s="42"/>
      <c r="P956" s="42"/>
      <c r="Q956" s="42"/>
      <c r="R956" s="42"/>
      <c r="S956" s="5"/>
      <c r="T956" s="5"/>
      <c r="U956" s="5"/>
      <c r="V956" s="5"/>
      <c r="W956" s="183"/>
    </row>
    <row r="957" spans="1:23" ht="16.95" customHeight="1" x14ac:dyDescent="0.3">
      <c r="A957" s="34"/>
      <c r="B957" s="18">
        <v>891</v>
      </c>
      <c r="C957" s="176">
        <v>43260</v>
      </c>
      <c r="D957" s="51">
        <v>0.43206018518518513</v>
      </c>
      <c r="E957" s="51">
        <v>0.84138888888888885</v>
      </c>
      <c r="F957" s="9">
        <f t="shared" si="553"/>
        <v>0.40932870370370372</v>
      </c>
      <c r="G957" s="5">
        <v>10</v>
      </c>
      <c r="H957" s="42">
        <f t="shared" si="554"/>
        <v>1.5</v>
      </c>
      <c r="I957" s="5">
        <f t="shared" si="571"/>
        <v>8.5</v>
      </c>
      <c r="J957" s="28">
        <f t="shared" si="572"/>
        <v>0</v>
      </c>
      <c r="K957" s="42">
        <f t="shared" si="573"/>
        <v>0</v>
      </c>
      <c r="L957" s="130">
        <f t="shared" si="574"/>
        <v>0</v>
      </c>
      <c r="M957" s="42">
        <f t="shared" si="575"/>
        <v>0</v>
      </c>
      <c r="N957" s="42"/>
      <c r="O957" s="42"/>
      <c r="P957" s="42"/>
      <c r="Q957" s="42"/>
      <c r="R957" s="42"/>
      <c r="S957" s="5"/>
      <c r="T957" s="5"/>
      <c r="U957" s="5"/>
      <c r="V957" s="5"/>
      <c r="W957" s="183"/>
    </row>
    <row r="958" spans="1:23" ht="16.95" customHeight="1" x14ac:dyDescent="0.3">
      <c r="A958" s="34"/>
      <c r="B958" s="18">
        <v>892</v>
      </c>
      <c r="C958" s="176">
        <v>43261</v>
      </c>
      <c r="D958" s="51" t="s">
        <v>69</v>
      </c>
      <c r="E958" s="51" t="s">
        <v>69</v>
      </c>
      <c r="F958" s="9"/>
      <c r="G958" s="140">
        <v>11</v>
      </c>
      <c r="H958" s="42">
        <f t="shared" si="554"/>
        <v>1.5</v>
      </c>
      <c r="I958" s="5">
        <f t="shared" si="571"/>
        <v>9.5</v>
      </c>
      <c r="J958" s="28">
        <f t="shared" si="572"/>
        <v>0</v>
      </c>
      <c r="K958" s="42">
        <f t="shared" si="573"/>
        <v>0</v>
      </c>
      <c r="L958" s="130">
        <f t="shared" si="574"/>
        <v>0</v>
      </c>
      <c r="M958" s="42">
        <f t="shared" si="575"/>
        <v>0</v>
      </c>
      <c r="N958" s="42"/>
      <c r="O958" s="42"/>
      <c r="P958" s="42"/>
      <c r="Q958" s="42"/>
      <c r="R958" s="42"/>
      <c r="S958" s="5"/>
      <c r="T958" s="5"/>
      <c r="U958" s="5"/>
      <c r="V958" s="5"/>
      <c r="W958" s="183"/>
    </row>
    <row r="959" spans="1:23" ht="16.95" customHeight="1" x14ac:dyDescent="0.3">
      <c r="A959" s="34"/>
      <c r="B959" s="18">
        <v>893</v>
      </c>
      <c r="C959" s="176">
        <v>43262</v>
      </c>
      <c r="D959" s="51">
        <v>0.43781249999999999</v>
      </c>
      <c r="E959" s="51">
        <v>0.77614583333333342</v>
      </c>
      <c r="F959" s="9">
        <f t="shared" si="553"/>
        <v>0.33833333333333343</v>
      </c>
      <c r="G959" s="5">
        <v>8</v>
      </c>
      <c r="H959" s="42">
        <f t="shared" si="554"/>
        <v>0.5</v>
      </c>
      <c r="I959" s="5">
        <f t="shared" si="571"/>
        <v>7.5</v>
      </c>
      <c r="J959" s="28">
        <f t="shared" si="572"/>
        <v>0</v>
      </c>
      <c r="K959" s="42">
        <f t="shared" si="573"/>
        <v>0</v>
      </c>
      <c r="L959" s="130">
        <f t="shared" si="574"/>
        <v>0</v>
      </c>
      <c r="M959" s="42">
        <f t="shared" si="575"/>
        <v>0</v>
      </c>
      <c r="N959" s="42"/>
      <c r="O959" s="42"/>
      <c r="P959" s="42"/>
      <c r="Q959" s="42"/>
      <c r="R959" s="42"/>
      <c r="S959" s="5"/>
      <c r="T959" s="5"/>
      <c r="U959" s="5"/>
      <c r="V959" s="5"/>
      <c r="W959" s="183"/>
    </row>
    <row r="960" spans="1:23" ht="16.95" customHeight="1" x14ac:dyDescent="0.3">
      <c r="A960" s="34"/>
      <c r="B960" s="18">
        <v>894</v>
      </c>
      <c r="C960" s="176">
        <v>43263</v>
      </c>
      <c r="D960" s="51">
        <v>0.4533449074074074</v>
      </c>
      <c r="E960" s="51">
        <v>0.91798611111111106</v>
      </c>
      <c r="F960" s="9">
        <f t="shared" si="553"/>
        <v>0.46464120370370365</v>
      </c>
      <c r="G960" s="5">
        <v>11</v>
      </c>
      <c r="H960" s="42">
        <f t="shared" si="554"/>
        <v>1.5</v>
      </c>
      <c r="I960" s="5">
        <f t="shared" si="571"/>
        <v>9.5</v>
      </c>
      <c r="J960" s="28">
        <f t="shared" si="572"/>
        <v>0</v>
      </c>
      <c r="K960" s="42">
        <f t="shared" si="573"/>
        <v>0</v>
      </c>
      <c r="L960" s="130">
        <f t="shared" si="574"/>
        <v>0</v>
      </c>
      <c r="M960" s="42">
        <f t="shared" si="575"/>
        <v>0</v>
      </c>
      <c r="N960" s="42"/>
      <c r="O960" s="42"/>
      <c r="P960" s="42"/>
      <c r="Q960" s="42"/>
      <c r="R960" s="42"/>
      <c r="S960" s="5"/>
      <c r="T960" s="5"/>
      <c r="U960" s="5"/>
      <c r="V960" s="5"/>
      <c r="W960" s="183"/>
    </row>
    <row r="961" spans="1:23" ht="16.95" customHeight="1" x14ac:dyDescent="0.3">
      <c r="A961" s="34"/>
      <c r="B961" s="18">
        <v>895</v>
      </c>
      <c r="C961" s="176">
        <v>43264</v>
      </c>
      <c r="D961" s="51">
        <v>0.46349537037037036</v>
      </c>
      <c r="E961" s="51">
        <v>0.9176157407407407</v>
      </c>
      <c r="F961" s="9">
        <f t="shared" si="553"/>
        <v>0.45412037037037034</v>
      </c>
      <c r="G961" s="5">
        <v>11</v>
      </c>
      <c r="H961" s="42">
        <f t="shared" si="554"/>
        <v>1.5</v>
      </c>
      <c r="I961" s="5">
        <f t="shared" si="571"/>
        <v>9.5</v>
      </c>
      <c r="J961" s="28">
        <f t="shared" si="572"/>
        <v>0</v>
      </c>
      <c r="K961" s="42">
        <f t="shared" si="573"/>
        <v>0</v>
      </c>
      <c r="L961" s="130">
        <f t="shared" si="574"/>
        <v>0</v>
      </c>
      <c r="M961" s="42">
        <f t="shared" si="575"/>
        <v>0</v>
      </c>
      <c r="N961" s="42"/>
      <c r="O961" s="42"/>
      <c r="P961" s="42"/>
      <c r="Q961" s="42"/>
      <c r="R961" s="42"/>
      <c r="S961" s="5"/>
      <c r="T961" s="5"/>
      <c r="U961" s="5"/>
      <c r="V961" s="5"/>
      <c r="W961" s="183"/>
    </row>
    <row r="962" spans="1:23" ht="16.95" customHeight="1" x14ac:dyDescent="0.3">
      <c r="A962" s="34"/>
      <c r="B962" s="18">
        <v>896</v>
      </c>
      <c r="C962" s="176">
        <v>43265</v>
      </c>
      <c r="D962" s="202" t="s">
        <v>21</v>
      </c>
      <c r="E962" s="203"/>
      <c r="F962" s="9"/>
      <c r="G962" s="5"/>
      <c r="H962" s="42"/>
      <c r="I962" s="5"/>
      <c r="J962" s="28"/>
      <c r="K962" s="42"/>
      <c r="L962" s="130"/>
      <c r="M962" s="42"/>
      <c r="N962" s="42"/>
      <c r="O962" s="42"/>
      <c r="P962" s="42"/>
      <c r="Q962" s="42"/>
      <c r="R962" s="42"/>
      <c r="S962" s="5"/>
      <c r="T962" s="5"/>
      <c r="U962" s="5"/>
      <c r="V962" s="5"/>
      <c r="W962" s="183"/>
    </row>
    <row r="963" spans="1:23" ht="16.95" customHeight="1" x14ac:dyDescent="0.3">
      <c r="A963" s="34"/>
      <c r="B963" s="18">
        <v>897</v>
      </c>
      <c r="C963" s="176">
        <v>43266</v>
      </c>
      <c r="D963" s="51">
        <v>0.48203703703703704</v>
      </c>
      <c r="E963" s="51">
        <v>0.89152777777777781</v>
      </c>
      <c r="F963" s="9">
        <f t="shared" si="553"/>
        <v>0.40949074074074077</v>
      </c>
      <c r="G963" s="5">
        <v>10</v>
      </c>
      <c r="H963" s="42">
        <f t="shared" si="554"/>
        <v>1.5</v>
      </c>
      <c r="I963" s="5">
        <f t="shared" si="571"/>
        <v>8.5</v>
      </c>
      <c r="J963" s="28">
        <f t="shared" si="572"/>
        <v>0</v>
      </c>
      <c r="K963" s="42">
        <f t="shared" si="573"/>
        <v>0</v>
      </c>
      <c r="L963" s="130">
        <f t="shared" si="574"/>
        <v>0</v>
      </c>
      <c r="M963" s="42">
        <f t="shared" si="575"/>
        <v>0</v>
      </c>
      <c r="N963" s="42"/>
      <c r="O963" s="42"/>
      <c r="P963" s="42"/>
      <c r="Q963" s="42"/>
      <c r="R963" s="42"/>
      <c r="S963" s="5"/>
      <c r="T963" s="5"/>
      <c r="U963" s="5"/>
      <c r="V963" s="5"/>
      <c r="W963" s="183"/>
    </row>
    <row r="964" spans="1:23" ht="16.95" customHeight="1" x14ac:dyDescent="0.3">
      <c r="A964" s="34"/>
      <c r="B964" s="18">
        <v>898</v>
      </c>
      <c r="C964" s="176">
        <v>43267</v>
      </c>
      <c r="D964" s="51">
        <v>0.54313657407407401</v>
      </c>
      <c r="E964" s="51">
        <v>0.92034722222222232</v>
      </c>
      <c r="F964" s="9">
        <f t="shared" si="553"/>
        <v>0.37721064814814831</v>
      </c>
      <c r="G964" s="5">
        <v>9</v>
      </c>
      <c r="H964" s="42">
        <f t="shared" si="554"/>
        <v>1.5</v>
      </c>
      <c r="I964" s="5">
        <f t="shared" si="571"/>
        <v>7.5</v>
      </c>
      <c r="J964" s="28">
        <f t="shared" si="572"/>
        <v>0</v>
      </c>
      <c r="K964" s="42">
        <f t="shared" si="573"/>
        <v>0</v>
      </c>
      <c r="L964" s="130">
        <f t="shared" si="574"/>
        <v>0</v>
      </c>
      <c r="M964" s="42">
        <f t="shared" si="575"/>
        <v>0</v>
      </c>
      <c r="N964" s="42"/>
      <c r="O964" s="42"/>
      <c r="P964" s="42"/>
      <c r="Q964" s="42"/>
      <c r="R964" s="42"/>
      <c r="S964" s="7"/>
      <c r="T964" s="5"/>
      <c r="U964" s="5"/>
      <c r="V964" s="5"/>
      <c r="W964" s="183"/>
    </row>
    <row r="965" spans="1:23" ht="16.95" customHeight="1" x14ac:dyDescent="0.3">
      <c r="A965" s="34"/>
      <c r="B965" s="18">
        <v>899</v>
      </c>
      <c r="C965" s="176">
        <v>43268</v>
      </c>
      <c r="D965" s="51">
        <v>0.50762731481481482</v>
      </c>
      <c r="E965" s="51">
        <v>0.93842592592592589</v>
      </c>
      <c r="F965" s="9">
        <f t="shared" si="553"/>
        <v>0.43079861111111106</v>
      </c>
      <c r="G965" s="5">
        <v>10.5</v>
      </c>
      <c r="H965" s="42">
        <f t="shared" si="554"/>
        <v>1.5</v>
      </c>
      <c r="I965" s="5">
        <f t="shared" si="571"/>
        <v>9</v>
      </c>
      <c r="J965" s="28">
        <f t="shared" si="572"/>
        <v>0</v>
      </c>
      <c r="K965" s="42">
        <f t="shared" si="573"/>
        <v>0</v>
      </c>
      <c r="L965" s="130">
        <f t="shared" si="574"/>
        <v>0</v>
      </c>
      <c r="M965" s="42">
        <f t="shared" si="575"/>
        <v>0</v>
      </c>
      <c r="N965" s="42"/>
      <c r="O965" s="42"/>
      <c r="P965" s="42"/>
      <c r="Q965" s="42"/>
      <c r="R965" s="42"/>
      <c r="S965" s="5"/>
      <c r="T965" s="5"/>
      <c r="U965" s="5"/>
      <c r="V965" s="5"/>
      <c r="W965" s="183"/>
    </row>
    <row r="966" spans="1:23" ht="34.049999999999997" customHeight="1" x14ac:dyDescent="0.3">
      <c r="A966" s="34"/>
      <c r="B966" s="18">
        <v>900</v>
      </c>
      <c r="C966" s="176">
        <v>43269</v>
      </c>
      <c r="D966" s="51">
        <v>0.43546296296296294</v>
      </c>
      <c r="E966" s="51">
        <v>0.8103703703703703</v>
      </c>
      <c r="F966" s="9">
        <f t="shared" si="553"/>
        <v>0.37490740740740736</v>
      </c>
      <c r="G966" s="5">
        <v>9</v>
      </c>
      <c r="H966" s="42">
        <f t="shared" si="554"/>
        <v>1.5</v>
      </c>
      <c r="I966" s="5">
        <f t="shared" si="571"/>
        <v>7.5</v>
      </c>
      <c r="J966" s="28">
        <f t="shared" si="572"/>
        <v>0</v>
      </c>
      <c r="K966" s="42">
        <f t="shared" si="573"/>
        <v>0</v>
      </c>
      <c r="L966" s="130">
        <f t="shared" si="574"/>
        <v>0</v>
      </c>
      <c r="M966" s="42">
        <f t="shared" si="575"/>
        <v>0</v>
      </c>
      <c r="N966" s="42"/>
      <c r="O966" s="42"/>
      <c r="P966" s="42"/>
      <c r="Q966" s="42"/>
      <c r="R966" s="42"/>
      <c r="S966" s="5"/>
      <c r="T966" s="5"/>
      <c r="U966" s="5"/>
      <c r="V966" s="5"/>
      <c r="W966" s="48" t="s">
        <v>302</v>
      </c>
    </row>
    <row r="967" spans="1:23" ht="16.95" customHeight="1" x14ac:dyDescent="0.3">
      <c r="A967" s="34"/>
      <c r="B967" s="18">
        <v>901</v>
      </c>
      <c r="C967" s="176">
        <v>43270</v>
      </c>
      <c r="D967" s="202" t="s">
        <v>21</v>
      </c>
      <c r="E967" s="203"/>
      <c r="F967" s="9"/>
      <c r="G967" s="5"/>
      <c r="H967" s="42"/>
      <c r="I967" s="5"/>
      <c r="J967" s="28"/>
      <c r="K967" s="42"/>
      <c r="L967" s="130"/>
      <c r="M967" s="42"/>
      <c r="N967" s="42"/>
      <c r="O967" s="42"/>
      <c r="P967" s="42"/>
      <c r="Q967" s="42"/>
      <c r="R967" s="42"/>
      <c r="S967" s="5"/>
      <c r="T967" s="5"/>
      <c r="U967" s="5"/>
      <c r="V967" s="5"/>
      <c r="W967" s="183"/>
    </row>
    <row r="968" spans="1:23" ht="16.95" customHeight="1" x14ac:dyDescent="0.3">
      <c r="A968" s="34"/>
      <c r="B968" s="18">
        <v>902</v>
      </c>
      <c r="C968" s="176">
        <v>43271</v>
      </c>
      <c r="D968" s="202" t="s">
        <v>21</v>
      </c>
      <c r="E968" s="203"/>
      <c r="F968" s="9"/>
      <c r="G968" s="5"/>
      <c r="H968" s="42"/>
      <c r="I968" s="5"/>
      <c r="J968" s="28"/>
      <c r="K968" s="42"/>
      <c r="L968" s="130"/>
      <c r="M968" s="42"/>
      <c r="N968" s="42"/>
      <c r="O968" s="42"/>
      <c r="P968" s="42"/>
      <c r="Q968" s="42"/>
      <c r="R968" s="42"/>
      <c r="S968" s="5"/>
      <c r="T968" s="5"/>
      <c r="U968" s="5"/>
      <c r="V968" s="5"/>
      <c r="W968" s="183"/>
    </row>
    <row r="969" spans="1:23" ht="16.95" customHeight="1" x14ac:dyDescent="0.3">
      <c r="A969" s="34"/>
      <c r="B969" s="18">
        <v>903</v>
      </c>
      <c r="C969" s="176">
        <v>43272</v>
      </c>
      <c r="D969" s="202" t="s">
        <v>21</v>
      </c>
      <c r="E969" s="203"/>
      <c r="F969" s="9"/>
      <c r="G969" s="5"/>
      <c r="H969" s="42"/>
      <c r="I969" s="5"/>
      <c r="J969" s="28"/>
      <c r="K969" s="42"/>
      <c r="L969" s="130"/>
      <c r="M969" s="42"/>
      <c r="N969" s="42"/>
      <c r="O969" s="42"/>
      <c r="P969" s="42"/>
      <c r="Q969" s="42"/>
      <c r="R969" s="42"/>
      <c r="S969" s="5"/>
      <c r="T969" s="5"/>
      <c r="U969" s="5"/>
      <c r="V969" s="5"/>
      <c r="W969" s="183"/>
    </row>
    <row r="970" spans="1:23" ht="16.95" customHeight="1" x14ac:dyDescent="0.3">
      <c r="A970" s="34"/>
      <c r="B970" s="18">
        <v>904</v>
      </c>
      <c r="C970" s="176">
        <v>43273</v>
      </c>
      <c r="D970" s="202" t="s">
        <v>21</v>
      </c>
      <c r="E970" s="203"/>
      <c r="F970" s="9"/>
      <c r="G970" s="5"/>
      <c r="H970" s="42"/>
      <c r="I970" s="5"/>
      <c r="J970" s="28"/>
      <c r="K970" s="42"/>
      <c r="L970" s="130"/>
      <c r="M970" s="42"/>
      <c r="N970" s="42"/>
      <c r="O970" s="42"/>
      <c r="P970" s="42"/>
      <c r="Q970" s="42"/>
      <c r="R970" s="42"/>
      <c r="S970" s="5"/>
      <c r="T970" s="5"/>
      <c r="U970" s="5"/>
      <c r="V970" s="5"/>
      <c r="W970" s="183"/>
    </row>
    <row r="971" spans="1:23" ht="16.95" customHeight="1" x14ac:dyDescent="0.3">
      <c r="A971" s="34"/>
      <c r="B971" s="18">
        <v>905</v>
      </c>
      <c r="C971" s="176">
        <v>43274</v>
      </c>
      <c r="D971" s="51">
        <v>0.43148148148148152</v>
      </c>
      <c r="E971" s="51">
        <v>0.80143518518518519</v>
      </c>
      <c r="F971" s="9">
        <f t="shared" si="553"/>
        <v>0.36995370370370367</v>
      </c>
      <c r="G971" s="5">
        <v>9</v>
      </c>
      <c r="H971" s="42">
        <f t="shared" si="554"/>
        <v>1.5</v>
      </c>
      <c r="I971" s="5">
        <f t="shared" si="571"/>
        <v>7.5</v>
      </c>
      <c r="J971" s="28">
        <f t="shared" si="572"/>
        <v>0</v>
      </c>
      <c r="K971" s="42">
        <f t="shared" si="573"/>
        <v>0</v>
      </c>
      <c r="L971" s="130">
        <f t="shared" si="574"/>
        <v>0</v>
      </c>
      <c r="M971" s="42">
        <f t="shared" si="575"/>
        <v>0</v>
      </c>
      <c r="N971" s="42"/>
      <c r="O971" s="42"/>
      <c r="P971" s="42"/>
      <c r="Q971" s="42"/>
      <c r="R971" s="42"/>
      <c r="S971" s="5"/>
      <c r="T971" s="5"/>
      <c r="U971" s="5"/>
      <c r="V971" s="5"/>
      <c r="W971" s="183"/>
    </row>
    <row r="972" spans="1:23" ht="16.95" customHeight="1" x14ac:dyDescent="0.3">
      <c r="A972" s="34"/>
      <c r="B972" s="18">
        <v>906</v>
      </c>
      <c r="C972" s="176">
        <v>43275</v>
      </c>
      <c r="D972" s="51">
        <v>0.57574074074074078</v>
      </c>
      <c r="E972" s="51">
        <v>0.92024305555555552</v>
      </c>
      <c r="F972" s="9">
        <f t="shared" si="553"/>
        <v>0.34450231481481475</v>
      </c>
      <c r="G972" s="5">
        <v>8.5</v>
      </c>
      <c r="H972" s="42">
        <f t="shared" si="554"/>
        <v>0.5</v>
      </c>
      <c r="I972" s="5">
        <f t="shared" si="571"/>
        <v>8</v>
      </c>
      <c r="J972" s="28">
        <f t="shared" si="572"/>
        <v>0</v>
      </c>
      <c r="K972" s="42">
        <f t="shared" si="573"/>
        <v>0</v>
      </c>
      <c r="L972" s="130">
        <f t="shared" si="574"/>
        <v>0</v>
      </c>
      <c r="M972" s="42">
        <f t="shared" si="575"/>
        <v>0</v>
      </c>
      <c r="N972" s="42"/>
      <c r="O972" s="42"/>
      <c r="P972" s="42"/>
      <c r="Q972" s="42"/>
      <c r="R972" s="42"/>
      <c r="S972" s="5"/>
      <c r="T972" s="5"/>
      <c r="U972" s="5"/>
      <c r="V972" s="5"/>
      <c r="W972" s="183"/>
    </row>
    <row r="973" spans="1:23" ht="16.95" customHeight="1" x14ac:dyDescent="0.3">
      <c r="A973" s="34"/>
      <c r="B973" s="18">
        <v>907</v>
      </c>
      <c r="C973" s="176">
        <v>43276</v>
      </c>
      <c r="D973" s="202" t="s">
        <v>21</v>
      </c>
      <c r="E973" s="203"/>
      <c r="F973" s="9"/>
      <c r="G973" s="5"/>
      <c r="H973" s="42"/>
      <c r="I973" s="5"/>
      <c r="J973" s="28"/>
      <c r="K973" s="42"/>
      <c r="L973" s="130"/>
      <c r="M973" s="42"/>
      <c r="N973" s="42"/>
      <c r="O973" s="42"/>
      <c r="P973" s="42"/>
      <c r="Q973" s="42"/>
      <c r="R973" s="42"/>
      <c r="S973" s="5"/>
      <c r="T973" s="5"/>
      <c r="U973" s="5"/>
      <c r="V973" s="5"/>
      <c r="W973" s="183"/>
    </row>
    <row r="974" spans="1:23" ht="16.95" customHeight="1" x14ac:dyDescent="0.3">
      <c r="A974" s="34"/>
      <c r="B974" s="18">
        <v>908</v>
      </c>
      <c r="C974" s="176">
        <v>43277</v>
      </c>
      <c r="D974" s="202" t="s">
        <v>21</v>
      </c>
      <c r="E974" s="203"/>
      <c r="F974" s="9"/>
      <c r="G974" s="5"/>
      <c r="H974" s="42"/>
      <c r="I974" s="5"/>
      <c r="J974" s="28"/>
      <c r="K974" s="42"/>
      <c r="L974" s="130"/>
      <c r="M974" s="42"/>
      <c r="N974" s="42"/>
      <c r="O974" s="42"/>
      <c r="P974" s="42"/>
      <c r="Q974" s="42"/>
      <c r="R974" s="42"/>
      <c r="S974" s="5"/>
      <c r="T974" s="5"/>
      <c r="U974" s="5"/>
      <c r="V974" s="5"/>
      <c r="W974" s="183"/>
    </row>
    <row r="975" spans="1:23" ht="16.95" customHeight="1" x14ac:dyDescent="0.3">
      <c r="A975" s="34"/>
      <c r="B975" s="18">
        <v>909</v>
      </c>
      <c r="C975" s="176">
        <v>43278</v>
      </c>
      <c r="D975" s="51">
        <v>0.43180555555555555</v>
      </c>
      <c r="E975" s="51">
        <v>0.92033564814814817</v>
      </c>
      <c r="F975" s="9">
        <f t="shared" si="553"/>
        <v>0.48853009259259261</v>
      </c>
      <c r="G975" s="5">
        <v>11.5</v>
      </c>
      <c r="H975" s="42">
        <f t="shared" si="554"/>
        <v>1.5</v>
      </c>
      <c r="I975" s="5">
        <f t="shared" si="571"/>
        <v>10</v>
      </c>
      <c r="J975" s="28">
        <f t="shared" si="572"/>
        <v>0</v>
      </c>
      <c r="K975" s="42">
        <f t="shared" si="573"/>
        <v>0</v>
      </c>
      <c r="L975" s="130">
        <f t="shared" si="574"/>
        <v>0</v>
      </c>
      <c r="M975" s="42">
        <f t="shared" si="575"/>
        <v>0</v>
      </c>
      <c r="N975" s="42"/>
      <c r="O975" s="42"/>
      <c r="P975" s="42"/>
      <c r="Q975" s="42"/>
      <c r="R975" s="42"/>
      <c r="S975" s="5"/>
      <c r="T975" s="5"/>
      <c r="U975" s="5"/>
      <c r="V975" s="5"/>
      <c r="W975" s="183"/>
    </row>
    <row r="976" spans="1:23" ht="16.95" customHeight="1" x14ac:dyDescent="0.3">
      <c r="A976" s="34"/>
      <c r="B976" s="18">
        <v>910</v>
      </c>
      <c r="C976" s="176">
        <v>43279</v>
      </c>
      <c r="D976" s="202" t="s">
        <v>21</v>
      </c>
      <c r="E976" s="203"/>
      <c r="F976" s="9"/>
      <c r="G976" s="5"/>
      <c r="H976" s="42"/>
      <c r="I976" s="5"/>
      <c r="J976" s="28"/>
      <c r="K976" s="42"/>
      <c r="L976" s="130"/>
      <c r="M976" s="42"/>
      <c r="N976" s="42"/>
      <c r="O976" s="42"/>
      <c r="P976" s="42"/>
      <c r="Q976" s="42"/>
      <c r="R976" s="42"/>
      <c r="S976" s="5"/>
      <c r="T976" s="5"/>
      <c r="U976" s="5"/>
      <c r="V976" s="5"/>
      <c r="W976" s="183"/>
    </row>
    <row r="977" spans="1:23" x14ac:dyDescent="0.3">
      <c r="A977" s="34"/>
      <c r="B977" s="18"/>
      <c r="C977" s="177" t="s">
        <v>207</v>
      </c>
      <c r="D977" s="26"/>
      <c r="E977" s="26"/>
      <c r="F977" s="32"/>
      <c r="G977" s="27">
        <f>SUM(G949:G976)</f>
        <v>179</v>
      </c>
      <c r="H977" s="27">
        <f>SUM(H949:H976)</f>
        <v>24</v>
      </c>
      <c r="I977" s="27">
        <f t="shared" ref="I977:V977" si="576">SUM(I949:I976)</f>
        <v>155</v>
      </c>
      <c r="J977" s="27">
        <f t="shared" si="576"/>
        <v>0</v>
      </c>
      <c r="K977" s="27">
        <f t="shared" si="576"/>
        <v>0</v>
      </c>
      <c r="L977" s="36">
        <f t="shared" si="576"/>
        <v>0</v>
      </c>
      <c r="M977" s="27">
        <f t="shared" si="576"/>
        <v>0</v>
      </c>
      <c r="N977" s="27">
        <f t="shared" ref="N977:P977" si="577">SUM(N949:N976)</f>
        <v>0</v>
      </c>
      <c r="O977" s="27">
        <f t="shared" si="577"/>
        <v>0</v>
      </c>
      <c r="P977" s="27">
        <f t="shared" si="577"/>
        <v>0</v>
      </c>
      <c r="Q977" s="27">
        <f t="shared" si="576"/>
        <v>0</v>
      </c>
      <c r="R977" s="27">
        <f t="shared" si="576"/>
        <v>0</v>
      </c>
      <c r="S977" s="27">
        <f t="shared" si="576"/>
        <v>0</v>
      </c>
      <c r="T977" s="27">
        <f t="shared" si="576"/>
        <v>0</v>
      </c>
      <c r="U977" s="36">
        <f t="shared" si="576"/>
        <v>0</v>
      </c>
      <c r="V977" s="27">
        <f t="shared" si="576"/>
        <v>0</v>
      </c>
      <c r="W977" s="47" t="s">
        <v>229</v>
      </c>
    </row>
    <row r="978" spans="1:23" x14ac:dyDescent="0.3">
      <c r="A978" s="34"/>
      <c r="B978" s="18"/>
      <c r="C978" s="177" t="s">
        <v>336</v>
      </c>
      <c r="D978" s="84"/>
      <c r="E978" s="85"/>
      <c r="F978" s="32"/>
      <c r="G978" s="27">
        <f>G977</f>
        <v>179</v>
      </c>
      <c r="H978" s="27">
        <f t="shared" ref="H978" si="578">H977</f>
        <v>24</v>
      </c>
      <c r="I978" s="27">
        <f t="shared" ref="I978" si="579">I977</f>
        <v>155</v>
      </c>
      <c r="J978" s="27">
        <f t="shared" ref="J978" si="580">J977</f>
        <v>0</v>
      </c>
      <c r="K978" s="27">
        <f t="shared" ref="K978" si="581">K977</f>
        <v>0</v>
      </c>
      <c r="L978" s="36">
        <f t="shared" ref="L978" si="582">L977</f>
        <v>0</v>
      </c>
      <c r="M978" s="27">
        <f t="shared" ref="M978" si="583">M977</f>
        <v>0</v>
      </c>
      <c r="N978" s="27">
        <f>N977</f>
        <v>0</v>
      </c>
      <c r="O978" s="27">
        <f t="shared" ref="O978" si="584">O977</f>
        <v>0</v>
      </c>
      <c r="P978" s="27">
        <f t="shared" ref="P978" si="585">P977</f>
        <v>0</v>
      </c>
      <c r="Q978" s="27">
        <f t="shared" ref="Q978" si="586">Q977</f>
        <v>0</v>
      </c>
      <c r="R978" s="27">
        <f t="shared" ref="R978" si="587">R977</f>
        <v>0</v>
      </c>
      <c r="S978" s="27">
        <f t="shared" ref="S978" si="588">S977</f>
        <v>0</v>
      </c>
      <c r="T978" s="27">
        <f t="shared" ref="T978" si="589">T977</f>
        <v>0</v>
      </c>
      <c r="U978" s="36">
        <f t="shared" ref="U978" si="590">U977</f>
        <v>0</v>
      </c>
      <c r="V978" s="27">
        <f t="shared" ref="V978" si="591">V977</f>
        <v>0</v>
      </c>
      <c r="W978" s="27"/>
    </row>
    <row r="979" spans="1:23" ht="16.95" customHeight="1" x14ac:dyDescent="0.3">
      <c r="A979" s="34"/>
      <c r="B979" s="18">
        <v>911</v>
      </c>
      <c r="C979" s="179">
        <v>43280</v>
      </c>
      <c r="D979" s="81">
        <v>0.45575231481481482</v>
      </c>
      <c r="E979" s="81">
        <v>0.81906249999999992</v>
      </c>
      <c r="F979" s="76">
        <f t="shared" si="553"/>
        <v>0.3633101851851851</v>
      </c>
      <c r="G979" s="77">
        <v>8.5</v>
      </c>
      <c r="H979" s="78">
        <f t="shared" si="554"/>
        <v>0.5</v>
      </c>
      <c r="I979" s="77">
        <f t="shared" si="571"/>
        <v>8</v>
      </c>
      <c r="J979" s="79">
        <f t="shared" ref="J979:J1006" si="592">IF(I979-10&lt;0,0,(I979-10))</f>
        <v>0</v>
      </c>
      <c r="K979" s="78">
        <f t="shared" si="573"/>
        <v>0</v>
      </c>
      <c r="L979" s="80">
        <f t="shared" si="574"/>
        <v>0</v>
      </c>
      <c r="M979" s="78">
        <f t="shared" si="575"/>
        <v>0</v>
      </c>
      <c r="N979" s="78"/>
      <c r="O979" s="78"/>
      <c r="P979" s="78"/>
      <c r="Q979" s="78"/>
      <c r="R979" s="78"/>
      <c r="S979" s="77"/>
      <c r="T979" s="77"/>
      <c r="U979" s="77"/>
      <c r="V979" s="77"/>
      <c r="W979" s="183"/>
    </row>
    <row r="980" spans="1:23" ht="16.95" customHeight="1" x14ac:dyDescent="0.3">
      <c r="A980" s="34"/>
      <c r="B980" s="18">
        <v>912</v>
      </c>
      <c r="C980" s="179">
        <v>43281</v>
      </c>
      <c r="D980" s="81">
        <v>0.48864583333333328</v>
      </c>
      <c r="E980" s="81">
        <v>0.80842592592592588</v>
      </c>
      <c r="F980" s="76">
        <f t="shared" si="553"/>
        <v>0.3197800925925926</v>
      </c>
      <c r="G980" s="77">
        <v>7.5</v>
      </c>
      <c r="H980" s="78">
        <f t="shared" si="554"/>
        <v>0.5</v>
      </c>
      <c r="I980" s="77">
        <f t="shared" si="571"/>
        <v>7</v>
      </c>
      <c r="J980" s="79">
        <f t="shared" si="592"/>
        <v>0</v>
      </c>
      <c r="K980" s="78">
        <f t="shared" si="573"/>
        <v>0</v>
      </c>
      <c r="L980" s="80">
        <f t="shared" si="574"/>
        <v>0</v>
      </c>
      <c r="M980" s="78">
        <f t="shared" si="575"/>
        <v>0</v>
      </c>
      <c r="N980" s="78"/>
      <c r="O980" s="78"/>
      <c r="P980" s="78"/>
      <c r="Q980" s="78"/>
      <c r="R980" s="78"/>
      <c r="S980" s="77"/>
      <c r="T980" s="77"/>
      <c r="U980" s="77"/>
      <c r="V980" s="77"/>
      <c r="W980" s="183"/>
    </row>
    <row r="981" spans="1:23" ht="16.95" customHeight="1" x14ac:dyDescent="0.3">
      <c r="A981" s="171" t="s">
        <v>46</v>
      </c>
      <c r="B981" s="18">
        <v>913</v>
      </c>
      <c r="C981" s="179">
        <v>43282</v>
      </c>
      <c r="D981" s="81">
        <v>0.50925925925925919</v>
      </c>
      <c r="E981" s="81">
        <v>0.85244212962962962</v>
      </c>
      <c r="F981" s="76">
        <f t="shared" si="553"/>
        <v>0.34318287037037043</v>
      </c>
      <c r="G981" s="77">
        <v>8</v>
      </c>
      <c r="H981" s="78">
        <f t="shared" si="554"/>
        <v>0.5</v>
      </c>
      <c r="I981" s="77">
        <f t="shared" si="571"/>
        <v>7.5</v>
      </c>
      <c r="J981" s="79">
        <f t="shared" si="592"/>
        <v>0</v>
      </c>
      <c r="K981" s="78">
        <f t="shared" si="573"/>
        <v>0</v>
      </c>
      <c r="L981" s="80">
        <f t="shared" si="574"/>
        <v>0</v>
      </c>
      <c r="M981" s="78">
        <f>IF(K981="?",0,ROUND(117*4/3*K981+117*5/3*L981,0))</f>
        <v>0</v>
      </c>
      <c r="N981" s="78"/>
      <c r="O981" s="78"/>
      <c r="P981" s="78"/>
      <c r="Q981" s="78"/>
      <c r="R981" s="78"/>
      <c r="S981" s="77"/>
      <c r="T981" s="77"/>
      <c r="U981" s="77"/>
      <c r="V981" s="77"/>
      <c r="W981" s="183"/>
    </row>
    <row r="982" spans="1:23" ht="16.95" customHeight="1" x14ac:dyDescent="0.3">
      <c r="A982" s="34" t="s">
        <v>132</v>
      </c>
      <c r="B982" s="18">
        <v>914</v>
      </c>
      <c r="C982" s="179">
        <v>43283</v>
      </c>
      <c r="D982" s="198" t="s">
        <v>21</v>
      </c>
      <c r="E982" s="199"/>
      <c r="F982" s="76"/>
      <c r="G982" s="77"/>
      <c r="H982" s="78">
        <f t="shared" si="554"/>
        <v>0.5</v>
      </c>
      <c r="I982" s="77"/>
      <c r="J982" s="79">
        <f t="shared" si="592"/>
        <v>0</v>
      </c>
      <c r="K982" s="78"/>
      <c r="L982" s="80"/>
      <c r="M982" s="78"/>
      <c r="N982" s="78"/>
      <c r="O982" s="78"/>
      <c r="P982" s="78"/>
      <c r="Q982" s="78"/>
      <c r="R982" s="78"/>
      <c r="S982" s="77"/>
      <c r="T982" s="77"/>
      <c r="U982" s="77"/>
      <c r="V982" s="77"/>
      <c r="W982" s="183"/>
    </row>
    <row r="983" spans="1:23" ht="16.95" customHeight="1" x14ac:dyDescent="0.3">
      <c r="A983" s="34" t="s">
        <v>131</v>
      </c>
      <c r="B983" s="18">
        <v>915</v>
      </c>
      <c r="C983" s="179">
        <v>43284</v>
      </c>
      <c r="D983" s="81">
        <v>0.45554398148148145</v>
      </c>
      <c r="E983" s="81">
        <v>0.74622685185185189</v>
      </c>
      <c r="F983" s="76">
        <f t="shared" si="553"/>
        <v>0.29068287037037044</v>
      </c>
      <c r="G983" s="77">
        <v>7</v>
      </c>
      <c r="H983" s="78">
        <f t="shared" si="554"/>
        <v>0.5</v>
      </c>
      <c r="I983" s="77">
        <f t="shared" ref="I983:I1046" si="593">IF((G983="？"),"?",(G983-H983))</f>
        <v>6.5</v>
      </c>
      <c r="J983" s="79">
        <f t="shared" si="592"/>
        <v>0</v>
      </c>
      <c r="K983" s="78">
        <f t="shared" ref="K983:K1046" si="594">IF(2&lt;J983,2,J983)</f>
        <v>0</v>
      </c>
      <c r="L983" s="80">
        <f t="shared" ref="L983:L1046" si="595">J983-K983</f>
        <v>0</v>
      </c>
      <c r="M983" s="78">
        <f t="shared" ref="M983:M1046" si="596">IF(K983="?",0,ROUND(117*4/3*K983+117*5/3*L983,0))</f>
        <v>0</v>
      </c>
      <c r="N983" s="78"/>
      <c r="O983" s="78"/>
      <c r="P983" s="78"/>
      <c r="Q983" s="78"/>
      <c r="R983" s="78"/>
      <c r="S983" s="77"/>
      <c r="T983" s="77"/>
      <c r="U983" s="77"/>
      <c r="V983" s="77"/>
      <c r="W983" s="183"/>
    </row>
    <row r="984" spans="1:23" ht="16.95" customHeight="1" x14ac:dyDescent="0.3">
      <c r="A984" s="34" t="s">
        <v>133</v>
      </c>
      <c r="B984" s="18">
        <v>916</v>
      </c>
      <c r="C984" s="179">
        <v>43285</v>
      </c>
      <c r="D984" s="81">
        <v>0.6165046296296296</v>
      </c>
      <c r="E984" s="81">
        <v>0.9176157407407407</v>
      </c>
      <c r="F984" s="76">
        <f t="shared" si="553"/>
        <v>0.30111111111111111</v>
      </c>
      <c r="G984" s="77">
        <v>7</v>
      </c>
      <c r="H984" s="78">
        <f t="shared" si="554"/>
        <v>0.5</v>
      </c>
      <c r="I984" s="77">
        <f t="shared" si="593"/>
        <v>6.5</v>
      </c>
      <c r="J984" s="79">
        <f>IF(I984-8&lt;0,0,(I984-8))</f>
        <v>0</v>
      </c>
      <c r="K984" s="78">
        <f t="shared" si="594"/>
        <v>0</v>
      </c>
      <c r="L984" s="80">
        <f t="shared" si="595"/>
        <v>0</v>
      </c>
      <c r="M984" s="78"/>
      <c r="N984" s="78"/>
      <c r="O984" s="78"/>
      <c r="P984" s="78"/>
      <c r="Q984" s="78" t="s">
        <v>265</v>
      </c>
      <c r="R984" s="78">
        <f>IF(I984&gt;=8.5,ROUND((K984*4/3*117)+((I984-J984-K984)*5/3*117)+(J984*8/3*117),0),ROUND((2*4/3*117)+((I984-2)*5/3*117),0))</f>
        <v>1190</v>
      </c>
      <c r="S984" s="77"/>
      <c r="T984" s="77"/>
      <c r="U984" s="77"/>
      <c r="V984" s="77"/>
      <c r="W984" s="183"/>
    </row>
    <row r="985" spans="1:23" ht="16.95" customHeight="1" x14ac:dyDescent="0.3">
      <c r="A985" s="34" t="s">
        <v>91</v>
      </c>
      <c r="B985" s="18">
        <v>917</v>
      </c>
      <c r="C985" s="179">
        <v>43286</v>
      </c>
      <c r="D985" s="198" t="s">
        <v>21</v>
      </c>
      <c r="E985" s="199"/>
      <c r="F985" s="76"/>
      <c r="G985" s="77"/>
      <c r="H985" s="78"/>
      <c r="I985" s="77"/>
      <c r="J985" s="79">
        <f t="shared" si="592"/>
        <v>0</v>
      </c>
      <c r="K985" s="78"/>
      <c r="L985" s="80"/>
      <c r="M985" s="78"/>
      <c r="N985" s="78"/>
      <c r="O985" s="78"/>
      <c r="P985" s="78"/>
      <c r="Q985" s="78"/>
      <c r="R985" s="78"/>
      <c r="S985" s="77"/>
      <c r="T985" s="77"/>
      <c r="U985" s="77"/>
      <c r="V985" s="77"/>
      <c r="W985" s="183"/>
    </row>
    <row r="986" spans="1:23" ht="16.95" customHeight="1" x14ac:dyDescent="0.3">
      <c r="A986" s="34"/>
      <c r="B986" s="18">
        <v>918</v>
      </c>
      <c r="C986" s="179">
        <v>43287</v>
      </c>
      <c r="D986" s="81">
        <v>0.62916666666666665</v>
      </c>
      <c r="E986" s="81">
        <v>0.93829861111111112</v>
      </c>
      <c r="F986" s="76">
        <f t="shared" si="553"/>
        <v>0.30913194444444447</v>
      </c>
      <c r="G986" s="77">
        <v>7.5</v>
      </c>
      <c r="H986" s="78">
        <f t="shared" si="554"/>
        <v>0.5</v>
      </c>
      <c r="I986" s="77">
        <f t="shared" si="593"/>
        <v>7</v>
      </c>
      <c r="J986" s="79">
        <f t="shared" si="592"/>
        <v>0</v>
      </c>
      <c r="K986" s="78">
        <f t="shared" si="594"/>
        <v>0</v>
      </c>
      <c r="L986" s="80">
        <f t="shared" si="595"/>
        <v>0</v>
      </c>
      <c r="M986" s="78">
        <f t="shared" si="596"/>
        <v>0</v>
      </c>
      <c r="N986" s="78"/>
      <c r="O986" s="78"/>
      <c r="P986" s="78"/>
      <c r="Q986" s="78"/>
      <c r="R986" s="78"/>
      <c r="S986" s="77"/>
      <c r="T986" s="77"/>
      <c r="U986" s="77"/>
      <c r="V986" s="77"/>
      <c r="W986" s="183"/>
    </row>
    <row r="987" spans="1:23" ht="16.95" customHeight="1" x14ac:dyDescent="0.3">
      <c r="A987" s="34"/>
      <c r="B987" s="18">
        <v>919</v>
      </c>
      <c r="C987" s="179">
        <v>43288</v>
      </c>
      <c r="D987" s="198" t="s">
        <v>21</v>
      </c>
      <c r="E987" s="199"/>
      <c r="F987" s="76"/>
      <c r="G987" s="77"/>
      <c r="H987" s="78"/>
      <c r="I987" s="77"/>
      <c r="J987" s="79"/>
      <c r="K987" s="78"/>
      <c r="L987" s="80"/>
      <c r="M987" s="78"/>
      <c r="N987" s="78"/>
      <c r="O987" s="78"/>
      <c r="P987" s="78"/>
      <c r="Q987" s="78"/>
      <c r="R987" s="78"/>
      <c r="S987" s="77"/>
      <c r="T987" s="77"/>
      <c r="U987" s="77"/>
      <c r="V987" s="77"/>
      <c r="W987" s="183"/>
    </row>
    <row r="988" spans="1:23" ht="16.95" customHeight="1" x14ac:dyDescent="0.3">
      <c r="A988" s="34"/>
      <c r="B988" s="18">
        <v>920</v>
      </c>
      <c r="C988" s="179">
        <v>43289</v>
      </c>
      <c r="D988" s="81">
        <v>0.45765046296296297</v>
      </c>
      <c r="E988" s="81">
        <v>0.83706018518518521</v>
      </c>
      <c r="F988" s="76">
        <f t="shared" si="553"/>
        <v>0.37940972222222225</v>
      </c>
      <c r="G988" s="77">
        <v>9</v>
      </c>
      <c r="H988" s="78">
        <f t="shared" si="554"/>
        <v>1.5</v>
      </c>
      <c r="I988" s="77">
        <f t="shared" si="593"/>
        <v>7.5</v>
      </c>
      <c r="J988" s="79">
        <f t="shared" si="592"/>
        <v>0</v>
      </c>
      <c r="K988" s="78">
        <f t="shared" si="594"/>
        <v>0</v>
      </c>
      <c r="L988" s="80">
        <f t="shared" si="595"/>
        <v>0</v>
      </c>
      <c r="M988" s="78">
        <f t="shared" si="596"/>
        <v>0</v>
      </c>
      <c r="N988" s="78"/>
      <c r="O988" s="78"/>
      <c r="P988" s="78"/>
      <c r="Q988" s="78"/>
      <c r="R988" s="78"/>
      <c r="S988" s="77"/>
      <c r="T988" s="77"/>
      <c r="U988" s="77"/>
      <c r="V988" s="77"/>
      <c r="W988" s="183"/>
    </row>
    <row r="989" spans="1:23" ht="16.95" customHeight="1" x14ac:dyDescent="0.3">
      <c r="A989" s="34"/>
      <c r="B989" s="18">
        <v>921</v>
      </c>
      <c r="C989" s="179">
        <v>43290</v>
      </c>
      <c r="D989" s="81">
        <v>0.45093749999999999</v>
      </c>
      <c r="E989" s="81">
        <v>0.91756944444444455</v>
      </c>
      <c r="F989" s="76">
        <f t="shared" si="553"/>
        <v>0.46663194444444456</v>
      </c>
      <c r="G989" s="77">
        <v>11</v>
      </c>
      <c r="H989" s="78">
        <f t="shared" si="554"/>
        <v>1.5</v>
      </c>
      <c r="I989" s="77">
        <f t="shared" si="593"/>
        <v>9.5</v>
      </c>
      <c r="J989" s="79">
        <f t="shared" si="592"/>
        <v>0</v>
      </c>
      <c r="K989" s="78">
        <f t="shared" si="594"/>
        <v>0</v>
      </c>
      <c r="L989" s="80">
        <f t="shared" si="595"/>
        <v>0</v>
      </c>
      <c r="M989" s="78">
        <f t="shared" si="596"/>
        <v>0</v>
      </c>
      <c r="N989" s="78"/>
      <c r="O989" s="78"/>
      <c r="P989" s="78"/>
      <c r="Q989" s="78"/>
      <c r="R989" s="78"/>
      <c r="S989" s="77"/>
      <c r="T989" s="77"/>
      <c r="U989" s="77"/>
      <c r="V989" s="77"/>
      <c r="W989" s="183"/>
    </row>
    <row r="990" spans="1:23" ht="16.95" customHeight="1" x14ac:dyDescent="0.3">
      <c r="A990" s="34"/>
      <c r="B990" s="18">
        <v>922</v>
      </c>
      <c r="C990" s="179">
        <v>43291</v>
      </c>
      <c r="D990" s="81">
        <v>0.62134259259259261</v>
      </c>
      <c r="E990" s="81">
        <v>0.91826388888888888</v>
      </c>
      <c r="F990" s="76">
        <f t="shared" si="553"/>
        <v>0.29692129629629627</v>
      </c>
      <c r="G990" s="77">
        <v>7</v>
      </c>
      <c r="H990" s="78">
        <f t="shared" si="554"/>
        <v>0.5</v>
      </c>
      <c r="I990" s="77">
        <f t="shared" si="593"/>
        <v>6.5</v>
      </c>
      <c r="J990" s="79">
        <f t="shared" si="592"/>
        <v>0</v>
      </c>
      <c r="K990" s="78">
        <f t="shared" si="594"/>
        <v>0</v>
      </c>
      <c r="L990" s="80">
        <f t="shared" si="595"/>
        <v>0</v>
      </c>
      <c r="M990" s="78">
        <f t="shared" si="596"/>
        <v>0</v>
      </c>
      <c r="N990" s="78"/>
      <c r="O990" s="78"/>
      <c r="P990" s="78"/>
      <c r="Q990" s="78"/>
      <c r="R990" s="78"/>
      <c r="S990" s="77"/>
      <c r="T990" s="77"/>
      <c r="U990" s="77"/>
      <c r="V990" s="77"/>
      <c r="W990" s="183"/>
    </row>
    <row r="991" spans="1:23" ht="16.95" customHeight="1" x14ac:dyDescent="0.3">
      <c r="A991" s="34"/>
      <c r="B991" s="18">
        <v>923</v>
      </c>
      <c r="C991" s="179">
        <v>43292</v>
      </c>
      <c r="D991" s="81">
        <v>0.45106481481481481</v>
      </c>
      <c r="E991" s="81">
        <v>0.73512731481481486</v>
      </c>
      <c r="F991" s="76">
        <f t="shared" si="553"/>
        <v>0.28406250000000005</v>
      </c>
      <c r="G991" s="77">
        <v>7</v>
      </c>
      <c r="H991" s="78">
        <f t="shared" si="554"/>
        <v>0.5</v>
      </c>
      <c r="I991" s="77">
        <f t="shared" si="593"/>
        <v>6.5</v>
      </c>
      <c r="J991" s="79">
        <f t="shared" si="592"/>
        <v>0</v>
      </c>
      <c r="K991" s="78">
        <f t="shared" si="594"/>
        <v>0</v>
      </c>
      <c r="L991" s="80">
        <f t="shared" si="595"/>
        <v>0</v>
      </c>
      <c r="M991" s="78">
        <f t="shared" si="596"/>
        <v>0</v>
      </c>
      <c r="N991" s="78"/>
      <c r="O991" s="78"/>
      <c r="P991" s="78"/>
      <c r="Q991" s="78"/>
      <c r="R991" s="78"/>
      <c r="S991" s="77"/>
      <c r="T991" s="77"/>
      <c r="U991" s="77"/>
      <c r="V991" s="77"/>
      <c r="W991" s="183"/>
    </row>
    <row r="992" spans="1:23" ht="16.95" customHeight="1" x14ac:dyDescent="0.3">
      <c r="A992" s="34"/>
      <c r="B992" s="18">
        <v>924</v>
      </c>
      <c r="C992" s="179">
        <v>43293</v>
      </c>
      <c r="D992" s="81">
        <v>0.45431712962962961</v>
      </c>
      <c r="E992" s="81">
        <v>0.74682870370370369</v>
      </c>
      <c r="F992" s="76">
        <f t="shared" si="553"/>
        <v>0.29251157407407408</v>
      </c>
      <c r="G992" s="77">
        <v>7</v>
      </c>
      <c r="H992" s="78">
        <f t="shared" si="554"/>
        <v>0.5</v>
      </c>
      <c r="I992" s="77">
        <f t="shared" si="593"/>
        <v>6.5</v>
      </c>
      <c r="J992" s="79">
        <f t="shared" si="592"/>
        <v>0</v>
      </c>
      <c r="K992" s="78">
        <f t="shared" si="594"/>
        <v>0</v>
      </c>
      <c r="L992" s="80">
        <f t="shared" si="595"/>
        <v>0</v>
      </c>
      <c r="M992" s="78">
        <f t="shared" si="596"/>
        <v>0</v>
      </c>
      <c r="N992" s="78"/>
      <c r="O992" s="78"/>
      <c r="P992" s="78"/>
      <c r="Q992" s="78"/>
      <c r="R992" s="78"/>
      <c r="S992" s="77"/>
      <c r="T992" s="77"/>
      <c r="U992" s="77"/>
      <c r="V992" s="77"/>
      <c r="W992" s="183"/>
    </row>
    <row r="993" spans="1:23" ht="16.95" customHeight="1" x14ac:dyDescent="0.3">
      <c r="A993" s="34"/>
      <c r="B993" s="18">
        <v>925</v>
      </c>
      <c r="C993" s="179">
        <v>43294</v>
      </c>
      <c r="D993" s="81">
        <v>0.62276620370370372</v>
      </c>
      <c r="E993" s="81">
        <v>0.92032407407407402</v>
      </c>
      <c r="F993" s="76">
        <f t="shared" ref="F993:F1060" si="597">E993-D993</f>
        <v>0.29755787037037029</v>
      </c>
      <c r="G993" s="77">
        <v>7</v>
      </c>
      <c r="H993" s="78">
        <f t="shared" si="554"/>
        <v>0.5</v>
      </c>
      <c r="I993" s="77">
        <f t="shared" si="593"/>
        <v>6.5</v>
      </c>
      <c r="J993" s="79">
        <f t="shared" si="592"/>
        <v>0</v>
      </c>
      <c r="K993" s="78">
        <f t="shared" si="594"/>
        <v>0</v>
      </c>
      <c r="L993" s="80">
        <f t="shared" si="595"/>
        <v>0</v>
      </c>
      <c r="M993" s="78">
        <f t="shared" si="596"/>
        <v>0</v>
      </c>
      <c r="N993" s="78"/>
      <c r="O993" s="78"/>
      <c r="P993" s="78"/>
      <c r="Q993" s="78"/>
      <c r="R993" s="78"/>
      <c r="S993" s="77"/>
      <c r="T993" s="77"/>
      <c r="U993" s="77"/>
      <c r="V993" s="77"/>
      <c r="W993" s="183"/>
    </row>
    <row r="994" spans="1:23" x14ac:dyDescent="0.3">
      <c r="A994" s="34"/>
      <c r="B994" s="18">
        <v>926</v>
      </c>
      <c r="C994" s="179">
        <v>43295</v>
      </c>
      <c r="D994" s="81">
        <v>0.43071759259259257</v>
      </c>
      <c r="E994" s="81">
        <v>0.79561342592592599</v>
      </c>
      <c r="F994" s="76">
        <f t="shared" si="597"/>
        <v>0.36489583333333342</v>
      </c>
      <c r="G994" s="77">
        <v>9</v>
      </c>
      <c r="H994" s="78">
        <f t="shared" si="554"/>
        <v>1.5</v>
      </c>
      <c r="I994" s="77">
        <f t="shared" si="593"/>
        <v>7.5</v>
      </c>
      <c r="J994" s="79">
        <f>IF(I994-8&lt;0,0,(I994-8))</f>
        <v>0</v>
      </c>
      <c r="K994" s="78">
        <f t="shared" si="594"/>
        <v>0</v>
      </c>
      <c r="L994" s="80">
        <f t="shared" si="595"/>
        <v>0</v>
      </c>
      <c r="M994" s="78">
        <f t="shared" si="596"/>
        <v>0</v>
      </c>
      <c r="N994" s="78"/>
      <c r="O994" s="78"/>
      <c r="P994" s="78"/>
      <c r="Q994" s="78"/>
      <c r="R994" s="78"/>
      <c r="S994" s="77" t="s">
        <v>265</v>
      </c>
      <c r="T994" s="77">
        <v>939</v>
      </c>
      <c r="U994" s="77"/>
      <c r="V994" s="77"/>
      <c r="W994" s="183"/>
    </row>
    <row r="995" spans="1:23" ht="16.95" customHeight="1" x14ac:dyDescent="0.3">
      <c r="A995" s="34"/>
      <c r="B995" s="18">
        <v>927</v>
      </c>
      <c r="C995" s="179">
        <v>43296</v>
      </c>
      <c r="D995" s="81">
        <v>0.43134259259259261</v>
      </c>
      <c r="E995" s="81">
        <v>0.75078703703703698</v>
      </c>
      <c r="F995" s="76">
        <f t="shared" si="597"/>
        <v>0.31944444444444436</v>
      </c>
      <c r="G995" s="77">
        <v>7.5</v>
      </c>
      <c r="H995" s="78">
        <f t="shared" si="554"/>
        <v>0.5</v>
      </c>
      <c r="I995" s="77">
        <f t="shared" si="593"/>
        <v>7</v>
      </c>
      <c r="J995" s="79">
        <f t="shared" si="592"/>
        <v>0</v>
      </c>
      <c r="K995" s="78">
        <f t="shared" si="594"/>
        <v>0</v>
      </c>
      <c r="L995" s="80">
        <f t="shared" si="595"/>
        <v>0</v>
      </c>
      <c r="M995" s="78">
        <f t="shared" si="596"/>
        <v>0</v>
      </c>
      <c r="N995" s="78"/>
      <c r="O995" s="78"/>
      <c r="P995" s="78"/>
      <c r="Q995" s="78"/>
      <c r="R995" s="78"/>
      <c r="S995" s="77"/>
      <c r="T995" s="77"/>
      <c r="U995" s="77"/>
      <c r="V995" s="77"/>
      <c r="W995" s="183"/>
    </row>
    <row r="996" spans="1:23" ht="16.95" customHeight="1" x14ac:dyDescent="0.3">
      <c r="A996" s="34"/>
      <c r="B996" s="18">
        <v>928</v>
      </c>
      <c r="C996" s="179">
        <v>43297</v>
      </c>
      <c r="D996" s="198" t="s">
        <v>21</v>
      </c>
      <c r="E996" s="199"/>
      <c r="F996" s="76"/>
      <c r="G996" s="77"/>
      <c r="H996" s="78"/>
      <c r="I996" s="77"/>
      <c r="J996" s="79"/>
      <c r="K996" s="78"/>
      <c r="L996" s="80"/>
      <c r="M996" s="78"/>
      <c r="N996" s="78"/>
      <c r="O996" s="78"/>
      <c r="P996" s="78"/>
      <c r="Q996" s="78"/>
      <c r="R996" s="78"/>
      <c r="S996" s="77"/>
      <c r="T996" s="77"/>
      <c r="U996" s="77"/>
      <c r="V996" s="77"/>
      <c r="W996" s="183"/>
    </row>
    <row r="997" spans="1:23" ht="16.95" customHeight="1" x14ac:dyDescent="0.3">
      <c r="A997" s="34"/>
      <c r="B997" s="18">
        <v>929</v>
      </c>
      <c r="C997" s="179">
        <v>43298</v>
      </c>
      <c r="D997" s="81">
        <v>0.45181712962962961</v>
      </c>
      <c r="E997" s="81">
        <v>0.91768518518518516</v>
      </c>
      <c r="F997" s="76">
        <f t="shared" si="597"/>
        <v>0.46586805555555555</v>
      </c>
      <c r="G997" s="77">
        <v>11</v>
      </c>
      <c r="H997" s="78">
        <f t="shared" ref="H997:H1062" si="598">IF(G997&gt;=9,1.5,0.5)</f>
        <v>1.5</v>
      </c>
      <c r="I997" s="77">
        <f t="shared" si="593"/>
        <v>9.5</v>
      </c>
      <c r="J997" s="79">
        <f t="shared" si="592"/>
        <v>0</v>
      </c>
      <c r="K997" s="78">
        <f t="shared" si="594"/>
        <v>0</v>
      </c>
      <c r="L997" s="80">
        <f t="shared" si="595"/>
        <v>0</v>
      </c>
      <c r="M997" s="78">
        <f t="shared" si="596"/>
        <v>0</v>
      </c>
      <c r="N997" s="78"/>
      <c r="O997" s="78"/>
      <c r="P997" s="78"/>
      <c r="Q997" s="78"/>
      <c r="R997" s="78"/>
      <c r="S997" s="77"/>
      <c r="T997" s="77"/>
      <c r="U997" s="77"/>
      <c r="V997" s="77"/>
      <c r="W997" s="183"/>
    </row>
    <row r="998" spans="1:23" ht="16.95" customHeight="1" x14ac:dyDescent="0.3">
      <c r="A998" s="34"/>
      <c r="B998" s="18">
        <v>930</v>
      </c>
      <c r="C998" s="179">
        <v>43299</v>
      </c>
      <c r="D998" s="81">
        <v>0.42503472222222222</v>
      </c>
      <c r="E998" s="81">
        <v>0.77495370370370376</v>
      </c>
      <c r="F998" s="76">
        <f t="shared" si="597"/>
        <v>0.34991898148148154</v>
      </c>
      <c r="G998" s="77">
        <v>8.5</v>
      </c>
      <c r="H998" s="78">
        <f t="shared" si="598"/>
        <v>0.5</v>
      </c>
      <c r="I998" s="77">
        <f t="shared" si="593"/>
        <v>8</v>
      </c>
      <c r="J998" s="79">
        <f t="shared" si="592"/>
        <v>0</v>
      </c>
      <c r="K998" s="78">
        <f t="shared" si="594"/>
        <v>0</v>
      </c>
      <c r="L998" s="80">
        <f t="shared" si="595"/>
        <v>0</v>
      </c>
      <c r="M998" s="78">
        <f t="shared" si="596"/>
        <v>0</v>
      </c>
      <c r="N998" s="78"/>
      <c r="O998" s="78"/>
      <c r="P998" s="78"/>
      <c r="Q998" s="78"/>
      <c r="R998" s="78"/>
      <c r="S998" s="77"/>
      <c r="T998" s="77"/>
      <c r="U998" s="77"/>
      <c r="V998" s="77"/>
      <c r="W998" s="183"/>
    </row>
    <row r="999" spans="1:23" ht="16.95" customHeight="1" x14ac:dyDescent="0.3">
      <c r="A999" s="34"/>
      <c r="B999" s="18">
        <v>931</v>
      </c>
      <c r="C999" s="179">
        <v>43300</v>
      </c>
      <c r="D999" s="81">
        <v>0.45196759259259256</v>
      </c>
      <c r="E999" s="81">
        <v>0.82089120370370372</v>
      </c>
      <c r="F999" s="76">
        <f t="shared" si="597"/>
        <v>0.36892361111111116</v>
      </c>
      <c r="G999" s="77">
        <v>9</v>
      </c>
      <c r="H999" s="78">
        <f t="shared" si="598"/>
        <v>1.5</v>
      </c>
      <c r="I999" s="77">
        <f t="shared" si="593"/>
        <v>7.5</v>
      </c>
      <c r="J999" s="79">
        <f t="shared" si="592"/>
        <v>0</v>
      </c>
      <c r="K999" s="78">
        <f t="shared" si="594"/>
        <v>0</v>
      </c>
      <c r="L999" s="80">
        <f t="shared" si="595"/>
        <v>0</v>
      </c>
      <c r="M999" s="78">
        <f t="shared" si="596"/>
        <v>0</v>
      </c>
      <c r="N999" s="78"/>
      <c r="O999" s="78"/>
      <c r="P999" s="78"/>
      <c r="Q999" s="78"/>
      <c r="R999" s="78"/>
      <c r="S999" s="77"/>
      <c r="T999" s="77"/>
      <c r="U999" s="77"/>
      <c r="V999" s="77"/>
      <c r="W999" s="183"/>
    </row>
    <row r="1000" spans="1:23" ht="16.95" customHeight="1" x14ac:dyDescent="0.3">
      <c r="A1000" s="34"/>
      <c r="B1000" s="18">
        <v>932</v>
      </c>
      <c r="C1000" s="179">
        <v>43301</v>
      </c>
      <c r="D1000" s="81">
        <v>0.53041666666666665</v>
      </c>
      <c r="E1000" s="81">
        <v>0.91814814814814805</v>
      </c>
      <c r="F1000" s="76">
        <f t="shared" si="597"/>
        <v>0.3877314814814814</v>
      </c>
      <c r="G1000" s="77">
        <v>9.5</v>
      </c>
      <c r="H1000" s="78">
        <f t="shared" si="598"/>
        <v>1.5</v>
      </c>
      <c r="I1000" s="77">
        <f t="shared" si="593"/>
        <v>8</v>
      </c>
      <c r="J1000" s="79">
        <f t="shared" si="592"/>
        <v>0</v>
      </c>
      <c r="K1000" s="78">
        <f t="shared" si="594"/>
        <v>0</v>
      </c>
      <c r="L1000" s="80">
        <f t="shared" si="595"/>
        <v>0</v>
      </c>
      <c r="M1000" s="78">
        <f t="shared" si="596"/>
        <v>0</v>
      </c>
      <c r="N1000" s="78"/>
      <c r="O1000" s="78"/>
      <c r="P1000" s="78"/>
      <c r="Q1000" s="78"/>
      <c r="R1000" s="78"/>
      <c r="S1000" s="77"/>
      <c r="T1000" s="77"/>
      <c r="U1000" s="77"/>
      <c r="V1000" s="77"/>
      <c r="W1000" s="183"/>
    </row>
    <row r="1001" spans="1:23" ht="16.95" customHeight="1" x14ac:dyDescent="0.3">
      <c r="A1001" s="34"/>
      <c r="B1001" s="18">
        <v>933</v>
      </c>
      <c r="C1001" s="179">
        <v>43302</v>
      </c>
      <c r="D1001" s="81">
        <v>0.43657407407407406</v>
      </c>
      <c r="E1001" s="81">
        <v>0.86341435185185189</v>
      </c>
      <c r="F1001" s="76">
        <f t="shared" si="597"/>
        <v>0.42684027777777783</v>
      </c>
      <c r="G1001" s="77">
        <v>10</v>
      </c>
      <c r="H1001" s="78">
        <f t="shared" si="598"/>
        <v>1.5</v>
      </c>
      <c r="I1001" s="77">
        <f t="shared" si="593"/>
        <v>8.5</v>
      </c>
      <c r="J1001" s="79">
        <f t="shared" si="592"/>
        <v>0</v>
      </c>
      <c r="K1001" s="78">
        <f t="shared" si="594"/>
        <v>0</v>
      </c>
      <c r="L1001" s="80">
        <f t="shared" si="595"/>
        <v>0</v>
      </c>
      <c r="M1001" s="78">
        <f t="shared" si="596"/>
        <v>0</v>
      </c>
      <c r="N1001" s="78"/>
      <c r="O1001" s="78"/>
      <c r="P1001" s="78"/>
      <c r="Q1001" s="78"/>
      <c r="R1001" s="78"/>
      <c r="S1001" s="77"/>
      <c r="T1001" s="77"/>
      <c r="U1001" s="77"/>
      <c r="V1001" s="77"/>
      <c r="W1001" s="183"/>
    </row>
    <row r="1002" spans="1:23" ht="16.95" customHeight="1" x14ac:dyDescent="0.3">
      <c r="A1002" s="34"/>
      <c r="B1002" s="18">
        <v>934</v>
      </c>
      <c r="C1002" s="179">
        <v>43303</v>
      </c>
      <c r="D1002" s="81">
        <v>0.47261574074074075</v>
      </c>
      <c r="E1002" s="81">
        <v>0.91778935185185195</v>
      </c>
      <c r="F1002" s="76">
        <f t="shared" si="597"/>
        <v>0.4451736111111112</v>
      </c>
      <c r="G1002" s="77">
        <v>10.5</v>
      </c>
      <c r="H1002" s="78">
        <f t="shared" si="598"/>
        <v>1.5</v>
      </c>
      <c r="I1002" s="77">
        <f t="shared" si="593"/>
        <v>9</v>
      </c>
      <c r="J1002" s="79">
        <f t="shared" si="592"/>
        <v>0</v>
      </c>
      <c r="K1002" s="78">
        <f t="shared" si="594"/>
        <v>0</v>
      </c>
      <c r="L1002" s="80">
        <f t="shared" si="595"/>
        <v>0</v>
      </c>
      <c r="M1002" s="78">
        <f t="shared" si="596"/>
        <v>0</v>
      </c>
      <c r="N1002" s="78"/>
      <c r="O1002" s="78"/>
      <c r="P1002" s="78"/>
      <c r="Q1002" s="78"/>
      <c r="R1002" s="78"/>
      <c r="S1002" s="77"/>
      <c r="T1002" s="77"/>
      <c r="U1002" s="77"/>
      <c r="V1002" s="77"/>
      <c r="W1002" s="183"/>
    </row>
    <row r="1003" spans="1:23" ht="16.95" customHeight="1" x14ac:dyDescent="0.3">
      <c r="A1003" s="34"/>
      <c r="B1003" s="18">
        <v>935</v>
      </c>
      <c r="C1003" s="179">
        <v>43304</v>
      </c>
      <c r="D1003" s="198" t="s">
        <v>21</v>
      </c>
      <c r="E1003" s="199"/>
      <c r="F1003" s="76"/>
      <c r="G1003" s="77"/>
      <c r="H1003" s="78"/>
      <c r="I1003" s="77"/>
      <c r="J1003" s="79"/>
      <c r="K1003" s="78"/>
      <c r="L1003" s="80"/>
      <c r="M1003" s="78"/>
      <c r="N1003" s="78"/>
      <c r="O1003" s="78"/>
      <c r="P1003" s="78"/>
      <c r="Q1003" s="78"/>
      <c r="R1003" s="78"/>
      <c r="S1003" s="77"/>
      <c r="T1003" s="77"/>
      <c r="U1003" s="77"/>
      <c r="V1003" s="77"/>
      <c r="W1003" s="183"/>
    </row>
    <row r="1004" spans="1:23" ht="16.95" customHeight="1" x14ac:dyDescent="0.3">
      <c r="A1004" s="34"/>
      <c r="B1004" s="18">
        <v>936</v>
      </c>
      <c r="C1004" s="179">
        <v>43305</v>
      </c>
      <c r="D1004" s="198" t="s">
        <v>21</v>
      </c>
      <c r="E1004" s="199"/>
      <c r="F1004" s="76"/>
      <c r="G1004" s="77"/>
      <c r="H1004" s="78"/>
      <c r="I1004" s="77"/>
      <c r="J1004" s="79"/>
      <c r="K1004" s="78"/>
      <c r="L1004" s="80"/>
      <c r="M1004" s="78"/>
      <c r="N1004" s="78"/>
      <c r="O1004" s="78"/>
      <c r="P1004" s="78"/>
      <c r="Q1004" s="78"/>
      <c r="R1004" s="78"/>
      <c r="S1004" s="77"/>
      <c r="T1004" s="77"/>
      <c r="U1004" s="77"/>
      <c r="V1004" s="77"/>
      <c r="W1004" s="183"/>
    </row>
    <row r="1005" spans="1:23" ht="16.95" customHeight="1" x14ac:dyDescent="0.3">
      <c r="A1005" s="34"/>
      <c r="B1005" s="18">
        <v>937</v>
      </c>
      <c r="C1005" s="179">
        <v>43306</v>
      </c>
      <c r="D1005" s="81">
        <v>0.42768518518518522</v>
      </c>
      <c r="E1005" s="81">
        <v>0.9205092592592593</v>
      </c>
      <c r="F1005" s="76">
        <f t="shared" si="597"/>
        <v>0.49282407407407408</v>
      </c>
      <c r="G1005" s="77">
        <v>12</v>
      </c>
      <c r="H1005" s="78">
        <f t="shared" si="598"/>
        <v>1.5</v>
      </c>
      <c r="I1005" s="77">
        <f t="shared" si="593"/>
        <v>10.5</v>
      </c>
      <c r="J1005" s="79">
        <f t="shared" si="592"/>
        <v>0.5</v>
      </c>
      <c r="K1005" s="78">
        <f t="shared" si="594"/>
        <v>0.5</v>
      </c>
      <c r="L1005" s="80">
        <f t="shared" si="595"/>
        <v>0</v>
      </c>
      <c r="M1005" s="78">
        <f t="shared" si="596"/>
        <v>78</v>
      </c>
      <c r="N1005" s="78"/>
      <c r="O1005" s="78"/>
      <c r="P1005" s="78"/>
      <c r="Q1005" s="78"/>
      <c r="R1005" s="78"/>
      <c r="S1005" s="77"/>
      <c r="T1005" s="77"/>
      <c r="U1005" s="77"/>
      <c r="V1005" s="77"/>
      <c r="W1005" s="183"/>
    </row>
    <row r="1006" spans="1:23" ht="16.95" customHeight="1" x14ac:dyDescent="0.3">
      <c r="A1006" s="34"/>
      <c r="B1006" s="18">
        <v>938</v>
      </c>
      <c r="C1006" s="179">
        <v>43307</v>
      </c>
      <c r="D1006" s="81">
        <v>0.45377314814814818</v>
      </c>
      <c r="E1006" s="81">
        <v>0.91805555555555562</v>
      </c>
      <c r="F1006" s="76">
        <f t="shared" si="597"/>
        <v>0.46428240740740745</v>
      </c>
      <c r="G1006" s="77">
        <v>11</v>
      </c>
      <c r="H1006" s="78">
        <f t="shared" si="598"/>
        <v>1.5</v>
      </c>
      <c r="I1006" s="77">
        <f t="shared" si="593"/>
        <v>9.5</v>
      </c>
      <c r="J1006" s="79">
        <f t="shared" si="592"/>
        <v>0</v>
      </c>
      <c r="K1006" s="78">
        <f t="shared" si="594"/>
        <v>0</v>
      </c>
      <c r="L1006" s="80">
        <f t="shared" si="595"/>
        <v>0</v>
      </c>
      <c r="M1006" s="78">
        <f t="shared" si="596"/>
        <v>0</v>
      </c>
      <c r="N1006" s="78"/>
      <c r="O1006" s="78"/>
      <c r="P1006" s="78"/>
      <c r="Q1006" s="78"/>
      <c r="R1006" s="78"/>
      <c r="S1006" s="77"/>
      <c r="T1006" s="77"/>
      <c r="U1006" s="77"/>
      <c r="V1006" s="77"/>
      <c r="W1006" s="183"/>
    </row>
    <row r="1007" spans="1:23" x14ac:dyDescent="0.3">
      <c r="A1007" s="34"/>
      <c r="B1007" s="18"/>
      <c r="C1007" s="177" t="s">
        <v>207</v>
      </c>
      <c r="D1007" s="26"/>
      <c r="E1007" s="26"/>
      <c r="F1007" s="32"/>
      <c r="G1007" s="27">
        <f>SUM(G979:G1006)</f>
        <v>191.5</v>
      </c>
      <c r="H1007" s="27">
        <f>SUM(H979:H1006)</f>
        <v>21.5</v>
      </c>
      <c r="I1007" s="27">
        <f t="shared" ref="I1007:V1007" si="599">SUM(I979:I1006)</f>
        <v>170.5</v>
      </c>
      <c r="J1007" s="27">
        <f t="shared" si="599"/>
        <v>0.5</v>
      </c>
      <c r="K1007" s="27">
        <f t="shared" si="599"/>
        <v>0.5</v>
      </c>
      <c r="L1007" s="36">
        <f t="shared" si="599"/>
        <v>0</v>
      </c>
      <c r="M1007" s="27">
        <f t="shared" si="599"/>
        <v>78</v>
      </c>
      <c r="N1007" s="27">
        <f t="shared" ref="N1007:P1007" si="600">SUM(N979:N1006)</f>
        <v>0</v>
      </c>
      <c r="O1007" s="27">
        <f t="shared" si="600"/>
        <v>0</v>
      </c>
      <c r="P1007" s="27">
        <f t="shared" si="600"/>
        <v>0</v>
      </c>
      <c r="Q1007" s="27">
        <v>1</v>
      </c>
      <c r="R1007" s="27">
        <f t="shared" si="599"/>
        <v>1190</v>
      </c>
      <c r="S1007" s="27">
        <v>1</v>
      </c>
      <c r="T1007" s="27">
        <v>939</v>
      </c>
      <c r="U1007" s="36">
        <f t="shared" si="599"/>
        <v>0</v>
      </c>
      <c r="V1007" s="27">
        <f t="shared" si="599"/>
        <v>0</v>
      </c>
      <c r="W1007" s="47" t="s">
        <v>91</v>
      </c>
    </row>
    <row r="1008" spans="1:23" x14ac:dyDescent="0.3">
      <c r="A1008" s="34"/>
      <c r="B1008" s="18"/>
      <c r="C1008" s="177" t="s">
        <v>336</v>
      </c>
      <c r="D1008" s="84"/>
      <c r="E1008" s="85"/>
      <c r="F1008" s="32"/>
      <c r="G1008" s="27">
        <f>G1007-G994-G984</f>
        <v>175.5</v>
      </c>
      <c r="H1008" s="27">
        <f t="shared" ref="H1008:M1008" si="601">H1007-H994-H984</f>
        <v>19.5</v>
      </c>
      <c r="I1008" s="27">
        <f t="shared" si="601"/>
        <v>156.5</v>
      </c>
      <c r="J1008" s="27">
        <f t="shared" si="601"/>
        <v>0.5</v>
      </c>
      <c r="K1008" s="27">
        <f t="shared" si="601"/>
        <v>0.5</v>
      </c>
      <c r="L1008" s="27">
        <f t="shared" si="601"/>
        <v>0</v>
      </c>
      <c r="M1008" s="27">
        <f t="shared" si="601"/>
        <v>78</v>
      </c>
      <c r="N1008" s="27">
        <f>N1007</f>
        <v>0</v>
      </c>
      <c r="O1008" s="27">
        <f t="shared" ref="O1008" si="602">O1007</f>
        <v>0</v>
      </c>
      <c r="P1008" s="27">
        <f t="shared" ref="P1008" si="603">P1007</f>
        <v>0</v>
      </c>
      <c r="Q1008" s="27">
        <f t="shared" ref="Q1008" si="604">Q1007</f>
        <v>1</v>
      </c>
      <c r="R1008" s="27">
        <f t="shared" ref="R1008" si="605">R1007</f>
        <v>1190</v>
      </c>
      <c r="S1008" s="27">
        <f t="shared" ref="S1008" si="606">S1007</f>
        <v>1</v>
      </c>
      <c r="T1008" s="27">
        <f t="shared" ref="T1008" si="607">T1007</f>
        <v>939</v>
      </c>
      <c r="U1008" s="36">
        <f t="shared" ref="U1008" si="608">U1007</f>
        <v>0</v>
      </c>
      <c r="V1008" s="27">
        <f t="shared" ref="V1008" si="609">V1007</f>
        <v>0</v>
      </c>
      <c r="W1008" s="27"/>
    </row>
    <row r="1009" spans="1:23" ht="16.95" customHeight="1" x14ac:dyDescent="0.3">
      <c r="A1009" s="34"/>
      <c r="B1009" s="18">
        <v>939</v>
      </c>
      <c r="C1009" s="176">
        <v>43308</v>
      </c>
      <c r="D1009" s="7">
        <v>0.61703703703703705</v>
      </c>
      <c r="E1009" s="7">
        <v>0.92024305555555552</v>
      </c>
      <c r="F1009" s="9">
        <f t="shared" si="597"/>
        <v>0.30320601851851847</v>
      </c>
      <c r="G1009" s="5">
        <v>7.5</v>
      </c>
      <c r="H1009" s="42">
        <f t="shared" si="598"/>
        <v>0.5</v>
      </c>
      <c r="I1009" s="5">
        <f t="shared" si="593"/>
        <v>7</v>
      </c>
      <c r="J1009" s="28">
        <f t="shared" ref="J1009:J1036" si="610">IF(I1009-10&lt;0,0,(I1009-10))</f>
        <v>0</v>
      </c>
      <c r="K1009" s="42">
        <f t="shared" si="594"/>
        <v>0</v>
      </c>
      <c r="L1009" s="130">
        <f t="shared" si="595"/>
        <v>0</v>
      </c>
      <c r="M1009" s="42">
        <f t="shared" si="596"/>
        <v>0</v>
      </c>
      <c r="N1009" s="42"/>
      <c r="O1009" s="42"/>
      <c r="P1009" s="42"/>
      <c r="Q1009" s="42"/>
      <c r="R1009" s="42"/>
      <c r="S1009" s="5"/>
      <c r="T1009" s="5"/>
      <c r="U1009" s="5"/>
      <c r="V1009" s="5"/>
      <c r="W1009" s="183"/>
    </row>
    <row r="1010" spans="1:23" ht="16.95" customHeight="1" x14ac:dyDescent="0.3">
      <c r="A1010" s="34"/>
      <c r="B1010" s="18">
        <v>940</v>
      </c>
      <c r="C1010" s="176">
        <v>43309</v>
      </c>
      <c r="D1010" s="7">
        <v>0.43339120370370371</v>
      </c>
      <c r="E1010" s="7">
        <v>0.8041666666666667</v>
      </c>
      <c r="F1010" s="9">
        <f t="shared" si="597"/>
        <v>0.37077546296296299</v>
      </c>
      <c r="G1010" s="5">
        <v>9</v>
      </c>
      <c r="H1010" s="42">
        <f t="shared" si="598"/>
        <v>1.5</v>
      </c>
      <c r="I1010" s="5">
        <f t="shared" si="593"/>
        <v>7.5</v>
      </c>
      <c r="J1010" s="28">
        <f t="shared" si="610"/>
        <v>0</v>
      </c>
      <c r="K1010" s="42">
        <f t="shared" si="594"/>
        <v>0</v>
      </c>
      <c r="L1010" s="130">
        <f t="shared" si="595"/>
        <v>0</v>
      </c>
      <c r="M1010" s="42">
        <f t="shared" si="596"/>
        <v>0</v>
      </c>
      <c r="N1010" s="42"/>
      <c r="O1010" s="42"/>
      <c r="P1010" s="42"/>
      <c r="Q1010" s="42"/>
      <c r="R1010" s="42"/>
      <c r="S1010" s="5"/>
      <c r="T1010" s="5"/>
      <c r="U1010" s="5"/>
      <c r="V1010" s="5"/>
      <c r="W1010" s="183"/>
    </row>
    <row r="1011" spans="1:23" ht="16.95" customHeight="1" x14ac:dyDescent="0.3">
      <c r="A1011" s="34"/>
      <c r="B1011" s="18">
        <v>941</v>
      </c>
      <c r="C1011" s="176">
        <v>43310</v>
      </c>
      <c r="D1011" s="7">
        <v>0.48030092592592594</v>
      </c>
      <c r="E1011" s="7" t="s">
        <v>69</v>
      </c>
      <c r="F1011" s="9"/>
      <c r="G1011" s="28">
        <v>9</v>
      </c>
      <c r="H1011" s="42">
        <f t="shared" si="598"/>
        <v>1.5</v>
      </c>
      <c r="I1011" s="5">
        <f t="shared" si="593"/>
        <v>7.5</v>
      </c>
      <c r="J1011" s="28">
        <f>IF(I1011-8&lt;0,0,(I1011-8))</f>
        <v>0</v>
      </c>
      <c r="K1011" s="42">
        <f t="shared" si="594"/>
        <v>0</v>
      </c>
      <c r="L1011" s="130">
        <f t="shared" si="595"/>
        <v>0</v>
      </c>
      <c r="M1011" s="42"/>
      <c r="N1011" s="42"/>
      <c r="O1011" s="42"/>
      <c r="P1011" s="42"/>
      <c r="Q1011" s="42" t="s">
        <v>268</v>
      </c>
      <c r="R1011" s="42">
        <f>IF(I1011&gt;=8.5,ROUND((K1011*4/3*117)+((I1011-J1011-K1011)*5/3*117)+(J1011*8/3*117),0),ROUND((2*4/3*117)+((I1011-2)*5/3*117),0))</f>
        <v>1385</v>
      </c>
      <c r="S1011" s="5"/>
      <c r="T1011" s="5"/>
      <c r="U1011" s="5"/>
      <c r="V1011" s="5"/>
      <c r="W1011" s="183"/>
    </row>
    <row r="1012" spans="1:23" ht="16.95" customHeight="1" x14ac:dyDescent="0.3">
      <c r="A1012" s="34"/>
      <c r="B1012" s="18">
        <v>942</v>
      </c>
      <c r="C1012" s="176">
        <v>43311</v>
      </c>
      <c r="D1012" s="7">
        <v>0.45293981481481477</v>
      </c>
      <c r="E1012" s="38">
        <v>0.91756944444444455</v>
      </c>
      <c r="F1012" s="9">
        <f t="shared" si="597"/>
        <v>0.46462962962962978</v>
      </c>
      <c r="G1012" s="5">
        <v>11</v>
      </c>
      <c r="H1012" s="42">
        <f t="shared" si="598"/>
        <v>1.5</v>
      </c>
      <c r="I1012" s="5">
        <f t="shared" si="593"/>
        <v>9.5</v>
      </c>
      <c r="J1012" s="28">
        <f t="shared" si="610"/>
        <v>0</v>
      </c>
      <c r="K1012" s="42">
        <f t="shared" si="594"/>
        <v>0</v>
      </c>
      <c r="L1012" s="130">
        <f t="shared" si="595"/>
        <v>0</v>
      </c>
      <c r="M1012" s="42">
        <f t="shared" si="596"/>
        <v>0</v>
      </c>
      <c r="N1012" s="42"/>
      <c r="O1012" s="42"/>
      <c r="P1012" s="42"/>
      <c r="Q1012" s="42"/>
      <c r="R1012" s="42"/>
      <c r="S1012" s="5"/>
      <c r="T1012" s="5"/>
      <c r="U1012" s="5"/>
      <c r="V1012" s="5"/>
      <c r="W1012" s="183"/>
    </row>
    <row r="1013" spans="1:23" ht="16.95" customHeight="1" x14ac:dyDescent="0.3">
      <c r="A1013" s="34"/>
      <c r="B1013" s="18">
        <v>943</v>
      </c>
      <c r="C1013" s="176">
        <v>43312</v>
      </c>
      <c r="D1013" s="7">
        <v>0.41349537037037037</v>
      </c>
      <c r="E1013" s="7">
        <v>0.73348379629629623</v>
      </c>
      <c r="F1013" s="9">
        <f t="shared" si="597"/>
        <v>0.31998842592592586</v>
      </c>
      <c r="G1013" s="5">
        <v>7.5</v>
      </c>
      <c r="H1013" s="42">
        <f t="shared" si="598"/>
        <v>0.5</v>
      </c>
      <c r="I1013" s="5">
        <f t="shared" si="593"/>
        <v>7</v>
      </c>
      <c r="J1013" s="28">
        <f t="shared" si="610"/>
        <v>0</v>
      </c>
      <c r="K1013" s="42">
        <f t="shared" si="594"/>
        <v>0</v>
      </c>
      <c r="L1013" s="130">
        <f t="shared" si="595"/>
        <v>0</v>
      </c>
      <c r="M1013" s="42">
        <f t="shared" si="596"/>
        <v>0</v>
      </c>
      <c r="N1013" s="42"/>
      <c r="O1013" s="42"/>
      <c r="P1013" s="42"/>
      <c r="Q1013" s="42"/>
      <c r="R1013" s="42"/>
      <c r="S1013" s="5"/>
      <c r="T1013" s="5"/>
      <c r="U1013" s="5"/>
      <c r="V1013" s="5"/>
      <c r="W1013" s="183"/>
    </row>
    <row r="1014" spans="1:23" ht="16.95" customHeight="1" x14ac:dyDescent="0.3">
      <c r="A1014" s="171" t="s">
        <v>59</v>
      </c>
      <c r="B1014" s="18">
        <v>944</v>
      </c>
      <c r="C1014" s="176">
        <v>43313</v>
      </c>
      <c r="D1014" s="7">
        <v>0.52050925925925928</v>
      </c>
      <c r="E1014" s="7">
        <v>0.64533564814814814</v>
      </c>
      <c r="F1014" s="9">
        <f t="shared" si="597"/>
        <v>0.12482638888888886</v>
      </c>
      <c r="G1014" s="5">
        <v>3</v>
      </c>
      <c r="H1014" s="42">
        <v>0</v>
      </c>
      <c r="I1014" s="5">
        <f t="shared" si="593"/>
        <v>3</v>
      </c>
      <c r="J1014" s="28">
        <f t="shared" si="610"/>
        <v>0</v>
      </c>
      <c r="K1014" s="42">
        <f t="shared" si="594"/>
        <v>0</v>
      </c>
      <c r="L1014" s="130">
        <f t="shared" si="595"/>
        <v>0</v>
      </c>
      <c r="M1014" s="42">
        <f>IF(K1014="?",0,ROUND(117*4/3*K1014+117*5/3*L1014,0))</f>
        <v>0</v>
      </c>
      <c r="N1014" s="42"/>
      <c r="O1014" s="42"/>
      <c r="P1014" s="42"/>
      <c r="Q1014" s="42"/>
      <c r="R1014" s="42"/>
      <c r="S1014" s="5"/>
      <c r="T1014" s="5"/>
      <c r="U1014" s="5"/>
      <c r="V1014" s="5"/>
      <c r="W1014" s="183"/>
    </row>
    <row r="1015" spans="1:23" ht="16.95" customHeight="1" x14ac:dyDescent="0.3">
      <c r="A1015" s="34" t="s">
        <v>129</v>
      </c>
      <c r="B1015" s="18">
        <v>945</v>
      </c>
      <c r="C1015" s="176">
        <v>43314</v>
      </c>
      <c r="D1015" s="7">
        <v>0.45349537037037035</v>
      </c>
      <c r="E1015" s="7">
        <v>0.91782407407407407</v>
      </c>
      <c r="F1015" s="9">
        <f t="shared" si="597"/>
        <v>0.46432870370370372</v>
      </c>
      <c r="G1015" s="5">
        <v>11</v>
      </c>
      <c r="H1015" s="42">
        <f t="shared" si="598"/>
        <v>1.5</v>
      </c>
      <c r="I1015" s="5">
        <f t="shared" si="593"/>
        <v>9.5</v>
      </c>
      <c r="J1015" s="28">
        <f t="shared" si="610"/>
        <v>0</v>
      </c>
      <c r="K1015" s="42">
        <f t="shared" si="594"/>
        <v>0</v>
      </c>
      <c r="L1015" s="130">
        <f t="shared" si="595"/>
        <v>0</v>
      </c>
      <c r="M1015" s="42">
        <f t="shared" si="596"/>
        <v>0</v>
      </c>
      <c r="N1015" s="42"/>
      <c r="O1015" s="42"/>
      <c r="P1015" s="42"/>
      <c r="Q1015" s="42"/>
      <c r="R1015" s="42"/>
      <c r="S1015" s="5"/>
      <c r="T1015" s="5"/>
      <c r="U1015" s="5"/>
      <c r="V1015" s="5"/>
      <c r="W1015" s="183"/>
    </row>
    <row r="1016" spans="1:23" ht="16.95" customHeight="1" x14ac:dyDescent="0.3">
      <c r="A1016" s="34" t="s">
        <v>128</v>
      </c>
      <c r="B1016" s="18">
        <v>946</v>
      </c>
      <c r="C1016" s="176">
        <v>43315</v>
      </c>
      <c r="D1016" s="189" t="s">
        <v>21</v>
      </c>
      <c r="E1016" s="190"/>
      <c r="F1016" s="9"/>
      <c r="G1016" s="5"/>
      <c r="H1016" s="42"/>
      <c r="I1016" s="5"/>
      <c r="J1016" s="28"/>
      <c r="K1016" s="42"/>
      <c r="L1016" s="130"/>
      <c r="M1016" s="42"/>
      <c r="N1016" s="42"/>
      <c r="O1016" s="42"/>
      <c r="P1016" s="42"/>
      <c r="Q1016" s="42"/>
      <c r="R1016" s="42"/>
      <c r="S1016" s="5"/>
      <c r="T1016" s="5"/>
      <c r="U1016" s="5"/>
      <c r="V1016" s="5"/>
      <c r="W1016" s="183"/>
    </row>
    <row r="1017" spans="1:23" ht="16.95" customHeight="1" x14ac:dyDescent="0.3">
      <c r="A1017" s="34" t="s">
        <v>130</v>
      </c>
      <c r="B1017" s="18">
        <v>947</v>
      </c>
      <c r="C1017" s="176">
        <v>43316</v>
      </c>
      <c r="D1017" s="7">
        <v>0.43035879629629631</v>
      </c>
      <c r="E1017" s="7">
        <v>0.86498842592592595</v>
      </c>
      <c r="F1017" s="9">
        <f t="shared" si="597"/>
        <v>0.43462962962962964</v>
      </c>
      <c r="G1017" s="5">
        <v>10.5</v>
      </c>
      <c r="H1017" s="42">
        <f t="shared" si="598"/>
        <v>1.5</v>
      </c>
      <c r="I1017" s="5">
        <f t="shared" si="593"/>
        <v>9</v>
      </c>
      <c r="J1017" s="28">
        <f t="shared" si="610"/>
        <v>0</v>
      </c>
      <c r="K1017" s="42">
        <f t="shared" si="594"/>
        <v>0</v>
      </c>
      <c r="L1017" s="130">
        <f t="shared" si="595"/>
        <v>0</v>
      </c>
      <c r="M1017" s="42">
        <f t="shared" si="596"/>
        <v>0</v>
      </c>
      <c r="N1017" s="42"/>
      <c r="O1017" s="42"/>
      <c r="P1017" s="42"/>
      <c r="Q1017" s="42"/>
      <c r="R1017" s="42"/>
      <c r="S1017" s="5"/>
      <c r="T1017" s="5"/>
      <c r="U1017" s="5"/>
      <c r="V1017" s="5"/>
      <c r="W1017" s="183"/>
    </row>
    <row r="1018" spans="1:23" ht="16.95" customHeight="1" x14ac:dyDescent="0.3">
      <c r="A1018" s="34" t="s">
        <v>107</v>
      </c>
      <c r="B1018" s="18">
        <v>948</v>
      </c>
      <c r="C1018" s="176">
        <v>43317</v>
      </c>
      <c r="D1018" s="189" t="s">
        <v>21</v>
      </c>
      <c r="E1018" s="190"/>
      <c r="F1018" s="9"/>
      <c r="G1018" s="5"/>
      <c r="H1018" s="42">
        <f t="shared" si="598"/>
        <v>0.5</v>
      </c>
      <c r="I1018" s="5"/>
      <c r="J1018" s="28">
        <f t="shared" si="610"/>
        <v>0</v>
      </c>
      <c r="K1018" s="42"/>
      <c r="L1018" s="130"/>
      <c r="M1018" s="42"/>
      <c r="N1018" s="42"/>
      <c r="O1018" s="42"/>
      <c r="P1018" s="42"/>
      <c r="Q1018" s="42"/>
      <c r="R1018" s="42"/>
      <c r="S1018" s="5"/>
      <c r="T1018" s="5"/>
      <c r="U1018" s="5"/>
      <c r="V1018" s="5"/>
      <c r="W1018" s="183"/>
    </row>
    <row r="1019" spans="1:23" ht="16.95" customHeight="1" x14ac:dyDescent="0.3">
      <c r="A1019" s="34"/>
      <c r="B1019" s="18">
        <v>949</v>
      </c>
      <c r="C1019" s="176">
        <v>43318</v>
      </c>
      <c r="D1019" s="7">
        <v>0.45152777777777775</v>
      </c>
      <c r="E1019" s="7">
        <v>0.91766203703703697</v>
      </c>
      <c r="F1019" s="9">
        <f t="shared" si="597"/>
        <v>0.46613425925925922</v>
      </c>
      <c r="G1019" s="5">
        <v>11</v>
      </c>
      <c r="H1019" s="42">
        <f t="shared" si="598"/>
        <v>1.5</v>
      </c>
      <c r="I1019" s="5">
        <f t="shared" si="593"/>
        <v>9.5</v>
      </c>
      <c r="J1019" s="28">
        <f t="shared" si="610"/>
        <v>0</v>
      </c>
      <c r="K1019" s="42">
        <f t="shared" si="594"/>
        <v>0</v>
      </c>
      <c r="L1019" s="130">
        <f t="shared" si="595"/>
        <v>0</v>
      </c>
      <c r="M1019" s="42">
        <f t="shared" si="596"/>
        <v>0</v>
      </c>
      <c r="N1019" s="42"/>
      <c r="O1019" s="42"/>
      <c r="P1019" s="42"/>
      <c r="Q1019" s="42"/>
      <c r="R1019" s="42"/>
      <c r="S1019" s="5"/>
      <c r="T1019" s="5"/>
      <c r="U1019" s="5"/>
      <c r="V1019" s="5"/>
      <c r="W1019" s="183"/>
    </row>
    <row r="1020" spans="1:23" ht="16.95" customHeight="1" x14ac:dyDescent="0.3">
      <c r="A1020" s="34"/>
      <c r="B1020" s="18">
        <v>950</v>
      </c>
      <c r="C1020" s="176">
        <v>43319</v>
      </c>
      <c r="D1020" s="189" t="s">
        <v>21</v>
      </c>
      <c r="E1020" s="190"/>
      <c r="F1020" s="9"/>
      <c r="G1020" s="5"/>
      <c r="H1020" s="42"/>
      <c r="I1020" s="5"/>
      <c r="J1020" s="28"/>
      <c r="K1020" s="42"/>
      <c r="L1020" s="130"/>
      <c r="M1020" s="42"/>
      <c r="N1020" s="42"/>
      <c r="O1020" s="42"/>
      <c r="P1020" s="42"/>
      <c r="Q1020" s="42"/>
      <c r="R1020" s="42"/>
      <c r="S1020" s="5"/>
      <c r="T1020" s="5"/>
      <c r="U1020" s="5"/>
      <c r="V1020" s="5"/>
      <c r="W1020" s="183"/>
    </row>
    <row r="1021" spans="1:23" ht="16.95" customHeight="1" x14ac:dyDescent="0.3">
      <c r="A1021" s="34"/>
      <c r="B1021" s="18">
        <v>951</v>
      </c>
      <c r="C1021" s="176">
        <v>43320</v>
      </c>
      <c r="D1021" s="7">
        <v>0.4226273148148148</v>
      </c>
      <c r="E1021" s="7">
        <v>0.92206018518518518</v>
      </c>
      <c r="F1021" s="9">
        <f t="shared" si="597"/>
        <v>0.49943287037037037</v>
      </c>
      <c r="G1021" s="5">
        <v>12</v>
      </c>
      <c r="H1021" s="42">
        <f t="shared" si="598"/>
        <v>1.5</v>
      </c>
      <c r="I1021" s="5">
        <f t="shared" si="593"/>
        <v>10.5</v>
      </c>
      <c r="J1021" s="28">
        <f t="shared" si="610"/>
        <v>0.5</v>
      </c>
      <c r="K1021" s="42">
        <f t="shared" si="594"/>
        <v>0.5</v>
      </c>
      <c r="L1021" s="130">
        <f t="shared" si="595"/>
        <v>0</v>
      </c>
      <c r="M1021" s="42">
        <f t="shared" si="596"/>
        <v>78</v>
      </c>
      <c r="N1021" s="42"/>
      <c r="O1021" s="42"/>
      <c r="P1021" s="42"/>
      <c r="Q1021" s="42"/>
      <c r="R1021" s="42"/>
      <c r="S1021" s="5"/>
      <c r="T1021" s="5"/>
      <c r="U1021" s="5"/>
      <c r="V1021" s="5"/>
      <c r="W1021" s="183"/>
    </row>
    <row r="1022" spans="1:23" ht="16.95" customHeight="1" x14ac:dyDescent="0.3">
      <c r="A1022" s="34"/>
      <c r="B1022" s="18">
        <v>952</v>
      </c>
      <c r="C1022" s="176">
        <v>43321</v>
      </c>
      <c r="D1022" s="189" t="s">
        <v>21</v>
      </c>
      <c r="E1022" s="190"/>
      <c r="F1022" s="9"/>
      <c r="G1022" s="5"/>
      <c r="H1022" s="42"/>
      <c r="I1022" s="5"/>
      <c r="J1022" s="28"/>
      <c r="K1022" s="42"/>
      <c r="L1022" s="130"/>
      <c r="M1022" s="42"/>
      <c r="N1022" s="42"/>
      <c r="O1022" s="42"/>
      <c r="P1022" s="42"/>
      <c r="Q1022" s="42"/>
      <c r="R1022" s="42"/>
      <c r="S1022" s="5"/>
      <c r="T1022" s="5"/>
      <c r="U1022" s="5"/>
      <c r="V1022" s="5"/>
      <c r="W1022" s="183"/>
    </row>
    <row r="1023" spans="1:23" ht="16.95" customHeight="1" x14ac:dyDescent="0.3">
      <c r="A1023" s="34"/>
      <c r="B1023" s="18">
        <v>953</v>
      </c>
      <c r="C1023" s="176">
        <v>43322</v>
      </c>
      <c r="D1023" s="7">
        <v>0.53635416666666669</v>
      </c>
      <c r="E1023" s="7">
        <v>0.94726851851851857</v>
      </c>
      <c r="F1023" s="9">
        <f t="shared" si="597"/>
        <v>0.41091435185185188</v>
      </c>
      <c r="G1023" s="5">
        <v>10</v>
      </c>
      <c r="H1023" s="42">
        <f t="shared" si="598"/>
        <v>1.5</v>
      </c>
      <c r="I1023" s="5">
        <f t="shared" si="593"/>
        <v>8.5</v>
      </c>
      <c r="J1023" s="28">
        <f t="shared" si="610"/>
        <v>0</v>
      </c>
      <c r="K1023" s="42">
        <f t="shared" si="594"/>
        <v>0</v>
      </c>
      <c r="L1023" s="130">
        <f t="shared" si="595"/>
        <v>0</v>
      </c>
      <c r="M1023" s="42">
        <f t="shared" si="596"/>
        <v>0</v>
      </c>
      <c r="N1023" s="42"/>
      <c r="O1023" s="42"/>
      <c r="P1023" s="42"/>
      <c r="Q1023" s="42"/>
      <c r="R1023" s="42"/>
      <c r="S1023" s="5"/>
      <c r="T1023" s="5"/>
      <c r="U1023" s="5"/>
      <c r="V1023" s="5"/>
      <c r="W1023" s="183"/>
    </row>
    <row r="1024" spans="1:23" ht="16.95" customHeight="1" x14ac:dyDescent="0.3">
      <c r="A1024" s="34"/>
      <c r="B1024" s="18">
        <v>954</v>
      </c>
      <c r="C1024" s="176">
        <v>43323</v>
      </c>
      <c r="D1024" s="7">
        <v>0.49336805555555557</v>
      </c>
      <c r="E1024" s="7">
        <v>0.92273148148148154</v>
      </c>
      <c r="F1024" s="9">
        <f t="shared" si="597"/>
        <v>0.42936342592592597</v>
      </c>
      <c r="G1024" s="5">
        <v>10.5</v>
      </c>
      <c r="H1024" s="42">
        <f t="shared" si="598"/>
        <v>1.5</v>
      </c>
      <c r="I1024" s="5">
        <f t="shared" si="593"/>
        <v>9</v>
      </c>
      <c r="J1024" s="28">
        <f t="shared" si="610"/>
        <v>0</v>
      </c>
      <c r="K1024" s="42">
        <f t="shared" si="594"/>
        <v>0</v>
      </c>
      <c r="L1024" s="130">
        <f t="shared" si="595"/>
        <v>0</v>
      </c>
      <c r="M1024" s="42">
        <f t="shared" si="596"/>
        <v>0</v>
      </c>
      <c r="N1024" s="42"/>
      <c r="O1024" s="42"/>
      <c r="P1024" s="42"/>
      <c r="Q1024" s="42"/>
      <c r="R1024" s="42"/>
      <c r="S1024" s="5"/>
      <c r="T1024" s="5"/>
      <c r="U1024" s="5"/>
      <c r="V1024" s="5"/>
      <c r="W1024" s="183"/>
    </row>
    <row r="1025" spans="1:23" ht="16.95" customHeight="1" x14ac:dyDescent="0.3">
      <c r="A1025" s="34"/>
      <c r="B1025" s="18">
        <v>955</v>
      </c>
      <c r="C1025" s="176">
        <v>43324</v>
      </c>
      <c r="D1025" s="7">
        <v>0.42766203703703703</v>
      </c>
      <c r="E1025" s="7">
        <v>0.92093749999999996</v>
      </c>
      <c r="F1025" s="9">
        <f t="shared" si="597"/>
        <v>0.49327546296296293</v>
      </c>
      <c r="G1025" s="5">
        <v>12</v>
      </c>
      <c r="H1025" s="42">
        <f t="shared" si="598"/>
        <v>1.5</v>
      </c>
      <c r="I1025" s="5">
        <f t="shared" si="593"/>
        <v>10.5</v>
      </c>
      <c r="J1025" s="28">
        <f t="shared" si="610"/>
        <v>0.5</v>
      </c>
      <c r="K1025" s="42">
        <f t="shared" si="594"/>
        <v>0.5</v>
      </c>
      <c r="L1025" s="130">
        <f t="shared" si="595"/>
        <v>0</v>
      </c>
      <c r="M1025" s="42">
        <f t="shared" si="596"/>
        <v>78</v>
      </c>
      <c r="N1025" s="42"/>
      <c r="O1025" s="42"/>
      <c r="P1025" s="42"/>
      <c r="Q1025" s="42"/>
      <c r="R1025" s="42"/>
      <c r="S1025" s="5"/>
      <c r="T1025" s="5"/>
      <c r="U1025" s="5"/>
      <c r="V1025" s="5"/>
      <c r="W1025" s="183"/>
    </row>
    <row r="1026" spans="1:23" ht="16.95" customHeight="1" x14ac:dyDescent="0.3">
      <c r="A1026" s="34"/>
      <c r="B1026" s="18">
        <v>956</v>
      </c>
      <c r="C1026" s="176">
        <v>43325</v>
      </c>
      <c r="D1026" s="7" t="s">
        <v>69</v>
      </c>
      <c r="E1026" s="7">
        <v>0.92189814814814808</v>
      </c>
      <c r="F1026" s="9"/>
      <c r="G1026" s="28">
        <v>9</v>
      </c>
      <c r="H1026" s="42">
        <f t="shared" si="598"/>
        <v>1.5</v>
      </c>
      <c r="I1026" s="5">
        <f t="shared" si="593"/>
        <v>7.5</v>
      </c>
      <c r="J1026" s="28">
        <f t="shared" si="610"/>
        <v>0</v>
      </c>
      <c r="K1026" s="42">
        <f t="shared" si="594"/>
        <v>0</v>
      </c>
      <c r="L1026" s="130">
        <f t="shared" si="595"/>
        <v>0</v>
      </c>
      <c r="M1026" s="42">
        <f t="shared" si="596"/>
        <v>0</v>
      </c>
      <c r="N1026" s="42"/>
      <c r="O1026" s="42"/>
      <c r="P1026" s="42"/>
      <c r="Q1026" s="42"/>
      <c r="R1026" s="42"/>
      <c r="S1026" s="5"/>
      <c r="T1026" s="5"/>
      <c r="U1026" s="5"/>
      <c r="V1026" s="5"/>
      <c r="W1026" s="183"/>
    </row>
    <row r="1027" spans="1:23" ht="16.95" customHeight="1" x14ac:dyDescent="0.3">
      <c r="A1027" s="34"/>
      <c r="B1027" s="18">
        <v>957</v>
      </c>
      <c r="C1027" s="176">
        <v>43326</v>
      </c>
      <c r="D1027" s="7">
        <v>0.42314814814814811</v>
      </c>
      <c r="E1027" s="7">
        <v>0.92216435185185175</v>
      </c>
      <c r="F1027" s="9">
        <f t="shared" si="597"/>
        <v>0.49901620370370364</v>
      </c>
      <c r="G1027" s="5">
        <v>12</v>
      </c>
      <c r="H1027" s="42">
        <f t="shared" si="598"/>
        <v>1.5</v>
      </c>
      <c r="I1027" s="5">
        <f t="shared" si="593"/>
        <v>10.5</v>
      </c>
      <c r="J1027" s="28">
        <f t="shared" si="610"/>
        <v>0.5</v>
      </c>
      <c r="K1027" s="42">
        <f t="shared" si="594"/>
        <v>0.5</v>
      </c>
      <c r="L1027" s="130">
        <f t="shared" si="595"/>
        <v>0</v>
      </c>
      <c r="M1027" s="42">
        <f t="shared" si="596"/>
        <v>78</v>
      </c>
      <c r="N1027" s="42"/>
      <c r="O1027" s="42"/>
      <c r="P1027" s="42"/>
      <c r="Q1027" s="42"/>
      <c r="R1027" s="42"/>
      <c r="S1027" s="5"/>
      <c r="T1027" s="5"/>
      <c r="U1027" s="5"/>
      <c r="V1027" s="5"/>
      <c r="W1027" s="183"/>
    </row>
    <row r="1028" spans="1:23" ht="16.95" customHeight="1" x14ac:dyDescent="0.3">
      <c r="A1028" s="34"/>
      <c r="B1028" s="18">
        <v>958</v>
      </c>
      <c r="C1028" s="176">
        <v>43327</v>
      </c>
      <c r="D1028" s="7">
        <v>0.42859953703703701</v>
      </c>
      <c r="E1028" s="7">
        <v>0.92071759259259256</v>
      </c>
      <c r="F1028" s="9">
        <f t="shared" si="597"/>
        <v>0.49211805555555554</v>
      </c>
      <c r="G1028" s="5">
        <v>12</v>
      </c>
      <c r="H1028" s="42">
        <f t="shared" si="598"/>
        <v>1.5</v>
      </c>
      <c r="I1028" s="5">
        <f t="shared" si="593"/>
        <v>10.5</v>
      </c>
      <c r="J1028" s="28">
        <f t="shared" si="610"/>
        <v>0.5</v>
      </c>
      <c r="K1028" s="42">
        <f t="shared" si="594"/>
        <v>0.5</v>
      </c>
      <c r="L1028" s="130">
        <f t="shared" si="595"/>
        <v>0</v>
      </c>
      <c r="M1028" s="42">
        <f t="shared" si="596"/>
        <v>78</v>
      </c>
      <c r="N1028" s="42"/>
      <c r="O1028" s="42"/>
      <c r="P1028" s="42"/>
      <c r="Q1028" s="42"/>
      <c r="R1028" s="42"/>
      <c r="S1028" s="5"/>
      <c r="T1028" s="5"/>
      <c r="U1028" s="5"/>
      <c r="V1028" s="5"/>
      <c r="W1028" s="183"/>
    </row>
    <row r="1029" spans="1:23" x14ac:dyDescent="0.3">
      <c r="A1029" s="34"/>
      <c r="B1029" s="18">
        <v>959</v>
      </c>
      <c r="C1029" s="176">
        <v>43328</v>
      </c>
      <c r="D1029" s="7" t="s">
        <v>69</v>
      </c>
      <c r="E1029" s="7" t="s">
        <v>69</v>
      </c>
      <c r="F1029" s="9"/>
      <c r="G1029" s="140">
        <v>8</v>
      </c>
      <c r="H1029" s="42">
        <f t="shared" si="598"/>
        <v>0.5</v>
      </c>
      <c r="I1029" s="5">
        <f t="shared" si="593"/>
        <v>7.5</v>
      </c>
      <c r="J1029" s="28">
        <f>IF(I1029-10&lt;0,0,(I1029-10))</f>
        <v>0</v>
      </c>
      <c r="K1029" s="42">
        <f t="shared" si="594"/>
        <v>0</v>
      </c>
      <c r="L1029" s="130">
        <f t="shared" si="595"/>
        <v>0</v>
      </c>
      <c r="M1029" s="42">
        <f t="shared" si="596"/>
        <v>0</v>
      </c>
      <c r="N1029" s="42"/>
      <c r="O1029" s="42"/>
      <c r="P1029" s="42"/>
      <c r="Q1029" s="42"/>
      <c r="R1029" s="42"/>
      <c r="S1029" s="5"/>
      <c r="T1029" s="5"/>
      <c r="U1029" s="5"/>
      <c r="V1029" s="5"/>
      <c r="W1029" s="183"/>
    </row>
    <row r="1030" spans="1:23" ht="16.95" customHeight="1" x14ac:dyDescent="0.3">
      <c r="A1030" s="34"/>
      <c r="B1030" s="18">
        <v>960</v>
      </c>
      <c r="C1030" s="176">
        <v>43329</v>
      </c>
      <c r="D1030" s="189" t="s">
        <v>21</v>
      </c>
      <c r="E1030" s="190"/>
      <c r="F1030" s="9"/>
      <c r="G1030" s="5"/>
      <c r="H1030" s="42"/>
      <c r="I1030" s="5"/>
      <c r="J1030" s="28"/>
      <c r="K1030" s="42"/>
      <c r="L1030" s="130"/>
      <c r="M1030" s="42"/>
      <c r="N1030" s="42"/>
      <c r="O1030" s="42"/>
      <c r="P1030" s="42"/>
      <c r="Q1030" s="42"/>
      <c r="R1030" s="42"/>
      <c r="S1030" s="5"/>
      <c r="T1030" s="5"/>
      <c r="U1030" s="5"/>
      <c r="V1030" s="5"/>
      <c r="W1030" s="183"/>
    </row>
    <row r="1031" spans="1:23" ht="16.95" customHeight="1" x14ac:dyDescent="0.3">
      <c r="A1031" s="34"/>
      <c r="B1031" s="18">
        <v>961</v>
      </c>
      <c r="C1031" s="176">
        <v>43330</v>
      </c>
      <c r="D1031" s="7">
        <v>0.43880787037037039</v>
      </c>
      <c r="E1031" s="7">
        <v>0.82788194444444441</v>
      </c>
      <c r="F1031" s="9">
        <f t="shared" si="597"/>
        <v>0.38907407407407402</v>
      </c>
      <c r="G1031" s="5">
        <v>9.5</v>
      </c>
      <c r="H1031" s="42">
        <f t="shared" si="598"/>
        <v>1.5</v>
      </c>
      <c r="I1031" s="5">
        <f t="shared" si="593"/>
        <v>8</v>
      </c>
      <c r="J1031" s="28">
        <f t="shared" si="610"/>
        <v>0</v>
      </c>
      <c r="K1031" s="42">
        <f t="shared" si="594"/>
        <v>0</v>
      </c>
      <c r="L1031" s="130">
        <f t="shared" si="595"/>
        <v>0</v>
      </c>
      <c r="M1031" s="42">
        <f t="shared" si="596"/>
        <v>0</v>
      </c>
      <c r="N1031" s="42"/>
      <c r="O1031" s="42"/>
      <c r="P1031" s="42"/>
      <c r="Q1031" s="42"/>
      <c r="R1031" s="42"/>
      <c r="S1031" s="5"/>
      <c r="T1031" s="5"/>
      <c r="U1031" s="5"/>
      <c r="V1031" s="5"/>
      <c r="W1031" s="183"/>
    </row>
    <row r="1032" spans="1:23" ht="16.95" customHeight="1" x14ac:dyDescent="0.3">
      <c r="A1032" s="34"/>
      <c r="B1032" s="18">
        <v>962</v>
      </c>
      <c r="C1032" s="176">
        <v>43331</v>
      </c>
      <c r="D1032" s="7">
        <v>0.43097222222222226</v>
      </c>
      <c r="E1032" s="7">
        <v>0.8364583333333333</v>
      </c>
      <c r="F1032" s="9">
        <f t="shared" si="597"/>
        <v>0.40548611111111105</v>
      </c>
      <c r="G1032" s="5">
        <v>9.5</v>
      </c>
      <c r="H1032" s="42">
        <f t="shared" si="598"/>
        <v>1.5</v>
      </c>
      <c r="I1032" s="5">
        <f t="shared" si="593"/>
        <v>8</v>
      </c>
      <c r="J1032" s="28">
        <f t="shared" si="610"/>
        <v>0</v>
      </c>
      <c r="K1032" s="42">
        <f t="shared" si="594"/>
        <v>0</v>
      </c>
      <c r="L1032" s="130">
        <f t="shared" si="595"/>
        <v>0</v>
      </c>
      <c r="M1032" s="42">
        <f t="shared" si="596"/>
        <v>0</v>
      </c>
      <c r="N1032" s="42"/>
      <c r="O1032" s="42"/>
      <c r="P1032" s="42"/>
      <c r="Q1032" s="42"/>
      <c r="R1032" s="42"/>
      <c r="S1032" s="5"/>
      <c r="T1032" s="5"/>
      <c r="U1032" s="5"/>
      <c r="V1032" s="5"/>
      <c r="W1032" s="183"/>
    </row>
    <row r="1033" spans="1:23" ht="16.95" customHeight="1" x14ac:dyDescent="0.3">
      <c r="A1033" s="34"/>
      <c r="B1033" s="18">
        <v>963</v>
      </c>
      <c r="C1033" s="176">
        <v>43332</v>
      </c>
      <c r="D1033" s="189" t="s">
        <v>21</v>
      </c>
      <c r="E1033" s="190"/>
      <c r="F1033" s="9"/>
      <c r="G1033" s="5"/>
      <c r="H1033" s="42"/>
      <c r="I1033" s="5"/>
      <c r="J1033" s="28"/>
      <c r="K1033" s="42"/>
      <c r="L1033" s="130"/>
      <c r="M1033" s="42"/>
      <c r="N1033" s="42"/>
      <c r="O1033" s="42"/>
      <c r="P1033" s="42"/>
      <c r="Q1033" s="42"/>
      <c r="R1033" s="42"/>
      <c r="S1033" s="5"/>
      <c r="T1033" s="5"/>
      <c r="U1033" s="5"/>
      <c r="V1033" s="5"/>
      <c r="W1033" s="183"/>
    </row>
    <row r="1034" spans="1:23" ht="16.95" customHeight="1" x14ac:dyDescent="0.3">
      <c r="A1034" s="34"/>
      <c r="B1034" s="18">
        <v>964</v>
      </c>
      <c r="C1034" s="176">
        <v>43333</v>
      </c>
      <c r="D1034" s="189" t="s">
        <v>21</v>
      </c>
      <c r="E1034" s="190"/>
      <c r="F1034" s="9"/>
      <c r="G1034" s="5"/>
      <c r="H1034" s="42"/>
      <c r="I1034" s="5"/>
      <c r="J1034" s="28"/>
      <c r="K1034" s="42"/>
      <c r="L1034" s="130"/>
      <c r="M1034" s="42"/>
      <c r="N1034" s="42"/>
      <c r="O1034" s="42"/>
      <c r="P1034" s="42"/>
      <c r="Q1034" s="42"/>
      <c r="R1034" s="42"/>
      <c r="S1034" s="5"/>
      <c r="T1034" s="5"/>
      <c r="U1034" s="5"/>
      <c r="V1034" s="5"/>
      <c r="W1034" s="183"/>
    </row>
    <row r="1035" spans="1:23" ht="16.95" customHeight="1" x14ac:dyDescent="0.3">
      <c r="A1035" s="34"/>
      <c r="B1035" s="18">
        <v>965</v>
      </c>
      <c r="C1035" s="176">
        <v>43334</v>
      </c>
      <c r="D1035" s="7">
        <v>0.45086805555555554</v>
      </c>
      <c r="E1035" s="7">
        <v>0.7801851851851852</v>
      </c>
      <c r="F1035" s="9">
        <f t="shared" si="597"/>
        <v>0.32931712962962967</v>
      </c>
      <c r="G1035" s="5">
        <v>8</v>
      </c>
      <c r="H1035" s="42">
        <f t="shared" si="598"/>
        <v>0.5</v>
      </c>
      <c r="I1035" s="5">
        <f t="shared" si="593"/>
        <v>7.5</v>
      </c>
      <c r="J1035" s="28">
        <f t="shared" si="610"/>
        <v>0</v>
      </c>
      <c r="K1035" s="42">
        <f t="shared" si="594"/>
        <v>0</v>
      </c>
      <c r="L1035" s="130">
        <f t="shared" si="595"/>
        <v>0</v>
      </c>
      <c r="M1035" s="42">
        <f t="shared" si="596"/>
        <v>0</v>
      </c>
      <c r="N1035" s="42"/>
      <c r="O1035" s="42"/>
      <c r="P1035" s="42"/>
      <c r="Q1035" s="42"/>
      <c r="R1035" s="42"/>
      <c r="S1035" s="5"/>
      <c r="T1035" s="5"/>
      <c r="U1035" s="5"/>
      <c r="V1035" s="5"/>
      <c r="W1035" s="183"/>
    </row>
    <row r="1036" spans="1:23" ht="16.95" customHeight="1" x14ac:dyDescent="0.3">
      <c r="A1036" s="34"/>
      <c r="B1036" s="18">
        <v>966</v>
      </c>
      <c r="C1036" s="176">
        <v>43335</v>
      </c>
      <c r="D1036" s="7">
        <v>0.62827546296296299</v>
      </c>
      <c r="E1036" s="7">
        <v>0.92075231481481479</v>
      </c>
      <c r="F1036" s="9">
        <f t="shared" si="597"/>
        <v>0.29247685185185179</v>
      </c>
      <c r="G1036" s="5">
        <v>7</v>
      </c>
      <c r="H1036" s="42">
        <f t="shared" si="598"/>
        <v>0.5</v>
      </c>
      <c r="I1036" s="5">
        <f t="shared" si="593"/>
        <v>6.5</v>
      </c>
      <c r="J1036" s="28">
        <f t="shared" si="610"/>
        <v>0</v>
      </c>
      <c r="K1036" s="42">
        <f t="shared" si="594"/>
        <v>0</v>
      </c>
      <c r="L1036" s="130">
        <f t="shared" si="595"/>
        <v>0</v>
      </c>
      <c r="M1036" s="42">
        <f t="shared" si="596"/>
        <v>0</v>
      </c>
      <c r="N1036" s="42">
        <v>2</v>
      </c>
      <c r="O1036" s="42">
        <v>4.5</v>
      </c>
      <c r="P1036" s="42">
        <f>IF(O1036&gt;6,ROUND(N1036*4/3*117+6*5/3*117+(O1036-6)*8/3*117,0),ROUND(N1036*4/3*117+O1036*5/3*117,0))</f>
        <v>1190</v>
      </c>
      <c r="Q1036" s="42"/>
      <c r="R1036" s="42"/>
      <c r="S1036" s="5"/>
      <c r="T1036" s="5"/>
      <c r="U1036" s="5"/>
      <c r="V1036" s="5"/>
      <c r="W1036" s="183"/>
    </row>
    <row r="1037" spans="1:23" x14ac:dyDescent="0.3">
      <c r="A1037" s="34"/>
      <c r="B1037" s="18"/>
      <c r="C1037" s="177" t="s">
        <v>207</v>
      </c>
      <c r="D1037" s="26"/>
      <c r="E1037" s="26"/>
      <c r="F1037" s="32"/>
      <c r="G1037" s="27">
        <f>SUM(G1009:G1036)</f>
        <v>199</v>
      </c>
      <c r="H1037" s="27">
        <f t="shared" ref="H1037:I1037" si="611">SUM(H1009:H1036)</f>
        <v>25.5</v>
      </c>
      <c r="I1037" s="27">
        <f t="shared" si="611"/>
        <v>174</v>
      </c>
      <c r="J1037" s="27">
        <f t="shared" ref="J1037:V1037" si="612">SUM(J1009:J1036)</f>
        <v>2</v>
      </c>
      <c r="K1037" s="27">
        <f t="shared" si="612"/>
        <v>2</v>
      </c>
      <c r="L1037" s="36">
        <f t="shared" si="612"/>
        <v>0</v>
      </c>
      <c r="M1037" s="27">
        <f t="shared" si="612"/>
        <v>312</v>
      </c>
      <c r="N1037" s="27">
        <f t="shared" ref="N1037:P1037" si="613">SUM(N1009:N1036)</f>
        <v>2</v>
      </c>
      <c r="O1037" s="27">
        <f t="shared" si="613"/>
        <v>4.5</v>
      </c>
      <c r="P1037" s="27">
        <f t="shared" si="613"/>
        <v>1190</v>
      </c>
      <c r="Q1037" s="27">
        <v>1</v>
      </c>
      <c r="R1037" s="27">
        <f t="shared" si="612"/>
        <v>1385</v>
      </c>
      <c r="S1037" s="27">
        <v>0</v>
      </c>
      <c r="T1037" s="27">
        <f t="shared" si="612"/>
        <v>0</v>
      </c>
      <c r="U1037" s="36">
        <f t="shared" si="612"/>
        <v>0</v>
      </c>
      <c r="V1037" s="27">
        <f t="shared" si="612"/>
        <v>0</v>
      </c>
      <c r="W1037" s="47" t="s">
        <v>230</v>
      </c>
    </row>
    <row r="1038" spans="1:23" x14ac:dyDescent="0.3">
      <c r="A1038" s="34"/>
      <c r="B1038" s="118"/>
      <c r="C1038" s="177" t="s">
        <v>336</v>
      </c>
      <c r="D1038" s="84"/>
      <c r="E1038" s="85"/>
      <c r="F1038" s="32"/>
      <c r="G1038" s="27">
        <f>G1037-G1011</f>
        <v>190</v>
      </c>
      <c r="H1038" s="27">
        <f t="shared" ref="H1038:M1038" si="614">H1037-H1011</f>
        <v>24</v>
      </c>
      <c r="I1038" s="27">
        <f t="shared" si="614"/>
        <v>166.5</v>
      </c>
      <c r="J1038" s="27">
        <f t="shared" si="614"/>
        <v>2</v>
      </c>
      <c r="K1038" s="27">
        <f t="shared" si="614"/>
        <v>2</v>
      </c>
      <c r="L1038" s="27">
        <f t="shared" si="614"/>
        <v>0</v>
      </c>
      <c r="M1038" s="27">
        <f t="shared" si="614"/>
        <v>312</v>
      </c>
      <c r="N1038" s="27">
        <f>N1037</f>
        <v>2</v>
      </c>
      <c r="O1038" s="27">
        <f t="shared" ref="O1038" si="615">O1037</f>
        <v>4.5</v>
      </c>
      <c r="P1038" s="27">
        <f t="shared" ref="P1038" si="616">P1037</f>
        <v>1190</v>
      </c>
      <c r="Q1038" s="27">
        <f t="shared" ref="Q1038" si="617">Q1037</f>
        <v>1</v>
      </c>
      <c r="R1038" s="27">
        <f t="shared" ref="R1038" si="618">R1037</f>
        <v>1385</v>
      </c>
      <c r="S1038" s="27">
        <f t="shared" ref="S1038" si="619">S1037</f>
        <v>0</v>
      </c>
      <c r="T1038" s="27">
        <f t="shared" ref="T1038" si="620">T1037</f>
        <v>0</v>
      </c>
      <c r="U1038" s="36">
        <f t="shared" ref="U1038" si="621">U1037</f>
        <v>0</v>
      </c>
      <c r="V1038" s="27">
        <f t="shared" ref="V1038" si="622">V1037</f>
        <v>0</v>
      </c>
      <c r="W1038" s="27"/>
    </row>
    <row r="1039" spans="1:23" ht="16.95" customHeight="1" x14ac:dyDescent="0.3">
      <c r="A1039" s="34"/>
      <c r="B1039" s="18">
        <v>967</v>
      </c>
      <c r="C1039" s="179">
        <v>43336</v>
      </c>
      <c r="D1039" s="81">
        <v>0.43101851851851852</v>
      </c>
      <c r="E1039" s="81">
        <v>0.77082175925925922</v>
      </c>
      <c r="F1039" s="76">
        <f t="shared" si="597"/>
        <v>0.3398032407407407</v>
      </c>
      <c r="G1039" s="77">
        <v>8</v>
      </c>
      <c r="H1039" s="78">
        <f t="shared" si="598"/>
        <v>0.5</v>
      </c>
      <c r="I1039" s="77">
        <f t="shared" si="593"/>
        <v>7.5</v>
      </c>
      <c r="J1039" s="79">
        <f t="shared" ref="J1039:J1066" si="623">IF(I1039-10&lt;0,0,(I1039-10))</f>
        <v>0</v>
      </c>
      <c r="K1039" s="78">
        <f t="shared" si="594"/>
        <v>0</v>
      </c>
      <c r="L1039" s="80">
        <f t="shared" si="595"/>
        <v>0</v>
      </c>
      <c r="M1039" s="78">
        <f t="shared" si="596"/>
        <v>0</v>
      </c>
      <c r="N1039" s="78"/>
      <c r="O1039" s="78"/>
      <c r="P1039" s="78"/>
      <c r="Q1039" s="78"/>
      <c r="R1039" s="78"/>
      <c r="S1039" s="77"/>
      <c r="T1039" s="77"/>
      <c r="U1039" s="77"/>
      <c r="V1039" s="77"/>
      <c r="W1039" s="183"/>
    </row>
    <row r="1040" spans="1:23" ht="16.95" customHeight="1" x14ac:dyDescent="0.3">
      <c r="A1040" s="34"/>
      <c r="B1040" s="18">
        <v>968</v>
      </c>
      <c r="C1040" s="179">
        <v>43337</v>
      </c>
      <c r="D1040" s="81">
        <v>0.50317129629629631</v>
      </c>
      <c r="E1040" s="81">
        <v>0.8356365740740741</v>
      </c>
      <c r="F1040" s="76">
        <f t="shared" si="597"/>
        <v>0.33246527777777779</v>
      </c>
      <c r="G1040" s="77">
        <v>8</v>
      </c>
      <c r="H1040" s="78">
        <f t="shared" si="598"/>
        <v>0.5</v>
      </c>
      <c r="I1040" s="77">
        <f t="shared" si="593"/>
        <v>7.5</v>
      </c>
      <c r="J1040" s="79">
        <f t="shared" si="623"/>
        <v>0</v>
      </c>
      <c r="K1040" s="78">
        <f t="shared" si="594"/>
        <v>0</v>
      </c>
      <c r="L1040" s="80">
        <f t="shared" si="595"/>
        <v>0</v>
      </c>
      <c r="M1040" s="78">
        <f t="shared" si="596"/>
        <v>0</v>
      </c>
      <c r="N1040" s="78"/>
      <c r="O1040" s="78"/>
      <c r="P1040" s="78"/>
      <c r="Q1040" s="78"/>
      <c r="R1040" s="78"/>
      <c r="S1040" s="77"/>
      <c r="T1040" s="77"/>
      <c r="U1040" s="77"/>
      <c r="V1040" s="77"/>
      <c r="W1040" s="183"/>
    </row>
    <row r="1041" spans="1:23" ht="16.95" customHeight="1" x14ac:dyDescent="0.3">
      <c r="A1041" s="34"/>
      <c r="B1041" s="18">
        <v>969</v>
      </c>
      <c r="C1041" s="179">
        <v>43338</v>
      </c>
      <c r="D1041" s="81">
        <v>0.43482638888888886</v>
      </c>
      <c r="E1041" s="81">
        <v>0.79753472222222221</v>
      </c>
      <c r="F1041" s="76">
        <f t="shared" si="597"/>
        <v>0.36270833333333335</v>
      </c>
      <c r="G1041" s="77">
        <v>8.5</v>
      </c>
      <c r="H1041" s="78">
        <f t="shared" si="598"/>
        <v>0.5</v>
      </c>
      <c r="I1041" s="77">
        <f t="shared" si="593"/>
        <v>8</v>
      </c>
      <c r="J1041" s="79">
        <f t="shared" si="623"/>
        <v>0</v>
      </c>
      <c r="K1041" s="78">
        <f t="shared" si="594"/>
        <v>0</v>
      </c>
      <c r="L1041" s="80">
        <f t="shared" si="595"/>
        <v>0</v>
      </c>
      <c r="M1041" s="78">
        <f t="shared" si="596"/>
        <v>0</v>
      </c>
      <c r="N1041" s="78"/>
      <c r="O1041" s="78"/>
      <c r="P1041" s="78"/>
      <c r="Q1041" s="78"/>
      <c r="R1041" s="78"/>
      <c r="S1041" s="77"/>
      <c r="T1041" s="77"/>
      <c r="U1041" s="77"/>
      <c r="V1041" s="77"/>
      <c r="W1041" s="183"/>
    </row>
    <row r="1042" spans="1:23" ht="16.95" customHeight="1" x14ac:dyDescent="0.3">
      <c r="A1042" s="34"/>
      <c r="B1042" s="18">
        <v>970</v>
      </c>
      <c r="C1042" s="179">
        <v>43339</v>
      </c>
      <c r="D1042" s="198" t="s">
        <v>21</v>
      </c>
      <c r="E1042" s="199"/>
      <c r="F1042" s="76"/>
      <c r="G1042" s="77"/>
      <c r="H1042" s="78"/>
      <c r="I1042" s="77"/>
      <c r="J1042" s="79"/>
      <c r="K1042" s="78"/>
      <c r="L1042" s="80"/>
      <c r="M1042" s="78"/>
      <c r="N1042" s="78"/>
      <c r="O1042" s="78"/>
      <c r="P1042" s="78"/>
      <c r="Q1042" s="78"/>
      <c r="R1042" s="78"/>
      <c r="S1042" s="77"/>
      <c r="T1042" s="77"/>
      <c r="U1042" s="77"/>
      <c r="V1042" s="77"/>
      <c r="W1042" s="183"/>
    </row>
    <row r="1043" spans="1:23" ht="16.95" customHeight="1" x14ac:dyDescent="0.3">
      <c r="A1043" s="34"/>
      <c r="B1043" s="18">
        <v>971</v>
      </c>
      <c r="C1043" s="179">
        <v>43340</v>
      </c>
      <c r="D1043" s="81">
        <v>0.45445601851851852</v>
      </c>
      <c r="E1043" s="81">
        <v>0.91773148148148154</v>
      </c>
      <c r="F1043" s="76">
        <f t="shared" si="597"/>
        <v>0.46327546296296301</v>
      </c>
      <c r="G1043" s="77">
        <v>11</v>
      </c>
      <c r="H1043" s="78">
        <f t="shared" si="598"/>
        <v>1.5</v>
      </c>
      <c r="I1043" s="77">
        <f t="shared" si="593"/>
        <v>9.5</v>
      </c>
      <c r="J1043" s="79">
        <f t="shared" si="623"/>
        <v>0</v>
      </c>
      <c r="K1043" s="78">
        <f t="shared" si="594"/>
        <v>0</v>
      </c>
      <c r="L1043" s="80">
        <f t="shared" si="595"/>
        <v>0</v>
      </c>
      <c r="M1043" s="78">
        <f t="shared" si="596"/>
        <v>0</v>
      </c>
      <c r="N1043" s="78"/>
      <c r="O1043" s="78"/>
      <c r="P1043" s="78"/>
      <c r="Q1043" s="78"/>
      <c r="R1043" s="78"/>
      <c r="S1043" s="77"/>
      <c r="T1043" s="77"/>
      <c r="U1043" s="77"/>
      <c r="V1043" s="77"/>
      <c r="W1043" s="183"/>
    </row>
    <row r="1044" spans="1:23" ht="16.95" customHeight="1" x14ac:dyDescent="0.3">
      <c r="A1044" s="34"/>
      <c r="B1044" s="18">
        <v>972</v>
      </c>
      <c r="C1044" s="179">
        <v>43341</v>
      </c>
      <c r="D1044" s="81">
        <v>0.45104166666666662</v>
      </c>
      <c r="E1044" s="81">
        <v>0.91787037037037045</v>
      </c>
      <c r="F1044" s="76">
        <f t="shared" si="597"/>
        <v>0.46682870370370383</v>
      </c>
      <c r="G1044" s="77">
        <v>11</v>
      </c>
      <c r="H1044" s="78">
        <f t="shared" si="598"/>
        <v>1.5</v>
      </c>
      <c r="I1044" s="77">
        <f t="shared" si="593"/>
        <v>9.5</v>
      </c>
      <c r="J1044" s="79">
        <f t="shared" si="623"/>
        <v>0</v>
      </c>
      <c r="K1044" s="78">
        <f t="shared" si="594"/>
        <v>0</v>
      </c>
      <c r="L1044" s="80">
        <f t="shared" si="595"/>
        <v>0</v>
      </c>
      <c r="M1044" s="78">
        <f t="shared" si="596"/>
        <v>0</v>
      </c>
      <c r="N1044" s="78"/>
      <c r="O1044" s="78"/>
      <c r="P1044" s="78"/>
      <c r="Q1044" s="78"/>
      <c r="R1044" s="78"/>
      <c r="S1044" s="77"/>
      <c r="T1044" s="77"/>
      <c r="U1044" s="77"/>
      <c r="V1044" s="77"/>
      <c r="W1044" s="183"/>
    </row>
    <row r="1045" spans="1:23" ht="16.95" customHeight="1" x14ac:dyDescent="0.3">
      <c r="A1045" s="34"/>
      <c r="B1045" s="18">
        <v>973</v>
      </c>
      <c r="C1045" s="179">
        <v>43342</v>
      </c>
      <c r="D1045" s="81">
        <v>0.49888888888888888</v>
      </c>
      <c r="E1045" s="81">
        <v>0.83737268518518515</v>
      </c>
      <c r="F1045" s="76">
        <f t="shared" si="597"/>
        <v>0.33848379629629627</v>
      </c>
      <c r="G1045" s="77">
        <v>8</v>
      </c>
      <c r="H1045" s="78">
        <f t="shared" si="598"/>
        <v>0.5</v>
      </c>
      <c r="I1045" s="77">
        <f t="shared" si="593"/>
        <v>7.5</v>
      </c>
      <c r="J1045" s="79">
        <f t="shared" si="623"/>
        <v>0</v>
      </c>
      <c r="K1045" s="78">
        <f t="shared" si="594"/>
        <v>0</v>
      </c>
      <c r="L1045" s="80">
        <f t="shared" si="595"/>
        <v>0</v>
      </c>
      <c r="M1045" s="78">
        <f t="shared" si="596"/>
        <v>0</v>
      </c>
      <c r="N1045" s="78"/>
      <c r="O1045" s="78"/>
      <c r="P1045" s="78"/>
      <c r="Q1045" s="78"/>
      <c r="R1045" s="78"/>
      <c r="S1045" s="77"/>
      <c r="T1045" s="77"/>
      <c r="U1045" s="77"/>
      <c r="V1045" s="77"/>
      <c r="W1045" s="183"/>
    </row>
    <row r="1046" spans="1:23" ht="16.95" customHeight="1" x14ac:dyDescent="0.3">
      <c r="A1046" s="34"/>
      <c r="B1046" s="18">
        <v>974</v>
      </c>
      <c r="C1046" s="179">
        <v>43343</v>
      </c>
      <c r="D1046" s="81">
        <v>0.43</v>
      </c>
      <c r="E1046" s="81">
        <v>0.92046296296296293</v>
      </c>
      <c r="F1046" s="76">
        <f t="shared" si="597"/>
        <v>0.49046296296296293</v>
      </c>
      <c r="G1046" s="77">
        <v>12</v>
      </c>
      <c r="H1046" s="78">
        <f t="shared" si="598"/>
        <v>1.5</v>
      </c>
      <c r="I1046" s="77">
        <f t="shared" si="593"/>
        <v>10.5</v>
      </c>
      <c r="J1046" s="79">
        <f t="shared" si="623"/>
        <v>0.5</v>
      </c>
      <c r="K1046" s="78">
        <f t="shared" si="594"/>
        <v>0.5</v>
      </c>
      <c r="L1046" s="80">
        <f t="shared" si="595"/>
        <v>0</v>
      </c>
      <c r="M1046" s="78">
        <f t="shared" si="596"/>
        <v>78</v>
      </c>
      <c r="N1046" s="78"/>
      <c r="O1046" s="78"/>
      <c r="P1046" s="78"/>
      <c r="Q1046" s="78"/>
      <c r="R1046" s="78"/>
      <c r="S1046" s="77"/>
      <c r="T1046" s="77"/>
      <c r="U1046" s="77"/>
      <c r="V1046" s="77"/>
      <c r="W1046" s="183"/>
    </row>
    <row r="1047" spans="1:23" ht="16.95" customHeight="1" x14ac:dyDescent="0.3">
      <c r="A1047" s="171" t="s">
        <v>61</v>
      </c>
      <c r="B1047" s="18">
        <v>975</v>
      </c>
      <c r="C1047" s="179">
        <v>43344</v>
      </c>
      <c r="D1047" s="198" t="s">
        <v>21</v>
      </c>
      <c r="E1047" s="199"/>
      <c r="F1047" s="76"/>
      <c r="G1047" s="77"/>
      <c r="H1047" s="77"/>
      <c r="I1047" s="77"/>
      <c r="J1047" s="79"/>
      <c r="K1047" s="78"/>
      <c r="L1047" s="77"/>
      <c r="M1047" s="78"/>
      <c r="N1047" s="78"/>
      <c r="O1047" s="78"/>
      <c r="P1047" s="78"/>
      <c r="Q1047" s="78"/>
      <c r="R1047" s="78"/>
      <c r="S1047" s="77"/>
      <c r="T1047" s="77"/>
      <c r="U1047" s="77"/>
      <c r="V1047" s="77"/>
      <c r="W1047" s="183"/>
    </row>
    <row r="1048" spans="1:23" ht="16.95" customHeight="1" x14ac:dyDescent="0.3">
      <c r="A1048" s="34" t="s">
        <v>126</v>
      </c>
      <c r="B1048" s="18">
        <v>976</v>
      </c>
      <c r="C1048" s="179">
        <v>43345</v>
      </c>
      <c r="D1048" s="198" t="s">
        <v>21</v>
      </c>
      <c r="E1048" s="199"/>
      <c r="F1048" s="76"/>
      <c r="G1048" s="77"/>
      <c r="H1048" s="77"/>
      <c r="I1048" s="77"/>
      <c r="J1048" s="79"/>
      <c r="K1048" s="78"/>
      <c r="L1048" s="77"/>
      <c r="M1048" s="78"/>
      <c r="N1048" s="78"/>
      <c r="O1048" s="78"/>
      <c r="P1048" s="78"/>
      <c r="Q1048" s="78"/>
      <c r="R1048" s="78"/>
      <c r="S1048" s="77"/>
      <c r="T1048" s="77"/>
      <c r="U1048" s="77"/>
      <c r="V1048" s="77"/>
      <c r="W1048" s="183"/>
    </row>
    <row r="1049" spans="1:23" ht="16.95" customHeight="1" x14ac:dyDescent="0.3">
      <c r="A1049" s="34" t="s">
        <v>127</v>
      </c>
      <c r="B1049" s="18">
        <v>977</v>
      </c>
      <c r="C1049" s="179">
        <v>43346</v>
      </c>
      <c r="D1049" s="81" t="s">
        <v>56</v>
      </c>
      <c r="E1049" s="81" t="s">
        <v>56</v>
      </c>
      <c r="F1049" s="76"/>
      <c r="G1049" s="79">
        <v>4</v>
      </c>
      <c r="H1049" s="78"/>
      <c r="I1049" s="77">
        <f t="shared" ref="I1049:I1077" si="624">IF((G1049="？"),"?",(G1049-H1049))</f>
        <v>4</v>
      </c>
      <c r="J1049" s="79">
        <f t="shared" si="623"/>
        <v>0</v>
      </c>
      <c r="K1049" s="78">
        <f t="shared" ref="K1049:K1077" si="625">IF(2&lt;J1049,2,J1049)</f>
        <v>0</v>
      </c>
      <c r="L1049" s="80">
        <f t="shared" ref="L1049:L1077" si="626">J1049-K1049</f>
        <v>0</v>
      </c>
      <c r="M1049" s="78">
        <f>IF(K1049="?",0,ROUND(118*4/3*K1049+118*5/3*L1049,0))</f>
        <v>0</v>
      </c>
      <c r="N1049" s="78"/>
      <c r="O1049" s="78"/>
      <c r="P1049" s="78"/>
      <c r="Q1049" s="78"/>
      <c r="R1049" s="78"/>
      <c r="S1049" s="77"/>
      <c r="T1049" s="77"/>
      <c r="U1049" s="77"/>
      <c r="V1049" s="77"/>
      <c r="W1049" s="183"/>
    </row>
    <row r="1050" spans="1:23" ht="16.95" customHeight="1" x14ac:dyDescent="0.3">
      <c r="A1050" s="34" t="s">
        <v>204</v>
      </c>
      <c r="B1050" s="18">
        <v>978</v>
      </c>
      <c r="C1050" s="179">
        <v>43347</v>
      </c>
      <c r="D1050" s="81">
        <v>0.45180555555555557</v>
      </c>
      <c r="E1050" s="81">
        <v>0.91799768518518521</v>
      </c>
      <c r="F1050" s="76">
        <f t="shared" si="597"/>
        <v>0.46619212962962964</v>
      </c>
      <c r="G1050" s="77">
        <v>11</v>
      </c>
      <c r="H1050" s="78">
        <f t="shared" si="598"/>
        <v>1.5</v>
      </c>
      <c r="I1050" s="77">
        <f t="shared" si="624"/>
        <v>9.5</v>
      </c>
      <c r="J1050" s="79">
        <f t="shared" si="623"/>
        <v>0</v>
      </c>
      <c r="K1050" s="78">
        <f t="shared" si="625"/>
        <v>0</v>
      </c>
      <c r="L1050" s="80">
        <f t="shared" si="626"/>
        <v>0</v>
      </c>
      <c r="M1050" s="78">
        <f t="shared" ref="M1050:M1076" si="627">IF(K1050="?",0,ROUND(118*4/3*K1050+118*5/3*L1050,0))</f>
        <v>0</v>
      </c>
      <c r="N1050" s="78"/>
      <c r="O1050" s="78"/>
      <c r="P1050" s="78"/>
      <c r="Q1050" s="78"/>
      <c r="R1050" s="78"/>
      <c r="S1050" s="77"/>
      <c r="T1050" s="77"/>
      <c r="U1050" s="77"/>
      <c r="V1050" s="77"/>
      <c r="W1050" s="183"/>
    </row>
    <row r="1051" spans="1:23" ht="16.95" customHeight="1" x14ac:dyDescent="0.3">
      <c r="A1051" s="205" t="s">
        <v>107</v>
      </c>
      <c r="B1051" s="18">
        <v>979</v>
      </c>
      <c r="C1051" s="179">
        <v>43348</v>
      </c>
      <c r="D1051" s="81">
        <v>0.45177083333333329</v>
      </c>
      <c r="E1051" s="81">
        <v>0.91784722222222215</v>
      </c>
      <c r="F1051" s="76">
        <f t="shared" si="597"/>
        <v>0.46607638888888886</v>
      </c>
      <c r="G1051" s="77">
        <v>11</v>
      </c>
      <c r="H1051" s="78">
        <f t="shared" si="598"/>
        <v>1.5</v>
      </c>
      <c r="I1051" s="77">
        <f t="shared" si="624"/>
        <v>9.5</v>
      </c>
      <c r="J1051" s="79">
        <f t="shared" si="623"/>
        <v>0</v>
      </c>
      <c r="K1051" s="78">
        <f t="shared" si="625"/>
        <v>0</v>
      </c>
      <c r="L1051" s="80">
        <f t="shared" si="626"/>
        <v>0</v>
      </c>
      <c r="M1051" s="78">
        <f t="shared" si="627"/>
        <v>0</v>
      </c>
      <c r="N1051" s="78"/>
      <c r="O1051" s="78"/>
      <c r="P1051" s="78"/>
      <c r="Q1051" s="78"/>
      <c r="R1051" s="78"/>
      <c r="S1051" s="77"/>
      <c r="T1051" s="77"/>
      <c r="U1051" s="77"/>
      <c r="V1051" s="77"/>
      <c r="W1051" s="183"/>
    </row>
    <row r="1052" spans="1:23" ht="16.95" customHeight="1" x14ac:dyDescent="0.3">
      <c r="A1052" s="205"/>
      <c r="B1052" s="18">
        <v>980</v>
      </c>
      <c r="C1052" s="179">
        <v>43349</v>
      </c>
      <c r="D1052" s="81">
        <v>0.4302083333333333</v>
      </c>
      <c r="E1052" s="81">
        <v>0.92015046296296299</v>
      </c>
      <c r="F1052" s="76">
        <f t="shared" si="597"/>
        <v>0.48994212962962969</v>
      </c>
      <c r="G1052" s="77">
        <v>12</v>
      </c>
      <c r="H1052" s="78">
        <f t="shared" si="598"/>
        <v>1.5</v>
      </c>
      <c r="I1052" s="77">
        <f t="shared" si="624"/>
        <v>10.5</v>
      </c>
      <c r="J1052" s="79">
        <f t="shared" si="623"/>
        <v>0.5</v>
      </c>
      <c r="K1052" s="78">
        <f t="shared" si="625"/>
        <v>0.5</v>
      </c>
      <c r="L1052" s="80">
        <f t="shared" si="626"/>
        <v>0</v>
      </c>
      <c r="M1052" s="78">
        <f t="shared" si="627"/>
        <v>79</v>
      </c>
      <c r="N1052" s="78"/>
      <c r="O1052" s="78"/>
      <c r="P1052" s="78"/>
      <c r="Q1052" s="78"/>
      <c r="R1052" s="78"/>
      <c r="S1052" s="77"/>
      <c r="T1052" s="77"/>
      <c r="U1052" s="77"/>
      <c r="V1052" s="77"/>
      <c r="W1052" s="183"/>
    </row>
    <row r="1053" spans="1:23" ht="16.95" customHeight="1" x14ac:dyDescent="0.3">
      <c r="A1053" s="34"/>
      <c r="B1053" s="18">
        <v>981</v>
      </c>
      <c r="C1053" s="179">
        <v>43350</v>
      </c>
      <c r="D1053" s="81">
        <v>0.45094907407407409</v>
      </c>
      <c r="E1053" s="81">
        <v>0.93849537037037034</v>
      </c>
      <c r="F1053" s="76">
        <f t="shared" si="597"/>
        <v>0.48754629629629626</v>
      </c>
      <c r="G1053" s="77">
        <v>11.5</v>
      </c>
      <c r="H1053" s="78">
        <f t="shared" si="598"/>
        <v>1.5</v>
      </c>
      <c r="I1053" s="77">
        <f t="shared" si="624"/>
        <v>10</v>
      </c>
      <c r="J1053" s="79">
        <f t="shared" si="623"/>
        <v>0</v>
      </c>
      <c r="K1053" s="78">
        <f t="shared" si="625"/>
        <v>0</v>
      </c>
      <c r="L1053" s="80">
        <f t="shared" si="626"/>
        <v>0</v>
      </c>
      <c r="M1053" s="78">
        <f t="shared" si="627"/>
        <v>0</v>
      </c>
      <c r="N1053" s="78"/>
      <c r="O1053" s="78"/>
      <c r="P1053" s="78"/>
      <c r="Q1053" s="78"/>
      <c r="R1053" s="78"/>
      <c r="S1053" s="77"/>
      <c r="T1053" s="77"/>
      <c r="U1053" s="77"/>
      <c r="V1053" s="77"/>
      <c r="W1053" s="183"/>
    </row>
    <row r="1054" spans="1:23" ht="16.95" customHeight="1" x14ac:dyDescent="0.3">
      <c r="A1054" s="34"/>
      <c r="B1054" s="18">
        <v>982</v>
      </c>
      <c r="C1054" s="179">
        <v>43351</v>
      </c>
      <c r="D1054" s="81">
        <v>0.43031250000000004</v>
      </c>
      <c r="E1054" s="81">
        <v>0.93866898148148159</v>
      </c>
      <c r="F1054" s="76">
        <f t="shared" si="597"/>
        <v>0.5083564814814816</v>
      </c>
      <c r="G1054" s="77">
        <v>12</v>
      </c>
      <c r="H1054" s="78">
        <f t="shared" si="598"/>
        <v>1.5</v>
      </c>
      <c r="I1054" s="77">
        <f t="shared" si="624"/>
        <v>10.5</v>
      </c>
      <c r="J1054" s="79">
        <f t="shared" si="623"/>
        <v>0.5</v>
      </c>
      <c r="K1054" s="78">
        <f t="shared" si="625"/>
        <v>0.5</v>
      </c>
      <c r="L1054" s="80">
        <f t="shared" si="626"/>
        <v>0</v>
      </c>
      <c r="M1054" s="78">
        <f t="shared" si="627"/>
        <v>79</v>
      </c>
      <c r="N1054" s="78"/>
      <c r="O1054" s="78"/>
      <c r="P1054" s="78"/>
      <c r="Q1054" s="78"/>
      <c r="R1054" s="78"/>
      <c r="S1054" s="77"/>
      <c r="T1054" s="77"/>
      <c r="U1054" s="77"/>
      <c r="V1054" s="77"/>
      <c r="W1054" s="183"/>
    </row>
    <row r="1055" spans="1:23" ht="16.95" customHeight="1" x14ac:dyDescent="0.3">
      <c r="A1055" s="34"/>
      <c r="B1055" s="18">
        <v>983</v>
      </c>
      <c r="C1055" s="179">
        <v>43352</v>
      </c>
      <c r="D1055" s="81">
        <v>0.47413194444444445</v>
      </c>
      <c r="E1055" s="81">
        <v>0.91744212962962957</v>
      </c>
      <c r="F1055" s="76">
        <f t="shared" si="597"/>
        <v>0.44331018518518511</v>
      </c>
      <c r="G1055" s="77">
        <v>10.5</v>
      </c>
      <c r="H1055" s="78">
        <f t="shared" si="598"/>
        <v>1.5</v>
      </c>
      <c r="I1055" s="77">
        <f t="shared" si="624"/>
        <v>9</v>
      </c>
      <c r="J1055" s="79">
        <f t="shared" si="623"/>
        <v>0</v>
      </c>
      <c r="K1055" s="78">
        <f t="shared" si="625"/>
        <v>0</v>
      </c>
      <c r="L1055" s="80">
        <f t="shared" si="626"/>
        <v>0</v>
      </c>
      <c r="M1055" s="78">
        <f t="shared" si="627"/>
        <v>0</v>
      </c>
      <c r="N1055" s="78"/>
      <c r="O1055" s="78"/>
      <c r="P1055" s="78"/>
      <c r="Q1055" s="78"/>
      <c r="R1055" s="78"/>
      <c r="S1055" s="77"/>
      <c r="T1055" s="77"/>
      <c r="U1055" s="77"/>
      <c r="V1055" s="77"/>
      <c r="W1055" s="183"/>
    </row>
    <row r="1056" spans="1:23" ht="16.95" customHeight="1" x14ac:dyDescent="0.3">
      <c r="A1056" s="34"/>
      <c r="B1056" s="18">
        <v>984</v>
      </c>
      <c r="C1056" s="179">
        <v>43353</v>
      </c>
      <c r="D1056" s="198" t="s">
        <v>21</v>
      </c>
      <c r="E1056" s="199"/>
      <c r="F1056" s="76"/>
      <c r="G1056" s="77"/>
      <c r="H1056" s="78"/>
      <c r="I1056" s="77"/>
      <c r="J1056" s="79"/>
      <c r="K1056" s="78"/>
      <c r="L1056" s="80"/>
      <c r="M1056" s="78"/>
      <c r="N1056" s="78"/>
      <c r="O1056" s="78"/>
      <c r="P1056" s="78"/>
      <c r="Q1056" s="78"/>
      <c r="R1056" s="78"/>
      <c r="S1056" s="77"/>
      <c r="T1056" s="77"/>
      <c r="U1056" s="77"/>
      <c r="V1056" s="77"/>
      <c r="W1056" s="183"/>
    </row>
    <row r="1057" spans="1:23" ht="16.95" customHeight="1" x14ac:dyDescent="0.3">
      <c r="A1057" s="34"/>
      <c r="B1057" s="18">
        <v>985</v>
      </c>
      <c r="C1057" s="179">
        <v>43354</v>
      </c>
      <c r="D1057" s="198" t="s">
        <v>21</v>
      </c>
      <c r="E1057" s="199"/>
      <c r="F1057" s="76"/>
      <c r="G1057" s="77"/>
      <c r="H1057" s="78"/>
      <c r="I1057" s="77"/>
      <c r="J1057" s="79"/>
      <c r="K1057" s="78"/>
      <c r="L1057" s="80"/>
      <c r="M1057" s="78"/>
      <c r="N1057" s="78"/>
      <c r="O1057" s="78"/>
      <c r="P1057" s="78"/>
      <c r="Q1057" s="78"/>
      <c r="R1057" s="78"/>
      <c r="S1057" s="77"/>
      <c r="T1057" s="77"/>
      <c r="U1057" s="77"/>
      <c r="V1057" s="77"/>
      <c r="W1057" s="183"/>
    </row>
    <row r="1058" spans="1:23" ht="16.95" customHeight="1" x14ac:dyDescent="0.3">
      <c r="A1058" s="34"/>
      <c r="B1058" s="18">
        <v>986</v>
      </c>
      <c r="C1058" s="179">
        <v>43355</v>
      </c>
      <c r="D1058" s="198" t="s">
        <v>21</v>
      </c>
      <c r="E1058" s="199"/>
      <c r="F1058" s="76"/>
      <c r="G1058" s="77"/>
      <c r="H1058" s="78"/>
      <c r="I1058" s="77"/>
      <c r="J1058" s="79"/>
      <c r="K1058" s="78"/>
      <c r="L1058" s="80"/>
      <c r="M1058" s="78"/>
      <c r="N1058" s="78"/>
      <c r="O1058" s="78"/>
      <c r="P1058" s="78"/>
      <c r="Q1058" s="78"/>
      <c r="R1058" s="78"/>
      <c r="S1058" s="77"/>
      <c r="T1058" s="77"/>
      <c r="U1058" s="77"/>
      <c r="V1058" s="77"/>
      <c r="W1058" s="183"/>
    </row>
    <row r="1059" spans="1:23" ht="16.95" customHeight="1" x14ac:dyDescent="0.3">
      <c r="A1059" s="34"/>
      <c r="B1059" s="18">
        <v>987</v>
      </c>
      <c r="C1059" s="179">
        <v>43356</v>
      </c>
      <c r="D1059" s="81">
        <v>0.4503240740740741</v>
      </c>
      <c r="E1059" s="81">
        <v>0.92578703703703702</v>
      </c>
      <c r="F1059" s="76">
        <f t="shared" si="597"/>
        <v>0.47546296296296292</v>
      </c>
      <c r="G1059" s="77">
        <v>11.5</v>
      </c>
      <c r="H1059" s="78">
        <f t="shared" si="598"/>
        <v>1.5</v>
      </c>
      <c r="I1059" s="77">
        <f t="shared" si="624"/>
        <v>10</v>
      </c>
      <c r="J1059" s="79">
        <f t="shared" si="623"/>
        <v>0</v>
      </c>
      <c r="K1059" s="78">
        <f t="shared" si="625"/>
        <v>0</v>
      </c>
      <c r="L1059" s="80">
        <f t="shared" si="626"/>
        <v>0</v>
      </c>
      <c r="M1059" s="78">
        <f t="shared" si="627"/>
        <v>0</v>
      </c>
      <c r="N1059" s="78"/>
      <c r="O1059" s="78"/>
      <c r="P1059" s="78"/>
      <c r="Q1059" s="78"/>
      <c r="R1059" s="78"/>
      <c r="S1059" s="77"/>
      <c r="T1059" s="77"/>
      <c r="U1059" s="77"/>
      <c r="V1059" s="77"/>
      <c r="W1059" s="183"/>
    </row>
    <row r="1060" spans="1:23" ht="16.95" customHeight="1" x14ac:dyDescent="0.3">
      <c r="A1060" s="34"/>
      <c r="B1060" s="18">
        <v>988</v>
      </c>
      <c r="C1060" s="179">
        <v>43357</v>
      </c>
      <c r="D1060" s="81">
        <v>0.4526041666666667</v>
      </c>
      <c r="E1060" s="81">
        <v>0.95445601851851858</v>
      </c>
      <c r="F1060" s="76">
        <f t="shared" si="597"/>
        <v>0.50185185185185188</v>
      </c>
      <c r="G1060" s="77">
        <v>12</v>
      </c>
      <c r="H1060" s="78">
        <f t="shared" si="598"/>
        <v>1.5</v>
      </c>
      <c r="I1060" s="77">
        <f t="shared" si="624"/>
        <v>10.5</v>
      </c>
      <c r="J1060" s="79">
        <f t="shared" si="623"/>
        <v>0.5</v>
      </c>
      <c r="K1060" s="78">
        <f t="shared" si="625"/>
        <v>0.5</v>
      </c>
      <c r="L1060" s="80">
        <f t="shared" si="626"/>
        <v>0</v>
      </c>
      <c r="M1060" s="78">
        <f t="shared" si="627"/>
        <v>79</v>
      </c>
      <c r="N1060" s="78"/>
      <c r="O1060" s="78"/>
      <c r="P1060" s="78"/>
      <c r="Q1060" s="78"/>
      <c r="R1060" s="78"/>
      <c r="S1060" s="77"/>
      <c r="T1060" s="77"/>
      <c r="U1060" s="77"/>
      <c r="V1060" s="77"/>
      <c r="W1060" s="183"/>
    </row>
    <row r="1061" spans="1:23" ht="16.95" customHeight="1" x14ac:dyDescent="0.3">
      <c r="A1061" s="34"/>
      <c r="B1061" s="18">
        <v>989</v>
      </c>
      <c r="C1061" s="179">
        <v>43358</v>
      </c>
      <c r="D1061" s="81" t="s">
        <v>56</v>
      </c>
      <c r="E1061" s="81" t="s">
        <v>56</v>
      </c>
      <c r="F1061" s="76"/>
      <c r="G1061" s="79">
        <v>12</v>
      </c>
      <c r="H1061" s="78">
        <f t="shared" si="598"/>
        <v>1.5</v>
      </c>
      <c r="I1061" s="77">
        <f t="shared" si="624"/>
        <v>10.5</v>
      </c>
      <c r="J1061" s="79">
        <f t="shared" si="623"/>
        <v>0.5</v>
      </c>
      <c r="K1061" s="78">
        <f t="shared" si="625"/>
        <v>0.5</v>
      </c>
      <c r="L1061" s="80">
        <f t="shared" si="626"/>
        <v>0</v>
      </c>
      <c r="M1061" s="78">
        <f t="shared" si="627"/>
        <v>79</v>
      </c>
      <c r="N1061" s="78"/>
      <c r="O1061" s="78"/>
      <c r="P1061" s="78"/>
      <c r="Q1061" s="78"/>
      <c r="R1061" s="78"/>
      <c r="S1061" s="77"/>
      <c r="T1061" s="77"/>
      <c r="U1061" s="77"/>
      <c r="V1061" s="77"/>
      <c r="W1061" s="183"/>
    </row>
    <row r="1062" spans="1:23" ht="16.95" customHeight="1" x14ac:dyDescent="0.3">
      <c r="A1062" s="34"/>
      <c r="B1062" s="18">
        <v>990</v>
      </c>
      <c r="C1062" s="179">
        <v>43359</v>
      </c>
      <c r="D1062" s="81">
        <v>0.43005787037037035</v>
      </c>
      <c r="E1062" s="81">
        <v>0.87501157407407415</v>
      </c>
      <c r="F1062" s="76">
        <f t="shared" ref="F1062:F1130" si="628">E1062-D1062</f>
        <v>0.4449537037037038</v>
      </c>
      <c r="G1062" s="77">
        <v>10.5</v>
      </c>
      <c r="H1062" s="78">
        <f t="shared" si="598"/>
        <v>1.5</v>
      </c>
      <c r="I1062" s="77">
        <f t="shared" si="624"/>
        <v>9</v>
      </c>
      <c r="J1062" s="79">
        <f t="shared" si="623"/>
        <v>0</v>
      </c>
      <c r="K1062" s="78">
        <f t="shared" si="625"/>
        <v>0</v>
      </c>
      <c r="L1062" s="80">
        <f t="shared" si="626"/>
        <v>0</v>
      </c>
      <c r="M1062" s="78">
        <f t="shared" si="627"/>
        <v>0</v>
      </c>
      <c r="N1062" s="78">
        <v>2</v>
      </c>
      <c r="O1062" s="78">
        <v>1</v>
      </c>
      <c r="P1062" s="78">
        <f>IF(O1062&gt;6,ROUND(N1062*4/3*118+6*5/3*118+(O1062-6)*8/3*118,0),ROUND(N1062*4/3*118+O1062*5/3*118,0))</f>
        <v>511</v>
      </c>
      <c r="Q1062" s="78"/>
      <c r="R1062" s="78"/>
      <c r="S1062" s="77"/>
      <c r="T1062" s="77"/>
      <c r="U1062" s="77"/>
      <c r="V1062" s="77"/>
      <c r="W1062" s="183"/>
    </row>
    <row r="1063" spans="1:23" ht="16.95" customHeight="1" x14ac:dyDescent="0.3">
      <c r="A1063" s="34"/>
      <c r="B1063" s="18">
        <v>991</v>
      </c>
      <c r="C1063" s="179">
        <v>43360</v>
      </c>
      <c r="D1063" s="81">
        <v>0.4522916666666667</v>
      </c>
      <c r="E1063" s="81" t="s">
        <v>56</v>
      </c>
      <c r="F1063" s="76"/>
      <c r="G1063" s="79">
        <v>11.5</v>
      </c>
      <c r="H1063" s="78">
        <f t="shared" ref="H1063:H1129" si="629">IF(G1063&gt;=9,1.5,0.5)</f>
        <v>1.5</v>
      </c>
      <c r="I1063" s="77">
        <f t="shared" si="624"/>
        <v>10</v>
      </c>
      <c r="J1063" s="79">
        <f t="shared" si="623"/>
        <v>0</v>
      </c>
      <c r="K1063" s="78">
        <f t="shared" si="625"/>
        <v>0</v>
      </c>
      <c r="L1063" s="80">
        <f t="shared" si="626"/>
        <v>0</v>
      </c>
      <c r="M1063" s="78">
        <f t="shared" si="627"/>
        <v>0</v>
      </c>
      <c r="N1063" s="78">
        <v>2</v>
      </c>
      <c r="O1063" s="78">
        <v>8</v>
      </c>
      <c r="P1063" s="78">
        <f>IF(O1063&gt;6,ROUND(N1063*4/3*118+6*5/3*118+(O1063-6)*8/3*118,0),ROUND(N1063*4/3*118+O1063*5/3*118,0))</f>
        <v>2124</v>
      </c>
      <c r="Q1063" s="78"/>
      <c r="R1063" s="78"/>
      <c r="S1063" s="77"/>
      <c r="T1063" s="77"/>
      <c r="U1063" s="77"/>
      <c r="V1063" s="77"/>
      <c r="W1063" s="183"/>
    </row>
    <row r="1064" spans="1:23" ht="16.95" customHeight="1" x14ac:dyDescent="0.3">
      <c r="A1064" s="34"/>
      <c r="B1064" s="18">
        <v>992</v>
      </c>
      <c r="C1064" s="179">
        <v>43361</v>
      </c>
      <c r="D1064" s="198" t="s">
        <v>21</v>
      </c>
      <c r="E1064" s="199"/>
      <c r="F1064" s="76"/>
      <c r="G1064" s="77"/>
      <c r="H1064" s="78"/>
      <c r="I1064" s="77"/>
      <c r="J1064" s="79"/>
      <c r="K1064" s="78"/>
      <c r="L1064" s="80"/>
      <c r="M1064" s="78"/>
      <c r="N1064" s="78"/>
      <c r="O1064" s="78"/>
      <c r="P1064" s="78"/>
      <c r="Q1064" s="78"/>
      <c r="R1064" s="78"/>
      <c r="S1064" s="77"/>
      <c r="T1064" s="77"/>
      <c r="U1064" s="77"/>
      <c r="V1064" s="77"/>
      <c r="W1064" s="183"/>
    </row>
    <row r="1065" spans="1:23" ht="16.95" customHeight="1" x14ac:dyDescent="0.3">
      <c r="A1065" s="34"/>
      <c r="B1065" s="18">
        <v>993</v>
      </c>
      <c r="C1065" s="179">
        <v>43362</v>
      </c>
      <c r="D1065" s="198" t="s">
        <v>21</v>
      </c>
      <c r="E1065" s="199"/>
      <c r="F1065" s="76"/>
      <c r="G1065" s="77"/>
      <c r="H1065" s="78"/>
      <c r="I1065" s="77"/>
      <c r="J1065" s="79"/>
      <c r="K1065" s="78"/>
      <c r="L1065" s="80"/>
      <c r="M1065" s="78"/>
      <c r="N1065" s="78"/>
      <c r="O1065" s="78"/>
      <c r="P1065" s="78"/>
      <c r="Q1065" s="78"/>
      <c r="R1065" s="78"/>
      <c r="S1065" s="77"/>
      <c r="T1065" s="77"/>
      <c r="U1065" s="77"/>
      <c r="V1065" s="77"/>
      <c r="W1065" s="183"/>
    </row>
    <row r="1066" spans="1:23" ht="16.95" customHeight="1" x14ac:dyDescent="0.3">
      <c r="A1066" s="34"/>
      <c r="B1066" s="18">
        <v>994</v>
      </c>
      <c r="C1066" s="179">
        <v>43363</v>
      </c>
      <c r="D1066" s="81">
        <v>0.43067129629629625</v>
      </c>
      <c r="E1066" s="81">
        <v>0.92049768518518515</v>
      </c>
      <c r="F1066" s="76">
        <f t="shared" si="628"/>
        <v>0.48982638888888891</v>
      </c>
      <c r="G1066" s="77">
        <v>12</v>
      </c>
      <c r="H1066" s="78">
        <f t="shared" si="629"/>
        <v>1.5</v>
      </c>
      <c r="I1066" s="77">
        <f t="shared" si="624"/>
        <v>10.5</v>
      </c>
      <c r="J1066" s="79">
        <f t="shared" si="623"/>
        <v>0.5</v>
      </c>
      <c r="K1066" s="78">
        <f t="shared" si="625"/>
        <v>0.5</v>
      </c>
      <c r="L1066" s="80">
        <f t="shared" si="626"/>
        <v>0</v>
      </c>
      <c r="M1066" s="78">
        <f t="shared" si="627"/>
        <v>79</v>
      </c>
      <c r="N1066" s="78">
        <v>2</v>
      </c>
      <c r="O1066" s="78">
        <v>8</v>
      </c>
      <c r="P1066" s="78">
        <f>IF(O1066&gt;6,ROUND(N1066*4/3*118+6*5/3*118+(O1066-6)*8/3*118,0),ROUND(N1066*4/3*118+O1066*5/3*118,0))</f>
        <v>2124</v>
      </c>
      <c r="Q1066" s="78"/>
      <c r="R1066" s="78"/>
      <c r="S1066" s="77"/>
      <c r="T1066" s="77"/>
      <c r="U1066" s="77"/>
      <c r="V1066" s="77"/>
      <c r="W1066" s="183"/>
    </row>
    <row r="1067" spans="1:23" x14ac:dyDescent="0.3">
      <c r="A1067" s="34"/>
      <c r="B1067" s="18"/>
      <c r="C1067" s="177" t="s">
        <v>207</v>
      </c>
      <c r="D1067" s="26"/>
      <c r="E1067" s="26"/>
      <c r="F1067" s="32"/>
      <c r="G1067" s="27">
        <f>SUM(G1039:G1066)</f>
        <v>208</v>
      </c>
      <c r="H1067" s="27">
        <f>SUM(H1039:H1066)</f>
        <v>24.5</v>
      </c>
      <c r="I1067" s="27">
        <f t="shared" ref="I1067:V1067" si="630">SUM(I1039:I1066)</f>
        <v>183.5</v>
      </c>
      <c r="J1067" s="27">
        <f t="shared" si="630"/>
        <v>3</v>
      </c>
      <c r="K1067" s="27">
        <f t="shared" si="630"/>
        <v>3</v>
      </c>
      <c r="L1067" s="36">
        <f t="shared" si="630"/>
        <v>0</v>
      </c>
      <c r="M1067" s="27">
        <f t="shared" si="630"/>
        <v>473</v>
      </c>
      <c r="N1067" s="27">
        <f t="shared" si="630"/>
        <v>6</v>
      </c>
      <c r="O1067" s="27">
        <f t="shared" si="630"/>
        <v>17</v>
      </c>
      <c r="P1067" s="27">
        <f t="shared" si="630"/>
        <v>4759</v>
      </c>
      <c r="Q1067" s="27">
        <f t="shared" si="630"/>
        <v>0</v>
      </c>
      <c r="R1067" s="27">
        <f t="shared" si="630"/>
        <v>0</v>
      </c>
      <c r="S1067" s="27">
        <f t="shared" si="630"/>
        <v>0</v>
      </c>
      <c r="T1067" s="27">
        <f t="shared" si="630"/>
        <v>0</v>
      </c>
      <c r="U1067" s="36">
        <f t="shared" si="630"/>
        <v>0</v>
      </c>
      <c r="V1067" s="27">
        <f t="shared" si="630"/>
        <v>0</v>
      </c>
      <c r="W1067" s="47" t="s">
        <v>250</v>
      </c>
    </row>
    <row r="1068" spans="1:23" x14ac:dyDescent="0.3">
      <c r="A1068" s="34"/>
      <c r="B1068" s="118"/>
      <c r="C1068" s="177" t="s">
        <v>336</v>
      </c>
      <c r="D1068" s="84"/>
      <c r="E1068" s="85"/>
      <c r="F1068" s="32"/>
      <c r="G1068" s="27">
        <f>G1067</f>
        <v>208</v>
      </c>
      <c r="H1068" s="27">
        <f t="shared" ref="H1068" si="631">H1067</f>
        <v>24.5</v>
      </c>
      <c r="I1068" s="27">
        <f t="shared" ref="I1068" si="632">I1067</f>
        <v>183.5</v>
      </c>
      <c r="J1068" s="27">
        <f t="shared" ref="J1068" si="633">J1067</f>
        <v>3</v>
      </c>
      <c r="K1068" s="27">
        <f t="shared" ref="K1068" si="634">K1067</f>
        <v>3</v>
      </c>
      <c r="L1068" s="36">
        <f t="shared" ref="L1068" si="635">L1067</f>
        <v>0</v>
      </c>
      <c r="M1068" s="27">
        <f t="shared" ref="M1068" si="636">M1067</f>
        <v>473</v>
      </c>
      <c r="N1068" s="27">
        <f>N1067</f>
        <v>6</v>
      </c>
      <c r="O1068" s="27">
        <f t="shared" ref="O1068" si="637">O1067</f>
        <v>17</v>
      </c>
      <c r="P1068" s="27">
        <f t="shared" ref="P1068" si="638">P1067</f>
        <v>4759</v>
      </c>
      <c r="Q1068" s="27">
        <f t="shared" ref="Q1068" si="639">Q1067</f>
        <v>0</v>
      </c>
      <c r="R1068" s="27">
        <f t="shared" ref="R1068" si="640">R1067</f>
        <v>0</v>
      </c>
      <c r="S1068" s="27">
        <f t="shared" ref="S1068" si="641">S1067</f>
        <v>0</v>
      </c>
      <c r="T1068" s="27">
        <f t="shared" ref="T1068" si="642">T1067</f>
        <v>0</v>
      </c>
      <c r="U1068" s="36">
        <f t="shared" ref="U1068" si="643">U1067</f>
        <v>0</v>
      </c>
      <c r="V1068" s="27">
        <f t="shared" ref="V1068" si="644">V1067</f>
        <v>0</v>
      </c>
      <c r="W1068" s="27"/>
    </row>
    <row r="1069" spans="1:23" ht="16.95" customHeight="1" x14ac:dyDescent="0.3">
      <c r="A1069" s="34"/>
      <c r="B1069" s="18">
        <v>995</v>
      </c>
      <c r="C1069" s="176">
        <v>43364</v>
      </c>
      <c r="D1069" s="51">
        <v>0.4253587962962963</v>
      </c>
      <c r="E1069" s="51">
        <v>0.82138888888888895</v>
      </c>
      <c r="F1069" s="9">
        <f t="shared" si="628"/>
        <v>0.39603009259259264</v>
      </c>
      <c r="G1069" s="5">
        <v>9.5</v>
      </c>
      <c r="H1069" s="42">
        <f t="shared" si="629"/>
        <v>1.5</v>
      </c>
      <c r="I1069" s="5">
        <f t="shared" si="624"/>
        <v>8</v>
      </c>
      <c r="J1069" s="28">
        <f t="shared" ref="J1069:J1096" si="645">IF(I1069-10&lt;0,0,(I1069-10))</f>
        <v>0</v>
      </c>
      <c r="K1069" s="42">
        <f t="shared" si="625"/>
        <v>0</v>
      </c>
      <c r="L1069" s="130">
        <f t="shared" si="626"/>
        <v>0</v>
      </c>
      <c r="M1069" s="42">
        <f t="shared" si="627"/>
        <v>0</v>
      </c>
      <c r="N1069" s="42"/>
      <c r="O1069" s="42"/>
      <c r="P1069" s="42"/>
      <c r="Q1069" s="42"/>
      <c r="R1069" s="42"/>
      <c r="S1069" s="5"/>
      <c r="T1069" s="5"/>
      <c r="U1069" s="5"/>
      <c r="V1069" s="5"/>
      <c r="W1069" s="183"/>
    </row>
    <row r="1070" spans="1:23" ht="16.95" customHeight="1" x14ac:dyDescent="0.3">
      <c r="A1070" s="34"/>
      <c r="B1070" s="18">
        <v>996</v>
      </c>
      <c r="C1070" s="176">
        <v>43365</v>
      </c>
      <c r="D1070" s="51">
        <v>0.43468749999999995</v>
      </c>
      <c r="E1070" s="51">
        <v>0.92053240740740738</v>
      </c>
      <c r="F1070" s="9">
        <f t="shared" si="628"/>
        <v>0.48584490740740743</v>
      </c>
      <c r="G1070" s="5">
        <v>11.5</v>
      </c>
      <c r="H1070" s="42">
        <f t="shared" si="629"/>
        <v>1.5</v>
      </c>
      <c r="I1070" s="5">
        <f t="shared" si="624"/>
        <v>10</v>
      </c>
      <c r="J1070" s="28">
        <f t="shared" si="645"/>
        <v>0</v>
      </c>
      <c r="K1070" s="42">
        <f t="shared" si="625"/>
        <v>0</v>
      </c>
      <c r="L1070" s="130">
        <f t="shared" si="626"/>
        <v>0</v>
      </c>
      <c r="M1070" s="42">
        <f t="shared" si="627"/>
        <v>0</v>
      </c>
      <c r="N1070" s="42"/>
      <c r="O1070" s="42"/>
      <c r="P1070" s="42"/>
      <c r="Q1070" s="42"/>
      <c r="R1070" s="42"/>
      <c r="S1070" s="5"/>
      <c r="T1070" s="5"/>
      <c r="U1070" s="5"/>
      <c r="V1070" s="5"/>
      <c r="W1070" s="183"/>
    </row>
    <row r="1071" spans="1:23" ht="16.95" customHeight="1" x14ac:dyDescent="0.3">
      <c r="A1071" s="34"/>
      <c r="B1071" s="18">
        <v>997</v>
      </c>
      <c r="C1071" s="176">
        <v>43366</v>
      </c>
      <c r="D1071" s="51">
        <v>0.43767361111111108</v>
      </c>
      <c r="E1071" s="51">
        <v>0.92359953703703701</v>
      </c>
      <c r="F1071" s="9">
        <f t="shared" si="628"/>
        <v>0.48592592592592593</v>
      </c>
      <c r="G1071" s="5">
        <v>11.5</v>
      </c>
      <c r="H1071" s="42">
        <f t="shared" si="629"/>
        <v>1.5</v>
      </c>
      <c r="I1071" s="5">
        <f t="shared" si="624"/>
        <v>10</v>
      </c>
      <c r="J1071" s="28">
        <f t="shared" si="645"/>
        <v>0</v>
      </c>
      <c r="K1071" s="42">
        <f t="shared" si="625"/>
        <v>0</v>
      </c>
      <c r="L1071" s="130">
        <f t="shared" si="626"/>
        <v>0</v>
      </c>
      <c r="M1071" s="42">
        <f t="shared" si="627"/>
        <v>0</v>
      </c>
      <c r="N1071" s="42"/>
      <c r="O1071" s="42"/>
      <c r="P1071" s="42"/>
      <c r="Q1071" s="42"/>
      <c r="R1071" s="42"/>
      <c r="S1071" s="5"/>
      <c r="T1071" s="5"/>
      <c r="U1071" s="5"/>
      <c r="V1071" s="5"/>
      <c r="W1071" s="183"/>
    </row>
    <row r="1072" spans="1:23" ht="34.049999999999997" customHeight="1" x14ac:dyDescent="0.3">
      <c r="A1072" s="34"/>
      <c r="B1072" s="18">
        <v>998</v>
      </c>
      <c r="C1072" s="176">
        <v>43367</v>
      </c>
      <c r="D1072" s="51">
        <v>0.43451388888888887</v>
      </c>
      <c r="E1072" s="51">
        <v>0.92280092592592589</v>
      </c>
      <c r="F1072" s="9">
        <f t="shared" si="628"/>
        <v>0.48828703703703702</v>
      </c>
      <c r="G1072" s="5">
        <v>11.5</v>
      </c>
      <c r="H1072" s="42">
        <f t="shared" si="629"/>
        <v>1.5</v>
      </c>
      <c r="I1072" s="5">
        <f t="shared" si="624"/>
        <v>10</v>
      </c>
      <c r="J1072" s="28">
        <f t="shared" si="645"/>
        <v>0</v>
      </c>
      <c r="K1072" s="42">
        <f t="shared" si="625"/>
        <v>0</v>
      </c>
      <c r="L1072" s="130">
        <f t="shared" si="626"/>
        <v>0</v>
      </c>
      <c r="M1072" s="42">
        <f t="shared" si="627"/>
        <v>0</v>
      </c>
      <c r="N1072" s="42"/>
      <c r="O1072" s="42"/>
      <c r="P1072" s="42"/>
      <c r="Q1072" s="42"/>
      <c r="R1072" s="42"/>
      <c r="S1072" s="5"/>
      <c r="T1072" s="5"/>
      <c r="U1072" s="5"/>
      <c r="V1072" s="5"/>
      <c r="W1072" s="48" t="s">
        <v>261</v>
      </c>
    </row>
    <row r="1073" spans="1:23" ht="16.95" customHeight="1" x14ac:dyDescent="0.3">
      <c r="A1073" s="34"/>
      <c r="B1073" s="18">
        <v>999</v>
      </c>
      <c r="C1073" s="176">
        <v>43368</v>
      </c>
      <c r="D1073" s="51">
        <v>0.42570601851851847</v>
      </c>
      <c r="E1073" s="51">
        <v>0.92040509259259251</v>
      </c>
      <c r="F1073" s="9">
        <f t="shared" si="628"/>
        <v>0.49469907407407404</v>
      </c>
      <c r="G1073" s="5">
        <v>12</v>
      </c>
      <c r="H1073" s="42">
        <f t="shared" si="629"/>
        <v>1.5</v>
      </c>
      <c r="I1073" s="5">
        <f t="shared" si="624"/>
        <v>10.5</v>
      </c>
      <c r="J1073" s="28">
        <f t="shared" si="645"/>
        <v>0.5</v>
      </c>
      <c r="K1073" s="42">
        <f t="shared" si="625"/>
        <v>0.5</v>
      </c>
      <c r="L1073" s="130">
        <f t="shared" si="626"/>
        <v>0</v>
      </c>
      <c r="M1073" s="42">
        <f t="shared" si="627"/>
        <v>79</v>
      </c>
      <c r="N1073" s="42"/>
      <c r="O1073" s="42"/>
      <c r="P1073" s="42"/>
      <c r="Q1073" s="42"/>
      <c r="R1073" s="42"/>
      <c r="S1073" s="5"/>
      <c r="T1073" s="5"/>
      <c r="U1073" s="5"/>
      <c r="V1073" s="5"/>
      <c r="W1073" s="183"/>
    </row>
    <row r="1074" spans="1:23" ht="16.95" customHeight="1" x14ac:dyDescent="0.3">
      <c r="A1074" s="34"/>
      <c r="B1074" s="18">
        <v>1000</v>
      </c>
      <c r="C1074" s="176">
        <v>43369</v>
      </c>
      <c r="D1074" s="202" t="s">
        <v>21</v>
      </c>
      <c r="E1074" s="203"/>
      <c r="F1074" s="9"/>
      <c r="G1074" s="5"/>
      <c r="H1074" s="42"/>
      <c r="I1074" s="5"/>
      <c r="J1074" s="28">
        <f t="shared" si="645"/>
        <v>0</v>
      </c>
      <c r="K1074" s="42"/>
      <c r="L1074" s="130"/>
      <c r="M1074" s="42"/>
      <c r="N1074" s="42"/>
      <c r="O1074" s="42"/>
      <c r="P1074" s="42"/>
      <c r="Q1074" s="42"/>
      <c r="R1074" s="42"/>
      <c r="S1074" s="5"/>
      <c r="T1074" s="5"/>
      <c r="U1074" s="5"/>
      <c r="V1074" s="5"/>
      <c r="W1074" s="183"/>
    </row>
    <row r="1075" spans="1:23" ht="16.95" customHeight="1" x14ac:dyDescent="0.3">
      <c r="A1075" s="34"/>
      <c r="B1075" s="18">
        <v>1001</v>
      </c>
      <c r="C1075" s="176">
        <v>43370</v>
      </c>
      <c r="D1075" s="51">
        <v>0.42269675925925926</v>
      </c>
      <c r="E1075" s="51">
        <v>0.92548611111111112</v>
      </c>
      <c r="F1075" s="9">
        <f t="shared" si="628"/>
        <v>0.50278935185185181</v>
      </c>
      <c r="G1075" s="5">
        <v>12</v>
      </c>
      <c r="H1075" s="42">
        <f t="shared" si="629"/>
        <v>1.5</v>
      </c>
      <c r="I1075" s="5">
        <f t="shared" si="624"/>
        <v>10.5</v>
      </c>
      <c r="J1075" s="28">
        <f t="shared" si="645"/>
        <v>0.5</v>
      </c>
      <c r="K1075" s="42">
        <f t="shared" si="625"/>
        <v>0.5</v>
      </c>
      <c r="L1075" s="130">
        <f t="shared" si="626"/>
        <v>0</v>
      </c>
      <c r="M1075" s="42">
        <f t="shared" si="627"/>
        <v>79</v>
      </c>
      <c r="N1075" s="42"/>
      <c r="O1075" s="42"/>
      <c r="P1075" s="42"/>
      <c r="Q1075" s="42"/>
      <c r="R1075" s="42"/>
      <c r="S1075" s="5"/>
      <c r="T1075" s="5"/>
      <c r="U1075" s="5"/>
      <c r="V1075" s="5"/>
      <c r="W1075" s="183"/>
    </row>
    <row r="1076" spans="1:23" ht="16.95" customHeight="1" x14ac:dyDescent="0.3">
      <c r="A1076" s="34"/>
      <c r="B1076" s="18">
        <v>1002</v>
      </c>
      <c r="C1076" s="176">
        <v>43371</v>
      </c>
      <c r="D1076" s="51">
        <v>0.42224537037037035</v>
      </c>
      <c r="E1076" s="51">
        <v>0.84542824074074074</v>
      </c>
      <c r="F1076" s="9">
        <f t="shared" si="628"/>
        <v>0.42318287037037039</v>
      </c>
      <c r="G1076" s="5">
        <v>10</v>
      </c>
      <c r="H1076" s="42">
        <f t="shared" si="629"/>
        <v>1.5</v>
      </c>
      <c r="I1076" s="5">
        <f t="shared" si="624"/>
        <v>8.5</v>
      </c>
      <c r="J1076" s="28">
        <f t="shared" si="645"/>
        <v>0</v>
      </c>
      <c r="K1076" s="42">
        <f t="shared" si="625"/>
        <v>0</v>
      </c>
      <c r="L1076" s="130">
        <f t="shared" si="626"/>
        <v>0</v>
      </c>
      <c r="M1076" s="42">
        <f t="shared" si="627"/>
        <v>0</v>
      </c>
      <c r="N1076" s="42"/>
      <c r="O1076" s="42"/>
      <c r="P1076" s="42"/>
      <c r="Q1076" s="42"/>
      <c r="R1076" s="42"/>
      <c r="S1076" s="5"/>
      <c r="T1076" s="5"/>
      <c r="U1076" s="5"/>
      <c r="V1076" s="5"/>
      <c r="W1076" s="183"/>
    </row>
    <row r="1077" spans="1:23" ht="16.95" customHeight="1" x14ac:dyDescent="0.3">
      <c r="A1077" s="34"/>
      <c r="B1077" s="18">
        <v>1003</v>
      </c>
      <c r="C1077" s="176">
        <v>43372</v>
      </c>
      <c r="D1077" s="51" t="s">
        <v>56</v>
      </c>
      <c r="E1077" s="51" t="s">
        <v>56</v>
      </c>
      <c r="F1077" s="9"/>
      <c r="G1077" s="140">
        <v>10</v>
      </c>
      <c r="H1077" s="42">
        <f t="shared" si="629"/>
        <v>1.5</v>
      </c>
      <c r="I1077" s="5">
        <f t="shared" si="624"/>
        <v>8.5</v>
      </c>
      <c r="J1077" s="28">
        <f>IF(I1077-8&lt;0,0,(I1077-8))</f>
        <v>0.5</v>
      </c>
      <c r="K1077" s="42">
        <f t="shared" si="625"/>
        <v>0.5</v>
      </c>
      <c r="L1077" s="130">
        <f t="shared" si="626"/>
        <v>0</v>
      </c>
      <c r="M1077" s="42"/>
      <c r="N1077" s="42"/>
      <c r="O1077" s="42"/>
      <c r="P1077" s="42"/>
      <c r="Q1077" s="42" t="s">
        <v>265</v>
      </c>
      <c r="R1077" s="42">
        <f>IF(I1077&gt;=8.5,ROUND((K1077*4/3*118)+((I1077-J1077-K1077)*5/3*118)+(J1077*8/3*118),0),ROUND((2*4/3*118)+((I1077-2)*5/3*118),0))</f>
        <v>1711</v>
      </c>
      <c r="S1077" s="5"/>
      <c r="T1077" s="5"/>
      <c r="U1077" s="5"/>
      <c r="V1077" s="5"/>
      <c r="W1077" s="183"/>
    </row>
    <row r="1078" spans="1:23" ht="16.95" customHeight="1" x14ac:dyDescent="0.3">
      <c r="A1078" s="34"/>
      <c r="B1078" s="18">
        <v>1004</v>
      </c>
      <c r="C1078" s="176">
        <v>43373</v>
      </c>
      <c r="D1078" s="51" t="s">
        <v>56</v>
      </c>
      <c r="E1078" s="51" t="s">
        <v>56</v>
      </c>
      <c r="F1078" s="9"/>
      <c r="G1078" s="140">
        <v>7</v>
      </c>
      <c r="H1078" s="42">
        <f t="shared" si="629"/>
        <v>0.5</v>
      </c>
      <c r="I1078" s="5">
        <f>IF((G1078="？"),"?",(G1078-H1078))</f>
        <v>6.5</v>
      </c>
      <c r="J1078" s="28">
        <f t="shared" si="645"/>
        <v>0</v>
      </c>
      <c r="K1078" s="42">
        <f>IF(2&lt;J1078,2,J1078)</f>
        <v>0</v>
      </c>
      <c r="L1078" s="130">
        <f>J1078-K1078</f>
        <v>0</v>
      </c>
      <c r="M1078" s="42">
        <f>IF(K1078="?",0,ROUND(118*4/3*K1078+118*5/3*L1078,0))</f>
        <v>0</v>
      </c>
      <c r="N1078" s="42"/>
      <c r="O1078" s="42"/>
      <c r="P1078" s="42"/>
      <c r="Q1078" s="42"/>
      <c r="R1078" s="42"/>
      <c r="S1078" s="5"/>
      <c r="T1078" s="5"/>
      <c r="U1078" s="5"/>
      <c r="V1078" s="5"/>
      <c r="W1078" s="183"/>
    </row>
    <row r="1079" spans="1:23" ht="16.95" customHeight="1" x14ac:dyDescent="0.3">
      <c r="A1079" s="171" t="s">
        <v>62</v>
      </c>
      <c r="B1079" s="18">
        <v>1005</v>
      </c>
      <c r="C1079" s="176">
        <v>43374</v>
      </c>
      <c r="D1079" s="51">
        <v>0.61079861111111111</v>
      </c>
      <c r="E1079" s="51">
        <v>0.92025462962962967</v>
      </c>
      <c r="F1079" s="9">
        <f t="shared" si="628"/>
        <v>0.30945601851851856</v>
      </c>
      <c r="G1079" s="5">
        <v>7.5</v>
      </c>
      <c r="H1079" s="42">
        <f t="shared" si="629"/>
        <v>0.5</v>
      </c>
      <c r="I1079" s="5">
        <f t="shared" ref="I1079:I1144" si="646">IF((G1079="？"),"?",(G1079-H1079))</f>
        <v>7</v>
      </c>
      <c r="J1079" s="28">
        <f t="shared" si="645"/>
        <v>0</v>
      </c>
      <c r="K1079" s="42">
        <f t="shared" ref="K1079:K1145" si="647">IF(2&lt;J1079,2,J1079)</f>
        <v>0</v>
      </c>
      <c r="L1079" s="130">
        <f t="shared" ref="L1079:L1144" si="648">J1079-K1079</f>
        <v>0</v>
      </c>
      <c r="M1079" s="42">
        <f>IF(K1079="?",0,ROUND(119*4/3*K1079+119*5/3*L1079,0))</f>
        <v>0</v>
      </c>
      <c r="N1079" s="42"/>
      <c r="O1079" s="42"/>
      <c r="P1079" s="42"/>
      <c r="Q1079" s="42"/>
      <c r="R1079" s="42"/>
      <c r="S1079" s="5"/>
      <c r="T1079" s="5"/>
      <c r="U1079" s="5"/>
      <c r="V1079" s="5"/>
      <c r="W1079" s="183"/>
    </row>
    <row r="1080" spans="1:23" ht="16.95" customHeight="1" x14ac:dyDescent="0.3">
      <c r="A1080" s="34" t="s">
        <v>124</v>
      </c>
      <c r="B1080" s="18">
        <v>1006</v>
      </c>
      <c r="C1080" s="176">
        <v>43375</v>
      </c>
      <c r="D1080" s="51">
        <v>0.45561342592592591</v>
      </c>
      <c r="E1080" s="51">
        <v>0.91776620370370365</v>
      </c>
      <c r="F1080" s="9">
        <f t="shared" si="628"/>
        <v>0.46215277777777775</v>
      </c>
      <c r="G1080" s="5">
        <v>11</v>
      </c>
      <c r="H1080" s="42">
        <f t="shared" si="629"/>
        <v>1.5</v>
      </c>
      <c r="I1080" s="5">
        <f t="shared" si="646"/>
        <v>9.5</v>
      </c>
      <c r="J1080" s="28">
        <f t="shared" si="645"/>
        <v>0</v>
      </c>
      <c r="K1080" s="42">
        <f t="shared" si="647"/>
        <v>0</v>
      </c>
      <c r="L1080" s="130">
        <f t="shared" si="648"/>
        <v>0</v>
      </c>
      <c r="M1080" s="42">
        <f t="shared" ref="M1080:M1111" si="649">IF(K1080="?",0,ROUND(119*4/3*K1080+119*5/3*L1080,0))</f>
        <v>0</v>
      </c>
      <c r="N1080" s="42"/>
      <c r="O1080" s="42"/>
      <c r="P1080" s="42"/>
      <c r="Q1080" s="42"/>
      <c r="R1080" s="42"/>
      <c r="S1080" s="5"/>
      <c r="T1080" s="5"/>
      <c r="U1080" s="5"/>
      <c r="V1080" s="5"/>
      <c r="W1080" s="183"/>
    </row>
    <row r="1081" spans="1:23" x14ac:dyDescent="0.3">
      <c r="A1081" s="34" t="s">
        <v>117</v>
      </c>
      <c r="B1081" s="18">
        <v>1007</v>
      </c>
      <c r="C1081" s="176">
        <v>43376</v>
      </c>
      <c r="D1081" s="51">
        <v>0.45145833333333335</v>
      </c>
      <c r="E1081" s="51">
        <v>0.91771990740740739</v>
      </c>
      <c r="F1081" s="9">
        <f t="shared" si="628"/>
        <v>0.46626157407407404</v>
      </c>
      <c r="G1081" s="5">
        <v>11</v>
      </c>
      <c r="H1081" s="42">
        <f t="shared" si="629"/>
        <v>1.5</v>
      </c>
      <c r="I1081" s="5">
        <f t="shared" si="646"/>
        <v>9.5</v>
      </c>
      <c r="J1081" s="28">
        <f>IF(I1081-8&lt;0,0,(I1081-8))</f>
        <v>1.5</v>
      </c>
      <c r="K1081" s="42">
        <f t="shared" si="647"/>
        <v>1.5</v>
      </c>
      <c r="L1081" s="130">
        <f t="shared" si="648"/>
        <v>0</v>
      </c>
      <c r="M1081" s="42">
        <f t="shared" si="649"/>
        <v>238</v>
      </c>
      <c r="N1081" s="42"/>
      <c r="O1081" s="42"/>
      <c r="P1081" s="42"/>
      <c r="Q1081" s="42"/>
      <c r="R1081" s="42"/>
      <c r="S1081" s="5" t="s">
        <v>265</v>
      </c>
      <c r="T1081" s="5">
        <v>1188</v>
      </c>
      <c r="U1081" s="5"/>
      <c r="V1081" s="5"/>
      <c r="W1081" s="183"/>
    </row>
    <row r="1082" spans="1:23" ht="16.95" customHeight="1" x14ac:dyDescent="0.3">
      <c r="A1082" s="34" t="s">
        <v>125</v>
      </c>
      <c r="B1082" s="18">
        <v>1008</v>
      </c>
      <c r="C1082" s="176">
        <v>43377</v>
      </c>
      <c r="D1082" s="202" t="s">
        <v>21</v>
      </c>
      <c r="E1082" s="203"/>
      <c r="F1082" s="9"/>
      <c r="G1082" s="5"/>
      <c r="H1082" s="42"/>
      <c r="I1082" s="5"/>
      <c r="J1082" s="28"/>
      <c r="K1082" s="42"/>
      <c r="L1082" s="130"/>
      <c r="M1082" s="42"/>
      <c r="N1082" s="42"/>
      <c r="O1082" s="42"/>
      <c r="P1082" s="42"/>
      <c r="Q1082" s="42"/>
      <c r="R1082" s="42"/>
      <c r="S1082" s="5"/>
      <c r="T1082" s="5"/>
      <c r="U1082" s="5"/>
      <c r="V1082" s="5"/>
      <c r="W1082" s="183"/>
    </row>
    <row r="1083" spans="1:23" ht="16.95" customHeight="1" x14ac:dyDescent="0.3">
      <c r="A1083" s="34" t="s">
        <v>99</v>
      </c>
      <c r="B1083" s="18">
        <v>1009</v>
      </c>
      <c r="C1083" s="176">
        <v>43378</v>
      </c>
      <c r="D1083" s="202" t="s">
        <v>21</v>
      </c>
      <c r="E1083" s="203"/>
      <c r="F1083" s="9"/>
      <c r="G1083" s="5"/>
      <c r="H1083" s="42"/>
      <c r="I1083" s="5"/>
      <c r="J1083" s="28"/>
      <c r="K1083" s="42"/>
      <c r="L1083" s="130"/>
      <c r="M1083" s="42"/>
      <c r="N1083" s="42"/>
      <c r="O1083" s="42"/>
      <c r="P1083" s="42"/>
      <c r="Q1083" s="42"/>
      <c r="R1083" s="42"/>
      <c r="S1083" s="5"/>
      <c r="T1083" s="5"/>
      <c r="U1083" s="5"/>
      <c r="V1083" s="5"/>
      <c r="W1083" s="183"/>
    </row>
    <row r="1084" spans="1:23" ht="16.95" customHeight="1" x14ac:dyDescent="0.3">
      <c r="A1084" s="34"/>
      <c r="B1084" s="18">
        <v>1010</v>
      </c>
      <c r="C1084" s="176">
        <v>43379</v>
      </c>
      <c r="D1084" s="51">
        <v>0.49266203703703698</v>
      </c>
      <c r="E1084" s="51">
        <v>0.92100694444444453</v>
      </c>
      <c r="F1084" s="9">
        <f t="shared" si="628"/>
        <v>0.42834490740740755</v>
      </c>
      <c r="G1084" s="5">
        <v>10.5</v>
      </c>
      <c r="H1084" s="42">
        <f t="shared" si="629"/>
        <v>1.5</v>
      </c>
      <c r="I1084" s="5">
        <f t="shared" si="646"/>
        <v>9</v>
      </c>
      <c r="J1084" s="28">
        <f>IF(I1084-8&lt;0,0,(I1084-8))</f>
        <v>1</v>
      </c>
      <c r="K1084" s="42">
        <f t="shared" si="647"/>
        <v>1</v>
      </c>
      <c r="L1084" s="35">
        <f t="shared" si="648"/>
        <v>0</v>
      </c>
      <c r="M1084" s="42">
        <f t="shared" si="649"/>
        <v>159</v>
      </c>
      <c r="N1084" s="42"/>
      <c r="O1084" s="42"/>
      <c r="P1084" s="42"/>
      <c r="Q1084" s="42"/>
      <c r="R1084" s="42"/>
      <c r="S1084" s="5"/>
      <c r="T1084" s="5"/>
      <c r="U1084" s="35" t="s">
        <v>265</v>
      </c>
      <c r="V1084" s="5">
        <v>1109</v>
      </c>
      <c r="W1084" s="183"/>
    </row>
    <row r="1085" spans="1:23" ht="16.95" customHeight="1" x14ac:dyDescent="0.3">
      <c r="A1085" s="34"/>
      <c r="B1085" s="18">
        <v>1011</v>
      </c>
      <c r="C1085" s="176">
        <v>43380</v>
      </c>
      <c r="D1085" s="51" t="s">
        <v>69</v>
      </c>
      <c r="E1085" s="51" t="s">
        <v>69</v>
      </c>
      <c r="F1085" s="9"/>
      <c r="G1085" s="140">
        <v>8</v>
      </c>
      <c r="H1085" s="42">
        <f t="shared" si="629"/>
        <v>0.5</v>
      </c>
      <c r="I1085" s="5">
        <f t="shared" si="646"/>
        <v>7.5</v>
      </c>
      <c r="J1085" s="28">
        <f t="shared" si="645"/>
        <v>0</v>
      </c>
      <c r="K1085" s="42">
        <f t="shared" si="647"/>
        <v>0</v>
      </c>
      <c r="L1085" s="130">
        <f t="shared" si="648"/>
        <v>0</v>
      </c>
      <c r="M1085" s="42">
        <f t="shared" si="649"/>
        <v>0</v>
      </c>
      <c r="N1085" s="42"/>
      <c r="O1085" s="42"/>
      <c r="P1085" s="42"/>
      <c r="Q1085" s="42"/>
      <c r="R1085" s="42"/>
      <c r="S1085" s="5"/>
      <c r="T1085" s="5"/>
      <c r="U1085" s="5"/>
      <c r="V1085" s="5"/>
      <c r="W1085" s="183"/>
    </row>
    <row r="1086" spans="1:23" ht="16.95" customHeight="1" x14ac:dyDescent="0.3">
      <c r="A1086" s="34"/>
      <c r="B1086" s="18">
        <v>1012</v>
      </c>
      <c r="C1086" s="176">
        <v>43381</v>
      </c>
      <c r="D1086" s="51">
        <v>0.45392361111111112</v>
      </c>
      <c r="E1086" s="51">
        <v>0.88449074074074074</v>
      </c>
      <c r="F1086" s="9">
        <f t="shared" si="628"/>
        <v>0.43056712962962962</v>
      </c>
      <c r="G1086" s="5">
        <v>10.5</v>
      </c>
      <c r="H1086" s="42">
        <f t="shared" si="629"/>
        <v>1.5</v>
      </c>
      <c r="I1086" s="5">
        <f t="shared" si="646"/>
        <v>9</v>
      </c>
      <c r="J1086" s="28">
        <f t="shared" si="645"/>
        <v>0</v>
      </c>
      <c r="K1086" s="42">
        <f t="shared" si="647"/>
        <v>0</v>
      </c>
      <c r="L1086" s="130">
        <f t="shared" si="648"/>
        <v>0</v>
      </c>
      <c r="M1086" s="42">
        <f t="shared" si="649"/>
        <v>0</v>
      </c>
      <c r="N1086" s="42"/>
      <c r="O1086" s="42"/>
      <c r="P1086" s="42"/>
      <c r="Q1086" s="42"/>
      <c r="R1086" s="42"/>
      <c r="S1086" s="5"/>
      <c r="T1086" s="5"/>
      <c r="U1086" s="5"/>
      <c r="V1086" s="5"/>
      <c r="W1086" s="183"/>
    </row>
    <row r="1087" spans="1:23" ht="16.95" customHeight="1" x14ac:dyDescent="0.3">
      <c r="A1087" s="34"/>
      <c r="B1087" s="18">
        <v>1013</v>
      </c>
      <c r="C1087" s="176">
        <v>43382</v>
      </c>
      <c r="D1087" s="51">
        <v>0.53819444444444442</v>
      </c>
      <c r="E1087" s="51">
        <v>0.92010416666666661</v>
      </c>
      <c r="F1087" s="9">
        <f t="shared" si="628"/>
        <v>0.38190972222222219</v>
      </c>
      <c r="G1087" s="5">
        <v>9</v>
      </c>
      <c r="H1087" s="42">
        <f t="shared" si="629"/>
        <v>1.5</v>
      </c>
      <c r="I1087" s="5">
        <f t="shared" si="646"/>
        <v>7.5</v>
      </c>
      <c r="J1087" s="28">
        <f t="shared" si="645"/>
        <v>0</v>
      </c>
      <c r="K1087" s="42">
        <f t="shared" si="647"/>
        <v>0</v>
      </c>
      <c r="L1087" s="130">
        <f t="shared" si="648"/>
        <v>0</v>
      </c>
      <c r="M1087" s="42">
        <f t="shared" si="649"/>
        <v>0</v>
      </c>
      <c r="N1087" s="42"/>
      <c r="O1087" s="42"/>
      <c r="P1087" s="42"/>
      <c r="Q1087" s="42"/>
      <c r="R1087" s="42"/>
      <c r="S1087" s="5"/>
      <c r="T1087" s="5"/>
      <c r="U1087" s="5"/>
      <c r="V1087" s="5"/>
      <c r="W1087" s="183"/>
    </row>
    <row r="1088" spans="1:23" ht="16.95" customHeight="1" x14ac:dyDescent="0.3">
      <c r="A1088" s="34"/>
      <c r="B1088" s="18">
        <v>1014</v>
      </c>
      <c r="C1088" s="176">
        <v>43383</v>
      </c>
      <c r="D1088" s="51">
        <v>0.43291666666666667</v>
      </c>
      <c r="E1088" s="51">
        <v>0.81486111111111104</v>
      </c>
      <c r="F1088" s="9">
        <f t="shared" si="628"/>
        <v>0.38194444444444436</v>
      </c>
      <c r="G1088" s="5">
        <v>9</v>
      </c>
      <c r="H1088" s="42">
        <f t="shared" si="629"/>
        <v>1.5</v>
      </c>
      <c r="I1088" s="5">
        <f t="shared" si="646"/>
        <v>7.5</v>
      </c>
      <c r="J1088" s="28">
        <f>IF(I1088-8&lt;0,0,(I1088-8))</f>
        <v>0</v>
      </c>
      <c r="K1088" s="42">
        <f t="shared" si="647"/>
        <v>0</v>
      </c>
      <c r="L1088" s="35">
        <f t="shared" si="648"/>
        <v>0</v>
      </c>
      <c r="M1088" s="42">
        <f t="shared" si="649"/>
        <v>0</v>
      </c>
      <c r="N1088" s="42"/>
      <c r="O1088" s="42"/>
      <c r="P1088" s="42"/>
      <c r="Q1088" s="42"/>
      <c r="R1088" s="42"/>
      <c r="S1088" s="5"/>
      <c r="T1088" s="5"/>
      <c r="U1088" s="35" t="s">
        <v>269</v>
      </c>
      <c r="V1088" s="5">
        <v>950</v>
      </c>
      <c r="W1088" s="48" t="s">
        <v>15</v>
      </c>
    </row>
    <row r="1089" spans="1:23" ht="16.95" customHeight="1" x14ac:dyDescent="0.3">
      <c r="A1089" s="34"/>
      <c r="B1089" s="18">
        <v>1015</v>
      </c>
      <c r="C1089" s="176">
        <v>43384</v>
      </c>
      <c r="D1089" s="202" t="s">
        <v>21</v>
      </c>
      <c r="E1089" s="203"/>
      <c r="F1089" s="9"/>
      <c r="G1089" s="5"/>
      <c r="H1089" s="42"/>
      <c r="I1089" s="5"/>
      <c r="J1089" s="28"/>
      <c r="K1089" s="42"/>
      <c r="L1089" s="130"/>
      <c r="M1089" s="42">
        <f t="shared" si="649"/>
        <v>0</v>
      </c>
      <c r="N1089" s="42"/>
      <c r="O1089" s="42"/>
      <c r="P1089" s="42"/>
      <c r="Q1089" s="42"/>
      <c r="R1089" s="42"/>
      <c r="S1089" s="5"/>
      <c r="T1089" s="5"/>
      <c r="U1089" s="5"/>
      <c r="V1089" s="5"/>
      <c r="W1089" s="183"/>
    </row>
    <row r="1090" spans="1:23" ht="16.95" customHeight="1" x14ac:dyDescent="0.3">
      <c r="A1090" s="34"/>
      <c r="B1090" s="18">
        <v>1016</v>
      </c>
      <c r="C1090" s="176">
        <v>43385</v>
      </c>
      <c r="D1090" s="202" t="s">
        <v>21</v>
      </c>
      <c r="E1090" s="203"/>
      <c r="F1090" s="9"/>
      <c r="G1090" s="5"/>
      <c r="H1090" s="42"/>
      <c r="I1090" s="5"/>
      <c r="J1090" s="28"/>
      <c r="K1090" s="42"/>
      <c r="L1090" s="130"/>
      <c r="M1090" s="42">
        <f t="shared" si="649"/>
        <v>0</v>
      </c>
      <c r="N1090" s="42"/>
      <c r="O1090" s="42"/>
      <c r="P1090" s="42"/>
      <c r="Q1090" s="42"/>
      <c r="R1090" s="42"/>
      <c r="S1090" s="5"/>
      <c r="T1090" s="5"/>
      <c r="U1090" s="5"/>
      <c r="V1090" s="5"/>
      <c r="W1090" s="183"/>
    </row>
    <row r="1091" spans="1:23" ht="16.95" customHeight="1" x14ac:dyDescent="0.3">
      <c r="A1091" s="34"/>
      <c r="B1091" s="18">
        <v>1017</v>
      </c>
      <c r="C1091" s="176">
        <v>43386</v>
      </c>
      <c r="D1091" s="51">
        <v>0.46776620370370375</v>
      </c>
      <c r="E1091" s="51">
        <v>0.8968287037037036</v>
      </c>
      <c r="F1091" s="9">
        <f t="shared" si="628"/>
        <v>0.42906249999999985</v>
      </c>
      <c r="G1091" s="5">
        <v>10.5</v>
      </c>
      <c r="H1091" s="42">
        <f t="shared" si="629"/>
        <v>1.5</v>
      </c>
      <c r="I1091" s="5">
        <f t="shared" si="646"/>
        <v>9</v>
      </c>
      <c r="J1091" s="28">
        <f t="shared" si="645"/>
        <v>0</v>
      </c>
      <c r="K1091" s="42">
        <f t="shared" si="647"/>
        <v>0</v>
      </c>
      <c r="L1091" s="130">
        <f t="shared" si="648"/>
        <v>0</v>
      </c>
      <c r="M1091" s="42">
        <f t="shared" si="649"/>
        <v>0</v>
      </c>
      <c r="N1091" s="42"/>
      <c r="O1091" s="42"/>
      <c r="P1091" s="42"/>
      <c r="Q1091" s="42"/>
      <c r="R1091" s="42"/>
      <c r="S1091" s="5"/>
      <c r="T1091" s="5"/>
      <c r="U1091" s="5"/>
      <c r="V1091" s="5"/>
      <c r="W1091" s="183"/>
    </row>
    <row r="1092" spans="1:23" ht="16.95" customHeight="1" x14ac:dyDescent="0.3">
      <c r="A1092" s="34"/>
      <c r="B1092" s="18">
        <v>1018</v>
      </c>
      <c r="C1092" s="176">
        <v>43387</v>
      </c>
      <c r="D1092" s="51">
        <v>0.46372685185185186</v>
      </c>
      <c r="E1092" s="51">
        <v>0.87732638888888881</v>
      </c>
      <c r="F1092" s="9">
        <f t="shared" si="628"/>
        <v>0.41359953703703695</v>
      </c>
      <c r="G1092" s="5">
        <v>10</v>
      </c>
      <c r="H1092" s="42">
        <f t="shared" si="629"/>
        <v>1.5</v>
      </c>
      <c r="I1092" s="5">
        <f t="shared" si="646"/>
        <v>8.5</v>
      </c>
      <c r="J1092" s="28">
        <f t="shared" si="645"/>
        <v>0</v>
      </c>
      <c r="K1092" s="42">
        <f t="shared" si="647"/>
        <v>0</v>
      </c>
      <c r="L1092" s="130">
        <f t="shared" si="648"/>
        <v>0</v>
      </c>
      <c r="M1092" s="42">
        <f t="shared" si="649"/>
        <v>0</v>
      </c>
      <c r="N1092" s="42"/>
      <c r="O1092" s="42"/>
      <c r="P1092" s="42"/>
      <c r="Q1092" s="42"/>
      <c r="R1092" s="42"/>
      <c r="S1092" s="5"/>
      <c r="T1092" s="5"/>
      <c r="U1092" s="5"/>
      <c r="V1092" s="5"/>
      <c r="W1092" s="183"/>
    </row>
    <row r="1093" spans="1:23" ht="16.95" customHeight="1" x14ac:dyDescent="0.3">
      <c r="A1093" s="34"/>
      <c r="B1093" s="18">
        <v>1019</v>
      </c>
      <c r="C1093" s="176">
        <v>43388</v>
      </c>
      <c r="D1093" s="51">
        <v>0.46315972222222218</v>
      </c>
      <c r="E1093" s="51">
        <v>0.83712962962962967</v>
      </c>
      <c r="F1093" s="9">
        <f t="shared" si="628"/>
        <v>0.37396990740740749</v>
      </c>
      <c r="G1093" s="33">
        <v>9</v>
      </c>
      <c r="H1093" s="42">
        <f t="shared" si="629"/>
        <v>1.5</v>
      </c>
      <c r="I1093" s="5">
        <f t="shared" si="646"/>
        <v>7.5</v>
      </c>
      <c r="J1093" s="28">
        <f t="shared" si="645"/>
        <v>0</v>
      </c>
      <c r="K1093" s="42">
        <f t="shared" si="647"/>
        <v>0</v>
      </c>
      <c r="L1093" s="130">
        <f t="shared" si="648"/>
        <v>0</v>
      </c>
      <c r="M1093" s="42"/>
      <c r="N1093" s="42"/>
      <c r="O1093" s="42"/>
      <c r="P1093" s="42"/>
      <c r="Q1093" s="42" t="s">
        <v>264</v>
      </c>
      <c r="R1093" s="42">
        <f>IF(I1093&gt;=8.5,ROUND((K1093*4/3*119)+((I1093-J1093-K1093)*5/3*119)+(J1093*8/3*119),0),ROUND((2*4/3*119)+((I1093-2)*5/3*119),0))</f>
        <v>1408</v>
      </c>
      <c r="S1093" s="5"/>
      <c r="T1093" s="5"/>
      <c r="U1093" s="5"/>
      <c r="V1093" s="5"/>
      <c r="W1093" s="183"/>
    </row>
    <row r="1094" spans="1:23" ht="16.95" customHeight="1" x14ac:dyDescent="0.3">
      <c r="A1094" s="34"/>
      <c r="B1094" s="18">
        <v>1020</v>
      </c>
      <c r="C1094" s="176">
        <v>43389</v>
      </c>
      <c r="D1094" s="51" t="s">
        <v>69</v>
      </c>
      <c r="E1094" s="51" t="s">
        <v>69</v>
      </c>
      <c r="F1094" s="9"/>
      <c r="G1094" s="140">
        <v>6</v>
      </c>
      <c r="H1094" s="42">
        <f t="shared" si="629"/>
        <v>0.5</v>
      </c>
      <c r="I1094" s="5">
        <f t="shared" si="646"/>
        <v>5.5</v>
      </c>
      <c r="J1094" s="28">
        <f t="shared" si="645"/>
        <v>0</v>
      </c>
      <c r="K1094" s="42">
        <f t="shared" si="647"/>
        <v>0</v>
      </c>
      <c r="L1094" s="130">
        <f t="shared" si="648"/>
        <v>0</v>
      </c>
      <c r="M1094" s="42">
        <f t="shared" si="649"/>
        <v>0</v>
      </c>
      <c r="N1094" s="42"/>
      <c r="O1094" s="42"/>
      <c r="P1094" s="42"/>
      <c r="Q1094" s="42"/>
      <c r="R1094" s="42"/>
      <c r="S1094" s="5"/>
      <c r="T1094" s="5"/>
      <c r="U1094" s="5"/>
      <c r="V1094" s="5"/>
      <c r="W1094" s="183"/>
    </row>
    <row r="1095" spans="1:23" ht="16.95" customHeight="1" x14ac:dyDescent="0.3">
      <c r="A1095" s="34"/>
      <c r="B1095" s="18">
        <v>1021</v>
      </c>
      <c r="C1095" s="176">
        <v>43390</v>
      </c>
      <c r="D1095" s="51" t="s">
        <v>69</v>
      </c>
      <c r="E1095" s="51" t="s">
        <v>69</v>
      </c>
      <c r="F1095" s="9"/>
      <c r="G1095" s="140">
        <v>6</v>
      </c>
      <c r="H1095" s="42">
        <f t="shared" si="629"/>
        <v>0.5</v>
      </c>
      <c r="I1095" s="5">
        <f t="shared" si="646"/>
        <v>5.5</v>
      </c>
      <c r="J1095" s="28">
        <f t="shared" si="645"/>
        <v>0</v>
      </c>
      <c r="K1095" s="42">
        <f t="shared" si="647"/>
        <v>0</v>
      </c>
      <c r="L1095" s="130">
        <f t="shared" si="648"/>
        <v>0</v>
      </c>
      <c r="M1095" s="42">
        <f t="shared" si="649"/>
        <v>0</v>
      </c>
      <c r="N1095" s="42"/>
      <c r="O1095" s="42"/>
      <c r="P1095" s="42"/>
      <c r="Q1095" s="42"/>
      <c r="R1095" s="42"/>
      <c r="S1095" s="5"/>
      <c r="T1095" s="5"/>
      <c r="U1095" s="5"/>
      <c r="V1095" s="5"/>
      <c r="W1095" s="183"/>
    </row>
    <row r="1096" spans="1:23" ht="16.95" customHeight="1" x14ac:dyDescent="0.3">
      <c r="A1096" s="34"/>
      <c r="B1096" s="18">
        <v>1022</v>
      </c>
      <c r="C1096" s="176">
        <v>43391</v>
      </c>
      <c r="D1096" s="51" t="s">
        <v>69</v>
      </c>
      <c r="E1096" s="51">
        <v>0.92371527777777773</v>
      </c>
      <c r="F1096" s="9"/>
      <c r="G1096" s="140">
        <v>11</v>
      </c>
      <c r="H1096" s="42">
        <f t="shared" si="629"/>
        <v>1.5</v>
      </c>
      <c r="I1096" s="5">
        <f t="shared" si="646"/>
        <v>9.5</v>
      </c>
      <c r="J1096" s="28">
        <f t="shared" si="645"/>
        <v>0</v>
      </c>
      <c r="K1096" s="42">
        <f t="shared" si="647"/>
        <v>0</v>
      </c>
      <c r="L1096" s="130">
        <f t="shared" si="648"/>
        <v>0</v>
      </c>
      <c r="M1096" s="42">
        <f t="shared" si="649"/>
        <v>0</v>
      </c>
      <c r="N1096" s="42">
        <v>2</v>
      </c>
      <c r="O1096" s="42">
        <v>6</v>
      </c>
      <c r="P1096" s="42">
        <f>IF(O1096&gt;6,ROUND(N1096*4/3*119+6*5/3*119+(O1096-6)*8/3*119,0),ROUND(N1096*4/3*119+O1096*5/3*119,0))</f>
        <v>1507</v>
      </c>
      <c r="Q1096" s="42"/>
      <c r="R1096" s="42"/>
      <c r="S1096" s="5"/>
      <c r="T1096" s="5"/>
      <c r="U1096" s="5"/>
      <c r="V1096" s="5"/>
      <c r="W1096" s="183"/>
    </row>
    <row r="1097" spans="1:23" x14ac:dyDescent="0.3">
      <c r="A1097" s="34"/>
      <c r="B1097" s="18"/>
      <c r="C1097" s="177" t="s">
        <v>207</v>
      </c>
      <c r="D1097" s="26"/>
      <c r="E1097" s="26"/>
      <c r="F1097" s="32"/>
      <c r="G1097" s="27">
        <f>SUM(G1069:G1096)</f>
        <v>224</v>
      </c>
      <c r="H1097" s="27">
        <f>SUM(H1069:H1096)</f>
        <v>29.5</v>
      </c>
      <c r="I1097" s="27">
        <f t="shared" ref="I1097:R1097" si="650">SUM(I1069:I1096)</f>
        <v>194.5</v>
      </c>
      <c r="J1097" s="27">
        <f t="shared" si="650"/>
        <v>4</v>
      </c>
      <c r="K1097" s="27">
        <f t="shared" si="650"/>
        <v>4</v>
      </c>
      <c r="L1097" s="36">
        <f t="shared" si="650"/>
        <v>0</v>
      </c>
      <c r="M1097" s="27">
        <f t="shared" si="650"/>
        <v>555</v>
      </c>
      <c r="N1097" s="27">
        <f t="shared" ref="N1097:P1097" si="651">SUM(N1069:N1096)</f>
        <v>2</v>
      </c>
      <c r="O1097" s="27">
        <f t="shared" si="651"/>
        <v>6</v>
      </c>
      <c r="P1097" s="27">
        <f t="shared" si="651"/>
        <v>1507</v>
      </c>
      <c r="Q1097" s="27">
        <v>2</v>
      </c>
      <c r="R1097" s="27">
        <f t="shared" si="650"/>
        <v>3119</v>
      </c>
      <c r="S1097" s="27">
        <v>1</v>
      </c>
      <c r="T1097" s="27">
        <v>1188</v>
      </c>
      <c r="U1097" s="36">
        <v>2</v>
      </c>
      <c r="V1097" s="27">
        <v>2059</v>
      </c>
      <c r="W1097" s="47" t="s">
        <v>216</v>
      </c>
    </row>
    <row r="1098" spans="1:23" x14ac:dyDescent="0.3">
      <c r="A1098" s="34"/>
      <c r="B1098" s="118"/>
      <c r="C1098" s="177" t="s">
        <v>336</v>
      </c>
      <c r="D1098" s="84"/>
      <c r="E1098" s="85"/>
      <c r="F1098" s="32"/>
      <c r="G1098" s="27">
        <f>G1097-G1081-G1093-G1077</f>
        <v>194</v>
      </c>
      <c r="H1098" s="27">
        <f>H1097-H1081-H1093-H1077</f>
        <v>25</v>
      </c>
      <c r="I1098" s="27">
        <f>I1097-J1084-J1088-I1081-I1093-I1077</f>
        <v>168</v>
      </c>
      <c r="J1098" s="27">
        <f>J1097-J1084-J1088-J1081-J1093-J1077</f>
        <v>1</v>
      </c>
      <c r="K1098" s="27">
        <f t="shared" ref="K1098:M1098" si="652">K1097-K1084-K1088-K1081-K1093-K1077</f>
        <v>1</v>
      </c>
      <c r="L1098" s="27">
        <f t="shared" si="652"/>
        <v>0</v>
      </c>
      <c r="M1098" s="27">
        <f t="shared" si="652"/>
        <v>158</v>
      </c>
      <c r="N1098" s="27">
        <f>N1097</f>
        <v>2</v>
      </c>
      <c r="O1098" s="27">
        <f t="shared" ref="O1098" si="653">O1097</f>
        <v>6</v>
      </c>
      <c r="P1098" s="27">
        <f t="shared" ref="P1098" si="654">P1097</f>
        <v>1507</v>
      </c>
      <c r="Q1098" s="27">
        <f t="shared" ref="Q1098" si="655">Q1097</f>
        <v>2</v>
      </c>
      <c r="R1098" s="27">
        <f t="shared" ref="R1098" si="656">R1097</f>
        <v>3119</v>
      </c>
      <c r="S1098" s="27">
        <f t="shared" ref="S1098" si="657">S1097</f>
        <v>1</v>
      </c>
      <c r="T1098" s="27">
        <v>1188</v>
      </c>
      <c r="U1098" s="36">
        <f t="shared" ref="U1098" si="658">U1097</f>
        <v>2</v>
      </c>
      <c r="V1098" s="27">
        <f t="shared" ref="V1098" si="659">V1097</f>
        <v>2059</v>
      </c>
      <c r="W1098" s="27"/>
    </row>
    <row r="1099" spans="1:23" x14ac:dyDescent="0.3">
      <c r="A1099" s="34"/>
      <c r="B1099" s="18">
        <v>1023</v>
      </c>
      <c r="C1099" s="179">
        <v>43392</v>
      </c>
      <c r="D1099" s="81">
        <v>0.45311342592592596</v>
      </c>
      <c r="E1099" s="81">
        <v>0.84185185185185185</v>
      </c>
      <c r="F1099" s="76">
        <f t="shared" si="628"/>
        <v>0.38873842592592589</v>
      </c>
      <c r="G1099" s="79">
        <v>9.5</v>
      </c>
      <c r="H1099" s="78">
        <f t="shared" si="629"/>
        <v>1.5</v>
      </c>
      <c r="I1099" s="77">
        <f t="shared" si="646"/>
        <v>8</v>
      </c>
      <c r="J1099" s="79">
        <f>IF(I1099-8&lt;0,0,(I1099-8))</f>
        <v>0</v>
      </c>
      <c r="K1099" s="78">
        <f t="shared" si="647"/>
        <v>0</v>
      </c>
      <c r="L1099" s="80">
        <f t="shared" si="648"/>
        <v>0</v>
      </c>
      <c r="M1099" s="78">
        <f t="shared" si="649"/>
        <v>0</v>
      </c>
      <c r="N1099" s="78"/>
      <c r="O1099" s="78"/>
      <c r="P1099" s="78"/>
      <c r="Q1099" s="78"/>
      <c r="R1099" s="78"/>
      <c r="S1099" s="77" t="s">
        <v>268</v>
      </c>
      <c r="T1099" s="77">
        <v>950</v>
      </c>
      <c r="U1099" s="77"/>
      <c r="V1099" s="77"/>
      <c r="W1099" s="183"/>
    </row>
    <row r="1100" spans="1:23" ht="16.95" customHeight="1" x14ac:dyDescent="0.3">
      <c r="A1100" s="34"/>
      <c r="B1100" s="18">
        <v>1024</v>
      </c>
      <c r="C1100" s="179">
        <v>43393</v>
      </c>
      <c r="D1100" s="81" t="s">
        <v>69</v>
      </c>
      <c r="E1100" s="81" t="s">
        <v>69</v>
      </c>
      <c r="F1100" s="76"/>
      <c r="G1100" s="79">
        <v>12.5</v>
      </c>
      <c r="H1100" s="78">
        <f t="shared" si="629"/>
        <v>1.5</v>
      </c>
      <c r="I1100" s="77">
        <f t="shared" si="646"/>
        <v>11</v>
      </c>
      <c r="J1100" s="79">
        <f t="shared" ref="J1100:J1126" si="660">IF(I1100-10&lt;0,0,(I1100-10))</f>
        <v>1</v>
      </c>
      <c r="K1100" s="78">
        <f t="shared" si="647"/>
        <v>1</v>
      </c>
      <c r="L1100" s="80">
        <f t="shared" si="648"/>
        <v>0</v>
      </c>
      <c r="M1100" s="78">
        <f t="shared" si="649"/>
        <v>159</v>
      </c>
      <c r="N1100" s="78"/>
      <c r="O1100" s="78"/>
      <c r="P1100" s="78"/>
      <c r="Q1100" s="78"/>
      <c r="R1100" s="78"/>
      <c r="S1100" s="77"/>
      <c r="T1100" s="77"/>
      <c r="U1100" s="77"/>
      <c r="V1100" s="77"/>
      <c r="W1100" s="183"/>
    </row>
    <row r="1101" spans="1:23" ht="16.95" customHeight="1" x14ac:dyDescent="0.3">
      <c r="A1101" s="34"/>
      <c r="B1101" s="18">
        <v>1025</v>
      </c>
      <c r="C1101" s="179">
        <v>43394</v>
      </c>
      <c r="D1101" s="81" t="s">
        <v>69</v>
      </c>
      <c r="E1101" s="81" t="s">
        <v>69</v>
      </c>
      <c r="F1101" s="76"/>
      <c r="G1101" s="79">
        <v>10</v>
      </c>
      <c r="H1101" s="78">
        <f t="shared" si="629"/>
        <v>1.5</v>
      </c>
      <c r="I1101" s="77">
        <f t="shared" si="646"/>
        <v>8.5</v>
      </c>
      <c r="J1101" s="79">
        <f t="shared" si="660"/>
        <v>0</v>
      </c>
      <c r="K1101" s="78">
        <f t="shared" si="647"/>
        <v>0</v>
      </c>
      <c r="L1101" s="80">
        <f t="shared" si="648"/>
        <v>0</v>
      </c>
      <c r="M1101" s="78">
        <f t="shared" si="649"/>
        <v>0</v>
      </c>
      <c r="N1101" s="78"/>
      <c r="O1101" s="78"/>
      <c r="P1101" s="78"/>
      <c r="Q1101" s="78"/>
      <c r="R1101" s="78"/>
      <c r="S1101" s="77"/>
      <c r="T1101" s="77"/>
      <c r="U1101" s="77"/>
      <c r="V1101" s="77"/>
      <c r="W1101" s="183"/>
    </row>
    <row r="1102" spans="1:23" ht="16.95" customHeight="1" x14ac:dyDescent="0.3">
      <c r="A1102" s="34"/>
      <c r="B1102" s="18">
        <v>1026</v>
      </c>
      <c r="C1102" s="179">
        <v>43395</v>
      </c>
      <c r="D1102" s="81">
        <v>0.45193287037037039</v>
      </c>
      <c r="E1102" s="81">
        <v>0.81706018518518519</v>
      </c>
      <c r="F1102" s="76">
        <f t="shared" si="628"/>
        <v>0.36512731481481481</v>
      </c>
      <c r="G1102" s="77">
        <v>9</v>
      </c>
      <c r="H1102" s="78">
        <f t="shared" si="629"/>
        <v>1.5</v>
      </c>
      <c r="I1102" s="77">
        <f t="shared" si="646"/>
        <v>7.5</v>
      </c>
      <c r="J1102" s="79">
        <f>IF(I1102-8&lt;0,0,(I1102-8))</f>
        <v>0</v>
      </c>
      <c r="K1102" s="78">
        <f t="shared" si="647"/>
        <v>0</v>
      </c>
      <c r="L1102" s="80">
        <f t="shared" si="648"/>
        <v>0</v>
      </c>
      <c r="M1102" s="78"/>
      <c r="N1102" s="78"/>
      <c r="O1102" s="78"/>
      <c r="P1102" s="78"/>
      <c r="Q1102" s="78" t="s">
        <v>265</v>
      </c>
      <c r="R1102" s="78">
        <f t="shared" ref="R1102:R1109" si="661">IF(I1102&gt;=8.5,ROUND((K1102*4/3*119)+((I1102-J1102-K1102)*5/3*119)+(J1102*8/3*119),0),ROUND((2*4/3*119)+((I1102-2)*5/3*119),0))</f>
        <v>1408</v>
      </c>
      <c r="S1102" s="77"/>
      <c r="T1102" s="77"/>
      <c r="U1102" s="77"/>
      <c r="V1102" s="77"/>
      <c r="W1102" s="183"/>
    </row>
    <row r="1103" spans="1:23" ht="16.95" customHeight="1" x14ac:dyDescent="0.3">
      <c r="A1103" s="34"/>
      <c r="B1103" s="18">
        <v>1027</v>
      </c>
      <c r="C1103" s="179">
        <v>43396</v>
      </c>
      <c r="D1103" s="81">
        <v>0.45273148148148151</v>
      </c>
      <c r="E1103" s="81">
        <v>0.81324074074074071</v>
      </c>
      <c r="F1103" s="76">
        <f t="shared" si="628"/>
        <v>0.3605092592592592</v>
      </c>
      <c r="G1103" s="77">
        <v>8.5</v>
      </c>
      <c r="H1103" s="78">
        <f t="shared" si="629"/>
        <v>0.5</v>
      </c>
      <c r="I1103" s="77">
        <f t="shared" si="646"/>
        <v>8</v>
      </c>
      <c r="J1103" s="79">
        <f t="shared" si="660"/>
        <v>0</v>
      </c>
      <c r="K1103" s="78">
        <f t="shared" si="647"/>
        <v>0</v>
      </c>
      <c r="L1103" s="80">
        <f t="shared" si="648"/>
        <v>0</v>
      </c>
      <c r="M1103" s="78">
        <f t="shared" si="649"/>
        <v>0</v>
      </c>
      <c r="N1103" s="78"/>
      <c r="O1103" s="78"/>
      <c r="P1103" s="78"/>
      <c r="Q1103" s="78"/>
      <c r="R1103" s="78"/>
      <c r="S1103" s="77"/>
      <c r="T1103" s="77"/>
      <c r="U1103" s="77"/>
      <c r="V1103" s="77"/>
      <c r="W1103" s="183"/>
    </row>
    <row r="1104" spans="1:23" ht="16.95" customHeight="1" x14ac:dyDescent="0.3">
      <c r="A1104" s="34"/>
      <c r="B1104" s="18">
        <v>1028</v>
      </c>
      <c r="C1104" s="179">
        <v>43397</v>
      </c>
      <c r="D1104" s="81">
        <v>0.45142361111111112</v>
      </c>
      <c r="E1104" s="81">
        <v>0.8131828703703704</v>
      </c>
      <c r="F1104" s="76">
        <f t="shared" si="628"/>
        <v>0.36175925925925928</v>
      </c>
      <c r="G1104" s="77">
        <v>8.5</v>
      </c>
      <c r="H1104" s="78">
        <f t="shared" si="629"/>
        <v>0.5</v>
      </c>
      <c r="I1104" s="77">
        <f t="shared" si="646"/>
        <v>8</v>
      </c>
      <c r="J1104" s="79">
        <f t="shared" si="660"/>
        <v>0</v>
      </c>
      <c r="K1104" s="78">
        <f t="shared" si="647"/>
        <v>0</v>
      </c>
      <c r="L1104" s="80">
        <f t="shared" si="648"/>
        <v>0</v>
      </c>
      <c r="M1104" s="78">
        <f t="shared" si="649"/>
        <v>0</v>
      </c>
      <c r="N1104" s="78"/>
      <c r="O1104" s="78"/>
      <c r="P1104" s="78"/>
      <c r="Q1104" s="78"/>
      <c r="R1104" s="78"/>
      <c r="S1104" s="77"/>
      <c r="T1104" s="77"/>
      <c r="U1104" s="77"/>
      <c r="V1104" s="77"/>
      <c r="W1104" s="183"/>
    </row>
    <row r="1105" spans="1:23" ht="16.95" customHeight="1" x14ac:dyDescent="0.3">
      <c r="A1105" s="34"/>
      <c r="B1105" s="18">
        <v>1029</v>
      </c>
      <c r="C1105" s="179">
        <v>43398</v>
      </c>
      <c r="D1105" s="81">
        <v>0.45087962962962963</v>
      </c>
      <c r="E1105" s="81">
        <v>0.86086805555555557</v>
      </c>
      <c r="F1105" s="76">
        <f t="shared" si="628"/>
        <v>0.40998842592592594</v>
      </c>
      <c r="G1105" s="79">
        <v>10</v>
      </c>
      <c r="H1105" s="78">
        <f t="shared" si="629"/>
        <v>1.5</v>
      </c>
      <c r="I1105" s="77">
        <f t="shared" si="646"/>
        <v>8.5</v>
      </c>
      <c r="J1105" s="79">
        <f t="shared" si="660"/>
        <v>0</v>
      </c>
      <c r="K1105" s="78">
        <f t="shared" si="647"/>
        <v>0</v>
      </c>
      <c r="L1105" s="80">
        <f t="shared" si="648"/>
        <v>0</v>
      </c>
      <c r="M1105" s="78">
        <f t="shared" si="649"/>
        <v>0</v>
      </c>
      <c r="N1105" s="78"/>
      <c r="O1105" s="78"/>
      <c r="P1105" s="78"/>
      <c r="Q1105" s="78"/>
      <c r="R1105" s="78"/>
      <c r="S1105" s="77"/>
      <c r="T1105" s="77"/>
      <c r="U1105" s="77"/>
      <c r="V1105" s="77"/>
      <c r="W1105" s="183"/>
    </row>
    <row r="1106" spans="1:23" x14ac:dyDescent="0.3">
      <c r="A1106" s="34"/>
      <c r="B1106" s="18">
        <v>1030</v>
      </c>
      <c r="C1106" s="179">
        <v>43399</v>
      </c>
      <c r="D1106" s="81">
        <v>0.4511574074074074</v>
      </c>
      <c r="E1106" s="81">
        <v>0.86012731481481486</v>
      </c>
      <c r="F1106" s="76">
        <f t="shared" si="628"/>
        <v>0.40896990740740746</v>
      </c>
      <c r="G1106" s="77">
        <v>10</v>
      </c>
      <c r="H1106" s="78">
        <f t="shared" si="629"/>
        <v>1.5</v>
      </c>
      <c r="I1106" s="77">
        <f t="shared" si="646"/>
        <v>8.5</v>
      </c>
      <c r="J1106" s="79">
        <f>IF(I1106-8&lt;0,0,(I1106-8))</f>
        <v>0.5</v>
      </c>
      <c r="K1106" s="78">
        <f t="shared" si="647"/>
        <v>0.5</v>
      </c>
      <c r="L1106" s="80">
        <f t="shared" si="648"/>
        <v>0</v>
      </c>
      <c r="M1106" s="78">
        <f t="shared" si="649"/>
        <v>79</v>
      </c>
      <c r="N1106" s="78"/>
      <c r="O1106" s="78"/>
      <c r="P1106" s="78"/>
      <c r="Q1106" s="78"/>
      <c r="R1106" s="78"/>
      <c r="S1106" s="77" t="s">
        <v>264</v>
      </c>
      <c r="T1106" s="77">
        <v>1029</v>
      </c>
      <c r="U1106" s="77"/>
      <c r="V1106" s="77"/>
      <c r="W1106" s="183"/>
    </row>
    <row r="1107" spans="1:23" ht="16.95" customHeight="1" x14ac:dyDescent="0.3">
      <c r="A1107" s="34"/>
      <c r="B1107" s="18">
        <v>1031</v>
      </c>
      <c r="C1107" s="179">
        <v>43400</v>
      </c>
      <c r="D1107" s="81">
        <v>0.42971064814814813</v>
      </c>
      <c r="E1107" s="81">
        <v>0.84684027777777782</v>
      </c>
      <c r="F1107" s="76">
        <f t="shared" si="628"/>
        <v>0.41712962962962968</v>
      </c>
      <c r="G1107" s="77">
        <v>10</v>
      </c>
      <c r="H1107" s="78">
        <f t="shared" si="629"/>
        <v>1.5</v>
      </c>
      <c r="I1107" s="77">
        <f t="shared" si="646"/>
        <v>8.5</v>
      </c>
      <c r="J1107" s="79">
        <f t="shared" si="660"/>
        <v>0</v>
      </c>
      <c r="K1107" s="78">
        <f t="shared" si="647"/>
        <v>0</v>
      </c>
      <c r="L1107" s="80">
        <f t="shared" si="648"/>
        <v>0</v>
      </c>
      <c r="M1107" s="78">
        <f t="shared" si="649"/>
        <v>0</v>
      </c>
      <c r="N1107" s="78"/>
      <c r="O1107" s="78"/>
      <c r="P1107" s="78"/>
      <c r="Q1107" s="78"/>
      <c r="R1107" s="78"/>
      <c r="S1107" s="77"/>
      <c r="T1107" s="77"/>
      <c r="U1107" s="77"/>
      <c r="V1107" s="77"/>
      <c r="W1107" s="183"/>
    </row>
    <row r="1108" spans="1:23" ht="16.95" customHeight="1" x14ac:dyDescent="0.3">
      <c r="A1108" s="34"/>
      <c r="B1108" s="18">
        <v>1032</v>
      </c>
      <c r="C1108" s="179">
        <v>43401</v>
      </c>
      <c r="D1108" s="81">
        <v>0.43250000000000005</v>
      </c>
      <c r="E1108" s="81">
        <v>0.84327546296296296</v>
      </c>
      <c r="F1108" s="76">
        <f t="shared" si="628"/>
        <v>0.41077546296296291</v>
      </c>
      <c r="G1108" s="77">
        <v>10</v>
      </c>
      <c r="H1108" s="78">
        <f t="shared" si="629"/>
        <v>1.5</v>
      </c>
      <c r="I1108" s="77">
        <f t="shared" si="646"/>
        <v>8.5</v>
      </c>
      <c r="J1108" s="79">
        <f t="shared" si="660"/>
        <v>0</v>
      </c>
      <c r="K1108" s="78">
        <f t="shared" si="647"/>
        <v>0</v>
      </c>
      <c r="L1108" s="80">
        <f t="shared" si="648"/>
        <v>0</v>
      </c>
      <c r="M1108" s="78">
        <f t="shared" si="649"/>
        <v>0</v>
      </c>
      <c r="N1108" s="78"/>
      <c r="O1108" s="78"/>
      <c r="P1108" s="78"/>
      <c r="Q1108" s="78"/>
      <c r="R1108" s="78"/>
      <c r="S1108" s="77"/>
      <c r="T1108" s="77"/>
      <c r="U1108" s="77"/>
      <c r="V1108" s="77"/>
      <c r="W1108" s="183"/>
    </row>
    <row r="1109" spans="1:23" ht="16.95" customHeight="1" x14ac:dyDescent="0.3">
      <c r="A1109" s="34"/>
      <c r="B1109" s="18">
        <v>1033</v>
      </c>
      <c r="C1109" s="179">
        <v>43402</v>
      </c>
      <c r="D1109" s="81">
        <v>0.45343749999999999</v>
      </c>
      <c r="E1109" s="81">
        <v>0.8550578703703704</v>
      </c>
      <c r="F1109" s="76">
        <f t="shared" si="628"/>
        <v>0.40162037037037041</v>
      </c>
      <c r="G1109" s="77">
        <v>9.5</v>
      </c>
      <c r="H1109" s="78">
        <f t="shared" si="629"/>
        <v>1.5</v>
      </c>
      <c r="I1109" s="77">
        <f t="shared" si="646"/>
        <v>8</v>
      </c>
      <c r="J1109" s="79">
        <f>IF(I1109-8&lt;0,0,(I1109-8))</f>
        <v>0</v>
      </c>
      <c r="K1109" s="78">
        <f t="shared" si="647"/>
        <v>0</v>
      </c>
      <c r="L1109" s="80">
        <f t="shared" si="648"/>
        <v>0</v>
      </c>
      <c r="M1109" s="78"/>
      <c r="N1109" s="78"/>
      <c r="O1109" s="78"/>
      <c r="P1109" s="78"/>
      <c r="Q1109" s="78" t="s">
        <v>264</v>
      </c>
      <c r="R1109" s="78">
        <f t="shared" si="661"/>
        <v>1507</v>
      </c>
      <c r="S1109" s="77"/>
      <c r="T1109" s="77"/>
      <c r="U1109" s="77"/>
      <c r="V1109" s="77"/>
      <c r="W1109" s="183"/>
    </row>
    <row r="1110" spans="1:23" ht="16.95" customHeight="1" x14ac:dyDescent="0.3">
      <c r="A1110" s="34"/>
      <c r="B1110" s="18">
        <v>1034</v>
      </c>
      <c r="C1110" s="179">
        <v>43403</v>
      </c>
      <c r="D1110" s="81">
        <v>0.6605671296296296</v>
      </c>
      <c r="E1110" s="81">
        <v>0.91756944444444455</v>
      </c>
      <c r="F1110" s="76">
        <f t="shared" si="628"/>
        <v>0.25700231481481495</v>
      </c>
      <c r="G1110" s="77">
        <v>6</v>
      </c>
      <c r="H1110" s="78">
        <f t="shared" si="629"/>
        <v>0.5</v>
      </c>
      <c r="I1110" s="77">
        <f t="shared" si="646"/>
        <v>5.5</v>
      </c>
      <c r="J1110" s="79">
        <f t="shared" si="660"/>
        <v>0</v>
      </c>
      <c r="K1110" s="78">
        <f t="shared" si="647"/>
        <v>0</v>
      </c>
      <c r="L1110" s="80">
        <f t="shared" si="648"/>
        <v>0</v>
      </c>
      <c r="M1110" s="78">
        <f t="shared" si="649"/>
        <v>0</v>
      </c>
      <c r="N1110" s="78"/>
      <c r="O1110" s="78"/>
      <c r="P1110" s="78"/>
      <c r="Q1110" s="78"/>
      <c r="R1110" s="78"/>
      <c r="S1110" s="77"/>
      <c r="T1110" s="77"/>
      <c r="U1110" s="77"/>
      <c r="V1110" s="77"/>
      <c r="W1110" s="183"/>
    </row>
    <row r="1111" spans="1:23" ht="16.95" customHeight="1" x14ac:dyDescent="0.3">
      <c r="A1111" s="34"/>
      <c r="B1111" s="18">
        <v>1035</v>
      </c>
      <c r="C1111" s="179">
        <v>43404</v>
      </c>
      <c r="D1111" s="81">
        <v>0.45049768518518518</v>
      </c>
      <c r="E1111" s="81">
        <v>0.81299768518518523</v>
      </c>
      <c r="F1111" s="76">
        <f t="shared" si="628"/>
        <v>0.36250000000000004</v>
      </c>
      <c r="G1111" s="77">
        <v>8.5</v>
      </c>
      <c r="H1111" s="78">
        <f t="shared" si="629"/>
        <v>0.5</v>
      </c>
      <c r="I1111" s="77">
        <f t="shared" si="646"/>
        <v>8</v>
      </c>
      <c r="J1111" s="79">
        <f t="shared" si="660"/>
        <v>0</v>
      </c>
      <c r="K1111" s="78">
        <f t="shared" si="647"/>
        <v>0</v>
      </c>
      <c r="L1111" s="80">
        <f t="shared" si="648"/>
        <v>0</v>
      </c>
      <c r="M1111" s="78">
        <f t="shared" si="649"/>
        <v>0</v>
      </c>
      <c r="N1111" s="78"/>
      <c r="O1111" s="78"/>
      <c r="P1111" s="78"/>
      <c r="Q1111" s="78"/>
      <c r="R1111" s="78"/>
      <c r="S1111" s="77"/>
      <c r="T1111" s="77"/>
      <c r="U1111" s="77"/>
      <c r="V1111" s="77"/>
      <c r="W1111" s="183"/>
    </row>
    <row r="1112" spans="1:23" ht="16.95" customHeight="1" x14ac:dyDescent="0.3">
      <c r="A1112" s="171" t="s">
        <v>6</v>
      </c>
      <c r="B1112" s="18">
        <v>1036</v>
      </c>
      <c r="C1112" s="179">
        <v>43405</v>
      </c>
      <c r="D1112" s="81">
        <v>0.42972222222222217</v>
      </c>
      <c r="E1112" s="81">
        <v>0.8364583333333333</v>
      </c>
      <c r="F1112" s="76">
        <f t="shared" si="628"/>
        <v>0.40673611111111113</v>
      </c>
      <c r="G1112" s="77">
        <v>10</v>
      </c>
      <c r="H1112" s="78">
        <f t="shared" si="629"/>
        <v>1.5</v>
      </c>
      <c r="I1112" s="77">
        <f t="shared" si="646"/>
        <v>8.5</v>
      </c>
      <c r="J1112" s="79">
        <f t="shared" si="660"/>
        <v>0</v>
      </c>
      <c r="K1112" s="78">
        <f t="shared" si="647"/>
        <v>0</v>
      </c>
      <c r="L1112" s="80">
        <f t="shared" si="648"/>
        <v>0</v>
      </c>
      <c r="M1112" s="78">
        <f>IF(K1112="?",0,ROUND(121*4/3*K1112+121*5/3*L1112,0))</f>
        <v>0</v>
      </c>
      <c r="N1112" s="78"/>
      <c r="O1112" s="78"/>
      <c r="P1112" s="78"/>
      <c r="Q1112" s="78"/>
      <c r="R1112" s="78"/>
      <c r="S1112" s="77"/>
      <c r="T1112" s="77"/>
      <c r="U1112" s="77"/>
      <c r="V1112" s="77"/>
      <c r="W1112" s="183"/>
    </row>
    <row r="1113" spans="1:23" x14ac:dyDescent="0.3">
      <c r="A1113" s="34" t="s">
        <v>122</v>
      </c>
      <c r="B1113" s="18">
        <v>1037</v>
      </c>
      <c r="C1113" s="179">
        <v>43406</v>
      </c>
      <c r="D1113" s="81">
        <v>0.42888888888888888</v>
      </c>
      <c r="E1113" s="81">
        <v>0.87004629629629626</v>
      </c>
      <c r="F1113" s="76">
        <f t="shared" si="628"/>
        <v>0.44115740740740739</v>
      </c>
      <c r="G1113" s="77">
        <v>10.5</v>
      </c>
      <c r="H1113" s="78">
        <f t="shared" si="629"/>
        <v>1.5</v>
      </c>
      <c r="I1113" s="77">
        <f t="shared" si="646"/>
        <v>9</v>
      </c>
      <c r="J1113" s="79">
        <f>IF(I1113-8&lt;0,0,(I1113-8))</f>
        <v>1</v>
      </c>
      <c r="K1113" s="78">
        <f t="shared" si="647"/>
        <v>1</v>
      </c>
      <c r="L1113" s="80">
        <f t="shared" si="648"/>
        <v>0</v>
      </c>
      <c r="M1113" s="78">
        <f t="shared" ref="M1113:M1143" si="662">IF(K1113="?",0,ROUND(121*4/3*K1113+121*5/3*L1113,0))</f>
        <v>161</v>
      </c>
      <c r="N1113" s="78"/>
      <c r="O1113" s="78"/>
      <c r="P1113" s="78"/>
      <c r="Q1113" s="78"/>
      <c r="R1113" s="78"/>
      <c r="S1113" s="77" t="s">
        <v>264</v>
      </c>
      <c r="T1113" s="77">
        <v>1111</v>
      </c>
      <c r="U1113" s="77"/>
      <c r="V1113" s="77"/>
      <c r="W1113" s="183"/>
    </row>
    <row r="1114" spans="1:23" ht="16.95" customHeight="1" x14ac:dyDescent="0.3">
      <c r="A1114" s="34" t="s">
        <v>121</v>
      </c>
      <c r="B1114" s="18">
        <v>1038</v>
      </c>
      <c r="C1114" s="179">
        <v>43407</v>
      </c>
      <c r="D1114" s="81">
        <v>0.49903935185185189</v>
      </c>
      <c r="E1114" s="81">
        <v>0.88149305555555557</v>
      </c>
      <c r="F1114" s="76">
        <f t="shared" si="628"/>
        <v>0.38245370370370368</v>
      </c>
      <c r="G1114" s="77">
        <v>9</v>
      </c>
      <c r="H1114" s="78">
        <f t="shared" si="629"/>
        <v>1.5</v>
      </c>
      <c r="I1114" s="77">
        <f t="shared" si="646"/>
        <v>7.5</v>
      </c>
      <c r="J1114" s="79">
        <f t="shared" si="660"/>
        <v>0</v>
      </c>
      <c r="K1114" s="78">
        <f t="shared" si="647"/>
        <v>0</v>
      </c>
      <c r="L1114" s="80">
        <f t="shared" si="648"/>
        <v>0</v>
      </c>
      <c r="M1114" s="78">
        <f t="shared" si="662"/>
        <v>0</v>
      </c>
      <c r="N1114" s="78"/>
      <c r="O1114" s="78"/>
      <c r="P1114" s="78"/>
      <c r="Q1114" s="78"/>
      <c r="R1114" s="78"/>
      <c r="S1114" s="77"/>
      <c r="T1114" s="77"/>
      <c r="U1114" s="77"/>
      <c r="V1114" s="77"/>
      <c r="W1114" s="183"/>
    </row>
    <row r="1115" spans="1:23" ht="16.95" customHeight="1" x14ac:dyDescent="0.3">
      <c r="A1115" s="34" t="s">
        <v>123</v>
      </c>
      <c r="B1115" s="18">
        <v>1039</v>
      </c>
      <c r="C1115" s="179">
        <v>43408</v>
      </c>
      <c r="D1115" s="81">
        <v>0.49634259259259261</v>
      </c>
      <c r="E1115" s="81">
        <v>0.87916666666666676</v>
      </c>
      <c r="F1115" s="76">
        <f t="shared" si="628"/>
        <v>0.38282407407407415</v>
      </c>
      <c r="G1115" s="77">
        <v>9</v>
      </c>
      <c r="H1115" s="78">
        <f t="shared" si="629"/>
        <v>1.5</v>
      </c>
      <c r="I1115" s="77">
        <f t="shared" si="646"/>
        <v>7.5</v>
      </c>
      <c r="J1115" s="79">
        <f t="shared" si="660"/>
        <v>0</v>
      </c>
      <c r="K1115" s="78">
        <f t="shared" si="647"/>
        <v>0</v>
      </c>
      <c r="L1115" s="80">
        <f t="shared" si="648"/>
        <v>0</v>
      </c>
      <c r="M1115" s="78">
        <f t="shared" si="662"/>
        <v>0</v>
      </c>
      <c r="N1115" s="78"/>
      <c r="O1115" s="78"/>
      <c r="P1115" s="78"/>
      <c r="Q1115" s="78"/>
      <c r="R1115" s="78"/>
      <c r="S1115" s="77"/>
      <c r="T1115" s="77"/>
      <c r="U1115" s="77"/>
      <c r="V1115" s="77"/>
      <c r="W1115" s="183"/>
    </row>
    <row r="1116" spans="1:23" ht="16.95" customHeight="1" x14ac:dyDescent="0.3">
      <c r="A1116" s="34" t="s">
        <v>203</v>
      </c>
      <c r="B1116" s="18">
        <v>1040</v>
      </c>
      <c r="C1116" s="179">
        <v>43409</v>
      </c>
      <c r="D1116" s="81">
        <v>0.45142361111111112</v>
      </c>
      <c r="E1116" s="81">
        <v>0.81568287037037035</v>
      </c>
      <c r="F1116" s="76">
        <f t="shared" si="628"/>
        <v>0.36425925925925923</v>
      </c>
      <c r="G1116" s="77">
        <v>8.5</v>
      </c>
      <c r="H1116" s="78">
        <f t="shared" si="629"/>
        <v>0.5</v>
      </c>
      <c r="I1116" s="77">
        <f t="shared" si="646"/>
        <v>8</v>
      </c>
      <c r="J1116" s="79">
        <f>IF(I1116-8&lt;0,0,(I1116-8))</f>
        <v>0</v>
      </c>
      <c r="K1116" s="78">
        <f t="shared" si="647"/>
        <v>0</v>
      </c>
      <c r="L1116" s="80">
        <f t="shared" si="648"/>
        <v>0</v>
      </c>
      <c r="M1116" s="78"/>
      <c r="N1116" s="78"/>
      <c r="O1116" s="78"/>
      <c r="P1116" s="78"/>
      <c r="Q1116" s="78" t="s">
        <v>268</v>
      </c>
      <c r="R1116" s="78">
        <f>IF(I1116&gt;=8.5,ROUND((K1116*4/3*121)+((I1116-J1116-K1116)*5/3*121)+(J1116*8/3*121),0),ROUND((2*4/3*121)+((I1116-2)*5/3*121),0))</f>
        <v>1533</v>
      </c>
      <c r="S1116" s="77"/>
      <c r="T1116" s="77"/>
      <c r="U1116" s="77"/>
      <c r="V1116" s="77"/>
      <c r="W1116" s="183"/>
    </row>
    <row r="1117" spans="1:23" ht="16.95" customHeight="1" x14ac:dyDescent="0.3">
      <c r="A1117" s="34"/>
      <c r="B1117" s="18">
        <v>1041</v>
      </c>
      <c r="C1117" s="179">
        <v>43410</v>
      </c>
      <c r="D1117" s="81">
        <v>0.45247685185185182</v>
      </c>
      <c r="E1117" s="81">
        <v>0.81453703703703706</v>
      </c>
      <c r="F1117" s="76">
        <f t="shared" si="628"/>
        <v>0.36206018518518523</v>
      </c>
      <c r="G1117" s="77">
        <v>8.5</v>
      </c>
      <c r="H1117" s="78">
        <f t="shared" si="629"/>
        <v>0.5</v>
      </c>
      <c r="I1117" s="77">
        <f t="shared" si="646"/>
        <v>8</v>
      </c>
      <c r="J1117" s="79">
        <f t="shared" si="660"/>
        <v>0</v>
      </c>
      <c r="K1117" s="78">
        <f t="shared" si="647"/>
        <v>0</v>
      </c>
      <c r="L1117" s="80">
        <f t="shared" si="648"/>
        <v>0</v>
      </c>
      <c r="M1117" s="78">
        <f t="shared" si="662"/>
        <v>0</v>
      </c>
      <c r="N1117" s="78"/>
      <c r="O1117" s="78"/>
      <c r="P1117" s="78"/>
      <c r="Q1117" s="78"/>
      <c r="R1117" s="78"/>
      <c r="S1117" s="77"/>
      <c r="T1117" s="77"/>
      <c r="U1117" s="77"/>
      <c r="V1117" s="77"/>
      <c r="W1117" s="183"/>
    </row>
    <row r="1118" spans="1:23" ht="16.95" customHeight="1" x14ac:dyDescent="0.3">
      <c r="A1118" s="34"/>
      <c r="B1118" s="18">
        <v>1042</v>
      </c>
      <c r="C1118" s="179">
        <v>43411</v>
      </c>
      <c r="D1118" s="81">
        <v>0.45150462962962962</v>
      </c>
      <c r="E1118" s="81">
        <v>0.81504629629629621</v>
      </c>
      <c r="F1118" s="76">
        <f t="shared" si="628"/>
        <v>0.3635416666666666</v>
      </c>
      <c r="G1118" s="77">
        <v>8.5</v>
      </c>
      <c r="H1118" s="78">
        <f t="shared" si="629"/>
        <v>0.5</v>
      </c>
      <c r="I1118" s="77">
        <f t="shared" si="646"/>
        <v>8</v>
      </c>
      <c r="J1118" s="79">
        <f t="shared" si="660"/>
        <v>0</v>
      </c>
      <c r="K1118" s="78">
        <f t="shared" si="647"/>
        <v>0</v>
      </c>
      <c r="L1118" s="80">
        <f t="shared" si="648"/>
        <v>0</v>
      </c>
      <c r="M1118" s="78">
        <f t="shared" si="662"/>
        <v>0</v>
      </c>
      <c r="N1118" s="78"/>
      <c r="O1118" s="78"/>
      <c r="P1118" s="78"/>
      <c r="Q1118" s="78"/>
      <c r="R1118" s="78"/>
      <c r="S1118" s="77"/>
      <c r="T1118" s="77"/>
      <c r="U1118" s="77"/>
      <c r="V1118" s="77"/>
      <c r="W1118" s="183"/>
    </row>
    <row r="1119" spans="1:23" ht="16.95" customHeight="1" x14ac:dyDescent="0.3">
      <c r="A1119" s="34"/>
      <c r="B1119" s="18">
        <v>1043</v>
      </c>
      <c r="C1119" s="179">
        <v>43412</v>
      </c>
      <c r="D1119" s="81">
        <v>0.42038194444444449</v>
      </c>
      <c r="E1119" s="81">
        <v>0.81357638888888895</v>
      </c>
      <c r="F1119" s="76">
        <f t="shared" si="628"/>
        <v>0.39319444444444446</v>
      </c>
      <c r="G1119" s="77">
        <v>9.5</v>
      </c>
      <c r="H1119" s="78">
        <f t="shared" si="629"/>
        <v>1.5</v>
      </c>
      <c r="I1119" s="77">
        <f t="shared" si="646"/>
        <v>8</v>
      </c>
      <c r="J1119" s="79">
        <f t="shared" si="660"/>
        <v>0</v>
      </c>
      <c r="K1119" s="78">
        <f t="shared" si="647"/>
        <v>0</v>
      </c>
      <c r="L1119" s="80">
        <f t="shared" si="648"/>
        <v>0</v>
      </c>
      <c r="M1119" s="78">
        <f t="shared" si="662"/>
        <v>0</v>
      </c>
      <c r="N1119" s="78"/>
      <c r="O1119" s="78"/>
      <c r="P1119" s="78"/>
      <c r="Q1119" s="78"/>
      <c r="R1119" s="78"/>
      <c r="S1119" s="77"/>
      <c r="T1119" s="77"/>
      <c r="U1119" s="77"/>
      <c r="V1119" s="77"/>
      <c r="W1119" s="183"/>
    </row>
    <row r="1120" spans="1:23" x14ac:dyDescent="0.3">
      <c r="A1120" s="34"/>
      <c r="B1120" s="18">
        <v>1044</v>
      </c>
      <c r="C1120" s="179">
        <v>43413</v>
      </c>
      <c r="D1120" s="81">
        <v>0.49108796296296298</v>
      </c>
      <c r="E1120" s="81" t="s">
        <v>69</v>
      </c>
      <c r="F1120" s="76"/>
      <c r="G1120" s="79">
        <v>10</v>
      </c>
      <c r="H1120" s="78">
        <f t="shared" si="629"/>
        <v>1.5</v>
      </c>
      <c r="I1120" s="77">
        <f t="shared" si="646"/>
        <v>8.5</v>
      </c>
      <c r="J1120" s="79">
        <f>IF(I1120-8&lt;0,0,(I1120-8))</f>
        <v>0.5</v>
      </c>
      <c r="K1120" s="78">
        <f t="shared" si="647"/>
        <v>0.5</v>
      </c>
      <c r="L1120" s="80">
        <f t="shared" si="648"/>
        <v>0</v>
      </c>
      <c r="M1120" s="78">
        <f t="shared" si="662"/>
        <v>81</v>
      </c>
      <c r="N1120" s="78"/>
      <c r="O1120" s="78"/>
      <c r="P1120" s="78"/>
      <c r="Q1120" s="78"/>
      <c r="R1120" s="78"/>
      <c r="S1120" s="77" t="s">
        <v>264</v>
      </c>
      <c r="T1120" s="77">
        <v>1047</v>
      </c>
      <c r="U1120" s="77"/>
      <c r="V1120" s="77"/>
      <c r="W1120" s="183"/>
    </row>
    <row r="1121" spans="1:23" ht="16.95" customHeight="1" x14ac:dyDescent="0.3">
      <c r="A1121" s="34"/>
      <c r="B1121" s="18">
        <v>1045</v>
      </c>
      <c r="C1121" s="179">
        <v>43414</v>
      </c>
      <c r="D1121" s="81">
        <v>0.4878703703703704</v>
      </c>
      <c r="E1121" s="81" t="s">
        <v>69</v>
      </c>
      <c r="F1121" s="76"/>
      <c r="G1121" s="79">
        <v>10</v>
      </c>
      <c r="H1121" s="78">
        <f t="shared" si="629"/>
        <v>1.5</v>
      </c>
      <c r="I1121" s="77">
        <f t="shared" si="646"/>
        <v>8.5</v>
      </c>
      <c r="J1121" s="79">
        <f t="shared" si="660"/>
        <v>0</v>
      </c>
      <c r="K1121" s="78">
        <f t="shared" si="647"/>
        <v>0</v>
      </c>
      <c r="L1121" s="80">
        <f t="shared" si="648"/>
        <v>0</v>
      </c>
      <c r="M1121" s="78">
        <f t="shared" si="662"/>
        <v>0</v>
      </c>
      <c r="N1121" s="78"/>
      <c r="O1121" s="78"/>
      <c r="P1121" s="78"/>
      <c r="Q1121" s="78"/>
      <c r="R1121" s="78"/>
      <c r="S1121" s="77"/>
      <c r="T1121" s="77"/>
      <c r="U1121" s="77"/>
      <c r="V1121" s="77"/>
      <c r="W1121" s="183"/>
    </row>
    <row r="1122" spans="1:23" ht="16.95" customHeight="1" x14ac:dyDescent="0.3">
      <c r="A1122" s="34"/>
      <c r="B1122" s="18">
        <v>1046</v>
      </c>
      <c r="C1122" s="179">
        <v>43415</v>
      </c>
      <c r="D1122" s="81">
        <v>0.48344907407407406</v>
      </c>
      <c r="E1122" s="81">
        <v>0.92140046296296296</v>
      </c>
      <c r="F1122" s="76">
        <f t="shared" si="628"/>
        <v>0.4379513888888889</v>
      </c>
      <c r="G1122" s="77">
        <v>10.5</v>
      </c>
      <c r="H1122" s="78">
        <f t="shared" si="629"/>
        <v>1.5</v>
      </c>
      <c r="I1122" s="77">
        <f t="shared" si="646"/>
        <v>9</v>
      </c>
      <c r="J1122" s="79">
        <f t="shared" si="660"/>
        <v>0</v>
      </c>
      <c r="K1122" s="78">
        <f t="shared" si="647"/>
        <v>0</v>
      </c>
      <c r="L1122" s="80">
        <f t="shared" si="648"/>
        <v>0</v>
      </c>
      <c r="M1122" s="78">
        <f t="shared" si="662"/>
        <v>0</v>
      </c>
      <c r="N1122" s="78"/>
      <c r="O1122" s="78"/>
      <c r="P1122" s="78"/>
      <c r="Q1122" s="78"/>
      <c r="R1122" s="78"/>
      <c r="S1122" s="77"/>
      <c r="T1122" s="77"/>
      <c r="U1122" s="77"/>
      <c r="V1122" s="77"/>
      <c r="W1122" s="183"/>
    </row>
    <row r="1123" spans="1:23" ht="16.95" customHeight="1" x14ac:dyDescent="0.3">
      <c r="A1123" s="34"/>
      <c r="B1123" s="18">
        <v>1047</v>
      </c>
      <c r="C1123" s="179">
        <v>43416</v>
      </c>
      <c r="D1123" s="81" t="s">
        <v>69</v>
      </c>
      <c r="E1123" s="81">
        <v>0.93364583333333329</v>
      </c>
      <c r="F1123" s="76"/>
      <c r="G1123" s="79">
        <v>10</v>
      </c>
      <c r="H1123" s="78">
        <f t="shared" si="629"/>
        <v>1.5</v>
      </c>
      <c r="I1123" s="77">
        <f t="shared" si="646"/>
        <v>8.5</v>
      </c>
      <c r="J1123" s="79">
        <f>IF(I1123-8&lt;0,0,(I1123-8))</f>
        <v>0.5</v>
      </c>
      <c r="K1123" s="78">
        <f t="shared" si="647"/>
        <v>0.5</v>
      </c>
      <c r="L1123" s="80">
        <f t="shared" si="648"/>
        <v>0</v>
      </c>
      <c r="M1123" s="78"/>
      <c r="N1123" s="78"/>
      <c r="O1123" s="78"/>
      <c r="P1123" s="78"/>
      <c r="Q1123" s="78" t="s">
        <v>265</v>
      </c>
      <c r="R1123" s="78">
        <f>IF(I1123&gt;=8.5,ROUND((K1123*4/3*121)+((I1123-J1123-K1123)*5/3*121)+(J1123*8/3*121),0),ROUND((2*4/3*121)+((I1123-2)*5/3*121),0))</f>
        <v>1755</v>
      </c>
      <c r="S1123" s="77"/>
      <c r="T1123" s="77"/>
      <c r="U1123" s="77"/>
      <c r="V1123" s="77"/>
      <c r="W1123" s="183"/>
    </row>
    <row r="1124" spans="1:23" ht="16.95" customHeight="1" x14ac:dyDescent="0.3">
      <c r="A1124" s="34"/>
      <c r="B1124" s="18">
        <v>1048</v>
      </c>
      <c r="C1124" s="179">
        <v>43417</v>
      </c>
      <c r="D1124" s="81">
        <v>0.42148148148148151</v>
      </c>
      <c r="E1124" s="81">
        <v>0.81461805555555555</v>
      </c>
      <c r="F1124" s="76">
        <f t="shared" si="628"/>
        <v>0.39313657407407404</v>
      </c>
      <c r="G1124" s="77">
        <v>9.5</v>
      </c>
      <c r="H1124" s="78">
        <f t="shared" si="629"/>
        <v>1.5</v>
      </c>
      <c r="I1124" s="77">
        <f t="shared" si="646"/>
        <v>8</v>
      </c>
      <c r="J1124" s="79">
        <f t="shared" si="660"/>
        <v>0</v>
      </c>
      <c r="K1124" s="78">
        <f t="shared" si="647"/>
        <v>0</v>
      </c>
      <c r="L1124" s="80">
        <f t="shared" si="648"/>
        <v>0</v>
      </c>
      <c r="M1124" s="78">
        <f t="shared" si="662"/>
        <v>0</v>
      </c>
      <c r="N1124" s="78"/>
      <c r="O1124" s="78"/>
      <c r="P1124" s="78"/>
      <c r="Q1124" s="78"/>
      <c r="R1124" s="78"/>
      <c r="S1124" s="77"/>
      <c r="T1124" s="77"/>
      <c r="U1124" s="77"/>
      <c r="V1124" s="77"/>
      <c r="W1124" s="183"/>
    </row>
    <row r="1125" spans="1:23" ht="16.95" customHeight="1" x14ac:dyDescent="0.3">
      <c r="A1125" s="34"/>
      <c r="B1125" s="18">
        <v>1049</v>
      </c>
      <c r="C1125" s="179">
        <v>43418</v>
      </c>
      <c r="D1125" s="81">
        <v>0.43298611111111113</v>
      </c>
      <c r="E1125" s="81">
        <v>0.77106481481481481</v>
      </c>
      <c r="F1125" s="76">
        <f t="shared" si="628"/>
        <v>0.33807870370370369</v>
      </c>
      <c r="G1125" s="77">
        <v>8</v>
      </c>
      <c r="H1125" s="78">
        <f t="shared" si="629"/>
        <v>0.5</v>
      </c>
      <c r="I1125" s="77">
        <f t="shared" si="646"/>
        <v>7.5</v>
      </c>
      <c r="J1125" s="79">
        <f t="shared" si="660"/>
        <v>0</v>
      </c>
      <c r="K1125" s="78">
        <f t="shared" si="647"/>
        <v>0</v>
      </c>
      <c r="L1125" s="80">
        <f t="shared" si="648"/>
        <v>0</v>
      </c>
      <c r="M1125" s="78">
        <f t="shared" si="662"/>
        <v>0</v>
      </c>
      <c r="N1125" s="78"/>
      <c r="O1125" s="78"/>
      <c r="P1125" s="78"/>
      <c r="Q1125" s="78"/>
      <c r="R1125" s="78"/>
      <c r="S1125" s="77"/>
      <c r="T1125" s="77"/>
      <c r="U1125" s="77"/>
      <c r="V1125" s="77"/>
      <c r="W1125" s="183"/>
    </row>
    <row r="1126" spans="1:23" ht="16.95" customHeight="1" x14ac:dyDescent="0.3">
      <c r="A1126" s="34"/>
      <c r="B1126" s="18">
        <v>1050</v>
      </c>
      <c r="C1126" s="179">
        <v>43419</v>
      </c>
      <c r="D1126" s="81">
        <v>0.44219907407407405</v>
      </c>
      <c r="E1126" s="81">
        <v>0.93018518518518523</v>
      </c>
      <c r="F1126" s="76">
        <f t="shared" si="628"/>
        <v>0.48798611111111118</v>
      </c>
      <c r="G1126" s="77">
        <v>11.5</v>
      </c>
      <c r="H1126" s="78">
        <f t="shared" si="629"/>
        <v>1.5</v>
      </c>
      <c r="I1126" s="77">
        <f t="shared" si="646"/>
        <v>10</v>
      </c>
      <c r="J1126" s="79">
        <f t="shared" si="660"/>
        <v>0</v>
      </c>
      <c r="K1126" s="78">
        <f t="shared" si="647"/>
        <v>0</v>
      </c>
      <c r="L1126" s="80">
        <f t="shared" si="648"/>
        <v>0</v>
      </c>
      <c r="M1126" s="78">
        <f t="shared" si="662"/>
        <v>0</v>
      </c>
      <c r="N1126" s="78">
        <v>2</v>
      </c>
      <c r="O1126" s="78">
        <v>3</v>
      </c>
      <c r="P1126" s="78">
        <f>IF(O1126&gt;6,ROUND(N1126*4/3*121+6*5/3*121+(O1126-6)*8/3*121,0),ROUND(N1126*4/3*121+O1126*5/3*121,0))</f>
        <v>928</v>
      </c>
      <c r="Q1126" s="78"/>
      <c r="R1126" s="78"/>
      <c r="S1126" s="77"/>
      <c r="T1126" s="77"/>
      <c r="U1126" s="77"/>
      <c r="V1126" s="77"/>
      <c r="W1126" s="183"/>
    </row>
    <row r="1127" spans="1:23" x14ac:dyDescent="0.3">
      <c r="A1127" s="34"/>
      <c r="B1127" s="18"/>
      <c r="C1127" s="177" t="s">
        <v>207</v>
      </c>
      <c r="D1127" s="26"/>
      <c r="E1127" s="26"/>
      <c r="F1127" s="32"/>
      <c r="G1127" s="27">
        <f>SUM(G1099:G1126)</f>
        <v>265</v>
      </c>
      <c r="H1127" s="27">
        <f t="shared" ref="H1127:I1127" si="663">SUM(H1099:H1126)</f>
        <v>34</v>
      </c>
      <c r="I1127" s="27">
        <f t="shared" si="663"/>
        <v>231</v>
      </c>
      <c r="J1127" s="27">
        <f t="shared" ref="J1127:W1127" si="664">SUM(J1099:J1126)</f>
        <v>3.5</v>
      </c>
      <c r="K1127" s="27">
        <f t="shared" si="664"/>
        <v>3.5</v>
      </c>
      <c r="L1127" s="36">
        <f t="shared" si="664"/>
        <v>0</v>
      </c>
      <c r="M1127" s="27">
        <f t="shared" si="664"/>
        <v>480</v>
      </c>
      <c r="N1127" s="27">
        <f t="shared" ref="N1127:P1127" si="665">SUM(N1099:N1126)</f>
        <v>2</v>
      </c>
      <c r="O1127" s="27">
        <f t="shared" si="665"/>
        <v>3</v>
      </c>
      <c r="P1127" s="27">
        <f t="shared" si="665"/>
        <v>928</v>
      </c>
      <c r="Q1127" s="27">
        <v>4</v>
      </c>
      <c r="R1127" s="27">
        <f t="shared" ref="R1127" si="666">SUM(R1099:R1126)</f>
        <v>6203</v>
      </c>
      <c r="S1127" s="27">
        <v>4</v>
      </c>
      <c r="T1127" s="27">
        <f t="shared" si="664"/>
        <v>4137</v>
      </c>
      <c r="U1127" s="36">
        <f t="shared" si="664"/>
        <v>0</v>
      </c>
      <c r="V1127" s="27">
        <f t="shared" si="664"/>
        <v>0</v>
      </c>
      <c r="W1127" s="27">
        <f t="shared" si="664"/>
        <v>0</v>
      </c>
    </row>
    <row r="1128" spans="1:23" x14ac:dyDescent="0.3">
      <c r="A1128" s="34"/>
      <c r="B1128" s="118"/>
      <c r="C1128" s="177" t="s">
        <v>336</v>
      </c>
      <c r="D1128" s="84"/>
      <c r="E1128" s="85"/>
      <c r="F1128" s="32"/>
      <c r="G1128" s="27">
        <f>G1127-G1120-G1113-G1106-G1099-G1102-G1109-G1116-G1123</f>
        <v>188</v>
      </c>
      <c r="H1128" s="27">
        <f t="shared" ref="H1128:M1128" si="667">H1127-H1120-H1113-H1106-H1099-H1102-H1109-H1116-H1123</f>
        <v>23</v>
      </c>
      <c r="I1128" s="27">
        <f t="shared" si="667"/>
        <v>165</v>
      </c>
      <c r="J1128" s="27">
        <f t="shared" si="667"/>
        <v>1</v>
      </c>
      <c r="K1128" s="27">
        <f t="shared" si="667"/>
        <v>1</v>
      </c>
      <c r="L1128" s="27">
        <f t="shared" si="667"/>
        <v>0</v>
      </c>
      <c r="M1128" s="27">
        <f t="shared" si="667"/>
        <v>159</v>
      </c>
      <c r="N1128" s="27">
        <f>N1127</f>
        <v>2</v>
      </c>
      <c r="O1128" s="27">
        <f t="shared" ref="O1128" si="668">O1127</f>
        <v>3</v>
      </c>
      <c r="P1128" s="27">
        <f t="shared" ref="P1128" si="669">P1127</f>
        <v>928</v>
      </c>
      <c r="Q1128" s="27">
        <f t="shared" ref="Q1128" si="670">Q1127</f>
        <v>4</v>
      </c>
      <c r="R1128" s="27">
        <f t="shared" ref="R1128" si="671">R1127</f>
        <v>6203</v>
      </c>
      <c r="S1128" s="27">
        <f t="shared" ref="S1128" si="672">S1127</f>
        <v>4</v>
      </c>
      <c r="T1128" s="27">
        <f t="shared" ref="T1128" si="673">T1127</f>
        <v>4137</v>
      </c>
      <c r="U1128" s="36">
        <f t="shared" ref="U1128" si="674">U1127</f>
        <v>0</v>
      </c>
      <c r="V1128" s="27">
        <f t="shared" ref="V1128" si="675">V1127</f>
        <v>0</v>
      </c>
      <c r="W1128" s="27"/>
    </row>
    <row r="1129" spans="1:23" ht="16.95" customHeight="1" x14ac:dyDescent="0.3">
      <c r="A1129" s="34"/>
      <c r="B1129" s="18">
        <v>1051</v>
      </c>
      <c r="C1129" s="176">
        <v>43420</v>
      </c>
      <c r="D1129" s="51">
        <v>0.45946759259259262</v>
      </c>
      <c r="E1129" s="51">
        <v>0.94439814814814815</v>
      </c>
      <c r="F1129" s="9">
        <f t="shared" si="628"/>
        <v>0.48493055555555553</v>
      </c>
      <c r="G1129" s="5">
        <v>11.5</v>
      </c>
      <c r="H1129" s="42">
        <f t="shared" si="629"/>
        <v>1.5</v>
      </c>
      <c r="I1129" s="5">
        <f t="shared" si="646"/>
        <v>10</v>
      </c>
      <c r="J1129" s="28">
        <f t="shared" ref="J1129:J1155" si="676">IF(I1129-10&lt;0,0,(I1129-10))</f>
        <v>0</v>
      </c>
      <c r="K1129" s="42">
        <f t="shared" si="647"/>
        <v>0</v>
      </c>
      <c r="L1129" s="130">
        <f t="shared" si="648"/>
        <v>0</v>
      </c>
      <c r="M1129" s="42">
        <f t="shared" si="662"/>
        <v>0</v>
      </c>
      <c r="N1129" s="42"/>
      <c r="O1129" s="42"/>
      <c r="P1129" s="42"/>
      <c r="Q1129" s="42"/>
      <c r="R1129" s="42"/>
      <c r="S1129" s="5"/>
      <c r="T1129" s="5"/>
      <c r="U1129" s="5"/>
      <c r="V1129" s="5"/>
      <c r="W1129" s="183"/>
    </row>
    <row r="1130" spans="1:23" ht="16.95" customHeight="1" x14ac:dyDescent="0.3">
      <c r="A1130" s="34"/>
      <c r="B1130" s="18">
        <v>1052</v>
      </c>
      <c r="C1130" s="176">
        <v>43421</v>
      </c>
      <c r="D1130" s="51">
        <v>0.46160879629629631</v>
      </c>
      <c r="E1130" s="51">
        <v>0.93395833333333333</v>
      </c>
      <c r="F1130" s="9">
        <f t="shared" si="628"/>
        <v>0.47234953703703703</v>
      </c>
      <c r="G1130" s="5">
        <v>11.5</v>
      </c>
      <c r="H1130" s="42">
        <f t="shared" ref="H1130:H1195" si="677">IF(G1130&gt;=9,1.5,0.5)</f>
        <v>1.5</v>
      </c>
      <c r="I1130" s="5">
        <f t="shared" si="646"/>
        <v>10</v>
      </c>
      <c r="J1130" s="28">
        <f t="shared" si="676"/>
        <v>0</v>
      </c>
      <c r="K1130" s="42">
        <f t="shared" si="647"/>
        <v>0</v>
      </c>
      <c r="L1130" s="130">
        <f t="shared" si="648"/>
        <v>0</v>
      </c>
      <c r="M1130" s="42">
        <f t="shared" si="662"/>
        <v>0</v>
      </c>
      <c r="N1130" s="42"/>
      <c r="O1130" s="42"/>
      <c r="P1130" s="42"/>
      <c r="Q1130" s="42"/>
      <c r="R1130" s="42"/>
      <c r="S1130" s="5"/>
      <c r="T1130" s="5"/>
      <c r="U1130" s="5"/>
      <c r="V1130" s="5"/>
      <c r="W1130" s="183"/>
    </row>
    <row r="1131" spans="1:23" ht="16.95" customHeight="1" x14ac:dyDescent="0.3">
      <c r="A1131" s="34"/>
      <c r="B1131" s="18">
        <v>1053</v>
      </c>
      <c r="C1131" s="176">
        <v>43422</v>
      </c>
      <c r="D1131" s="51">
        <v>0.46128472222222222</v>
      </c>
      <c r="E1131" s="51">
        <v>0.92797453703703703</v>
      </c>
      <c r="F1131" s="9">
        <f t="shared" ref="F1131:F1176" si="678">E1131-D1131</f>
        <v>0.46668981481481481</v>
      </c>
      <c r="G1131" s="5">
        <v>11</v>
      </c>
      <c r="H1131" s="42">
        <f t="shared" si="677"/>
        <v>1.5</v>
      </c>
      <c r="I1131" s="5">
        <f t="shared" si="646"/>
        <v>9.5</v>
      </c>
      <c r="J1131" s="28">
        <f t="shared" si="676"/>
        <v>0</v>
      </c>
      <c r="K1131" s="42">
        <f t="shared" si="647"/>
        <v>0</v>
      </c>
      <c r="L1131" s="130">
        <f t="shared" si="648"/>
        <v>0</v>
      </c>
      <c r="M1131" s="42">
        <f t="shared" si="662"/>
        <v>0</v>
      </c>
      <c r="N1131" s="42"/>
      <c r="O1131" s="42"/>
      <c r="P1131" s="42"/>
      <c r="Q1131" s="42"/>
      <c r="R1131" s="42"/>
      <c r="S1131" s="5"/>
      <c r="T1131" s="5"/>
      <c r="U1131" s="5"/>
      <c r="V1131" s="5"/>
      <c r="W1131" s="183"/>
    </row>
    <row r="1132" spans="1:23" ht="16.95" customHeight="1" x14ac:dyDescent="0.3">
      <c r="A1132" s="34"/>
      <c r="B1132" s="18">
        <v>1054</v>
      </c>
      <c r="C1132" s="176">
        <v>43423</v>
      </c>
      <c r="D1132" s="51">
        <v>0.42258101851851854</v>
      </c>
      <c r="E1132" s="51">
        <v>0.96467592592592588</v>
      </c>
      <c r="F1132" s="9">
        <f t="shared" si="678"/>
        <v>0.54209490740740729</v>
      </c>
      <c r="G1132" s="5">
        <v>13</v>
      </c>
      <c r="H1132" s="42">
        <f t="shared" si="677"/>
        <v>1.5</v>
      </c>
      <c r="I1132" s="5">
        <f t="shared" si="646"/>
        <v>11.5</v>
      </c>
      <c r="J1132" s="28">
        <f t="shared" si="676"/>
        <v>1.5</v>
      </c>
      <c r="K1132" s="42">
        <f t="shared" si="647"/>
        <v>1.5</v>
      </c>
      <c r="L1132" s="130">
        <f t="shared" si="648"/>
        <v>0</v>
      </c>
      <c r="M1132" s="42">
        <f t="shared" si="662"/>
        <v>242</v>
      </c>
      <c r="N1132" s="42"/>
      <c r="O1132" s="42"/>
      <c r="P1132" s="42"/>
      <c r="Q1132" s="42"/>
      <c r="R1132" s="42"/>
      <c r="S1132" s="5"/>
      <c r="T1132" s="5"/>
      <c r="U1132" s="5"/>
      <c r="V1132" s="5"/>
      <c r="W1132" s="183"/>
    </row>
    <row r="1133" spans="1:23" ht="16.95" customHeight="1" x14ac:dyDescent="0.3">
      <c r="A1133" s="34"/>
      <c r="B1133" s="18">
        <v>1055</v>
      </c>
      <c r="C1133" s="176">
        <v>43424</v>
      </c>
      <c r="D1133" s="51" t="s">
        <v>69</v>
      </c>
      <c r="E1133" s="51" t="s">
        <v>69</v>
      </c>
      <c r="F1133" s="9"/>
      <c r="G1133" s="140">
        <v>9</v>
      </c>
      <c r="H1133" s="42">
        <f t="shared" si="677"/>
        <v>1.5</v>
      </c>
      <c r="I1133" s="5">
        <f t="shared" si="646"/>
        <v>7.5</v>
      </c>
      <c r="J1133" s="28">
        <f t="shared" si="676"/>
        <v>0</v>
      </c>
      <c r="K1133" s="42">
        <f t="shared" si="647"/>
        <v>0</v>
      </c>
      <c r="L1133" s="130">
        <f t="shared" si="648"/>
        <v>0</v>
      </c>
      <c r="M1133" s="42">
        <f t="shared" si="662"/>
        <v>0</v>
      </c>
      <c r="N1133" s="42"/>
      <c r="O1133" s="42"/>
      <c r="P1133" s="42"/>
      <c r="Q1133" s="42"/>
      <c r="R1133" s="42"/>
      <c r="S1133" s="5"/>
      <c r="T1133" s="5"/>
      <c r="U1133" s="5"/>
      <c r="V1133" s="5"/>
      <c r="W1133" s="183"/>
    </row>
    <row r="1134" spans="1:23" ht="16.95" customHeight="1" x14ac:dyDescent="0.3">
      <c r="A1134" s="34"/>
      <c r="B1134" s="18">
        <v>1056</v>
      </c>
      <c r="C1134" s="176">
        <v>43425</v>
      </c>
      <c r="D1134" s="51">
        <v>0.42851851851851852</v>
      </c>
      <c r="E1134" s="51" t="s">
        <v>69</v>
      </c>
      <c r="F1134" s="9"/>
      <c r="G1134" s="28">
        <v>11.5</v>
      </c>
      <c r="H1134" s="42">
        <f t="shared" si="677"/>
        <v>1.5</v>
      </c>
      <c r="I1134" s="5">
        <f t="shared" si="646"/>
        <v>10</v>
      </c>
      <c r="J1134" s="28">
        <f t="shared" si="676"/>
        <v>0</v>
      </c>
      <c r="K1134" s="42">
        <f t="shared" si="647"/>
        <v>0</v>
      </c>
      <c r="L1134" s="130">
        <f t="shared" si="648"/>
        <v>0</v>
      </c>
      <c r="M1134" s="42">
        <f t="shared" si="662"/>
        <v>0</v>
      </c>
      <c r="N1134" s="42"/>
      <c r="O1134" s="42"/>
      <c r="P1134" s="42"/>
      <c r="Q1134" s="42"/>
      <c r="R1134" s="42"/>
      <c r="S1134" s="5"/>
      <c r="T1134" s="5"/>
      <c r="U1134" s="5"/>
      <c r="V1134" s="5"/>
      <c r="W1134" s="183"/>
    </row>
    <row r="1135" spans="1:23" ht="16.95" customHeight="1" x14ac:dyDescent="0.3">
      <c r="A1135" s="34"/>
      <c r="B1135" s="18">
        <v>1057</v>
      </c>
      <c r="C1135" s="176">
        <v>43426</v>
      </c>
      <c r="D1135" s="51" t="s">
        <v>69</v>
      </c>
      <c r="E1135" s="51" t="s">
        <v>69</v>
      </c>
      <c r="F1135" s="9"/>
      <c r="G1135" s="28">
        <v>9</v>
      </c>
      <c r="H1135" s="42">
        <f t="shared" si="677"/>
        <v>1.5</v>
      </c>
      <c r="I1135" s="5">
        <f t="shared" si="646"/>
        <v>7.5</v>
      </c>
      <c r="J1135" s="28">
        <f t="shared" si="676"/>
        <v>0</v>
      </c>
      <c r="K1135" s="42">
        <f t="shared" si="647"/>
        <v>0</v>
      </c>
      <c r="L1135" s="130">
        <f t="shared" si="648"/>
        <v>0</v>
      </c>
      <c r="M1135" s="42">
        <f t="shared" si="662"/>
        <v>0</v>
      </c>
      <c r="N1135" s="42"/>
      <c r="O1135" s="42"/>
      <c r="P1135" s="42"/>
      <c r="Q1135" s="42"/>
      <c r="R1135" s="42"/>
      <c r="S1135" s="5"/>
      <c r="T1135" s="5"/>
      <c r="U1135" s="5"/>
      <c r="V1135" s="5"/>
      <c r="W1135" s="183"/>
    </row>
    <row r="1136" spans="1:23" ht="16.95" customHeight="1" x14ac:dyDescent="0.3">
      <c r="A1136" s="34"/>
      <c r="B1136" s="18">
        <v>1058</v>
      </c>
      <c r="C1136" s="176">
        <v>43427</v>
      </c>
      <c r="D1136" s="51">
        <v>0.42637731481481483</v>
      </c>
      <c r="E1136" s="51">
        <v>0.92874999999999996</v>
      </c>
      <c r="F1136" s="9">
        <f t="shared" si="678"/>
        <v>0.50237268518518507</v>
      </c>
      <c r="G1136" s="5">
        <v>12</v>
      </c>
      <c r="H1136" s="42">
        <f t="shared" si="677"/>
        <v>1.5</v>
      </c>
      <c r="I1136" s="5">
        <f t="shared" si="646"/>
        <v>10.5</v>
      </c>
      <c r="J1136" s="28">
        <f t="shared" si="676"/>
        <v>0.5</v>
      </c>
      <c r="K1136" s="42">
        <f t="shared" si="647"/>
        <v>0.5</v>
      </c>
      <c r="L1136" s="130">
        <f t="shared" si="648"/>
        <v>0</v>
      </c>
      <c r="M1136" s="42">
        <f t="shared" si="662"/>
        <v>81</v>
      </c>
      <c r="N1136" s="42"/>
      <c r="O1136" s="42"/>
      <c r="P1136" s="42"/>
      <c r="Q1136" s="42"/>
      <c r="R1136" s="42"/>
      <c r="S1136" s="5"/>
      <c r="T1136" s="5"/>
      <c r="U1136" s="5"/>
      <c r="V1136" s="5"/>
      <c r="W1136" s="183"/>
    </row>
    <row r="1137" spans="1:23" ht="16.95" customHeight="1" x14ac:dyDescent="0.3">
      <c r="A1137" s="34"/>
      <c r="B1137" s="18">
        <v>1059</v>
      </c>
      <c r="C1137" s="176">
        <v>43428</v>
      </c>
      <c r="D1137" s="51">
        <v>0.43375000000000002</v>
      </c>
      <c r="E1137" s="51">
        <v>0.8553587962962963</v>
      </c>
      <c r="F1137" s="9">
        <f t="shared" si="678"/>
        <v>0.42160879629629627</v>
      </c>
      <c r="G1137" s="5">
        <v>10</v>
      </c>
      <c r="H1137" s="42">
        <f t="shared" si="677"/>
        <v>1.5</v>
      </c>
      <c r="I1137" s="5">
        <f t="shared" si="646"/>
        <v>8.5</v>
      </c>
      <c r="J1137" s="28">
        <f t="shared" si="676"/>
        <v>0</v>
      </c>
      <c r="K1137" s="42">
        <f t="shared" si="647"/>
        <v>0</v>
      </c>
      <c r="L1137" s="130">
        <f t="shared" si="648"/>
        <v>0</v>
      </c>
      <c r="M1137" s="42">
        <f t="shared" si="662"/>
        <v>0</v>
      </c>
      <c r="N1137" s="42"/>
      <c r="O1137" s="42"/>
      <c r="P1137" s="42"/>
      <c r="Q1137" s="42"/>
      <c r="R1137" s="42"/>
      <c r="S1137" s="5"/>
      <c r="T1137" s="5"/>
      <c r="U1137" s="5"/>
      <c r="V1137" s="5"/>
      <c r="W1137" s="183"/>
    </row>
    <row r="1138" spans="1:23" ht="16.95" customHeight="1" x14ac:dyDescent="0.3">
      <c r="A1138" s="34"/>
      <c r="B1138" s="18">
        <v>1060</v>
      </c>
      <c r="C1138" s="176">
        <v>43429</v>
      </c>
      <c r="D1138" s="51" t="s">
        <v>69</v>
      </c>
      <c r="E1138" s="51" t="s">
        <v>69</v>
      </c>
      <c r="F1138" s="9"/>
      <c r="G1138" s="140">
        <v>10</v>
      </c>
      <c r="H1138" s="42">
        <f t="shared" si="677"/>
        <v>1.5</v>
      </c>
      <c r="I1138" s="5">
        <f t="shared" si="646"/>
        <v>8.5</v>
      </c>
      <c r="J1138" s="28">
        <f t="shared" si="676"/>
        <v>0</v>
      </c>
      <c r="K1138" s="42">
        <f t="shared" si="647"/>
        <v>0</v>
      </c>
      <c r="L1138" s="130">
        <f t="shared" si="648"/>
        <v>0</v>
      </c>
      <c r="M1138" s="42">
        <f t="shared" si="662"/>
        <v>0</v>
      </c>
      <c r="N1138" s="42"/>
      <c r="O1138" s="42"/>
      <c r="P1138" s="42"/>
      <c r="Q1138" s="42"/>
      <c r="R1138" s="42"/>
      <c r="S1138" s="5"/>
      <c r="T1138" s="5"/>
      <c r="U1138" s="5"/>
      <c r="V1138" s="5"/>
      <c r="W1138" s="183"/>
    </row>
    <row r="1139" spans="1:23" ht="16.95" customHeight="1" x14ac:dyDescent="0.3">
      <c r="A1139" s="34"/>
      <c r="B1139" s="18">
        <v>1061</v>
      </c>
      <c r="C1139" s="176">
        <v>43430</v>
      </c>
      <c r="D1139" s="51" t="s">
        <v>69</v>
      </c>
      <c r="E1139" s="51" t="s">
        <v>69</v>
      </c>
      <c r="F1139" s="9"/>
      <c r="G1139" s="140">
        <v>9</v>
      </c>
      <c r="H1139" s="42">
        <f t="shared" si="677"/>
        <v>1.5</v>
      </c>
      <c r="I1139" s="5">
        <f t="shared" si="646"/>
        <v>7.5</v>
      </c>
      <c r="J1139" s="28">
        <f t="shared" si="676"/>
        <v>0</v>
      </c>
      <c r="K1139" s="42">
        <f t="shared" si="647"/>
        <v>0</v>
      </c>
      <c r="L1139" s="130">
        <f t="shared" si="648"/>
        <v>0</v>
      </c>
      <c r="M1139" s="42">
        <f t="shared" si="662"/>
        <v>0</v>
      </c>
      <c r="N1139" s="42"/>
      <c r="O1139" s="42"/>
      <c r="P1139" s="42"/>
      <c r="Q1139" s="42"/>
      <c r="R1139" s="42"/>
      <c r="S1139" s="5"/>
      <c r="T1139" s="5"/>
      <c r="U1139" s="5"/>
      <c r="V1139" s="5"/>
      <c r="W1139" s="183"/>
    </row>
    <row r="1140" spans="1:23" ht="16.95" customHeight="1" x14ac:dyDescent="0.3">
      <c r="A1140" s="34"/>
      <c r="B1140" s="18">
        <v>1062</v>
      </c>
      <c r="C1140" s="176">
        <v>43431</v>
      </c>
      <c r="D1140" s="51" t="s">
        <v>69</v>
      </c>
      <c r="E1140" s="51" t="s">
        <v>69</v>
      </c>
      <c r="F1140" s="9"/>
      <c r="G1140" s="140">
        <v>9</v>
      </c>
      <c r="H1140" s="42">
        <f t="shared" si="677"/>
        <v>1.5</v>
      </c>
      <c r="I1140" s="5">
        <f t="shared" si="646"/>
        <v>7.5</v>
      </c>
      <c r="J1140" s="28">
        <f t="shared" si="676"/>
        <v>0</v>
      </c>
      <c r="K1140" s="42">
        <f t="shared" si="647"/>
        <v>0</v>
      </c>
      <c r="L1140" s="130">
        <f t="shared" si="648"/>
        <v>0</v>
      </c>
      <c r="M1140" s="42">
        <f t="shared" si="662"/>
        <v>0</v>
      </c>
      <c r="N1140" s="42"/>
      <c r="O1140" s="42"/>
      <c r="P1140" s="42"/>
      <c r="Q1140" s="42"/>
      <c r="R1140" s="42"/>
      <c r="S1140" s="5"/>
      <c r="T1140" s="5"/>
      <c r="U1140" s="5"/>
      <c r="V1140" s="5"/>
      <c r="W1140" s="183"/>
    </row>
    <row r="1141" spans="1:23" ht="16.95" customHeight="1" x14ac:dyDescent="0.3">
      <c r="A1141" s="34"/>
      <c r="B1141" s="18">
        <v>1063</v>
      </c>
      <c r="C1141" s="176">
        <v>43432</v>
      </c>
      <c r="D1141" s="51">
        <v>0.43263888888888885</v>
      </c>
      <c r="E1141" s="51">
        <v>0.8639930555555555</v>
      </c>
      <c r="F1141" s="9">
        <f t="shared" si="678"/>
        <v>0.43135416666666665</v>
      </c>
      <c r="G1141" s="5">
        <v>10.5</v>
      </c>
      <c r="H1141" s="42">
        <f t="shared" si="677"/>
        <v>1.5</v>
      </c>
      <c r="I1141" s="5">
        <f t="shared" si="646"/>
        <v>9</v>
      </c>
      <c r="J1141" s="28">
        <f t="shared" si="676"/>
        <v>0</v>
      </c>
      <c r="K1141" s="42">
        <f t="shared" si="647"/>
        <v>0</v>
      </c>
      <c r="L1141" s="130">
        <f t="shared" si="648"/>
        <v>0</v>
      </c>
      <c r="M1141" s="42">
        <f t="shared" si="662"/>
        <v>0</v>
      </c>
      <c r="N1141" s="42"/>
      <c r="O1141" s="42"/>
      <c r="P1141" s="42"/>
      <c r="Q1141" s="42"/>
      <c r="R1141" s="42"/>
      <c r="S1141" s="5"/>
      <c r="T1141" s="5"/>
      <c r="U1141" s="5"/>
      <c r="V1141" s="5"/>
      <c r="W1141" s="183"/>
    </row>
    <row r="1142" spans="1:23" ht="16.95" customHeight="1" x14ac:dyDescent="0.3">
      <c r="A1142" s="34"/>
      <c r="B1142" s="18">
        <v>1064</v>
      </c>
      <c r="C1142" s="176">
        <v>43433</v>
      </c>
      <c r="D1142" s="51">
        <v>0.4347569444444444</v>
      </c>
      <c r="E1142" s="51">
        <v>0.92326388888888899</v>
      </c>
      <c r="F1142" s="9">
        <f t="shared" si="678"/>
        <v>0.48850694444444459</v>
      </c>
      <c r="G1142" s="5">
        <v>11.5</v>
      </c>
      <c r="H1142" s="42">
        <f t="shared" si="677"/>
        <v>1.5</v>
      </c>
      <c r="I1142" s="5">
        <f t="shared" si="646"/>
        <v>10</v>
      </c>
      <c r="J1142" s="28">
        <f t="shared" si="676"/>
        <v>0</v>
      </c>
      <c r="K1142" s="42">
        <f t="shared" si="647"/>
        <v>0</v>
      </c>
      <c r="L1142" s="130">
        <f t="shared" si="648"/>
        <v>0</v>
      </c>
      <c r="M1142" s="42">
        <f t="shared" si="662"/>
        <v>0</v>
      </c>
      <c r="N1142" s="42"/>
      <c r="O1142" s="42"/>
      <c r="P1142" s="42"/>
      <c r="Q1142" s="42"/>
      <c r="R1142" s="42"/>
      <c r="S1142" s="5"/>
      <c r="T1142" s="5"/>
      <c r="U1142" s="5"/>
      <c r="V1142" s="5"/>
      <c r="W1142" s="183"/>
    </row>
    <row r="1143" spans="1:23" ht="16.95" customHeight="1" x14ac:dyDescent="0.3">
      <c r="A1143" s="34"/>
      <c r="B1143" s="18">
        <v>1065</v>
      </c>
      <c r="C1143" s="176">
        <v>43434</v>
      </c>
      <c r="D1143" s="51" t="s">
        <v>69</v>
      </c>
      <c r="E1143" s="51" t="s">
        <v>69</v>
      </c>
      <c r="F1143" s="9"/>
      <c r="G1143" s="28">
        <v>11.5</v>
      </c>
      <c r="H1143" s="42">
        <f t="shared" si="677"/>
        <v>1.5</v>
      </c>
      <c r="I1143" s="5">
        <f t="shared" si="646"/>
        <v>10</v>
      </c>
      <c r="J1143" s="28">
        <f t="shared" si="676"/>
        <v>0</v>
      </c>
      <c r="K1143" s="42">
        <f t="shared" si="647"/>
        <v>0</v>
      </c>
      <c r="L1143" s="130">
        <f t="shared" si="648"/>
        <v>0</v>
      </c>
      <c r="M1143" s="42">
        <f t="shared" si="662"/>
        <v>0</v>
      </c>
      <c r="N1143" s="42"/>
      <c r="O1143" s="42"/>
      <c r="P1143" s="42"/>
      <c r="Q1143" s="42"/>
      <c r="R1143" s="42"/>
      <c r="S1143" s="5"/>
      <c r="T1143" s="5"/>
      <c r="U1143" s="5"/>
      <c r="V1143" s="5"/>
      <c r="W1143" s="183"/>
    </row>
    <row r="1144" spans="1:23" ht="16.95" customHeight="1" x14ac:dyDescent="0.3">
      <c r="A1144" s="171" t="s">
        <v>52</v>
      </c>
      <c r="B1144" s="18">
        <v>1066</v>
      </c>
      <c r="C1144" s="176">
        <v>43435</v>
      </c>
      <c r="D1144" s="12" t="s">
        <v>69</v>
      </c>
      <c r="E1144" s="12" t="s">
        <v>69</v>
      </c>
      <c r="F1144" s="9"/>
      <c r="G1144" s="140">
        <v>11.5</v>
      </c>
      <c r="H1144" s="42">
        <f t="shared" si="677"/>
        <v>1.5</v>
      </c>
      <c r="I1144" s="5">
        <f t="shared" si="646"/>
        <v>10</v>
      </c>
      <c r="J1144" s="28">
        <f t="shared" si="676"/>
        <v>0</v>
      </c>
      <c r="K1144" s="42">
        <f t="shared" si="647"/>
        <v>0</v>
      </c>
      <c r="L1144" s="130">
        <f t="shared" si="648"/>
        <v>0</v>
      </c>
      <c r="M1144" s="42">
        <f>IF(K1144="?",0,ROUND(118*4/3*K1144+118*5/3*L1144,0))</f>
        <v>0</v>
      </c>
      <c r="N1144" s="42"/>
      <c r="O1144" s="42"/>
      <c r="P1144" s="42"/>
      <c r="Q1144" s="42"/>
      <c r="R1144" s="42"/>
      <c r="S1144" s="28"/>
      <c r="T1144" s="28"/>
      <c r="U1144" s="28"/>
      <c r="V1144" s="5"/>
      <c r="W1144" s="183"/>
    </row>
    <row r="1145" spans="1:23" ht="16.95" customHeight="1" x14ac:dyDescent="0.3">
      <c r="A1145" s="34" t="s">
        <v>119</v>
      </c>
      <c r="B1145" s="18">
        <v>1067</v>
      </c>
      <c r="C1145" s="176">
        <v>43436</v>
      </c>
      <c r="D1145" s="7" t="s">
        <v>69</v>
      </c>
      <c r="E1145" s="7" t="s">
        <v>69</v>
      </c>
      <c r="F1145" s="9"/>
      <c r="G1145" s="140">
        <v>11.5</v>
      </c>
      <c r="H1145" s="42">
        <f t="shared" si="677"/>
        <v>1.5</v>
      </c>
      <c r="I1145" s="5">
        <f t="shared" ref="I1145:I1177" si="679">IF((G1145="？"),"?",(G1145-H1145))</f>
        <v>10</v>
      </c>
      <c r="J1145" s="28">
        <f t="shared" si="676"/>
        <v>0</v>
      </c>
      <c r="K1145" s="42">
        <f t="shared" si="647"/>
        <v>0</v>
      </c>
      <c r="L1145" s="130">
        <f t="shared" ref="L1145:L1177" si="680">J1145-K1145</f>
        <v>0</v>
      </c>
      <c r="M1145" s="42">
        <f>IF(K1145="?",0,ROUND(118*4/3*K1145+118*5/3*L1145,0))</f>
        <v>0</v>
      </c>
      <c r="N1145" s="42"/>
      <c r="O1145" s="42"/>
      <c r="P1145" s="42"/>
      <c r="Q1145" s="42"/>
      <c r="R1145" s="42"/>
      <c r="S1145" s="5"/>
      <c r="T1145" s="5"/>
      <c r="U1145" s="5"/>
      <c r="V1145" s="5"/>
      <c r="W1145" s="183"/>
    </row>
    <row r="1146" spans="1:23" ht="16.95" customHeight="1" x14ac:dyDescent="0.3">
      <c r="A1146" s="34" t="s">
        <v>118</v>
      </c>
      <c r="B1146" s="18">
        <v>1068</v>
      </c>
      <c r="C1146" s="176">
        <v>43437</v>
      </c>
      <c r="D1146" s="7" t="s">
        <v>69</v>
      </c>
      <c r="E1146" s="7">
        <v>0.82690972222222225</v>
      </c>
      <c r="F1146" s="9"/>
      <c r="G1146" s="28">
        <v>9</v>
      </c>
      <c r="H1146" s="42">
        <f t="shared" si="677"/>
        <v>1.5</v>
      </c>
      <c r="I1146" s="5">
        <f t="shared" si="679"/>
        <v>7.5</v>
      </c>
      <c r="J1146" s="28">
        <f t="shared" si="676"/>
        <v>0</v>
      </c>
      <c r="K1146" s="42">
        <f t="shared" ref="K1146:K1177" si="681">IF(2&lt;J1146,2,J1146)</f>
        <v>0</v>
      </c>
      <c r="L1146" s="130">
        <f t="shared" si="680"/>
        <v>0</v>
      </c>
      <c r="M1146" s="42">
        <f t="shared" ref="M1146:M1176" si="682">IF(K1146="?",0,ROUND(118*4/3*K1146+118*5/3*L1146,0))</f>
        <v>0</v>
      </c>
      <c r="N1146" s="42">
        <v>2</v>
      </c>
      <c r="O1146" s="42">
        <v>3</v>
      </c>
      <c r="P1146" s="42">
        <f t="shared" ref="P1146:P1152" si="683">IF(O1146&gt;6,ROUND(N1146*4/3*118+6*5/3*118+(O1146-6)*8/3*118,0),ROUND(N1146*4/3*118+O1146*5/3*118,0))</f>
        <v>905</v>
      </c>
      <c r="Q1146" s="42"/>
      <c r="R1146" s="42"/>
      <c r="S1146" s="5"/>
      <c r="T1146" s="5"/>
      <c r="U1146" s="5"/>
      <c r="V1146" s="5"/>
      <c r="W1146" s="183"/>
    </row>
    <row r="1147" spans="1:23" ht="16.95" customHeight="1" x14ac:dyDescent="0.3">
      <c r="A1147" s="34" t="s">
        <v>120</v>
      </c>
      <c r="B1147" s="18">
        <v>1069</v>
      </c>
      <c r="C1147" s="176">
        <v>43438</v>
      </c>
      <c r="D1147" s="7">
        <v>0.42373842592592598</v>
      </c>
      <c r="E1147" s="7">
        <v>0.81884259259259251</v>
      </c>
      <c r="F1147" s="9">
        <f t="shared" si="678"/>
        <v>0.39510416666666653</v>
      </c>
      <c r="G1147" s="5">
        <v>9.5</v>
      </c>
      <c r="H1147" s="42">
        <f t="shared" si="677"/>
        <v>1.5</v>
      </c>
      <c r="I1147" s="5">
        <f t="shared" si="679"/>
        <v>8</v>
      </c>
      <c r="J1147" s="28">
        <f t="shared" si="676"/>
        <v>0</v>
      </c>
      <c r="K1147" s="42">
        <f t="shared" si="681"/>
        <v>0</v>
      </c>
      <c r="L1147" s="130">
        <f t="shared" si="680"/>
        <v>0</v>
      </c>
      <c r="M1147" s="42">
        <f t="shared" si="682"/>
        <v>0</v>
      </c>
      <c r="N1147" s="42">
        <v>2</v>
      </c>
      <c r="O1147" s="42">
        <v>6</v>
      </c>
      <c r="P1147" s="42">
        <f t="shared" si="683"/>
        <v>1495</v>
      </c>
      <c r="Q1147" s="42"/>
      <c r="R1147" s="42"/>
      <c r="S1147" s="5"/>
      <c r="T1147" s="5"/>
      <c r="U1147" s="5"/>
      <c r="V1147" s="5"/>
      <c r="W1147" s="183"/>
    </row>
    <row r="1148" spans="1:23" ht="16.95" customHeight="1" x14ac:dyDescent="0.3">
      <c r="A1148" s="34" t="s">
        <v>94</v>
      </c>
      <c r="B1148" s="18">
        <v>1070</v>
      </c>
      <c r="C1148" s="176">
        <v>43439</v>
      </c>
      <c r="D1148" s="189" t="s">
        <v>21</v>
      </c>
      <c r="E1148" s="190"/>
      <c r="F1148" s="9"/>
      <c r="G1148" s="5"/>
      <c r="H1148" s="42"/>
      <c r="I1148" s="5"/>
      <c r="J1148" s="28"/>
      <c r="K1148" s="42"/>
      <c r="L1148" s="130"/>
      <c r="M1148" s="42"/>
      <c r="N1148" s="42"/>
      <c r="O1148" s="42"/>
      <c r="P1148" s="42"/>
      <c r="Q1148" s="42"/>
      <c r="R1148" s="42"/>
      <c r="S1148" s="5"/>
      <c r="T1148" s="5"/>
      <c r="U1148" s="5"/>
      <c r="V1148" s="5"/>
      <c r="W1148" s="183"/>
    </row>
    <row r="1149" spans="1:23" ht="16.95" customHeight="1" x14ac:dyDescent="0.3">
      <c r="A1149" s="34"/>
      <c r="B1149" s="18">
        <v>1071</v>
      </c>
      <c r="C1149" s="176">
        <v>43440</v>
      </c>
      <c r="D1149" s="7">
        <v>0.58027777777777778</v>
      </c>
      <c r="E1149" s="7">
        <v>0.92047453703703708</v>
      </c>
      <c r="F1149" s="9">
        <f t="shared" si="678"/>
        <v>0.3401967592592593</v>
      </c>
      <c r="G1149" s="5">
        <v>8</v>
      </c>
      <c r="H1149" s="42">
        <f t="shared" si="677"/>
        <v>0.5</v>
      </c>
      <c r="I1149" s="5">
        <f t="shared" si="679"/>
        <v>7.5</v>
      </c>
      <c r="J1149" s="28">
        <f t="shared" si="676"/>
        <v>0</v>
      </c>
      <c r="K1149" s="42">
        <f t="shared" si="681"/>
        <v>0</v>
      </c>
      <c r="L1149" s="130">
        <f t="shared" si="680"/>
        <v>0</v>
      </c>
      <c r="M1149" s="42">
        <f t="shared" si="682"/>
        <v>0</v>
      </c>
      <c r="N1149" s="42">
        <v>2</v>
      </c>
      <c r="O1149" s="42">
        <v>5.5</v>
      </c>
      <c r="P1149" s="42">
        <f t="shared" si="683"/>
        <v>1396</v>
      </c>
      <c r="Q1149" s="42"/>
      <c r="R1149" s="42"/>
      <c r="S1149" s="5"/>
      <c r="T1149" s="5"/>
      <c r="U1149" s="5"/>
      <c r="V1149" s="5"/>
      <c r="W1149" s="183"/>
    </row>
    <row r="1150" spans="1:23" ht="16.95" customHeight="1" x14ac:dyDescent="0.3">
      <c r="A1150" s="34"/>
      <c r="B1150" s="18">
        <v>1072</v>
      </c>
      <c r="C1150" s="176">
        <v>43441</v>
      </c>
      <c r="D1150" s="7">
        <v>0.48486111111111113</v>
      </c>
      <c r="E1150" s="7">
        <v>0.83497685185185189</v>
      </c>
      <c r="F1150" s="9">
        <f t="shared" si="678"/>
        <v>0.35011574074074076</v>
      </c>
      <c r="G1150" s="5">
        <v>8.5</v>
      </c>
      <c r="H1150" s="42">
        <f t="shared" si="677"/>
        <v>0.5</v>
      </c>
      <c r="I1150" s="5">
        <f t="shared" si="679"/>
        <v>8</v>
      </c>
      <c r="J1150" s="28">
        <f t="shared" si="676"/>
        <v>0</v>
      </c>
      <c r="K1150" s="42">
        <f t="shared" si="681"/>
        <v>0</v>
      </c>
      <c r="L1150" s="130">
        <f t="shared" si="680"/>
        <v>0</v>
      </c>
      <c r="M1150" s="42">
        <f t="shared" si="682"/>
        <v>0</v>
      </c>
      <c r="N1150" s="42">
        <v>2</v>
      </c>
      <c r="O1150" s="42">
        <v>6</v>
      </c>
      <c r="P1150" s="42">
        <f t="shared" si="683"/>
        <v>1495</v>
      </c>
      <c r="Q1150" s="42"/>
      <c r="R1150" s="42"/>
      <c r="S1150" s="5"/>
      <c r="T1150" s="5"/>
      <c r="U1150" s="5"/>
      <c r="V1150" s="5"/>
      <c r="W1150" s="183"/>
    </row>
    <row r="1151" spans="1:23" ht="16.95" customHeight="1" x14ac:dyDescent="0.3">
      <c r="A1151" s="34"/>
      <c r="B1151" s="18">
        <v>1073</v>
      </c>
      <c r="C1151" s="176">
        <v>43442</v>
      </c>
      <c r="D1151" s="7">
        <v>0.48550925925925931</v>
      </c>
      <c r="E1151" s="7" t="s">
        <v>69</v>
      </c>
      <c r="F1151" s="9"/>
      <c r="G1151" s="28">
        <v>8</v>
      </c>
      <c r="H1151" s="42">
        <f t="shared" si="677"/>
        <v>0.5</v>
      </c>
      <c r="I1151" s="5">
        <f t="shared" si="679"/>
        <v>7.5</v>
      </c>
      <c r="J1151" s="28">
        <f t="shared" si="676"/>
        <v>0</v>
      </c>
      <c r="K1151" s="42">
        <f t="shared" si="681"/>
        <v>0</v>
      </c>
      <c r="L1151" s="130">
        <f t="shared" si="680"/>
        <v>0</v>
      </c>
      <c r="M1151" s="42">
        <f t="shared" si="682"/>
        <v>0</v>
      </c>
      <c r="N1151" s="42">
        <v>2</v>
      </c>
      <c r="O1151" s="42">
        <v>5.5</v>
      </c>
      <c r="P1151" s="42">
        <f t="shared" si="683"/>
        <v>1396</v>
      </c>
      <c r="Q1151" s="42"/>
      <c r="R1151" s="42"/>
      <c r="S1151" s="5"/>
      <c r="T1151" s="5"/>
      <c r="U1151" s="5"/>
      <c r="V1151" s="5"/>
      <c r="W1151" s="183"/>
    </row>
    <row r="1152" spans="1:23" ht="16.95" customHeight="1" x14ac:dyDescent="0.3">
      <c r="A1152" s="34"/>
      <c r="B1152" s="18">
        <v>1074</v>
      </c>
      <c r="C1152" s="176">
        <v>43443</v>
      </c>
      <c r="D1152" s="7">
        <v>0.4738194444444444</v>
      </c>
      <c r="E1152" s="7">
        <v>0.92690972222222223</v>
      </c>
      <c r="F1152" s="9">
        <f t="shared" si="678"/>
        <v>0.45309027777777783</v>
      </c>
      <c r="G1152" s="5">
        <v>11</v>
      </c>
      <c r="H1152" s="42">
        <f t="shared" si="677"/>
        <v>1.5</v>
      </c>
      <c r="I1152" s="5">
        <f t="shared" si="679"/>
        <v>9.5</v>
      </c>
      <c r="J1152" s="28">
        <f t="shared" si="676"/>
        <v>0</v>
      </c>
      <c r="K1152" s="42">
        <f t="shared" si="681"/>
        <v>0</v>
      </c>
      <c r="L1152" s="130">
        <f t="shared" si="680"/>
        <v>0</v>
      </c>
      <c r="M1152" s="42">
        <f t="shared" si="682"/>
        <v>0</v>
      </c>
      <c r="N1152" s="42">
        <v>2</v>
      </c>
      <c r="O1152" s="42">
        <v>7.5</v>
      </c>
      <c r="P1152" s="42">
        <f t="shared" si="683"/>
        <v>1967</v>
      </c>
      <c r="Q1152" s="42"/>
      <c r="R1152" s="42"/>
      <c r="S1152" s="5"/>
      <c r="T1152" s="5"/>
      <c r="U1152" s="5"/>
      <c r="V1152" s="5"/>
      <c r="W1152" s="183"/>
    </row>
    <row r="1153" spans="1:23" ht="16.95" customHeight="1" x14ac:dyDescent="0.3">
      <c r="A1153" s="34"/>
      <c r="B1153" s="18">
        <v>1075</v>
      </c>
      <c r="C1153" s="176">
        <v>43444</v>
      </c>
      <c r="D1153" s="189" t="s">
        <v>21</v>
      </c>
      <c r="E1153" s="190"/>
      <c r="F1153" s="9"/>
      <c r="G1153" s="5"/>
      <c r="H1153" s="42"/>
      <c r="I1153" s="5"/>
      <c r="J1153" s="28">
        <f t="shared" si="676"/>
        <v>0</v>
      </c>
      <c r="K1153" s="42"/>
      <c r="L1153" s="130"/>
      <c r="M1153" s="42"/>
      <c r="N1153" s="42"/>
      <c r="O1153" s="42"/>
      <c r="P1153" s="42">
        <f t="shared" ref="P1153:P1155" si="684">IF(O1153&gt;6,ROUND(N1153*4/3*118+6*5/3*118+(O1153-6)*8/3*118,0),ROUND(N1153*4/3*118+O1153*5/3*118,0))</f>
        <v>0</v>
      </c>
      <c r="Q1153" s="42"/>
      <c r="R1153" s="42"/>
      <c r="S1153" s="5"/>
      <c r="T1153" s="5"/>
      <c r="U1153" s="5"/>
      <c r="V1153" s="5"/>
      <c r="W1153" s="183"/>
    </row>
    <row r="1154" spans="1:23" ht="16.95" customHeight="1" x14ac:dyDescent="0.3">
      <c r="A1154" s="34"/>
      <c r="B1154" s="18">
        <v>1076</v>
      </c>
      <c r="C1154" s="176">
        <v>43445</v>
      </c>
      <c r="D1154" s="7">
        <v>0.58247685185185183</v>
      </c>
      <c r="E1154" s="7">
        <v>0.92016203703703703</v>
      </c>
      <c r="F1154" s="9">
        <f t="shared" si="678"/>
        <v>0.3376851851851852</v>
      </c>
      <c r="G1154" s="5">
        <v>8</v>
      </c>
      <c r="H1154" s="42">
        <f t="shared" si="677"/>
        <v>0.5</v>
      </c>
      <c r="I1154" s="5">
        <f t="shared" si="679"/>
        <v>7.5</v>
      </c>
      <c r="J1154" s="28">
        <f t="shared" si="676"/>
        <v>0</v>
      </c>
      <c r="K1154" s="42">
        <f t="shared" si="681"/>
        <v>0</v>
      </c>
      <c r="L1154" s="130">
        <f t="shared" si="680"/>
        <v>0</v>
      </c>
      <c r="M1154" s="42">
        <f t="shared" si="682"/>
        <v>0</v>
      </c>
      <c r="N1154" s="42">
        <v>2</v>
      </c>
      <c r="O1154" s="42">
        <v>5.5</v>
      </c>
      <c r="P1154" s="42">
        <f t="shared" si="684"/>
        <v>1396</v>
      </c>
      <c r="Q1154" s="42"/>
      <c r="R1154" s="42"/>
      <c r="S1154" s="5"/>
      <c r="T1154" s="5"/>
      <c r="U1154" s="5"/>
      <c r="V1154" s="5"/>
      <c r="W1154" s="183"/>
    </row>
    <row r="1155" spans="1:23" ht="16.95" customHeight="1" x14ac:dyDescent="0.3">
      <c r="A1155" s="34"/>
      <c r="B1155" s="18">
        <v>1077</v>
      </c>
      <c r="C1155" s="176">
        <v>43446</v>
      </c>
      <c r="D1155" s="7">
        <v>0.4307407407407407</v>
      </c>
      <c r="E1155" s="7">
        <v>0.84545138888888882</v>
      </c>
      <c r="F1155" s="9">
        <f t="shared" si="678"/>
        <v>0.41471064814814812</v>
      </c>
      <c r="G1155" s="5">
        <v>10</v>
      </c>
      <c r="H1155" s="42">
        <f t="shared" si="677"/>
        <v>1.5</v>
      </c>
      <c r="I1155" s="5">
        <f t="shared" si="679"/>
        <v>8.5</v>
      </c>
      <c r="J1155" s="28">
        <f t="shared" si="676"/>
        <v>0</v>
      </c>
      <c r="K1155" s="42">
        <f t="shared" si="681"/>
        <v>0</v>
      </c>
      <c r="L1155" s="130">
        <f t="shared" si="680"/>
        <v>0</v>
      </c>
      <c r="M1155" s="42">
        <f t="shared" si="682"/>
        <v>0</v>
      </c>
      <c r="N1155" s="42">
        <v>2</v>
      </c>
      <c r="O1155" s="42">
        <v>6.5</v>
      </c>
      <c r="P1155" s="42">
        <f t="shared" si="684"/>
        <v>1652</v>
      </c>
      <c r="Q1155" s="42"/>
      <c r="R1155" s="42"/>
      <c r="S1155" s="5"/>
      <c r="T1155" s="5"/>
      <c r="U1155" s="5"/>
      <c r="V1155" s="5"/>
      <c r="W1155" s="183"/>
    </row>
    <row r="1156" spans="1:23" ht="16.95" customHeight="1" x14ac:dyDescent="0.3">
      <c r="A1156" s="34"/>
      <c r="B1156" s="18">
        <v>1078</v>
      </c>
      <c r="C1156" s="176">
        <v>43447</v>
      </c>
      <c r="D1156" s="189" t="s">
        <v>21</v>
      </c>
      <c r="E1156" s="190"/>
      <c r="F1156" s="9"/>
      <c r="G1156" s="5"/>
      <c r="H1156" s="42"/>
      <c r="I1156" s="5"/>
      <c r="J1156" s="28"/>
      <c r="K1156" s="42"/>
      <c r="L1156" s="130"/>
      <c r="M1156" s="42"/>
      <c r="N1156" s="42"/>
      <c r="O1156" s="42"/>
      <c r="P1156" s="42">
        <f>IF(O1156&gt;6,ROUND(N1156*4/3*118+6*5/3*118+(O1156-6)*8/3*118,0),ROUND(N1156*4/3*118+O1156*5/3*118,0))</f>
        <v>0</v>
      </c>
      <c r="Q1156" s="42"/>
      <c r="R1156" s="42"/>
      <c r="S1156" s="5"/>
      <c r="T1156" s="5"/>
      <c r="U1156" s="5"/>
      <c r="V1156" s="5"/>
      <c r="W1156" s="183"/>
    </row>
    <row r="1157" spans="1:23" x14ac:dyDescent="0.3">
      <c r="A1157" s="34"/>
      <c r="B1157" s="18"/>
      <c r="C1157" s="177" t="s">
        <v>207</v>
      </c>
      <c r="D1157" s="26"/>
      <c r="E1157" s="26"/>
      <c r="F1157" s="32"/>
      <c r="G1157" s="27">
        <f>SUM(G1129:G1156)</f>
        <v>255</v>
      </c>
      <c r="H1157" s="27">
        <f>SUM(H1129:H1156)</f>
        <v>33.5</v>
      </c>
      <c r="I1157" s="27">
        <f t="shared" ref="I1157:V1157" si="685">SUM(I1129:I1156)</f>
        <v>221.5</v>
      </c>
      <c r="J1157" s="27">
        <f t="shared" si="685"/>
        <v>2</v>
      </c>
      <c r="K1157" s="27">
        <f t="shared" si="685"/>
        <v>2</v>
      </c>
      <c r="L1157" s="36">
        <f t="shared" si="685"/>
        <v>0</v>
      </c>
      <c r="M1157" s="27">
        <f t="shared" si="685"/>
        <v>323</v>
      </c>
      <c r="N1157" s="27">
        <f t="shared" ref="N1157:P1157" si="686">SUM(N1129:N1156)</f>
        <v>16</v>
      </c>
      <c r="O1157" s="27">
        <f t="shared" si="686"/>
        <v>45.5</v>
      </c>
      <c r="P1157" s="27">
        <f t="shared" si="686"/>
        <v>11702</v>
      </c>
      <c r="Q1157" s="27">
        <f t="shared" si="685"/>
        <v>0</v>
      </c>
      <c r="R1157" s="27">
        <f t="shared" si="685"/>
        <v>0</v>
      </c>
      <c r="S1157" s="27">
        <f t="shared" si="685"/>
        <v>0</v>
      </c>
      <c r="T1157" s="27">
        <f t="shared" si="685"/>
        <v>0</v>
      </c>
      <c r="U1157" s="36">
        <f t="shared" si="685"/>
        <v>0</v>
      </c>
      <c r="V1157" s="27">
        <f t="shared" si="685"/>
        <v>0</v>
      </c>
      <c r="W1157" s="47" t="s">
        <v>231</v>
      </c>
    </row>
    <row r="1158" spans="1:23" x14ac:dyDescent="0.3">
      <c r="A1158" s="34"/>
      <c r="B1158" s="118"/>
      <c r="C1158" s="177" t="s">
        <v>336</v>
      </c>
      <c r="D1158" s="84"/>
      <c r="E1158" s="85"/>
      <c r="F1158" s="32"/>
      <c r="G1158" s="27">
        <f>G1157</f>
        <v>255</v>
      </c>
      <c r="H1158" s="27">
        <f t="shared" ref="H1158" si="687">H1157</f>
        <v>33.5</v>
      </c>
      <c r="I1158" s="27">
        <f t="shared" ref="I1158" si="688">I1157</f>
        <v>221.5</v>
      </c>
      <c r="J1158" s="27">
        <f t="shared" ref="J1158" si="689">J1157</f>
        <v>2</v>
      </c>
      <c r="K1158" s="27">
        <f t="shared" ref="K1158" si="690">K1157</f>
        <v>2</v>
      </c>
      <c r="L1158" s="36">
        <f t="shared" ref="L1158" si="691">L1157</f>
        <v>0</v>
      </c>
      <c r="M1158" s="27">
        <f t="shared" ref="M1158" si="692">M1157</f>
        <v>323</v>
      </c>
      <c r="N1158" s="27">
        <f>N1157</f>
        <v>16</v>
      </c>
      <c r="O1158" s="27">
        <f t="shared" ref="O1158" si="693">O1157</f>
        <v>45.5</v>
      </c>
      <c r="P1158" s="27">
        <f t="shared" ref="P1158" si="694">P1157</f>
        <v>11702</v>
      </c>
      <c r="Q1158" s="27">
        <f t="shared" ref="Q1158" si="695">Q1157</f>
        <v>0</v>
      </c>
      <c r="R1158" s="27">
        <f t="shared" ref="R1158" si="696">R1157</f>
        <v>0</v>
      </c>
      <c r="S1158" s="27">
        <f t="shared" ref="S1158" si="697">S1157</f>
        <v>0</v>
      </c>
      <c r="T1158" s="27">
        <f t="shared" ref="T1158" si="698">T1157</f>
        <v>0</v>
      </c>
      <c r="U1158" s="36">
        <f t="shared" ref="U1158" si="699">U1157</f>
        <v>0</v>
      </c>
      <c r="V1158" s="27">
        <f t="shared" ref="V1158" si="700">V1157</f>
        <v>0</v>
      </c>
      <c r="W1158" s="27"/>
    </row>
    <row r="1159" spans="1:23" ht="16.95" customHeight="1" x14ac:dyDescent="0.3">
      <c r="A1159" s="34"/>
      <c r="B1159" s="18">
        <v>1079</v>
      </c>
      <c r="C1159" s="179">
        <v>43448</v>
      </c>
      <c r="D1159" s="81">
        <v>0.45238425925925929</v>
      </c>
      <c r="E1159" s="81">
        <v>0.93872685185185178</v>
      </c>
      <c r="F1159" s="76">
        <f t="shared" si="678"/>
        <v>0.48634259259259249</v>
      </c>
      <c r="G1159" s="77">
        <v>11.5</v>
      </c>
      <c r="H1159" s="78">
        <f t="shared" si="677"/>
        <v>1.5</v>
      </c>
      <c r="I1159" s="77">
        <f t="shared" si="679"/>
        <v>10</v>
      </c>
      <c r="J1159" s="79">
        <f t="shared" ref="J1159:J1186" si="701">IF(I1159-10&lt;0,0,(I1159-10))</f>
        <v>0</v>
      </c>
      <c r="K1159" s="78">
        <f t="shared" si="681"/>
        <v>0</v>
      </c>
      <c r="L1159" s="80">
        <f t="shared" si="680"/>
        <v>0</v>
      </c>
      <c r="M1159" s="78">
        <f t="shared" si="682"/>
        <v>0</v>
      </c>
      <c r="N1159" s="78"/>
      <c r="O1159" s="78"/>
      <c r="P1159" s="78"/>
      <c r="Q1159" s="78"/>
      <c r="R1159" s="78"/>
      <c r="S1159" s="77"/>
      <c r="T1159" s="77"/>
      <c r="U1159" s="77"/>
      <c r="V1159" s="77"/>
      <c r="W1159" s="183"/>
    </row>
    <row r="1160" spans="1:23" ht="16.95" customHeight="1" x14ac:dyDescent="0.3">
      <c r="A1160" s="34"/>
      <c r="B1160" s="18">
        <v>1080</v>
      </c>
      <c r="C1160" s="179">
        <v>43449</v>
      </c>
      <c r="D1160" s="81">
        <v>0.49164351851851856</v>
      </c>
      <c r="E1160" s="81">
        <v>0.89153935185185185</v>
      </c>
      <c r="F1160" s="76">
        <f t="shared" si="678"/>
        <v>0.39989583333333328</v>
      </c>
      <c r="G1160" s="77">
        <v>9.5</v>
      </c>
      <c r="H1160" s="78">
        <f t="shared" si="677"/>
        <v>1.5</v>
      </c>
      <c r="I1160" s="77">
        <f t="shared" si="679"/>
        <v>8</v>
      </c>
      <c r="J1160" s="79">
        <f t="shared" si="701"/>
        <v>0</v>
      </c>
      <c r="K1160" s="78">
        <f t="shared" si="681"/>
        <v>0</v>
      </c>
      <c r="L1160" s="80">
        <f t="shared" si="680"/>
        <v>0</v>
      </c>
      <c r="M1160" s="78">
        <f t="shared" si="682"/>
        <v>0</v>
      </c>
      <c r="N1160" s="78"/>
      <c r="O1160" s="78"/>
      <c r="P1160" s="78"/>
      <c r="Q1160" s="78"/>
      <c r="R1160" s="78"/>
      <c r="S1160" s="77"/>
      <c r="T1160" s="77"/>
      <c r="U1160" s="77"/>
      <c r="V1160" s="77"/>
      <c r="W1160" s="183"/>
    </row>
    <row r="1161" spans="1:23" ht="16.95" customHeight="1" x14ac:dyDescent="0.3">
      <c r="A1161" s="34"/>
      <c r="B1161" s="18">
        <v>1081</v>
      </c>
      <c r="C1161" s="179">
        <v>43450</v>
      </c>
      <c r="D1161" s="81">
        <v>0.42296296296296299</v>
      </c>
      <c r="E1161" s="81">
        <v>0.84994212962962967</v>
      </c>
      <c r="F1161" s="76">
        <f t="shared" si="678"/>
        <v>0.42697916666666669</v>
      </c>
      <c r="G1161" s="77">
        <v>10</v>
      </c>
      <c r="H1161" s="78">
        <f t="shared" si="677"/>
        <v>1.5</v>
      </c>
      <c r="I1161" s="77">
        <f t="shared" si="679"/>
        <v>8.5</v>
      </c>
      <c r="J1161" s="79">
        <f>IF(I1161-8&lt;0,0,(I1161-8))</f>
        <v>0.5</v>
      </c>
      <c r="K1161" s="78">
        <f t="shared" si="681"/>
        <v>0.5</v>
      </c>
      <c r="L1161" s="80">
        <f t="shared" si="680"/>
        <v>0</v>
      </c>
      <c r="M1161" s="78"/>
      <c r="N1161" s="78"/>
      <c r="O1161" s="78"/>
      <c r="P1161" s="78"/>
      <c r="Q1161" s="78" t="s">
        <v>265</v>
      </c>
      <c r="R1161" s="78">
        <f t="shared" ref="R1161:R1169" si="702">IF(I1161&gt;=8.5,ROUND((K1161*4/3*118)+((I1161-J1161-K1161)*5/3*118)+(J1161*8/3*118),0),ROUND((2*4/3*118)+((I1161-2)*5/3*118),0))</f>
        <v>1711</v>
      </c>
      <c r="S1161" s="77"/>
      <c r="T1161" s="77"/>
      <c r="U1161" s="77"/>
      <c r="V1161" s="77"/>
      <c r="W1161" s="183"/>
    </row>
    <row r="1162" spans="1:23" ht="16.95" customHeight="1" x14ac:dyDescent="0.3">
      <c r="A1162" s="34"/>
      <c r="B1162" s="18">
        <v>1082</v>
      </c>
      <c r="C1162" s="179">
        <v>43451</v>
      </c>
      <c r="D1162" s="81">
        <v>0.42732638888888891</v>
      </c>
      <c r="E1162" s="81">
        <v>0.77376157407407409</v>
      </c>
      <c r="F1162" s="76">
        <f t="shared" si="678"/>
        <v>0.34643518518518518</v>
      </c>
      <c r="G1162" s="77">
        <v>8.5</v>
      </c>
      <c r="H1162" s="78">
        <f t="shared" si="677"/>
        <v>0.5</v>
      </c>
      <c r="I1162" s="77">
        <f t="shared" si="679"/>
        <v>8</v>
      </c>
      <c r="J1162" s="79">
        <f t="shared" si="701"/>
        <v>0</v>
      </c>
      <c r="K1162" s="78">
        <f t="shared" si="681"/>
        <v>0</v>
      </c>
      <c r="L1162" s="80">
        <f t="shared" si="680"/>
        <v>0</v>
      </c>
      <c r="M1162" s="78">
        <f t="shared" si="682"/>
        <v>0</v>
      </c>
      <c r="N1162" s="78"/>
      <c r="O1162" s="78"/>
      <c r="P1162" s="78"/>
      <c r="Q1162" s="78"/>
      <c r="R1162" s="78"/>
      <c r="S1162" s="77"/>
      <c r="T1162" s="77"/>
      <c r="U1162" s="77"/>
      <c r="V1162" s="77"/>
      <c r="W1162" s="183"/>
    </row>
    <row r="1163" spans="1:23" ht="16.95" customHeight="1" x14ac:dyDescent="0.3">
      <c r="A1163" s="34"/>
      <c r="B1163" s="18">
        <v>1083</v>
      </c>
      <c r="C1163" s="179">
        <v>43452</v>
      </c>
      <c r="D1163" s="81">
        <v>0.45037037037037037</v>
      </c>
      <c r="E1163" s="81">
        <v>0.91778935185185195</v>
      </c>
      <c r="F1163" s="76">
        <f t="shared" si="678"/>
        <v>0.46741898148148159</v>
      </c>
      <c r="G1163" s="77">
        <v>11</v>
      </c>
      <c r="H1163" s="78">
        <f t="shared" si="677"/>
        <v>1.5</v>
      </c>
      <c r="I1163" s="77">
        <f t="shared" si="679"/>
        <v>9.5</v>
      </c>
      <c r="J1163" s="79">
        <f t="shared" si="701"/>
        <v>0</v>
      </c>
      <c r="K1163" s="78">
        <f t="shared" si="681"/>
        <v>0</v>
      </c>
      <c r="L1163" s="80">
        <f t="shared" si="680"/>
        <v>0</v>
      </c>
      <c r="M1163" s="78">
        <f t="shared" si="682"/>
        <v>0</v>
      </c>
      <c r="N1163" s="78"/>
      <c r="O1163" s="78"/>
      <c r="P1163" s="78"/>
      <c r="Q1163" s="78"/>
      <c r="R1163" s="78"/>
      <c r="S1163" s="77"/>
      <c r="T1163" s="77"/>
      <c r="U1163" s="77"/>
      <c r="V1163" s="77"/>
      <c r="W1163" s="183"/>
    </row>
    <row r="1164" spans="1:23" ht="16.95" customHeight="1" x14ac:dyDescent="0.3">
      <c r="A1164" s="34"/>
      <c r="B1164" s="18">
        <v>1084</v>
      </c>
      <c r="C1164" s="179">
        <v>43453</v>
      </c>
      <c r="D1164" s="81">
        <v>0.45840277777777777</v>
      </c>
      <c r="E1164" s="81">
        <v>0.77218749999999992</v>
      </c>
      <c r="F1164" s="76">
        <f t="shared" si="678"/>
        <v>0.31378472222222215</v>
      </c>
      <c r="G1164" s="77">
        <v>7.5</v>
      </c>
      <c r="H1164" s="78">
        <f t="shared" si="677"/>
        <v>0.5</v>
      </c>
      <c r="I1164" s="77">
        <f t="shared" si="679"/>
        <v>7</v>
      </c>
      <c r="J1164" s="79">
        <f t="shared" si="701"/>
        <v>0</v>
      </c>
      <c r="K1164" s="78">
        <f t="shared" si="681"/>
        <v>0</v>
      </c>
      <c r="L1164" s="80">
        <f t="shared" si="680"/>
        <v>0</v>
      </c>
      <c r="M1164" s="78">
        <f t="shared" si="682"/>
        <v>0</v>
      </c>
      <c r="N1164" s="78"/>
      <c r="O1164" s="78"/>
      <c r="P1164" s="78"/>
      <c r="Q1164" s="78"/>
      <c r="R1164" s="78"/>
      <c r="S1164" s="77"/>
      <c r="T1164" s="77"/>
      <c r="U1164" s="77"/>
      <c r="V1164" s="77"/>
      <c r="W1164" s="183"/>
    </row>
    <row r="1165" spans="1:23" ht="16.95" customHeight="1" x14ac:dyDescent="0.3">
      <c r="A1165" s="34"/>
      <c r="B1165" s="18">
        <v>1085</v>
      </c>
      <c r="C1165" s="179">
        <v>43454</v>
      </c>
      <c r="D1165" s="198" t="s">
        <v>21</v>
      </c>
      <c r="E1165" s="199"/>
      <c r="F1165" s="76"/>
      <c r="G1165" s="77"/>
      <c r="H1165" s="78"/>
      <c r="I1165" s="77"/>
      <c r="J1165" s="79"/>
      <c r="K1165" s="78"/>
      <c r="L1165" s="80"/>
      <c r="M1165" s="78"/>
      <c r="N1165" s="78"/>
      <c r="O1165" s="78"/>
      <c r="P1165" s="78"/>
      <c r="Q1165" s="78"/>
      <c r="R1165" s="78"/>
      <c r="S1165" s="77"/>
      <c r="T1165" s="77"/>
      <c r="U1165" s="77"/>
      <c r="V1165" s="77"/>
      <c r="W1165" s="183"/>
    </row>
    <row r="1166" spans="1:23" ht="16.95" customHeight="1" x14ac:dyDescent="0.3">
      <c r="A1166" s="34"/>
      <c r="B1166" s="18">
        <v>1086</v>
      </c>
      <c r="C1166" s="179">
        <v>43455</v>
      </c>
      <c r="D1166" s="198" t="s">
        <v>21</v>
      </c>
      <c r="E1166" s="199"/>
      <c r="F1166" s="76"/>
      <c r="G1166" s="77"/>
      <c r="H1166" s="78"/>
      <c r="I1166" s="77"/>
      <c r="J1166" s="79"/>
      <c r="K1166" s="78"/>
      <c r="L1166" s="80"/>
      <c r="M1166" s="78"/>
      <c r="N1166" s="78"/>
      <c r="O1166" s="78"/>
      <c r="P1166" s="78"/>
      <c r="Q1166" s="78"/>
      <c r="R1166" s="78"/>
      <c r="S1166" s="77"/>
      <c r="T1166" s="77"/>
      <c r="U1166" s="77"/>
      <c r="V1166" s="77"/>
      <c r="W1166" s="183"/>
    </row>
    <row r="1167" spans="1:23" ht="16.95" customHeight="1" x14ac:dyDescent="0.3">
      <c r="A1167" s="34"/>
      <c r="B1167" s="18">
        <v>1087</v>
      </c>
      <c r="C1167" s="179">
        <v>43456</v>
      </c>
      <c r="D1167" s="81">
        <v>0.45001157407407405</v>
      </c>
      <c r="E1167" s="81">
        <v>0.85597222222222225</v>
      </c>
      <c r="F1167" s="76">
        <f t="shared" si="678"/>
        <v>0.4059606481481482</v>
      </c>
      <c r="G1167" s="77">
        <v>9.5</v>
      </c>
      <c r="H1167" s="78">
        <f t="shared" si="677"/>
        <v>1.5</v>
      </c>
      <c r="I1167" s="77">
        <f t="shared" si="679"/>
        <v>8</v>
      </c>
      <c r="J1167" s="79">
        <f t="shared" si="701"/>
        <v>0</v>
      </c>
      <c r="K1167" s="78">
        <f t="shared" si="681"/>
        <v>0</v>
      </c>
      <c r="L1167" s="80">
        <f t="shared" si="680"/>
        <v>0</v>
      </c>
      <c r="M1167" s="78">
        <f t="shared" si="682"/>
        <v>0</v>
      </c>
      <c r="N1167" s="78"/>
      <c r="O1167" s="78"/>
      <c r="P1167" s="78"/>
      <c r="Q1167" s="78"/>
      <c r="R1167" s="78"/>
      <c r="S1167" s="77"/>
      <c r="T1167" s="77"/>
      <c r="U1167" s="77"/>
      <c r="V1167" s="77"/>
      <c r="W1167" s="183"/>
    </row>
    <row r="1168" spans="1:23" ht="16.95" customHeight="1" x14ac:dyDescent="0.3">
      <c r="A1168" s="34"/>
      <c r="B1168" s="18">
        <v>1088</v>
      </c>
      <c r="C1168" s="179">
        <v>43457</v>
      </c>
      <c r="D1168" s="81">
        <v>0.42927083333333332</v>
      </c>
      <c r="E1168" s="81">
        <v>0.79228009259259258</v>
      </c>
      <c r="F1168" s="76">
        <f t="shared" si="678"/>
        <v>0.36300925925925925</v>
      </c>
      <c r="G1168" s="77">
        <v>8.5</v>
      </c>
      <c r="H1168" s="78">
        <f t="shared" si="677"/>
        <v>0.5</v>
      </c>
      <c r="I1168" s="77">
        <f t="shared" si="679"/>
        <v>8</v>
      </c>
      <c r="J1168" s="79">
        <f t="shared" si="701"/>
        <v>0</v>
      </c>
      <c r="K1168" s="78">
        <f t="shared" si="681"/>
        <v>0</v>
      </c>
      <c r="L1168" s="80">
        <f t="shared" si="680"/>
        <v>0</v>
      </c>
      <c r="M1168" s="78">
        <f t="shared" si="682"/>
        <v>0</v>
      </c>
      <c r="N1168" s="78"/>
      <c r="O1168" s="78"/>
      <c r="P1168" s="78"/>
      <c r="Q1168" s="78"/>
      <c r="R1168" s="78"/>
      <c r="S1168" s="77"/>
      <c r="T1168" s="77"/>
      <c r="U1168" s="77"/>
      <c r="V1168" s="77"/>
      <c r="W1168" s="183"/>
    </row>
    <row r="1169" spans="1:23" ht="16.95" customHeight="1" x14ac:dyDescent="0.3">
      <c r="A1169" s="34"/>
      <c r="B1169" s="18">
        <v>1089</v>
      </c>
      <c r="C1169" s="179">
        <v>43458</v>
      </c>
      <c r="D1169" s="81">
        <v>0.46103009259259259</v>
      </c>
      <c r="E1169" s="81">
        <v>0.8203125</v>
      </c>
      <c r="F1169" s="76">
        <f t="shared" si="678"/>
        <v>0.35928240740740741</v>
      </c>
      <c r="G1169" s="77">
        <v>8.5</v>
      </c>
      <c r="H1169" s="78">
        <f t="shared" si="677"/>
        <v>0.5</v>
      </c>
      <c r="I1169" s="77">
        <f t="shared" si="679"/>
        <v>8</v>
      </c>
      <c r="J1169" s="79">
        <f>IF(I1169-8&lt;0,0,(I1169-8))</f>
        <v>0</v>
      </c>
      <c r="K1169" s="78">
        <f t="shared" si="681"/>
        <v>0</v>
      </c>
      <c r="L1169" s="80">
        <f t="shared" si="680"/>
        <v>0</v>
      </c>
      <c r="M1169" s="78"/>
      <c r="N1169" s="78"/>
      <c r="O1169" s="78"/>
      <c r="P1169" s="78"/>
      <c r="Q1169" s="78" t="s">
        <v>264</v>
      </c>
      <c r="R1169" s="78">
        <f t="shared" si="702"/>
        <v>1495</v>
      </c>
      <c r="S1169" s="77"/>
      <c r="T1169" s="77"/>
      <c r="U1169" s="77"/>
      <c r="V1169" s="77"/>
      <c r="W1169" s="183"/>
    </row>
    <row r="1170" spans="1:23" ht="16.95" customHeight="1" x14ac:dyDescent="0.3">
      <c r="A1170" s="34"/>
      <c r="B1170" s="18">
        <v>1090</v>
      </c>
      <c r="C1170" s="179">
        <v>43459</v>
      </c>
      <c r="D1170" s="81">
        <v>0.45643518518518517</v>
      </c>
      <c r="E1170" s="81">
        <v>0.91758101851851848</v>
      </c>
      <c r="F1170" s="76">
        <f t="shared" si="678"/>
        <v>0.46114583333333331</v>
      </c>
      <c r="G1170" s="77">
        <v>11</v>
      </c>
      <c r="H1170" s="78">
        <f t="shared" si="677"/>
        <v>1.5</v>
      </c>
      <c r="I1170" s="77">
        <f t="shared" si="679"/>
        <v>9.5</v>
      </c>
      <c r="J1170" s="79">
        <f t="shared" si="701"/>
        <v>0</v>
      </c>
      <c r="K1170" s="78">
        <f t="shared" si="681"/>
        <v>0</v>
      </c>
      <c r="L1170" s="80">
        <f t="shared" si="680"/>
        <v>0</v>
      </c>
      <c r="M1170" s="78">
        <f t="shared" si="682"/>
        <v>0</v>
      </c>
      <c r="N1170" s="78"/>
      <c r="O1170" s="78"/>
      <c r="P1170" s="78"/>
      <c r="Q1170" s="78"/>
      <c r="R1170" s="78"/>
      <c r="S1170" s="77"/>
      <c r="T1170" s="77"/>
      <c r="U1170" s="77"/>
      <c r="V1170" s="77"/>
      <c r="W1170" s="183"/>
    </row>
    <row r="1171" spans="1:23" ht="16.95" customHeight="1" x14ac:dyDescent="0.3">
      <c r="A1171" s="34"/>
      <c r="B1171" s="18">
        <v>1091</v>
      </c>
      <c r="C1171" s="179">
        <v>43460</v>
      </c>
      <c r="D1171" s="198" t="s">
        <v>21</v>
      </c>
      <c r="E1171" s="199"/>
      <c r="F1171" s="76"/>
      <c r="G1171" s="77"/>
      <c r="H1171" s="78"/>
      <c r="I1171" s="77"/>
      <c r="J1171" s="79"/>
      <c r="K1171" s="78"/>
      <c r="L1171" s="80"/>
      <c r="M1171" s="78"/>
      <c r="N1171" s="78"/>
      <c r="O1171" s="78"/>
      <c r="P1171" s="78"/>
      <c r="Q1171" s="78"/>
      <c r="R1171" s="78"/>
      <c r="S1171" s="77"/>
      <c r="T1171" s="77"/>
      <c r="U1171" s="77"/>
      <c r="V1171" s="77"/>
      <c r="W1171" s="183"/>
    </row>
    <row r="1172" spans="1:23" ht="16.95" customHeight="1" x14ac:dyDescent="0.3">
      <c r="A1172" s="34"/>
      <c r="B1172" s="18">
        <v>1092</v>
      </c>
      <c r="C1172" s="179">
        <v>43461</v>
      </c>
      <c r="D1172" s="198" t="s">
        <v>21</v>
      </c>
      <c r="E1172" s="199"/>
      <c r="F1172" s="76"/>
      <c r="G1172" s="77"/>
      <c r="H1172" s="78"/>
      <c r="I1172" s="77"/>
      <c r="J1172" s="79"/>
      <c r="K1172" s="78"/>
      <c r="L1172" s="80"/>
      <c r="M1172" s="78"/>
      <c r="N1172" s="78"/>
      <c r="O1172" s="78"/>
      <c r="P1172" s="78"/>
      <c r="Q1172" s="78"/>
      <c r="R1172" s="78"/>
      <c r="S1172" s="77"/>
      <c r="T1172" s="77"/>
      <c r="U1172" s="77"/>
      <c r="V1172" s="77"/>
      <c r="W1172" s="183"/>
    </row>
    <row r="1173" spans="1:23" ht="16.95" customHeight="1" x14ac:dyDescent="0.3">
      <c r="A1173" s="34"/>
      <c r="B1173" s="18">
        <v>1093</v>
      </c>
      <c r="C1173" s="179">
        <v>43462</v>
      </c>
      <c r="D1173" s="81" t="s">
        <v>69</v>
      </c>
      <c r="E1173" s="81" t="s">
        <v>69</v>
      </c>
      <c r="F1173" s="76"/>
      <c r="G1173" s="79">
        <v>9</v>
      </c>
      <c r="H1173" s="78">
        <f t="shared" si="677"/>
        <v>1.5</v>
      </c>
      <c r="I1173" s="77">
        <f t="shared" si="679"/>
        <v>7.5</v>
      </c>
      <c r="J1173" s="79">
        <f t="shared" si="701"/>
        <v>0</v>
      </c>
      <c r="K1173" s="78">
        <f t="shared" si="681"/>
        <v>0</v>
      </c>
      <c r="L1173" s="80">
        <f t="shared" si="680"/>
        <v>0</v>
      </c>
      <c r="M1173" s="78">
        <f t="shared" si="682"/>
        <v>0</v>
      </c>
      <c r="N1173" s="78"/>
      <c r="O1173" s="78"/>
      <c r="P1173" s="78"/>
      <c r="Q1173" s="78"/>
      <c r="R1173" s="78"/>
      <c r="S1173" s="77"/>
      <c r="T1173" s="77"/>
      <c r="U1173" s="77"/>
      <c r="V1173" s="77"/>
      <c r="W1173" s="183"/>
    </row>
    <row r="1174" spans="1:23" ht="16.95" customHeight="1" x14ac:dyDescent="0.3">
      <c r="A1174" s="34"/>
      <c r="B1174" s="18">
        <v>1094</v>
      </c>
      <c r="C1174" s="179">
        <v>43463</v>
      </c>
      <c r="D1174" s="81">
        <v>0.42994212962962958</v>
      </c>
      <c r="E1174" s="81">
        <v>0.83611111111111114</v>
      </c>
      <c r="F1174" s="76">
        <f t="shared" si="678"/>
        <v>0.40616898148148156</v>
      </c>
      <c r="G1174" s="77">
        <v>9.5</v>
      </c>
      <c r="H1174" s="78">
        <f t="shared" si="677"/>
        <v>1.5</v>
      </c>
      <c r="I1174" s="77">
        <f t="shared" si="679"/>
        <v>8</v>
      </c>
      <c r="J1174" s="79">
        <f t="shared" si="701"/>
        <v>0</v>
      </c>
      <c r="K1174" s="78">
        <f t="shared" si="681"/>
        <v>0</v>
      </c>
      <c r="L1174" s="80">
        <f t="shared" si="680"/>
        <v>0</v>
      </c>
      <c r="M1174" s="78">
        <f t="shared" si="682"/>
        <v>0</v>
      </c>
      <c r="N1174" s="78"/>
      <c r="O1174" s="78"/>
      <c r="P1174" s="78"/>
      <c r="Q1174" s="78"/>
      <c r="R1174" s="78"/>
      <c r="S1174" s="77"/>
      <c r="T1174" s="77"/>
      <c r="U1174" s="77"/>
      <c r="V1174" s="77"/>
      <c r="W1174" s="183"/>
    </row>
    <row r="1175" spans="1:23" ht="16.95" customHeight="1" x14ac:dyDescent="0.3">
      <c r="A1175" s="34"/>
      <c r="B1175" s="18">
        <v>1095</v>
      </c>
      <c r="C1175" s="179">
        <v>43464</v>
      </c>
      <c r="D1175" s="81">
        <v>0.43042824074074071</v>
      </c>
      <c r="E1175" s="81">
        <v>0.79320601851851846</v>
      </c>
      <c r="F1175" s="76">
        <f t="shared" si="678"/>
        <v>0.36277777777777775</v>
      </c>
      <c r="G1175" s="77">
        <v>8.5</v>
      </c>
      <c r="H1175" s="78">
        <f t="shared" si="677"/>
        <v>0.5</v>
      </c>
      <c r="I1175" s="77">
        <f t="shared" si="679"/>
        <v>8</v>
      </c>
      <c r="J1175" s="79">
        <f t="shared" si="701"/>
        <v>0</v>
      </c>
      <c r="K1175" s="78">
        <f t="shared" si="681"/>
        <v>0</v>
      </c>
      <c r="L1175" s="80">
        <f t="shared" si="680"/>
        <v>0</v>
      </c>
      <c r="M1175" s="78">
        <f t="shared" si="682"/>
        <v>0</v>
      </c>
      <c r="N1175" s="78"/>
      <c r="O1175" s="78"/>
      <c r="P1175" s="78"/>
      <c r="Q1175" s="78"/>
      <c r="R1175" s="78"/>
      <c r="S1175" s="77"/>
      <c r="T1175" s="77"/>
      <c r="U1175" s="77"/>
      <c r="V1175" s="77"/>
      <c r="W1175" s="183"/>
    </row>
    <row r="1176" spans="1:23" ht="16.95" customHeight="1" x14ac:dyDescent="0.3">
      <c r="A1176" s="34"/>
      <c r="B1176" s="18">
        <v>1096</v>
      </c>
      <c r="C1176" s="178">
        <v>43465</v>
      </c>
      <c r="D1176" s="88">
        <v>0.42851851851851852</v>
      </c>
      <c r="E1176" s="88">
        <v>0.93849537037037034</v>
      </c>
      <c r="F1176" s="89">
        <f t="shared" si="678"/>
        <v>0.50997685185185182</v>
      </c>
      <c r="G1176" s="90">
        <v>12</v>
      </c>
      <c r="H1176" s="78">
        <f t="shared" si="677"/>
        <v>1.5</v>
      </c>
      <c r="I1176" s="77">
        <f t="shared" si="679"/>
        <v>10.5</v>
      </c>
      <c r="J1176" s="79">
        <f t="shared" si="701"/>
        <v>0.5</v>
      </c>
      <c r="K1176" s="78">
        <f t="shared" si="681"/>
        <v>0.5</v>
      </c>
      <c r="L1176" s="80">
        <f t="shared" si="680"/>
        <v>0</v>
      </c>
      <c r="M1176" s="78">
        <f t="shared" si="682"/>
        <v>79</v>
      </c>
      <c r="N1176" s="78"/>
      <c r="O1176" s="78"/>
      <c r="P1176" s="78"/>
      <c r="Q1176" s="78"/>
      <c r="R1176" s="78"/>
      <c r="S1176" s="77"/>
      <c r="T1176" s="77"/>
      <c r="U1176" s="77"/>
      <c r="V1176" s="77"/>
      <c r="W1176" s="183"/>
    </row>
    <row r="1177" spans="1:23" ht="16.95" customHeight="1" x14ac:dyDescent="0.3">
      <c r="A1177" s="171" t="s">
        <v>22</v>
      </c>
      <c r="B1177" s="18">
        <v>1097</v>
      </c>
      <c r="C1177" s="179">
        <v>43466</v>
      </c>
      <c r="D1177" s="81">
        <v>0.42954861111111109</v>
      </c>
      <c r="E1177" s="81">
        <v>0.91775462962962961</v>
      </c>
      <c r="F1177" s="76">
        <f>E1177-D1177</f>
        <v>0.48820601851851853</v>
      </c>
      <c r="G1177" s="91">
        <v>11.5</v>
      </c>
      <c r="H1177" s="78">
        <f t="shared" si="677"/>
        <v>1.5</v>
      </c>
      <c r="I1177" s="77">
        <f t="shared" si="679"/>
        <v>10</v>
      </c>
      <c r="J1177" s="79">
        <f>IF(I1177-8&lt;0,0,(I1177-8))</f>
        <v>2</v>
      </c>
      <c r="K1177" s="78">
        <f t="shared" si="681"/>
        <v>2</v>
      </c>
      <c r="L1177" s="111">
        <f t="shared" si="680"/>
        <v>0</v>
      </c>
      <c r="M1177" s="78">
        <f>IF(K1177="?",0,ROUND(118*4/3*K1177+118*5/3*L1177,0))</f>
        <v>315</v>
      </c>
      <c r="N1177" s="78"/>
      <c r="O1177" s="78"/>
      <c r="P1177" s="78"/>
      <c r="Q1177" s="78"/>
      <c r="R1177" s="78"/>
      <c r="S1177" s="77"/>
      <c r="T1177" s="77"/>
      <c r="U1177" s="111" t="s">
        <v>268</v>
      </c>
      <c r="V1177" s="100">
        <v>1259</v>
      </c>
      <c r="W1177" s="48" t="s">
        <v>26</v>
      </c>
    </row>
    <row r="1178" spans="1:23" ht="16.95" customHeight="1" x14ac:dyDescent="0.3">
      <c r="A1178" s="34" t="s">
        <v>200</v>
      </c>
      <c r="B1178" s="18">
        <v>1098</v>
      </c>
      <c r="C1178" s="179">
        <v>43467</v>
      </c>
      <c r="D1178" s="198" t="s">
        <v>21</v>
      </c>
      <c r="E1178" s="199"/>
      <c r="F1178" s="76"/>
      <c r="G1178" s="77"/>
      <c r="H1178" s="78"/>
      <c r="I1178" s="77"/>
      <c r="J1178" s="79">
        <f t="shared" si="701"/>
        <v>0</v>
      </c>
      <c r="K1178" s="78"/>
      <c r="L1178" s="80"/>
      <c r="M1178" s="78">
        <f t="shared" ref="M1178:M1209" si="703">IF(K1178="?",0,ROUND(118*4/3*K1178+118*5/3*L1178,0))</f>
        <v>0</v>
      </c>
      <c r="N1178" s="78"/>
      <c r="O1178" s="78"/>
      <c r="P1178" s="78"/>
      <c r="Q1178" s="78"/>
      <c r="R1178" s="78"/>
      <c r="S1178" s="77"/>
      <c r="T1178" s="77"/>
      <c r="U1178" s="77"/>
      <c r="V1178" s="77"/>
      <c r="W1178" s="183"/>
    </row>
    <row r="1179" spans="1:23" ht="16.95" customHeight="1" x14ac:dyDescent="0.3">
      <c r="A1179" s="204"/>
      <c r="B1179" s="18">
        <v>1099</v>
      </c>
      <c r="C1179" s="179">
        <v>43468</v>
      </c>
      <c r="D1179" s="81">
        <v>0.45001157407407405</v>
      </c>
      <c r="E1179" s="81">
        <v>0.77208333333333334</v>
      </c>
      <c r="F1179" s="76">
        <f t="shared" ref="F1179:F1244" si="704">E1179-D1179</f>
        <v>0.32207175925925929</v>
      </c>
      <c r="G1179" s="77">
        <v>7.5</v>
      </c>
      <c r="H1179" s="78">
        <f t="shared" si="677"/>
        <v>0.5</v>
      </c>
      <c r="I1179" s="77">
        <f t="shared" ref="I1179:I1222" si="705">IF((G1179="？"),"?",(G1179-H1179))</f>
        <v>7</v>
      </c>
      <c r="J1179" s="79">
        <f t="shared" si="701"/>
        <v>0</v>
      </c>
      <c r="K1179" s="78">
        <f t="shared" ref="K1179:K1222" si="706">IF(2&lt;J1179,2,J1179)</f>
        <v>0</v>
      </c>
      <c r="L1179" s="80">
        <f t="shared" ref="L1179:L1222" si="707">J1179-K1179</f>
        <v>0</v>
      </c>
      <c r="M1179" s="78">
        <f t="shared" si="703"/>
        <v>0</v>
      </c>
      <c r="N1179" s="78"/>
      <c r="O1179" s="78"/>
      <c r="P1179" s="78"/>
      <c r="Q1179" s="78"/>
      <c r="R1179" s="78"/>
      <c r="S1179" s="77"/>
      <c r="T1179" s="77"/>
      <c r="U1179" s="77"/>
      <c r="V1179" s="77"/>
      <c r="W1179" s="183"/>
    </row>
    <row r="1180" spans="1:23" ht="16.95" customHeight="1" x14ac:dyDescent="0.3">
      <c r="A1180" s="204"/>
      <c r="B1180" s="18">
        <v>1100</v>
      </c>
      <c r="C1180" s="179">
        <v>43469</v>
      </c>
      <c r="D1180" s="81" t="s">
        <v>57</v>
      </c>
      <c r="E1180" s="81" t="s">
        <v>57</v>
      </c>
      <c r="F1180" s="76"/>
      <c r="G1180" s="77">
        <v>10</v>
      </c>
      <c r="H1180" s="78">
        <f t="shared" si="677"/>
        <v>1.5</v>
      </c>
      <c r="I1180" s="77">
        <f t="shared" si="705"/>
        <v>8.5</v>
      </c>
      <c r="J1180" s="79">
        <f t="shared" si="701"/>
        <v>0</v>
      </c>
      <c r="K1180" s="78">
        <f t="shared" si="706"/>
        <v>0</v>
      </c>
      <c r="L1180" s="80">
        <f t="shared" si="707"/>
        <v>0</v>
      </c>
      <c r="M1180" s="78">
        <f t="shared" si="703"/>
        <v>0</v>
      </c>
      <c r="N1180" s="78"/>
      <c r="O1180" s="78"/>
      <c r="P1180" s="78"/>
      <c r="Q1180" s="78"/>
      <c r="R1180" s="78"/>
      <c r="S1180" s="77"/>
      <c r="T1180" s="77"/>
      <c r="U1180" s="77"/>
      <c r="V1180" s="77"/>
      <c r="W1180" s="183"/>
    </row>
    <row r="1181" spans="1:23" ht="16.95" customHeight="1" x14ac:dyDescent="0.3">
      <c r="A1181" s="34" t="s">
        <v>107</v>
      </c>
      <c r="B1181" s="18">
        <v>1101</v>
      </c>
      <c r="C1181" s="179">
        <v>43470</v>
      </c>
      <c r="D1181" s="198" t="s">
        <v>21</v>
      </c>
      <c r="E1181" s="199"/>
      <c r="F1181" s="76"/>
      <c r="G1181" s="77"/>
      <c r="H1181" s="78"/>
      <c r="I1181" s="77"/>
      <c r="J1181" s="79"/>
      <c r="K1181" s="78"/>
      <c r="L1181" s="80"/>
      <c r="M1181" s="78">
        <f t="shared" si="703"/>
        <v>0</v>
      </c>
      <c r="N1181" s="78"/>
      <c r="O1181" s="78"/>
      <c r="P1181" s="78"/>
      <c r="Q1181" s="78"/>
      <c r="R1181" s="78"/>
      <c r="S1181" s="77"/>
      <c r="T1181" s="77"/>
      <c r="U1181" s="77"/>
      <c r="V1181" s="77"/>
      <c r="W1181" s="183"/>
    </row>
    <row r="1182" spans="1:23" ht="16.95" customHeight="1" x14ac:dyDescent="0.3">
      <c r="A1182" s="34"/>
      <c r="B1182" s="18">
        <v>1102</v>
      </c>
      <c r="C1182" s="179">
        <v>43471</v>
      </c>
      <c r="D1182" s="81" t="s">
        <v>57</v>
      </c>
      <c r="E1182" s="81">
        <v>0.8550578703703704</v>
      </c>
      <c r="F1182" s="76"/>
      <c r="G1182" s="77">
        <v>10.5</v>
      </c>
      <c r="H1182" s="78">
        <f t="shared" si="677"/>
        <v>1.5</v>
      </c>
      <c r="I1182" s="77">
        <f t="shared" si="705"/>
        <v>9</v>
      </c>
      <c r="J1182" s="79">
        <f t="shared" si="701"/>
        <v>0</v>
      </c>
      <c r="K1182" s="78">
        <f t="shared" si="706"/>
        <v>0</v>
      </c>
      <c r="L1182" s="80">
        <f t="shared" si="707"/>
        <v>0</v>
      </c>
      <c r="M1182" s="78">
        <f t="shared" si="703"/>
        <v>0</v>
      </c>
      <c r="N1182" s="78"/>
      <c r="O1182" s="78"/>
      <c r="P1182" s="78"/>
      <c r="Q1182" s="78"/>
      <c r="R1182" s="78"/>
      <c r="S1182" s="77"/>
      <c r="T1182" s="77"/>
      <c r="U1182" s="77"/>
      <c r="V1182" s="77"/>
      <c r="W1182" s="183"/>
    </row>
    <row r="1183" spans="1:23" ht="16.95" customHeight="1" x14ac:dyDescent="0.3">
      <c r="A1183" s="34"/>
      <c r="B1183" s="18">
        <v>1103</v>
      </c>
      <c r="C1183" s="179">
        <v>43472</v>
      </c>
      <c r="D1183" s="81">
        <v>0.42853009259259256</v>
      </c>
      <c r="E1183" s="81">
        <v>0.92069444444444448</v>
      </c>
      <c r="F1183" s="76">
        <f t="shared" si="704"/>
        <v>0.49216435185185192</v>
      </c>
      <c r="G1183" s="77">
        <v>12</v>
      </c>
      <c r="H1183" s="78">
        <f t="shared" si="677"/>
        <v>1.5</v>
      </c>
      <c r="I1183" s="77">
        <f t="shared" si="705"/>
        <v>10.5</v>
      </c>
      <c r="J1183" s="79">
        <f t="shared" si="701"/>
        <v>0.5</v>
      </c>
      <c r="K1183" s="78">
        <f t="shared" si="706"/>
        <v>0.5</v>
      </c>
      <c r="L1183" s="80">
        <f t="shared" si="707"/>
        <v>0</v>
      </c>
      <c r="M1183" s="78">
        <f t="shared" si="703"/>
        <v>79</v>
      </c>
      <c r="N1183" s="78">
        <v>1.5</v>
      </c>
      <c r="O1183" s="78">
        <v>0</v>
      </c>
      <c r="P1183" s="78">
        <f t="shared" ref="P1183:P1185" si="708">IF(O1183&gt;6,ROUND(N1183*4/3*118+6*5/3*118+(O1183-6)*8/3*118,0),ROUND(N1183*4/3*118+O1183*5/3*118,0))</f>
        <v>236</v>
      </c>
      <c r="Q1183" s="78"/>
      <c r="R1183" s="78"/>
      <c r="S1183" s="77"/>
      <c r="T1183" s="77"/>
      <c r="U1183" s="77"/>
      <c r="V1183" s="77"/>
      <c r="W1183" s="183"/>
    </row>
    <row r="1184" spans="1:23" ht="16.95" customHeight="1" x14ac:dyDescent="0.3">
      <c r="A1184" s="34"/>
      <c r="B1184" s="18">
        <v>1104</v>
      </c>
      <c r="C1184" s="179">
        <v>43473</v>
      </c>
      <c r="D1184" s="81">
        <v>0.45186342592592593</v>
      </c>
      <c r="E1184" s="81">
        <v>0.73590277777777768</v>
      </c>
      <c r="F1184" s="76">
        <f t="shared" si="704"/>
        <v>0.28403935185185175</v>
      </c>
      <c r="G1184" s="77">
        <v>7</v>
      </c>
      <c r="H1184" s="78">
        <f t="shared" si="677"/>
        <v>0.5</v>
      </c>
      <c r="I1184" s="77">
        <f t="shared" si="705"/>
        <v>6.5</v>
      </c>
      <c r="J1184" s="79">
        <f t="shared" si="701"/>
        <v>0</v>
      </c>
      <c r="K1184" s="78">
        <f t="shared" si="706"/>
        <v>0</v>
      </c>
      <c r="L1184" s="80">
        <f t="shared" si="707"/>
        <v>0</v>
      </c>
      <c r="M1184" s="78">
        <f t="shared" si="703"/>
        <v>0</v>
      </c>
      <c r="N1184" s="78">
        <v>2</v>
      </c>
      <c r="O1184" s="78">
        <v>4.5</v>
      </c>
      <c r="P1184" s="78">
        <f t="shared" si="708"/>
        <v>1200</v>
      </c>
      <c r="Q1184" s="78"/>
      <c r="R1184" s="78"/>
      <c r="S1184" s="77"/>
      <c r="T1184" s="77"/>
      <c r="U1184" s="77"/>
      <c r="V1184" s="77"/>
      <c r="W1184" s="183"/>
    </row>
    <row r="1185" spans="1:23" ht="16.95" customHeight="1" x14ac:dyDescent="0.3">
      <c r="A1185" s="34"/>
      <c r="B1185" s="18">
        <v>1105</v>
      </c>
      <c r="C1185" s="179">
        <v>43474</v>
      </c>
      <c r="D1185" s="81">
        <v>0.42953703703703705</v>
      </c>
      <c r="E1185" s="81">
        <v>0.92019675925925926</v>
      </c>
      <c r="F1185" s="76">
        <f t="shared" si="704"/>
        <v>0.49065972222222221</v>
      </c>
      <c r="G1185" s="77">
        <v>12</v>
      </c>
      <c r="H1185" s="78">
        <f t="shared" si="677"/>
        <v>1.5</v>
      </c>
      <c r="I1185" s="77">
        <f t="shared" si="705"/>
        <v>10.5</v>
      </c>
      <c r="J1185" s="79">
        <f t="shared" si="701"/>
        <v>0.5</v>
      </c>
      <c r="K1185" s="78">
        <f t="shared" si="706"/>
        <v>0.5</v>
      </c>
      <c r="L1185" s="80">
        <f t="shared" si="707"/>
        <v>0</v>
      </c>
      <c r="M1185" s="78">
        <f t="shared" si="703"/>
        <v>79</v>
      </c>
      <c r="N1185" s="78">
        <v>2</v>
      </c>
      <c r="O1185" s="78">
        <v>8</v>
      </c>
      <c r="P1185" s="78">
        <f t="shared" si="708"/>
        <v>2124</v>
      </c>
      <c r="Q1185" s="78"/>
      <c r="R1185" s="78"/>
      <c r="S1185" s="77"/>
      <c r="T1185" s="77"/>
      <c r="U1185" s="77"/>
      <c r="V1185" s="77"/>
      <c r="W1185" s="183"/>
    </row>
    <row r="1186" spans="1:23" ht="16.95" customHeight="1" x14ac:dyDescent="0.3">
      <c r="A1186" s="34"/>
      <c r="B1186" s="18">
        <v>1106</v>
      </c>
      <c r="C1186" s="179">
        <v>43475</v>
      </c>
      <c r="D1186" s="81">
        <v>0.45001157407407405</v>
      </c>
      <c r="E1186" s="81">
        <v>0.7756249999999999</v>
      </c>
      <c r="F1186" s="76">
        <f t="shared" si="704"/>
        <v>0.32561342592592585</v>
      </c>
      <c r="G1186" s="77">
        <v>8</v>
      </c>
      <c r="H1186" s="78">
        <f t="shared" si="677"/>
        <v>0.5</v>
      </c>
      <c r="I1186" s="77">
        <f t="shared" si="705"/>
        <v>7.5</v>
      </c>
      <c r="J1186" s="79">
        <f t="shared" si="701"/>
        <v>0</v>
      </c>
      <c r="K1186" s="78">
        <f t="shared" si="706"/>
        <v>0</v>
      </c>
      <c r="L1186" s="80">
        <f t="shared" si="707"/>
        <v>0</v>
      </c>
      <c r="M1186" s="78">
        <f t="shared" si="703"/>
        <v>0</v>
      </c>
      <c r="N1186" s="78">
        <v>2</v>
      </c>
      <c r="O1186" s="78">
        <v>5.5</v>
      </c>
      <c r="P1186" s="78">
        <f>IF(O1186&gt;6,ROUND(N1186*4/3*118+6*5/3*118+(O1186-6)*8/3*118,0),ROUND(N1186*4/3*118+O1186*5/3*118,0))</f>
        <v>1396</v>
      </c>
      <c r="Q1186" s="78"/>
      <c r="R1186" s="78"/>
      <c r="S1186" s="77"/>
      <c r="T1186" s="77"/>
      <c r="U1186" s="77"/>
      <c r="V1186" s="77"/>
      <c r="W1186" s="183"/>
    </row>
    <row r="1187" spans="1:23" x14ac:dyDescent="0.3">
      <c r="A1187" s="34"/>
      <c r="B1187" s="18"/>
      <c r="C1187" s="177" t="s">
        <v>207</v>
      </c>
      <c r="D1187" s="26"/>
      <c r="E1187" s="26"/>
      <c r="F1187" s="32"/>
      <c r="G1187" s="27">
        <f>SUM(G1159:G1186)</f>
        <v>213</v>
      </c>
      <c r="H1187" s="27">
        <f>SUM(H1159:H1186)</f>
        <v>25</v>
      </c>
      <c r="I1187" s="27">
        <f t="shared" ref="I1187:V1187" si="709">SUM(I1159:I1186)</f>
        <v>188</v>
      </c>
      <c r="J1187" s="27">
        <f t="shared" si="709"/>
        <v>4</v>
      </c>
      <c r="K1187" s="27">
        <f t="shared" si="709"/>
        <v>4</v>
      </c>
      <c r="L1187" s="36">
        <f t="shared" si="709"/>
        <v>0</v>
      </c>
      <c r="M1187" s="27">
        <f t="shared" si="709"/>
        <v>552</v>
      </c>
      <c r="N1187" s="27">
        <f t="shared" si="709"/>
        <v>7.5</v>
      </c>
      <c r="O1187" s="27">
        <f t="shared" si="709"/>
        <v>18</v>
      </c>
      <c r="P1187" s="27">
        <f t="shared" si="709"/>
        <v>4956</v>
      </c>
      <c r="Q1187" s="27">
        <v>2</v>
      </c>
      <c r="R1187" s="27">
        <f t="shared" ref="R1187" si="710">SUM(R1159:R1186)</f>
        <v>3206</v>
      </c>
      <c r="S1187" s="27">
        <f t="shared" si="709"/>
        <v>0</v>
      </c>
      <c r="T1187" s="27">
        <f t="shared" si="709"/>
        <v>0</v>
      </c>
      <c r="U1187" s="36">
        <v>1</v>
      </c>
      <c r="V1187" s="27">
        <f t="shared" si="709"/>
        <v>1259</v>
      </c>
      <c r="W1187" s="47" t="s">
        <v>213</v>
      </c>
    </row>
    <row r="1188" spans="1:23" x14ac:dyDescent="0.3">
      <c r="A1188" s="34"/>
      <c r="B1188" s="118"/>
      <c r="C1188" s="177" t="s">
        <v>336</v>
      </c>
      <c r="D1188" s="84"/>
      <c r="E1188" s="85"/>
      <c r="F1188" s="32"/>
      <c r="G1188" s="27">
        <f>G1187-G1161-G1169</f>
        <v>194.5</v>
      </c>
      <c r="H1188" s="27">
        <f>H1187-H1161-H1169</f>
        <v>23</v>
      </c>
      <c r="I1188" s="27">
        <f>I1187-J1177-J1161-J1169</f>
        <v>185.5</v>
      </c>
      <c r="J1188" s="27">
        <f>J1187-J1177-J1161-J1169</f>
        <v>1.5</v>
      </c>
      <c r="K1188" s="27">
        <f t="shared" ref="K1188:M1188" si="711">K1187-K1177-K1161-K1169</f>
        <v>1.5</v>
      </c>
      <c r="L1188" s="27">
        <f t="shared" si="711"/>
        <v>0</v>
      </c>
      <c r="M1188" s="27">
        <f t="shared" si="711"/>
        <v>237</v>
      </c>
      <c r="N1188" s="27">
        <f>N1187</f>
        <v>7.5</v>
      </c>
      <c r="O1188" s="27">
        <f t="shared" ref="O1188" si="712">O1187</f>
        <v>18</v>
      </c>
      <c r="P1188" s="27">
        <f t="shared" ref="P1188" si="713">P1187</f>
        <v>4956</v>
      </c>
      <c r="Q1188" s="27">
        <f t="shared" ref="Q1188" si="714">Q1187</f>
        <v>2</v>
      </c>
      <c r="R1188" s="27">
        <f t="shared" ref="R1188" si="715">R1187</f>
        <v>3206</v>
      </c>
      <c r="S1188" s="27">
        <f t="shared" ref="S1188" si="716">S1187</f>
        <v>0</v>
      </c>
      <c r="T1188" s="27">
        <f t="shared" ref="T1188" si="717">T1187</f>
        <v>0</v>
      </c>
      <c r="U1188" s="36">
        <f t="shared" ref="U1188" si="718">U1187</f>
        <v>1</v>
      </c>
      <c r="V1188" s="27">
        <f t="shared" ref="V1188" si="719">V1187</f>
        <v>1259</v>
      </c>
      <c r="W1188" s="27"/>
    </row>
    <row r="1189" spans="1:23" ht="16.95" customHeight="1" x14ac:dyDescent="0.3">
      <c r="A1189" s="34"/>
      <c r="B1189" s="18">
        <v>1107</v>
      </c>
      <c r="C1189" s="176">
        <v>43476</v>
      </c>
      <c r="D1189" s="51">
        <v>0.49844907407407407</v>
      </c>
      <c r="E1189" s="51">
        <v>0.85023148148148142</v>
      </c>
      <c r="F1189" s="71">
        <f t="shared" si="704"/>
        <v>0.35178240740740735</v>
      </c>
      <c r="G1189" s="33">
        <v>8.5</v>
      </c>
      <c r="H1189" s="42">
        <f t="shared" si="677"/>
        <v>0.5</v>
      </c>
      <c r="I1189" s="5">
        <f t="shared" si="705"/>
        <v>8</v>
      </c>
      <c r="J1189" s="28">
        <f t="shared" ref="J1189:J1213" si="720">IF(I1189-10&lt;0,0,(I1189-10))</f>
        <v>0</v>
      </c>
      <c r="K1189" s="42">
        <f t="shared" si="706"/>
        <v>0</v>
      </c>
      <c r="L1189" s="130">
        <f t="shared" si="707"/>
        <v>0</v>
      </c>
      <c r="M1189" s="42">
        <f t="shared" si="703"/>
        <v>0</v>
      </c>
      <c r="N1189" s="42"/>
      <c r="O1189" s="42"/>
      <c r="P1189" s="42"/>
      <c r="Q1189" s="42"/>
      <c r="R1189" s="42"/>
      <c r="S1189" s="5"/>
      <c r="T1189" s="5"/>
      <c r="U1189" s="5"/>
      <c r="V1189" s="5"/>
      <c r="W1189" s="183"/>
    </row>
    <row r="1190" spans="1:23" x14ac:dyDescent="0.3">
      <c r="A1190" s="34"/>
      <c r="B1190" s="18">
        <v>1108</v>
      </c>
      <c r="C1190" s="176">
        <v>43477</v>
      </c>
      <c r="D1190" s="51">
        <v>0.56410879629629629</v>
      </c>
      <c r="E1190" s="51">
        <v>0.93854166666666661</v>
      </c>
      <c r="F1190" s="71">
        <f t="shared" si="704"/>
        <v>0.37443287037037032</v>
      </c>
      <c r="G1190" s="33">
        <v>9</v>
      </c>
      <c r="H1190" s="42">
        <f t="shared" si="677"/>
        <v>1.5</v>
      </c>
      <c r="I1190" s="5">
        <f t="shared" si="705"/>
        <v>7.5</v>
      </c>
      <c r="J1190" s="28">
        <f>IF(I1190-8&lt;0,0,(I1190-8))</f>
        <v>0</v>
      </c>
      <c r="K1190" s="42">
        <f t="shared" si="706"/>
        <v>0</v>
      </c>
      <c r="L1190" s="130">
        <f t="shared" si="707"/>
        <v>0</v>
      </c>
      <c r="M1190" s="42">
        <f t="shared" si="703"/>
        <v>0</v>
      </c>
      <c r="N1190" s="42"/>
      <c r="O1190" s="42"/>
      <c r="P1190" s="42"/>
      <c r="Q1190" s="42"/>
      <c r="R1190" s="42"/>
      <c r="S1190" s="5" t="s">
        <v>265</v>
      </c>
      <c r="T1190" s="56">
        <v>944</v>
      </c>
      <c r="U1190" s="5"/>
      <c r="V1190" s="5"/>
      <c r="W1190" s="183"/>
    </row>
    <row r="1191" spans="1:23" ht="16.95" customHeight="1" x14ac:dyDescent="0.3">
      <c r="A1191" s="34"/>
      <c r="B1191" s="18">
        <v>1109</v>
      </c>
      <c r="C1191" s="176">
        <v>43478</v>
      </c>
      <c r="D1191" s="51">
        <v>0.43005787037037035</v>
      </c>
      <c r="E1191" s="51">
        <v>0.85708333333333331</v>
      </c>
      <c r="F1191" s="71">
        <f t="shared" si="704"/>
        <v>0.42702546296296295</v>
      </c>
      <c r="G1191" s="33">
        <v>10</v>
      </c>
      <c r="H1191" s="42">
        <f t="shared" si="677"/>
        <v>1.5</v>
      </c>
      <c r="I1191" s="5">
        <f t="shared" si="705"/>
        <v>8.5</v>
      </c>
      <c r="J1191" s="28">
        <f t="shared" si="720"/>
        <v>0</v>
      </c>
      <c r="K1191" s="42">
        <f t="shared" si="706"/>
        <v>0</v>
      </c>
      <c r="L1191" s="130">
        <f t="shared" si="707"/>
        <v>0</v>
      </c>
      <c r="M1191" s="42">
        <f t="shared" si="703"/>
        <v>0</v>
      </c>
      <c r="N1191" s="42"/>
      <c r="O1191" s="42"/>
      <c r="P1191" s="42"/>
      <c r="Q1191" s="42"/>
      <c r="R1191" s="42"/>
      <c r="S1191" s="5"/>
      <c r="T1191" s="5"/>
      <c r="U1191" s="5"/>
      <c r="V1191" s="5"/>
      <c r="W1191" s="183"/>
    </row>
    <row r="1192" spans="1:23" ht="16.95" customHeight="1" x14ac:dyDescent="0.3">
      <c r="A1192" s="34"/>
      <c r="B1192" s="18">
        <v>1110</v>
      </c>
      <c r="C1192" s="176">
        <v>43479</v>
      </c>
      <c r="D1192" s="202" t="s">
        <v>21</v>
      </c>
      <c r="E1192" s="203"/>
      <c r="F1192" s="71"/>
      <c r="G1192" s="33"/>
      <c r="H1192" s="42"/>
      <c r="I1192" s="5"/>
      <c r="J1192" s="28"/>
      <c r="K1192" s="42"/>
      <c r="L1192" s="130"/>
      <c r="M1192" s="42"/>
      <c r="N1192" s="42"/>
      <c r="O1192" s="42"/>
      <c r="P1192" s="42"/>
      <c r="Q1192" s="42"/>
      <c r="R1192" s="42"/>
      <c r="S1192" s="5"/>
      <c r="T1192" s="5"/>
      <c r="U1192" s="5"/>
      <c r="V1192" s="5"/>
      <c r="W1192" s="183"/>
    </row>
    <row r="1193" spans="1:23" ht="16.95" customHeight="1" x14ac:dyDescent="0.3">
      <c r="A1193" s="34"/>
      <c r="B1193" s="18">
        <v>1111</v>
      </c>
      <c r="C1193" s="176">
        <v>43480</v>
      </c>
      <c r="D1193" s="51">
        <v>0.49177083333333332</v>
      </c>
      <c r="E1193" s="51" t="s">
        <v>57</v>
      </c>
      <c r="F1193" s="71"/>
      <c r="G1193" s="33">
        <v>7</v>
      </c>
      <c r="H1193" s="42">
        <f t="shared" si="677"/>
        <v>0.5</v>
      </c>
      <c r="I1193" s="5">
        <f t="shared" si="705"/>
        <v>6.5</v>
      </c>
      <c r="J1193" s="28">
        <f t="shared" si="720"/>
        <v>0</v>
      </c>
      <c r="K1193" s="42">
        <f t="shared" si="706"/>
        <v>0</v>
      </c>
      <c r="L1193" s="130">
        <f t="shared" si="707"/>
        <v>0</v>
      </c>
      <c r="M1193" s="42">
        <f t="shared" si="703"/>
        <v>0</v>
      </c>
      <c r="N1193" s="42"/>
      <c r="O1193" s="42"/>
      <c r="P1193" s="42"/>
      <c r="Q1193" s="42"/>
      <c r="R1193" s="42"/>
      <c r="S1193" s="5"/>
      <c r="T1193" s="5"/>
      <c r="U1193" s="5"/>
      <c r="V1193" s="5"/>
      <c r="W1193" s="183"/>
    </row>
    <row r="1194" spans="1:23" ht="16.95" customHeight="1" x14ac:dyDescent="0.3">
      <c r="A1194" s="34"/>
      <c r="B1194" s="18">
        <v>1112</v>
      </c>
      <c r="C1194" s="176">
        <v>43481</v>
      </c>
      <c r="D1194" s="51">
        <v>0.45218749999999996</v>
      </c>
      <c r="E1194" s="51">
        <v>0.90033564814814815</v>
      </c>
      <c r="F1194" s="71">
        <f t="shared" si="704"/>
        <v>0.44814814814814818</v>
      </c>
      <c r="G1194" s="33">
        <v>11</v>
      </c>
      <c r="H1194" s="42">
        <f t="shared" si="677"/>
        <v>1.5</v>
      </c>
      <c r="I1194" s="5">
        <f t="shared" si="705"/>
        <v>9.5</v>
      </c>
      <c r="J1194" s="28">
        <f t="shared" si="720"/>
        <v>0</v>
      </c>
      <c r="K1194" s="42">
        <f t="shared" si="706"/>
        <v>0</v>
      </c>
      <c r="L1194" s="130">
        <f t="shared" si="707"/>
        <v>0</v>
      </c>
      <c r="M1194" s="42">
        <f t="shared" si="703"/>
        <v>0</v>
      </c>
      <c r="N1194" s="42"/>
      <c r="O1194" s="42"/>
      <c r="P1194" s="42"/>
      <c r="Q1194" s="42"/>
      <c r="R1194" s="42"/>
      <c r="S1194" s="5"/>
      <c r="T1194" s="5"/>
      <c r="U1194" s="5"/>
      <c r="V1194" s="5"/>
      <c r="W1194" s="183"/>
    </row>
    <row r="1195" spans="1:23" ht="16.95" customHeight="1" x14ac:dyDescent="0.3">
      <c r="A1195" s="34"/>
      <c r="B1195" s="18">
        <v>1113</v>
      </c>
      <c r="C1195" s="176">
        <v>43482</v>
      </c>
      <c r="D1195" s="51">
        <v>0.45096064814814812</v>
      </c>
      <c r="E1195" s="51">
        <v>0.89725694444444448</v>
      </c>
      <c r="F1195" s="71">
        <f t="shared" si="704"/>
        <v>0.44629629629629636</v>
      </c>
      <c r="G1195" s="33">
        <v>10.5</v>
      </c>
      <c r="H1195" s="42">
        <f t="shared" si="677"/>
        <v>1.5</v>
      </c>
      <c r="I1195" s="5">
        <f t="shared" si="705"/>
        <v>9</v>
      </c>
      <c r="J1195" s="28">
        <f>IF(I1195-8&lt;0,0,(I1195-8))</f>
        <v>1</v>
      </c>
      <c r="K1195" s="42">
        <f t="shared" si="706"/>
        <v>1</v>
      </c>
      <c r="L1195" s="130">
        <f t="shared" si="707"/>
        <v>0</v>
      </c>
      <c r="M1195" s="42"/>
      <c r="N1195" s="42"/>
      <c r="O1195" s="42"/>
      <c r="P1195" s="42"/>
      <c r="Q1195" s="42" t="s">
        <v>268</v>
      </c>
      <c r="R1195" s="42">
        <f t="shared" ref="R1195" si="721">IF(I1195&gt;=8.5,ROUND((K1195*4/3*118)+((I1195-J1195-K1195)*5/3*118)+(J1195*8/3*118),0),ROUND((2*4/3*118)+((I1195-2)*5/3*118),0))</f>
        <v>1849</v>
      </c>
      <c r="S1195" s="5"/>
      <c r="T1195" s="5"/>
      <c r="U1195" s="5"/>
      <c r="V1195" s="5"/>
      <c r="W1195" s="183"/>
    </row>
    <row r="1196" spans="1:23" ht="16.95" customHeight="1" x14ac:dyDescent="0.3">
      <c r="A1196" s="34"/>
      <c r="B1196" s="18">
        <v>1114</v>
      </c>
      <c r="C1196" s="176">
        <v>43483</v>
      </c>
      <c r="D1196" s="51">
        <v>0.45003472222222224</v>
      </c>
      <c r="E1196" s="51">
        <v>0.89869212962962963</v>
      </c>
      <c r="F1196" s="71">
        <f t="shared" si="704"/>
        <v>0.44865740740740739</v>
      </c>
      <c r="G1196" s="33">
        <v>11</v>
      </c>
      <c r="H1196" s="42">
        <f t="shared" ref="H1196:H1259" si="722">IF(G1196&gt;=9,1.5,0.5)</f>
        <v>1.5</v>
      </c>
      <c r="I1196" s="5">
        <f t="shared" si="705"/>
        <v>9.5</v>
      </c>
      <c r="J1196" s="28">
        <f t="shared" si="720"/>
        <v>0</v>
      </c>
      <c r="K1196" s="42">
        <f t="shared" si="706"/>
        <v>0</v>
      </c>
      <c r="L1196" s="130">
        <f t="shared" si="707"/>
        <v>0</v>
      </c>
      <c r="M1196" s="42">
        <f t="shared" si="703"/>
        <v>0</v>
      </c>
      <c r="N1196" s="42"/>
      <c r="O1196" s="42"/>
      <c r="P1196" s="42"/>
      <c r="Q1196" s="42"/>
      <c r="R1196" s="42"/>
      <c r="S1196" s="5"/>
      <c r="T1196" s="5"/>
      <c r="U1196" s="5"/>
      <c r="V1196" s="5"/>
      <c r="W1196" s="183"/>
    </row>
    <row r="1197" spans="1:23" ht="16.95" customHeight="1" x14ac:dyDescent="0.3">
      <c r="A1197" s="34"/>
      <c r="B1197" s="18">
        <v>1115</v>
      </c>
      <c r="C1197" s="176">
        <v>43484</v>
      </c>
      <c r="D1197" s="51">
        <v>0.45081018518518517</v>
      </c>
      <c r="E1197" s="51">
        <v>0.93479166666666658</v>
      </c>
      <c r="F1197" s="71">
        <f t="shared" si="704"/>
        <v>0.4839814814814814</v>
      </c>
      <c r="G1197" s="33">
        <v>11.5</v>
      </c>
      <c r="H1197" s="42">
        <f t="shared" si="722"/>
        <v>1.5</v>
      </c>
      <c r="I1197" s="5">
        <f t="shared" si="705"/>
        <v>10</v>
      </c>
      <c r="J1197" s="28">
        <f t="shared" si="720"/>
        <v>0</v>
      </c>
      <c r="K1197" s="42">
        <f t="shared" si="706"/>
        <v>0</v>
      </c>
      <c r="L1197" s="130">
        <f t="shared" si="707"/>
        <v>0</v>
      </c>
      <c r="M1197" s="42">
        <f t="shared" si="703"/>
        <v>0</v>
      </c>
      <c r="N1197" s="42"/>
      <c r="O1197" s="42"/>
      <c r="P1197" s="42"/>
      <c r="Q1197" s="42"/>
      <c r="R1197" s="42"/>
      <c r="S1197" s="5"/>
      <c r="T1197" s="5"/>
      <c r="U1197" s="5"/>
      <c r="V1197" s="5"/>
      <c r="W1197" s="183"/>
    </row>
    <row r="1198" spans="1:23" ht="16.95" customHeight="1" x14ac:dyDescent="0.3">
      <c r="A1198" s="34"/>
      <c r="B1198" s="18">
        <v>1116</v>
      </c>
      <c r="C1198" s="176">
        <v>43485</v>
      </c>
      <c r="D1198" s="51">
        <v>0.43732638888888892</v>
      </c>
      <c r="E1198" s="51">
        <v>0.91950231481481481</v>
      </c>
      <c r="F1198" s="71">
        <f t="shared" si="704"/>
        <v>0.4821759259259259</v>
      </c>
      <c r="G1198" s="33">
        <v>11.5</v>
      </c>
      <c r="H1198" s="42">
        <f t="shared" si="722"/>
        <v>1.5</v>
      </c>
      <c r="I1198" s="5">
        <f t="shared" si="705"/>
        <v>10</v>
      </c>
      <c r="J1198" s="28">
        <f t="shared" si="720"/>
        <v>0</v>
      </c>
      <c r="K1198" s="42">
        <f t="shared" si="706"/>
        <v>0</v>
      </c>
      <c r="L1198" s="130">
        <f t="shared" si="707"/>
        <v>0</v>
      </c>
      <c r="M1198" s="42">
        <f t="shared" si="703"/>
        <v>0</v>
      </c>
      <c r="N1198" s="42"/>
      <c r="O1198" s="42"/>
      <c r="P1198" s="42"/>
      <c r="Q1198" s="42"/>
      <c r="R1198" s="42"/>
      <c r="S1198" s="5"/>
      <c r="T1198" s="5"/>
      <c r="U1198" s="5"/>
      <c r="V1198" s="5"/>
      <c r="W1198" s="183"/>
    </row>
    <row r="1199" spans="1:23" ht="16.95" customHeight="1" x14ac:dyDescent="0.3">
      <c r="A1199" s="34"/>
      <c r="B1199" s="18">
        <v>1117</v>
      </c>
      <c r="C1199" s="176">
        <v>43486</v>
      </c>
      <c r="D1199" s="51">
        <v>0.45116898148148149</v>
      </c>
      <c r="E1199" s="51">
        <v>0.85646990740740747</v>
      </c>
      <c r="F1199" s="71">
        <f t="shared" si="704"/>
        <v>0.40530092592592598</v>
      </c>
      <c r="G1199" s="33">
        <v>9.5</v>
      </c>
      <c r="H1199" s="42">
        <f t="shared" si="722"/>
        <v>1.5</v>
      </c>
      <c r="I1199" s="5">
        <f t="shared" si="705"/>
        <v>8</v>
      </c>
      <c r="J1199" s="28">
        <f t="shared" si="720"/>
        <v>0</v>
      </c>
      <c r="K1199" s="42">
        <f t="shared" si="706"/>
        <v>0</v>
      </c>
      <c r="L1199" s="130">
        <f t="shared" si="707"/>
        <v>0</v>
      </c>
      <c r="M1199" s="42">
        <f t="shared" si="703"/>
        <v>0</v>
      </c>
      <c r="N1199" s="42"/>
      <c r="O1199" s="42"/>
      <c r="P1199" s="42"/>
      <c r="Q1199" s="42"/>
      <c r="R1199" s="42"/>
      <c r="S1199" s="5"/>
      <c r="T1199" s="5"/>
      <c r="U1199" s="5"/>
      <c r="V1199" s="5"/>
      <c r="W1199" s="183"/>
    </row>
    <row r="1200" spans="1:23" ht="16.95" customHeight="1" x14ac:dyDescent="0.3">
      <c r="A1200" s="34"/>
      <c r="B1200" s="18">
        <v>1118</v>
      </c>
      <c r="C1200" s="176">
        <v>43487</v>
      </c>
      <c r="D1200" s="202" t="s">
        <v>21</v>
      </c>
      <c r="E1200" s="203"/>
      <c r="F1200" s="71"/>
      <c r="G1200" s="33"/>
      <c r="H1200" s="42"/>
      <c r="I1200" s="5"/>
      <c r="J1200" s="28"/>
      <c r="K1200" s="42"/>
      <c r="L1200" s="130"/>
      <c r="M1200" s="42"/>
      <c r="N1200" s="42"/>
      <c r="O1200" s="42"/>
      <c r="P1200" s="42"/>
      <c r="Q1200" s="42"/>
      <c r="R1200" s="42"/>
      <c r="S1200" s="5"/>
      <c r="T1200" s="5"/>
      <c r="U1200" s="5"/>
      <c r="V1200" s="5"/>
      <c r="W1200" s="183"/>
    </row>
    <row r="1201" spans="1:23" ht="16.95" customHeight="1" x14ac:dyDescent="0.3">
      <c r="A1201" s="34"/>
      <c r="B1201" s="18">
        <v>1119</v>
      </c>
      <c r="C1201" s="176">
        <v>43488</v>
      </c>
      <c r="D1201" s="51">
        <v>0.49229166666666663</v>
      </c>
      <c r="E1201" s="51">
        <v>0.91675925925925927</v>
      </c>
      <c r="F1201" s="71">
        <f t="shared" si="704"/>
        <v>0.42446759259259265</v>
      </c>
      <c r="G1201" s="33">
        <v>10</v>
      </c>
      <c r="H1201" s="42">
        <f t="shared" si="722"/>
        <v>1.5</v>
      </c>
      <c r="I1201" s="5">
        <f t="shared" si="705"/>
        <v>8.5</v>
      </c>
      <c r="J1201" s="28">
        <f t="shared" si="720"/>
        <v>0</v>
      </c>
      <c r="K1201" s="42">
        <f t="shared" si="706"/>
        <v>0</v>
      </c>
      <c r="L1201" s="130">
        <f t="shared" si="707"/>
        <v>0</v>
      </c>
      <c r="M1201" s="42">
        <f t="shared" si="703"/>
        <v>0</v>
      </c>
      <c r="N1201" s="42"/>
      <c r="O1201" s="42"/>
      <c r="P1201" s="42"/>
      <c r="Q1201" s="42"/>
      <c r="R1201" s="42"/>
      <c r="S1201" s="5"/>
      <c r="T1201" s="5"/>
      <c r="U1201" s="5"/>
      <c r="V1201" s="5"/>
      <c r="W1201" s="183"/>
    </row>
    <row r="1202" spans="1:23" ht="16.95" customHeight="1" x14ac:dyDescent="0.3">
      <c r="A1202" s="34"/>
      <c r="B1202" s="18">
        <v>1120</v>
      </c>
      <c r="C1202" s="176">
        <v>43489</v>
      </c>
      <c r="D1202" s="51">
        <v>0.45034722222222223</v>
      </c>
      <c r="E1202" s="51">
        <v>0.86122685185185188</v>
      </c>
      <c r="F1202" s="71">
        <f t="shared" si="704"/>
        <v>0.41087962962962965</v>
      </c>
      <c r="G1202" s="33">
        <v>10</v>
      </c>
      <c r="H1202" s="42">
        <f t="shared" si="722"/>
        <v>1.5</v>
      </c>
      <c r="I1202" s="5">
        <f t="shared" si="705"/>
        <v>8.5</v>
      </c>
      <c r="J1202" s="28">
        <f t="shared" si="720"/>
        <v>0</v>
      </c>
      <c r="K1202" s="42">
        <f t="shared" si="706"/>
        <v>0</v>
      </c>
      <c r="L1202" s="130">
        <f t="shared" si="707"/>
        <v>0</v>
      </c>
      <c r="M1202" s="42">
        <f t="shared" si="703"/>
        <v>0</v>
      </c>
      <c r="N1202" s="42"/>
      <c r="O1202" s="42"/>
      <c r="P1202" s="42"/>
      <c r="Q1202" s="42"/>
      <c r="R1202" s="42"/>
      <c r="S1202" s="5"/>
      <c r="T1202" s="5"/>
      <c r="U1202" s="5"/>
      <c r="V1202" s="5"/>
      <c r="W1202" s="183"/>
    </row>
    <row r="1203" spans="1:23" ht="16.95" customHeight="1" x14ac:dyDescent="0.3">
      <c r="A1203" s="34"/>
      <c r="B1203" s="18">
        <v>1121</v>
      </c>
      <c r="C1203" s="176">
        <v>43490</v>
      </c>
      <c r="D1203" s="51">
        <v>0.45034722222222223</v>
      </c>
      <c r="E1203" s="51">
        <v>0.93831018518518527</v>
      </c>
      <c r="F1203" s="71">
        <f t="shared" si="704"/>
        <v>0.48796296296296304</v>
      </c>
      <c r="G1203" s="33">
        <v>11.5</v>
      </c>
      <c r="H1203" s="42">
        <f t="shared" si="722"/>
        <v>1.5</v>
      </c>
      <c r="I1203" s="5">
        <f t="shared" si="705"/>
        <v>10</v>
      </c>
      <c r="J1203" s="28">
        <f t="shared" si="720"/>
        <v>0</v>
      </c>
      <c r="K1203" s="42">
        <f t="shared" si="706"/>
        <v>0</v>
      </c>
      <c r="L1203" s="130">
        <f t="shared" si="707"/>
        <v>0</v>
      </c>
      <c r="M1203" s="42">
        <f t="shared" si="703"/>
        <v>0</v>
      </c>
      <c r="N1203" s="42"/>
      <c r="O1203" s="42"/>
      <c r="P1203" s="42"/>
      <c r="Q1203" s="42"/>
      <c r="R1203" s="42"/>
      <c r="S1203" s="5"/>
      <c r="T1203" s="5"/>
      <c r="U1203" s="5"/>
      <c r="V1203" s="5"/>
      <c r="W1203" s="183"/>
    </row>
    <row r="1204" spans="1:23" ht="16.95" customHeight="1" x14ac:dyDescent="0.3">
      <c r="A1204" s="34"/>
      <c r="B1204" s="18">
        <v>1122</v>
      </c>
      <c r="C1204" s="176">
        <v>43491</v>
      </c>
      <c r="D1204" s="51">
        <v>0.43108796296296298</v>
      </c>
      <c r="E1204" s="51">
        <v>0.94074074074074077</v>
      </c>
      <c r="F1204" s="71">
        <f t="shared" si="704"/>
        <v>0.50965277777777773</v>
      </c>
      <c r="G1204" s="33">
        <v>12</v>
      </c>
      <c r="H1204" s="42">
        <f t="shared" si="722"/>
        <v>1.5</v>
      </c>
      <c r="I1204" s="5">
        <f t="shared" si="705"/>
        <v>10.5</v>
      </c>
      <c r="J1204" s="28">
        <f t="shared" si="720"/>
        <v>0.5</v>
      </c>
      <c r="K1204" s="42">
        <f t="shared" si="706"/>
        <v>0.5</v>
      </c>
      <c r="L1204" s="130">
        <f t="shared" si="707"/>
        <v>0</v>
      </c>
      <c r="M1204" s="42">
        <f t="shared" si="703"/>
        <v>79</v>
      </c>
      <c r="N1204" s="42"/>
      <c r="O1204" s="42"/>
      <c r="P1204" s="42"/>
      <c r="Q1204" s="42"/>
      <c r="R1204" s="42"/>
      <c r="S1204" s="5"/>
      <c r="T1204" s="5"/>
      <c r="U1204" s="5"/>
      <c r="V1204" s="5"/>
      <c r="W1204" s="183"/>
    </row>
    <row r="1205" spans="1:23" ht="16.95" customHeight="1" x14ac:dyDescent="0.3">
      <c r="A1205" s="34"/>
      <c r="B1205" s="18">
        <v>1123</v>
      </c>
      <c r="C1205" s="176">
        <v>43492</v>
      </c>
      <c r="D1205" s="202" t="s">
        <v>21</v>
      </c>
      <c r="E1205" s="203"/>
      <c r="F1205" s="71"/>
      <c r="G1205" s="33"/>
      <c r="H1205" s="42"/>
      <c r="I1205" s="5"/>
      <c r="J1205" s="28"/>
      <c r="K1205" s="42"/>
      <c r="L1205" s="130"/>
      <c r="M1205" s="42">
        <f t="shared" si="703"/>
        <v>0</v>
      </c>
      <c r="N1205" s="42"/>
      <c r="O1205" s="42"/>
      <c r="P1205" s="42"/>
      <c r="Q1205" s="42"/>
      <c r="R1205" s="42"/>
      <c r="S1205" s="5"/>
      <c r="T1205" s="5"/>
      <c r="U1205" s="5"/>
      <c r="V1205" s="5"/>
      <c r="W1205" s="183"/>
    </row>
    <row r="1206" spans="1:23" ht="16.95" customHeight="1" x14ac:dyDescent="0.3">
      <c r="A1206" s="34"/>
      <c r="B1206" s="18">
        <v>1124</v>
      </c>
      <c r="C1206" s="176">
        <v>43493</v>
      </c>
      <c r="D1206" s="202" t="s">
        <v>21</v>
      </c>
      <c r="E1206" s="203"/>
      <c r="F1206" s="71"/>
      <c r="G1206" s="33"/>
      <c r="H1206" s="42"/>
      <c r="I1206" s="5"/>
      <c r="J1206" s="28"/>
      <c r="K1206" s="42"/>
      <c r="L1206" s="130"/>
      <c r="M1206" s="42">
        <f t="shared" si="703"/>
        <v>0</v>
      </c>
      <c r="N1206" s="42"/>
      <c r="O1206" s="42"/>
      <c r="P1206" s="42"/>
      <c r="Q1206" s="42"/>
      <c r="R1206" s="42"/>
      <c r="S1206" s="5"/>
      <c r="T1206" s="5"/>
      <c r="U1206" s="5"/>
      <c r="V1206" s="5"/>
      <c r="W1206" s="183"/>
    </row>
    <row r="1207" spans="1:23" ht="16.95" customHeight="1" x14ac:dyDescent="0.3">
      <c r="A1207" s="34"/>
      <c r="B1207" s="18">
        <v>1125</v>
      </c>
      <c r="C1207" s="176">
        <v>43494</v>
      </c>
      <c r="D1207" s="202" t="s">
        <v>21</v>
      </c>
      <c r="E1207" s="203"/>
      <c r="F1207" s="71"/>
      <c r="G1207" s="33"/>
      <c r="H1207" s="42"/>
      <c r="I1207" s="5"/>
      <c r="J1207" s="28"/>
      <c r="K1207" s="42"/>
      <c r="L1207" s="130"/>
      <c r="M1207" s="42">
        <f t="shared" si="703"/>
        <v>0</v>
      </c>
      <c r="N1207" s="42"/>
      <c r="O1207" s="42"/>
      <c r="P1207" s="42"/>
      <c r="Q1207" s="42"/>
      <c r="R1207" s="42"/>
      <c r="S1207" s="5"/>
      <c r="T1207" s="5"/>
      <c r="U1207" s="5"/>
      <c r="V1207" s="5"/>
      <c r="W1207" s="183"/>
    </row>
    <row r="1208" spans="1:23" ht="16.95" customHeight="1" x14ac:dyDescent="0.3">
      <c r="A1208" s="34"/>
      <c r="B1208" s="18">
        <v>1126</v>
      </c>
      <c r="C1208" s="176">
        <v>43495</v>
      </c>
      <c r="D1208" s="202" t="s">
        <v>21</v>
      </c>
      <c r="E1208" s="203"/>
      <c r="F1208" s="71"/>
      <c r="G1208" s="33"/>
      <c r="H1208" s="42"/>
      <c r="I1208" s="5"/>
      <c r="J1208" s="28"/>
      <c r="K1208" s="42"/>
      <c r="L1208" s="130"/>
      <c r="M1208" s="42">
        <f t="shared" si="703"/>
        <v>0</v>
      </c>
      <c r="N1208" s="42"/>
      <c r="O1208" s="42"/>
      <c r="P1208" s="42"/>
      <c r="Q1208" s="42"/>
      <c r="R1208" s="42"/>
      <c r="S1208" s="5"/>
      <c r="T1208" s="5"/>
      <c r="U1208" s="5"/>
      <c r="V1208" s="5"/>
      <c r="W1208" s="183"/>
    </row>
    <row r="1209" spans="1:23" ht="16.95" customHeight="1" x14ac:dyDescent="0.3">
      <c r="A1209" s="34"/>
      <c r="B1209" s="18">
        <v>1127</v>
      </c>
      <c r="C1209" s="176">
        <v>43496</v>
      </c>
      <c r="D1209" s="51">
        <v>0.42274305555555558</v>
      </c>
      <c r="E1209" s="51">
        <v>0.77384259259259258</v>
      </c>
      <c r="F1209" s="71">
        <f t="shared" si="704"/>
        <v>0.351099537037037</v>
      </c>
      <c r="G1209" s="33">
        <v>8.5</v>
      </c>
      <c r="H1209" s="42">
        <f t="shared" si="722"/>
        <v>0.5</v>
      </c>
      <c r="I1209" s="5">
        <f t="shared" si="705"/>
        <v>8</v>
      </c>
      <c r="J1209" s="28">
        <f t="shared" si="720"/>
        <v>0</v>
      </c>
      <c r="K1209" s="42">
        <f t="shared" si="706"/>
        <v>0</v>
      </c>
      <c r="L1209" s="130">
        <f t="shared" si="707"/>
        <v>0</v>
      </c>
      <c r="M1209" s="42">
        <f t="shared" si="703"/>
        <v>0</v>
      </c>
      <c r="N1209" s="42"/>
      <c r="O1209" s="42"/>
      <c r="P1209" s="42"/>
      <c r="Q1209" s="42"/>
      <c r="R1209" s="42"/>
      <c r="S1209" s="5"/>
      <c r="T1209" s="5"/>
      <c r="U1209" s="5"/>
      <c r="V1209" s="5"/>
      <c r="W1209" s="183"/>
    </row>
    <row r="1210" spans="1:23" ht="16.95" customHeight="1" x14ac:dyDescent="0.3">
      <c r="A1210" s="171" t="s">
        <v>174</v>
      </c>
      <c r="B1210" s="18">
        <v>1128</v>
      </c>
      <c r="C1210" s="176">
        <v>43497</v>
      </c>
      <c r="D1210" s="51">
        <v>0.45166666666666666</v>
      </c>
      <c r="E1210" s="51">
        <v>0.8553587962962963</v>
      </c>
      <c r="F1210" s="71">
        <f t="shared" si="704"/>
        <v>0.40369212962962964</v>
      </c>
      <c r="G1210" s="33">
        <v>9.5</v>
      </c>
      <c r="H1210" s="42">
        <f t="shared" si="722"/>
        <v>1.5</v>
      </c>
      <c r="I1210" s="5">
        <f t="shared" si="705"/>
        <v>8</v>
      </c>
      <c r="J1210" s="28">
        <f>IF(I1210-8&lt;0,0,(I1210-8))</f>
        <v>0</v>
      </c>
      <c r="K1210" s="42">
        <f t="shared" si="706"/>
        <v>0</v>
      </c>
      <c r="L1210" s="35">
        <f t="shared" si="707"/>
        <v>0</v>
      </c>
      <c r="M1210" s="42">
        <f>IF(K1210="?",0,ROUND(117*4/3*K1210+117*5/3*L1210,0))</f>
        <v>0</v>
      </c>
      <c r="N1210" s="42"/>
      <c r="O1210" s="42"/>
      <c r="P1210" s="42"/>
      <c r="Q1210" s="42"/>
      <c r="R1210" s="42"/>
      <c r="S1210" s="5"/>
      <c r="T1210" s="5"/>
      <c r="U1210" s="35" t="s">
        <v>265</v>
      </c>
      <c r="V1210" s="56">
        <v>937</v>
      </c>
      <c r="W1210" s="183"/>
    </row>
    <row r="1211" spans="1:23" ht="16.95" customHeight="1" x14ac:dyDescent="0.3">
      <c r="A1211" s="34" t="s">
        <v>201</v>
      </c>
      <c r="B1211" s="18">
        <v>1129</v>
      </c>
      <c r="C1211" s="176">
        <v>43498</v>
      </c>
      <c r="D1211" s="51">
        <v>0.54400462962962959</v>
      </c>
      <c r="E1211" s="51">
        <v>0.92005787037037035</v>
      </c>
      <c r="F1211" s="71">
        <f t="shared" si="704"/>
        <v>0.37605324074074076</v>
      </c>
      <c r="G1211" s="33">
        <v>9</v>
      </c>
      <c r="H1211" s="42">
        <f t="shared" si="722"/>
        <v>1.5</v>
      </c>
      <c r="I1211" s="5">
        <f t="shared" si="705"/>
        <v>7.5</v>
      </c>
      <c r="J1211" s="28">
        <f t="shared" si="720"/>
        <v>0</v>
      </c>
      <c r="K1211" s="42">
        <f t="shared" si="706"/>
        <v>0</v>
      </c>
      <c r="L1211" s="130">
        <f t="shared" si="707"/>
        <v>0</v>
      </c>
      <c r="M1211" s="42">
        <f t="shared" ref="M1211:M1239" si="723">IF(K1211="?",0,ROUND(117*4/3*K1211+117*5/3*L1211,0))</f>
        <v>0</v>
      </c>
      <c r="N1211" s="42"/>
      <c r="O1211" s="42"/>
      <c r="P1211" s="42"/>
      <c r="Q1211" s="42"/>
      <c r="R1211" s="42"/>
      <c r="S1211" s="5"/>
      <c r="T1211" s="5"/>
      <c r="U1211" s="5"/>
      <c r="V1211" s="5"/>
      <c r="W1211" s="183"/>
    </row>
    <row r="1212" spans="1:23" ht="16.95" customHeight="1" x14ac:dyDescent="0.3">
      <c r="A1212" s="204"/>
      <c r="B1212" s="18">
        <v>1130</v>
      </c>
      <c r="C1212" s="176">
        <v>43499</v>
      </c>
      <c r="D1212" s="51">
        <v>0.44453703703703701</v>
      </c>
      <c r="E1212" s="51">
        <v>0.92037037037037039</v>
      </c>
      <c r="F1212" s="71">
        <f t="shared" si="704"/>
        <v>0.47583333333333339</v>
      </c>
      <c r="G1212" s="33">
        <v>11.5</v>
      </c>
      <c r="H1212" s="42">
        <f t="shared" si="722"/>
        <v>1.5</v>
      </c>
      <c r="I1212" s="5">
        <f t="shared" si="705"/>
        <v>10</v>
      </c>
      <c r="J1212" s="28">
        <f t="shared" si="720"/>
        <v>0</v>
      </c>
      <c r="K1212" s="42">
        <f t="shared" si="706"/>
        <v>0</v>
      </c>
      <c r="L1212" s="130">
        <f t="shared" si="707"/>
        <v>0</v>
      </c>
      <c r="M1212" s="42">
        <f t="shared" si="723"/>
        <v>0</v>
      </c>
      <c r="N1212" s="42"/>
      <c r="O1212" s="42"/>
      <c r="P1212" s="42"/>
      <c r="Q1212" s="42"/>
      <c r="R1212" s="42"/>
      <c r="S1212" s="5"/>
      <c r="T1212" s="5"/>
      <c r="U1212" s="5"/>
      <c r="V1212" s="5"/>
      <c r="W1212" s="183"/>
    </row>
    <row r="1213" spans="1:23" ht="16.95" customHeight="1" x14ac:dyDescent="0.3">
      <c r="A1213" s="204"/>
      <c r="B1213" s="18">
        <v>1131</v>
      </c>
      <c r="C1213" s="176">
        <v>43500</v>
      </c>
      <c r="D1213" s="51">
        <v>0.43466435185185182</v>
      </c>
      <c r="E1213" s="51">
        <v>0.75289351851851849</v>
      </c>
      <c r="F1213" s="71">
        <f t="shared" si="704"/>
        <v>0.31822916666666667</v>
      </c>
      <c r="G1213" s="33">
        <v>7.5</v>
      </c>
      <c r="H1213" s="42">
        <f t="shared" si="722"/>
        <v>0.5</v>
      </c>
      <c r="I1213" s="5">
        <f t="shared" si="705"/>
        <v>7</v>
      </c>
      <c r="J1213" s="28">
        <f t="shared" si="720"/>
        <v>0</v>
      </c>
      <c r="K1213" s="42">
        <f t="shared" si="706"/>
        <v>0</v>
      </c>
      <c r="L1213" s="130">
        <f t="shared" si="707"/>
        <v>0</v>
      </c>
      <c r="M1213" s="42">
        <f t="shared" si="723"/>
        <v>0</v>
      </c>
      <c r="N1213" s="42"/>
      <c r="O1213" s="42"/>
      <c r="P1213" s="42"/>
      <c r="Q1213" s="42"/>
      <c r="R1213" s="42"/>
      <c r="S1213" s="5"/>
      <c r="T1213" s="5"/>
      <c r="U1213" s="5"/>
      <c r="V1213" s="56"/>
      <c r="W1213" s="48" t="s">
        <v>297</v>
      </c>
    </row>
    <row r="1214" spans="1:23" ht="16.95" customHeight="1" x14ac:dyDescent="0.3">
      <c r="A1214" s="34" t="s">
        <v>104</v>
      </c>
      <c r="B1214" s="18">
        <v>1132</v>
      </c>
      <c r="C1214" s="176">
        <v>43501</v>
      </c>
      <c r="D1214" s="51">
        <v>0.47784722222222226</v>
      </c>
      <c r="E1214" s="51">
        <v>0.92113425925925929</v>
      </c>
      <c r="F1214" s="71">
        <f t="shared" si="704"/>
        <v>0.44328703703703703</v>
      </c>
      <c r="G1214" s="33">
        <v>10.5</v>
      </c>
      <c r="H1214" s="42">
        <f t="shared" si="722"/>
        <v>1.5</v>
      </c>
      <c r="I1214" s="5">
        <f t="shared" si="705"/>
        <v>9</v>
      </c>
      <c r="J1214" s="28">
        <f>IF(I1214-8&lt;0,0,(I1214-8))</f>
        <v>1</v>
      </c>
      <c r="K1214" s="42">
        <f t="shared" si="706"/>
        <v>1</v>
      </c>
      <c r="L1214" s="35">
        <f t="shared" si="707"/>
        <v>0</v>
      </c>
      <c r="M1214" s="42">
        <f t="shared" si="723"/>
        <v>156</v>
      </c>
      <c r="N1214" s="42">
        <v>0.5</v>
      </c>
      <c r="O1214" s="42"/>
      <c r="P1214" s="42">
        <f>IF(O1214&gt;6,ROUND(N1214*4/3*117+6*5/3*117+(O1214-6)*8/3*117,0),ROUND(N1214*4/3*117+O1214*5/3*117,0))</f>
        <v>78</v>
      </c>
      <c r="Q1214" s="42"/>
      <c r="R1214" s="42"/>
      <c r="S1214" s="5"/>
      <c r="T1214" s="5"/>
      <c r="U1214" s="35" t="s">
        <v>264</v>
      </c>
      <c r="V1214" s="56">
        <v>1171</v>
      </c>
      <c r="W1214" s="48" t="s">
        <v>303</v>
      </c>
    </row>
    <row r="1215" spans="1:23" ht="16.95" customHeight="1" x14ac:dyDescent="0.3">
      <c r="A1215" s="34"/>
      <c r="B1215" s="18">
        <v>1133</v>
      </c>
      <c r="C1215" s="176">
        <v>43502</v>
      </c>
      <c r="D1215" s="51">
        <v>0.45565972222222223</v>
      </c>
      <c r="E1215" s="51">
        <v>0.92126157407407405</v>
      </c>
      <c r="F1215" s="71">
        <f t="shared" si="704"/>
        <v>0.46560185185185182</v>
      </c>
      <c r="G1215" s="33">
        <v>11</v>
      </c>
      <c r="H1215" s="42">
        <f t="shared" si="722"/>
        <v>1.5</v>
      </c>
      <c r="I1215" s="5">
        <f t="shared" si="705"/>
        <v>9.5</v>
      </c>
      <c r="J1215" s="28">
        <f>IF(I1215-8&lt;0,0,(I1215-8))</f>
        <v>1.5</v>
      </c>
      <c r="K1215" s="42">
        <f t="shared" si="706"/>
        <v>1.5</v>
      </c>
      <c r="L1215" s="35">
        <f t="shared" si="707"/>
        <v>0</v>
      </c>
      <c r="M1215" s="42">
        <f t="shared" si="723"/>
        <v>234</v>
      </c>
      <c r="N1215" s="42">
        <v>2</v>
      </c>
      <c r="O1215" s="42">
        <v>7.5</v>
      </c>
      <c r="P1215" s="42">
        <f t="shared" ref="P1215:P1216" si="724">IF(O1215&gt;6,ROUND(N1215*4/3*117+6*5/3*117+(O1215-6)*8/3*117,0),ROUND(N1215*4/3*117+O1215*5/3*117,0))</f>
        <v>1950</v>
      </c>
      <c r="Q1215" s="42"/>
      <c r="R1215" s="42"/>
      <c r="S1215" s="5"/>
      <c r="T1215" s="5"/>
      <c r="U1215" s="35" t="s">
        <v>264</v>
      </c>
      <c r="V1215" s="56">
        <v>1171</v>
      </c>
      <c r="W1215" s="48" t="s">
        <v>304</v>
      </c>
    </row>
    <row r="1216" spans="1:23" ht="16.95" customHeight="1" x14ac:dyDescent="0.3">
      <c r="A1216" s="34"/>
      <c r="B1216" s="18">
        <v>1134</v>
      </c>
      <c r="C1216" s="176">
        <v>43503</v>
      </c>
      <c r="D1216" s="51">
        <v>0.45098379629629631</v>
      </c>
      <c r="E1216" s="51">
        <v>0.92425925925925922</v>
      </c>
      <c r="F1216" s="71">
        <f t="shared" si="704"/>
        <v>0.47327546296296291</v>
      </c>
      <c r="G1216" s="33">
        <v>11.5</v>
      </c>
      <c r="H1216" s="42">
        <f t="shared" si="722"/>
        <v>1.5</v>
      </c>
      <c r="I1216" s="5">
        <f t="shared" si="705"/>
        <v>10</v>
      </c>
      <c r="J1216" s="28">
        <f>IF(I1216-8&lt;0,0,(I1216-8))</f>
        <v>2</v>
      </c>
      <c r="K1216" s="42">
        <f t="shared" si="706"/>
        <v>2</v>
      </c>
      <c r="L1216" s="35">
        <f t="shared" si="707"/>
        <v>0</v>
      </c>
      <c r="M1216" s="42">
        <f t="shared" si="723"/>
        <v>312</v>
      </c>
      <c r="N1216" s="42">
        <v>2</v>
      </c>
      <c r="O1216" s="42">
        <v>8</v>
      </c>
      <c r="P1216" s="42">
        <f t="shared" si="724"/>
        <v>2106</v>
      </c>
      <c r="Q1216" s="42"/>
      <c r="R1216" s="42"/>
      <c r="S1216" s="5"/>
      <c r="T1216" s="5"/>
      <c r="U1216" s="35" t="s">
        <v>264</v>
      </c>
      <c r="V1216" s="56">
        <v>1249</v>
      </c>
      <c r="W1216" s="48" t="s">
        <v>305</v>
      </c>
    </row>
    <row r="1217" spans="1:23" x14ac:dyDescent="0.3">
      <c r="A1217" s="34"/>
      <c r="B1217" s="18"/>
      <c r="C1217" s="177" t="s">
        <v>207</v>
      </c>
      <c r="D1217" s="26"/>
      <c r="E1217" s="26"/>
      <c r="F1217" s="32"/>
      <c r="G1217" s="27">
        <f>SUM(G1189:G1216)</f>
        <v>222</v>
      </c>
      <c r="H1217" s="27">
        <f>SUM(H1189:H1216)</f>
        <v>29</v>
      </c>
      <c r="I1217" s="27">
        <f t="shared" ref="I1217:V1217" si="725">SUM(I1189:I1216)</f>
        <v>193</v>
      </c>
      <c r="J1217" s="27">
        <f t="shared" si="725"/>
        <v>6</v>
      </c>
      <c r="K1217" s="27">
        <f t="shared" si="725"/>
        <v>6</v>
      </c>
      <c r="L1217" s="36">
        <f t="shared" si="725"/>
        <v>0</v>
      </c>
      <c r="M1217" s="27">
        <f t="shared" si="725"/>
        <v>781</v>
      </c>
      <c r="N1217" s="27">
        <f t="shared" ref="N1217:P1217" si="726">SUM(N1189:N1216)</f>
        <v>4.5</v>
      </c>
      <c r="O1217" s="27">
        <f t="shared" si="726"/>
        <v>15.5</v>
      </c>
      <c r="P1217" s="27">
        <f t="shared" si="726"/>
        <v>4134</v>
      </c>
      <c r="Q1217" s="27">
        <v>1</v>
      </c>
      <c r="R1217" s="27">
        <f t="shared" si="725"/>
        <v>1849</v>
      </c>
      <c r="S1217" s="27">
        <v>1</v>
      </c>
      <c r="T1217" s="27">
        <f t="shared" si="725"/>
        <v>944</v>
      </c>
      <c r="U1217" s="36">
        <v>4</v>
      </c>
      <c r="V1217" s="27">
        <f t="shared" si="725"/>
        <v>4528</v>
      </c>
      <c r="W1217" s="47" t="s">
        <v>232</v>
      </c>
    </row>
    <row r="1218" spans="1:23" x14ac:dyDescent="0.3">
      <c r="A1218" s="34"/>
      <c r="B1218" s="118"/>
      <c r="C1218" s="177" t="s">
        <v>336</v>
      </c>
      <c r="D1218" s="84"/>
      <c r="E1218" s="85"/>
      <c r="F1218" s="32"/>
      <c r="G1218" s="27">
        <f>G1217-G1190-G1195</f>
        <v>202.5</v>
      </c>
      <c r="H1218" s="27">
        <f>H1217-H1190-H1195</f>
        <v>26</v>
      </c>
      <c r="I1218" s="27">
        <f>I1217-J1210-J1214-J1215-J1216-I1190-J1195</f>
        <v>180</v>
      </c>
      <c r="J1218" s="27">
        <f>J1217-J1210-J1214-J1215-J1216-J1190-J1195</f>
        <v>0.5</v>
      </c>
      <c r="K1218" s="27">
        <f t="shared" ref="K1218:M1218" si="727">K1217-K1210-K1214-K1215-K1216-K1190-K1195</f>
        <v>0.5</v>
      </c>
      <c r="L1218" s="27">
        <f t="shared" si="727"/>
        <v>0</v>
      </c>
      <c r="M1218" s="27">
        <f t="shared" si="727"/>
        <v>79</v>
      </c>
      <c r="N1218" s="27">
        <f>N1217</f>
        <v>4.5</v>
      </c>
      <c r="O1218" s="27">
        <f t="shared" ref="O1218" si="728">O1217</f>
        <v>15.5</v>
      </c>
      <c r="P1218" s="27">
        <f t="shared" ref="P1218" si="729">P1217</f>
        <v>4134</v>
      </c>
      <c r="Q1218" s="27">
        <f t="shared" ref="Q1218" si="730">Q1217</f>
        <v>1</v>
      </c>
      <c r="R1218" s="27">
        <f t="shared" ref="R1218" si="731">R1217</f>
        <v>1849</v>
      </c>
      <c r="S1218" s="27">
        <f t="shared" ref="S1218" si="732">S1217</f>
        <v>1</v>
      </c>
      <c r="T1218" s="27">
        <f t="shared" ref="T1218" si="733">T1217</f>
        <v>944</v>
      </c>
      <c r="U1218" s="36">
        <f t="shared" ref="U1218" si="734">U1217</f>
        <v>4</v>
      </c>
      <c r="V1218" s="27">
        <f t="shared" ref="V1218" si="735">V1217</f>
        <v>4528</v>
      </c>
      <c r="W1218" s="27"/>
    </row>
    <row r="1219" spans="1:23" ht="16.95" customHeight="1" x14ac:dyDescent="0.3">
      <c r="A1219" s="34"/>
      <c r="B1219" s="18">
        <v>1135</v>
      </c>
      <c r="C1219" s="179">
        <v>43504</v>
      </c>
      <c r="D1219" s="81">
        <v>0.4513773148148148</v>
      </c>
      <c r="E1219" s="81">
        <v>0.92296296296296287</v>
      </c>
      <c r="F1219" s="76">
        <f t="shared" si="704"/>
        <v>0.47158564814814807</v>
      </c>
      <c r="G1219" s="77">
        <v>11.5</v>
      </c>
      <c r="H1219" s="78">
        <f t="shared" si="722"/>
        <v>1.5</v>
      </c>
      <c r="I1219" s="77">
        <f t="shared" si="705"/>
        <v>10</v>
      </c>
      <c r="J1219" s="79">
        <f t="shared" ref="J1219:J1244" si="736">IF(I1219-10&lt;0,0,(I1219-10))</f>
        <v>0</v>
      </c>
      <c r="K1219" s="78">
        <f t="shared" si="706"/>
        <v>0</v>
      </c>
      <c r="L1219" s="80">
        <f t="shared" si="707"/>
        <v>0</v>
      </c>
      <c r="M1219" s="78">
        <f t="shared" si="723"/>
        <v>0</v>
      </c>
      <c r="N1219" s="78"/>
      <c r="O1219" s="78"/>
      <c r="P1219" s="78"/>
      <c r="Q1219" s="78"/>
      <c r="R1219" s="78"/>
      <c r="S1219" s="77"/>
      <c r="T1219" s="77"/>
      <c r="U1219" s="77"/>
      <c r="V1219" s="77"/>
      <c r="W1219" s="183"/>
    </row>
    <row r="1220" spans="1:23" ht="16.95" customHeight="1" x14ac:dyDescent="0.3">
      <c r="A1220" s="34"/>
      <c r="B1220" s="18">
        <v>1136</v>
      </c>
      <c r="C1220" s="179">
        <v>43505</v>
      </c>
      <c r="D1220" s="81">
        <v>0.42129629629629628</v>
      </c>
      <c r="E1220" s="81">
        <v>0.91879629629629633</v>
      </c>
      <c r="F1220" s="76">
        <f t="shared" si="704"/>
        <v>0.49750000000000005</v>
      </c>
      <c r="G1220" s="77">
        <v>12</v>
      </c>
      <c r="H1220" s="78">
        <f t="shared" si="722"/>
        <v>1.5</v>
      </c>
      <c r="I1220" s="77">
        <f t="shared" si="705"/>
        <v>10.5</v>
      </c>
      <c r="J1220" s="79">
        <f t="shared" si="736"/>
        <v>0.5</v>
      </c>
      <c r="K1220" s="78">
        <f t="shared" si="706"/>
        <v>0.5</v>
      </c>
      <c r="L1220" s="80">
        <f t="shared" si="707"/>
        <v>0</v>
      </c>
      <c r="M1220" s="78">
        <f t="shared" si="723"/>
        <v>78</v>
      </c>
      <c r="N1220" s="78"/>
      <c r="O1220" s="78"/>
      <c r="P1220" s="78"/>
      <c r="Q1220" s="78"/>
      <c r="R1220" s="78"/>
      <c r="S1220" s="77"/>
      <c r="T1220" s="77"/>
      <c r="U1220" s="77"/>
      <c r="V1220" s="77"/>
      <c r="W1220" s="183"/>
    </row>
    <row r="1221" spans="1:23" ht="16.95" customHeight="1" x14ac:dyDescent="0.3">
      <c r="A1221" s="34"/>
      <c r="B1221" s="18">
        <v>1137</v>
      </c>
      <c r="C1221" s="179">
        <v>43506</v>
      </c>
      <c r="D1221" s="81">
        <v>0.42803240740740739</v>
      </c>
      <c r="E1221" s="81">
        <v>0.92008101851851853</v>
      </c>
      <c r="F1221" s="76">
        <f t="shared" si="704"/>
        <v>0.49204861111111114</v>
      </c>
      <c r="G1221" s="77">
        <v>12</v>
      </c>
      <c r="H1221" s="78">
        <f t="shared" si="722"/>
        <v>1.5</v>
      </c>
      <c r="I1221" s="77">
        <f t="shared" si="705"/>
        <v>10.5</v>
      </c>
      <c r="J1221" s="79">
        <f t="shared" si="736"/>
        <v>0.5</v>
      </c>
      <c r="K1221" s="78">
        <f t="shared" si="706"/>
        <v>0.5</v>
      </c>
      <c r="L1221" s="80">
        <f t="shared" si="707"/>
        <v>0</v>
      </c>
      <c r="M1221" s="78">
        <f t="shared" si="723"/>
        <v>78</v>
      </c>
      <c r="N1221" s="78"/>
      <c r="O1221" s="78"/>
      <c r="P1221" s="78"/>
      <c r="Q1221" s="78"/>
      <c r="R1221" s="78"/>
      <c r="S1221" s="77"/>
      <c r="T1221" s="77"/>
      <c r="U1221" s="77"/>
      <c r="V1221" s="77"/>
      <c r="W1221" s="183"/>
    </row>
    <row r="1222" spans="1:23" ht="16.95" customHeight="1" x14ac:dyDescent="0.3">
      <c r="A1222" s="34"/>
      <c r="B1222" s="18">
        <v>1138</v>
      </c>
      <c r="C1222" s="179">
        <v>43507</v>
      </c>
      <c r="D1222" s="81">
        <v>0.62706018518518525</v>
      </c>
      <c r="E1222" s="81">
        <v>0.91752314814814817</v>
      </c>
      <c r="F1222" s="76">
        <f t="shared" si="704"/>
        <v>0.29046296296296292</v>
      </c>
      <c r="G1222" s="77">
        <v>7</v>
      </c>
      <c r="H1222" s="78">
        <f t="shared" si="722"/>
        <v>0.5</v>
      </c>
      <c r="I1222" s="77">
        <f t="shared" si="705"/>
        <v>6.5</v>
      </c>
      <c r="J1222" s="79">
        <f t="shared" si="736"/>
        <v>0</v>
      </c>
      <c r="K1222" s="78">
        <f t="shared" si="706"/>
        <v>0</v>
      </c>
      <c r="L1222" s="80">
        <f t="shared" si="707"/>
        <v>0</v>
      </c>
      <c r="M1222" s="78">
        <f t="shared" si="723"/>
        <v>0</v>
      </c>
      <c r="N1222" s="78"/>
      <c r="O1222" s="78"/>
      <c r="P1222" s="78"/>
      <c r="Q1222" s="78"/>
      <c r="R1222" s="78"/>
      <c r="S1222" s="77"/>
      <c r="T1222" s="77"/>
      <c r="U1222" s="77"/>
      <c r="V1222" s="77"/>
      <c r="W1222" s="183"/>
    </row>
    <row r="1223" spans="1:23" ht="16.95" customHeight="1" x14ac:dyDescent="0.3">
      <c r="A1223" s="34"/>
      <c r="B1223" s="18">
        <v>1139</v>
      </c>
      <c r="C1223" s="179">
        <v>43508</v>
      </c>
      <c r="D1223" s="198" t="s">
        <v>21</v>
      </c>
      <c r="E1223" s="199"/>
      <c r="F1223" s="76"/>
      <c r="G1223" s="77"/>
      <c r="H1223" s="77"/>
      <c r="I1223" s="77"/>
      <c r="J1223" s="79"/>
      <c r="K1223" s="78"/>
      <c r="L1223" s="77"/>
      <c r="M1223" s="78">
        <f t="shared" si="723"/>
        <v>0</v>
      </c>
      <c r="N1223" s="78"/>
      <c r="O1223" s="78"/>
      <c r="P1223" s="78"/>
      <c r="Q1223" s="78"/>
      <c r="R1223" s="78"/>
      <c r="S1223" s="77"/>
      <c r="T1223" s="77"/>
      <c r="U1223" s="77"/>
      <c r="V1223" s="77"/>
      <c r="W1223" s="183"/>
    </row>
    <row r="1224" spans="1:23" ht="16.95" customHeight="1" x14ac:dyDescent="0.3">
      <c r="A1224" s="34"/>
      <c r="B1224" s="18">
        <v>1140</v>
      </c>
      <c r="C1224" s="179">
        <v>43509</v>
      </c>
      <c r="D1224" s="198" t="s">
        <v>21</v>
      </c>
      <c r="E1224" s="199"/>
      <c r="F1224" s="76"/>
      <c r="G1224" s="77"/>
      <c r="H1224" s="77"/>
      <c r="I1224" s="77"/>
      <c r="J1224" s="79"/>
      <c r="K1224" s="78"/>
      <c r="L1224" s="77"/>
      <c r="M1224" s="78">
        <f t="shared" si="723"/>
        <v>0</v>
      </c>
      <c r="N1224" s="78"/>
      <c r="O1224" s="78"/>
      <c r="P1224" s="78"/>
      <c r="Q1224" s="78"/>
      <c r="R1224" s="78"/>
      <c r="S1224" s="77"/>
      <c r="T1224" s="77"/>
      <c r="U1224" s="77"/>
      <c r="V1224" s="77"/>
      <c r="W1224" s="183"/>
    </row>
    <row r="1225" spans="1:23" ht="16.95" customHeight="1" x14ac:dyDescent="0.3">
      <c r="A1225" s="34"/>
      <c r="B1225" s="18">
        <v>1141</v>
      </c>
      <c r="C1225" s="179">
        <v>43510</v>
      </c>
      <c r="D1225" s="81">
        <v>0.45230324074074074</v>
      </c>
      <c r="E1225" s="81">
        <v>0.91780092592592588</v>
      </c>
      <c r="F1225" s="76">
        <f t="shared" si="704"/>
        <v>0.46549768518518514</v>
      </c>
      <c r="G1225" s="77">
        <v>11</v>
      </c>
      <c r="H1225" s="78">
        <f t="shared" si="722"/>
        <v>1.5</v>
      </c>
      <c r="I1225" s="77">
        <f>IF((G1225="？"),"?",(G1225-H1225))</f>
        <v>9.5</v>
      </c>
      <c r="J1225" s="79">
        <f t="shared" si="736"/>
        <v>0</v>
      </c>
      <c r="K1225" s="78">
        <f>IF(2&lt;J1225,2,J1225)</f>
        <v>0</v>
      </c>
      <c r="L1225" s="80">
        <f>J1225-K1225</f>
        <v>0</v>
      </c>
      <c r="M1225" s="78">
        <f t="shared" si="723"/>
        <v>0</v>
      </c>
      <c r="N1225" s="78"/>
      <c r="O1225" s="78"/>
      <c r="P1225" s="78"/>
      <c r="Q1225" s="78"/>
      <c r="R1225" s="78"/>
      <c r="S1225" s="77"/>
      <c r="T1225" s="77"/>
      <c r="U1225" s="77"/>
      <c r="V1225" s="77"/>
      <c r="W1225" s="183"/>
    </row>
    <row r="1226" spans="1:23" ht="16.95" customHeight="1" x14ac:dyDescent="0.3">
      <c r="A1226" s="34"/>
      <c r="B1226" s="18">
        <v>1142</v>
      </c>
      <c r="C1226" s="179">
        <v>43511</v>
      </c>
      <c r="D1226" s="198" t="s">
        <v>21</v>
      </c>
      <c r="E1226" s="199"/>
      <c r="F1226" s="76"/>
      <c r="G1226" s="77"/>
      <c r="H1226" s="77"/>
      <c r="I1226" s="77"/>
      <c r="J1226" s="79"/>
      <c r="K1226" s="78"/>
      <c r="L1226" s="77"/>
      <c r="M1226" s="78">
        <f t="shared" si="723"/>
        <v>0</v>
      </c>
      <c r="N1226" s="78"/>
      <c r="O1226" s="78"/>
      <c r="P1226" s="78"/>
      <c r="Q1226" s="78"/>
      <c r="R1226" s="78"/>
      <c r="S1226" s="77"/>
      <c r="T1226" s="77"/>
      <c r="U1226" s="77"/>
      <c r="V1226" s="77"/>
      <c r="W1226" s="183"/>
    </row>
    <row r="1227" spans="1:23" ht="16.95" customHeight="1" x14ac:dyDescent="0.3">
      <c r="A1227" s="34"/>
      <c r="B1227" s="18">
        <v>1143</v>
      </c>
      <c r="C1227" s="179">
        <v>43512</v>
      </c>
      <c r="D1227" s="81">
        <v>0.42834490740740744</v>
      </c>
      <c r="E1227" s="81">
        <v>0.77957175925925926</v>
      </c>
      <c r="F1227" s="76">
        <f t="shared" si="704"/>
        <v>0.35122685185185182</v>
      </c>
      <c r="G1227" s="77">
        <v>8.5</v>
      </c>
      <c r="H1227" s="78">
        <f t="shared" si="722"/>
        <v>0.5</v>
      </c>
      <c r="I1227" s="77">
        <f>IF((G1227="？"),"?",(G1227-H1227))</f>
        <v>8</v>
      </c>
      <c r="J1227" s="79">
        <f t="shared" si="736"/>
        <v>0</v>
      </c>
      <c r="K1227" s="78">
        <f>IF(2&lt;J1227,2,J1227)</f>
        <v>0</v>
      </c>
      <c r="L1227" s="80">
        <f>J1227-K1227</f>
        <v>0</v>
      </c>
      <c r="M1227" s="78">
        <f t="shared" si="723"/>
        <v>0</v>
      </c>
      <c r="N1227" s="78"/>
      <c r="O1227" s="78"/>
      <c r="P1227" s="78"/>
      <c r="Q1227" s="78"/>
      <c r="R1227" s="78"/>
      <c r="S1227" s="77"/>
      <c r="T1227" s="77"/>
      <c r="U1227" s="77"/>
      <c r="V1227" s="77"/>
      <c r="W1227" s="183"/>
    </row>
    <row r="1228" spans="1:23" ht="16.95" customHeight="1" x14ac:dyDescent="0.3">
      <c r="A1228" s="34"/>
      <c r="B1228" s="18">
        <v>1144</v>
      </c>
      <c r="C1228" s="179">
        <v>43513</v>
      </c>
      <c r="D1228" s="81">
        <v>0.61503472222222222</v>
      </c>
      <c r="E1228" s="81">
        <v>0.91991898148148143</v>
      </c>
      <c r="F1228" s="76">
        <f t="shared" si="704"/>
        <v>0.30488425925925922</v>
      </c>
      <c r="G1228" s="77">
        <v>7.5</v>
      </c>
      <c r="H1228" s="78">
        <f t="shared" si="722"/>
        <v>0.5</v>
      </c>
      <c r="I1228" s="77">
        <f>IF((G1228="？"),"?",(G1228-H1228))</f>
        <v>7</v>
      </c>
      <c r="J1228" s="79">
        <f t="shared" si="736"/>
        <v>0</v>
      </c>
      <c r="K1228" s="78">
        <f>IF(2&lt;J1228,2,J1228)</f>
        <v>0</v>
      </c>
      <c r="L1228" s="80">
        <f>J1228-K1228</f>
        <v>0</v>
      </c>
      <c r="M1228" s="78">
        <f t="shared" si="723"/>
        <v>0</v>
      </c>
      <c r="N1228" s="78"/>
      <c r="O1228" s="78"/>
      <c r="P1228" s="78"/>
      <c r="Q1228" s="78"/>
      <c r="R1228" s="78"/>
      <c r="S1228" s="77"/>
      <c r="T1228" s="77"/>
      <c r="U1228" s="77"/>
      <c r="V1228" s="77"/>
      <c r="W1228" s="183"/>
    </row>
    <row r="1229" spans="1:23" ht="16.95" customHeight="1" x14ac:dyDescent="0.3">
      <c r="A1229" s="34"/>
      <c r="B1229" s="18">
        <v>1145</v>
      </c>
      <c r="C1229" s="179">
        <v>43514</v>
      </c>
      <c r="D1229" s="81">
        <v>0.45101851851851849</v>
      </c>
      <c r="E1229" s="81">
        <v>0.77559027777777778</v>
      </c>
      <c r="F1229" s="76">
        <f t="shared" si="704"/>
        <v>0.3245717592592593</v>
      </c>
      <c r="G1229" s="77">
        <v>8</v>
      </c>
      <c r="H1229" s="78">
        <f t="shared" si="722"/>
        <v>0.5</v>
      </c>
      <c r="I1229" s="77">
        <f>IF((G1229="？"),"?",(G1229-H1229))</f>
        <v>7.5</v>
      </c>
      <c r="J1229" s="79">
        <f t="shared" si="736"/>
        <v>0</v>
      </c>
      <c r="K1229" s="78">
        <f>IF(2&lt;J1229,2,J1229)</f>
        <v>0</v>
      </c>
      <c r="L1229" s="80">
        <f>J1229-K1229</f>
        <v>0</v>
      </c>
      <c r="M1229" s="78">
        <f t="shared" si="723"/>
        <v>0</v>
      </c>
      <c r="N1229" s="78"/>
      <c r="O1229" s="78"/>
      <c r="P1229" s="78"/>
      <c r="Q1229" s="78"/>
      <c r="R1229" s="78"/>
      <c r="S1229" s="77"/>
      <c r="T1229" s="77"/>
      <c r="U1229" s="77"/>
      <c r="V1229" s="77"/>
      <c r="W1229" s="183"/>
    </row>
    <row r="1230" spans="1:23" ht="16.95" customHeight="1" x14ac:dyDescent="0.3">
      <c r="A1230" s="34"/>
      <c r="B1230" s="18">
        <v>1146</v>
      </c>
      <c r="C1230" s="179">
        <v>43515</v>
      </c>
      <c r="D1230" s="81" t="s">
        <v>56</v>
      </c>
      <c r="E1230" s="81" t="s">
        <v>56</v>
      </c>
      <c r="F1230" s="76"/>
      <c r="G1230" s="77">
        <v>5</v>
      </c>
      <c r="H1230" s="78">
        <f t="shared" si="722"/>
        <v>0.5</v>
      </c>
      <c r="I1230" s="77">
        <f>IF((G1230="？"),"?",(G1230-H1230))</f>
        <v>4.5</v>
      </c>
      <c r="J1230" s="79">
        <f t="shared" si="736"/>
        <v>0</v>
      </c>
      <c r="K1230" s="78">
        <f>IF(2&lt;J1230,2,J1230)</f>
        <v>0</v>
      </c>
      <c r="L1230" s="80">
        <f>J1230-K1230</f>
        <v>0</v>
      </c>
      <c r="M1230" s="78">
        <f t="shared" si="723"/>
        <v>0</v>
      </c>
      <c r="N1230" s="78"/>
      <c r="O1230" s="78"/>
      <c r="P1230" s="78"/>
      <c r="Q1230" s="78"/>
      <c r="R1230" s="78"/>
      <c r="S1230" s="77"/>
      <c r="T1230" s="77"/>
      <c r="U1230" s="77"/>
      <c r="V1230" s="77"/>
      <c r="W1230" s="183"/>
    </row>
    <row r="1231" spans="1:23" ht="16.95" customHeight="1" x14ac:dyDescent="0.3">
      <c r="A1231" s="34"/>
      <c r="B1231" s="18">
        <v>1147</v>
      </c>
      <c r="C1231" s="179">
        <v>43516</v>
      </c>
      <c r="D1231" s="81">
        <v>0.44984953703703701</v>
      </c>
      <c r="E1231" s="81">
        <v>0.73586805555555557</v>
      </c>
      <c r="F1231" s="76">
        <f t="shared" si="704"/>
        <v>0.28601851851851856</v>
      </c>
      <c r="G1231" s="77">
        <v>7</v>
      </c>
      <c r="H1231" s="78">
        <f t="shared" si="722"/>
        <v>0.5</v>
      </c>
      <c r="I1231" s="77">
        <f>IF((G1231="？"),"?",(G1231-H1231))</f>
        <v>6.5</v>
      </c>
      <c r="J1231" s="79">
        <f t="shared" si="736"/>
        <v>0</v>
      </c>
      <c r="K1231" s="78">
        <f>IF(2&lt;J1231,2,J1231)</f>
        <v>0</v>
      </c>
      <c r="L1231" s="80">
        <f>J1231-K1231</f>
        <v>0</v>
      </c>
      <c r="M1231" s="78">
        <f t="shared" si="723"/>
        <v>0</v>
      </c>
      <c r="N1231" s="78"/>
      <c r="O1231" s="78"/>
      <c r="P1231" s="78"/>
      <c r="Q1231" s="78"/>
      <c r="R1231" s="78"/>
      <c r="S1231" s="77"/>
      <c r="T1231" s="77"/>
      <c r="U1231" s="77"/>
      <c r="V1231" s="77"/>
      <c r="W1231" s="183"/>
    </row>
    <row r="1232" spans="1:23" ht="16.95" customHeight="1" x14ac:dyDescent="0.3">
      <c r="A1232" s="34"/>
      <c r="B1232" s="18">
        <v>1148</v>
      </c>
      <c r="C1232" s="179">
        <v>43517</v>
      </c>
      <c r="D1232" s="198" t="s">
        <v>21</v>
      </c>
      <c r="E1232" s="199"/>
      <c r="F1232" s="76"/>
      <c r="G1232" s="77"/>
      <c r="H1232" s="77"/>
      <c r="I1232" s="77"/>
      <c r="J1232" s="79"/>
      <c r="K1232" s="78"/>
      <c r="L1232" s="77"/>
      <c r="M1232" s="78"/>
      <c r="N1232" s="78"/>
      <c r="O1232" s="78"/>
      <c r="P1232" s="78"/>
      <c r="Q1232" s="78"/>
      <c r="R1232" s="78"/>
      <c r="S1232" s="77"/>
      <c r="T1232" s="77"/>
      <c r="U1232" s="77"/>
      <c r="V1232" s="77"/>
      <c r="W1232" s="183"/>
    </row>
    <row r="1233" spans="1:23" ht="16.95" customHeight="1" x14ac:dyDescent="0.3">
      <c r="A1233" s="34"/>
      <c r="B1233" s="18">
        <v>1149</v>
      </c>
      <c r="C1233" s="179">
        <v>43518</v>
      </c>
      <c r="D1233" s="81">
        <v>0.45496527777777779</v>
      </c>
      <c r="E1233" s="81">
        <v>0.83429398148148148</v>
      </c>
      <c r="F1233" s="76">
        <f t="shared" si="704"/>
        <v>0.3793287037037037</v>
      </c>
      <c r="G1233" s="77">
        <v>9</v>
      </c>
      <c r="H1233" s="78">
        <f t="shared" si="722"/>
        <v>1.5</v>
      </c>
      <c r="I1233" s="77">
        <f>IF((G1233="？"),"?",(G1233-H1233))</f>
        <v>7.5</v>
      </c>
      <c r="J1233" s="79">
        <f t="shared" si="736"/>
        <v>0</v>
      </c>
      <c r="K1233" s="78">
        <f>IF(2&lt;J1233,2,J1233)</f>
        <v>0</v>
      </c>
      <c r="L1233" s="80">
        <f>J1233-K1233</f>
        <v>0</v>
      </c>
      <c r="M1233" s="78">
        <f t="shared" si="723"/>
        <v>0</v>
      </c>
      <c r="N1233" s="78"/>
      <c r="O1233" s="78"/>
      <c r="P1233" s="78"/>
      <c r="Q1233" s="78"/>
      <c r="R1233" s="78"/>
      <c r="S1233" s="77"/>
      <c r="T1233" s="77"/>
      <c r="U1233" s="77"/>
      <c r="V1233" s="77"/>
      <c r="W1233" s="183"/>
    </row>
    <row r="1234" spans="1:23" ht="16.95" customHeight="1" x14ac:dyDescent="0.3">
      <c r="A1234" s="34"/>
      <c r="B1234" s="18">
        <v>1150</v>
      </c>
      <c r="C1234" s="179">
        <v>43519</v>
      </c>
      <c r="D1234" s="81">
        <v>0.45163194444444449</v>
      </c>
      <c r="E1234" s="81">
        <v>0.7868518518518518</v>
      </c>
      <c r="F1234" s="76">
        <f t="shared" si="704"/>
        <v>0.33521990740740731</v>
      </c>
      <c r="G1234" s="77">
        <v>8</v>
      </c>
      <c r="H1234" s="78">
        <f t="shared" si="722"/>
        <v>0.5</v>
      </c>
      <c r="I1234" s="77">
        <f>IF((G1234="？"),"?",(G1234-H1234))</f>
        <v>7.5</v>
      </c>
      <c r="J1234" s="79">
        <f t="shared" si="736"/>
        <v>0</v>
      </c>
      <c r="K1234" s="78">
        <f>IF(2&lt;J1234,2,J1234)</f>
        <v>0</v>
      </c>
      <c r="L1234" s="80">
        <f>J1234-K1234</f>
        <v>0</v>
      </c>
      <c r="M1234" s="78">
        <f t="shared" si="723"/>
        <v>0</v>
      </c>
      <c r="N1234" s="78"/>
      <c r="O1234" s="78"/>
      <c r="P1234" s="78"/>
      <c r="Q1234" s="78"/>
      <c r="R1234" s="78"/>
      <c r="S1234" s="77"/>
      <c r="T1234" s="77"/>
      <c r="U1234" s="77"/>
      <c r="V1234" s="77"/>
      <c r="W1234" s="183"/>
    </row>
    <row r="1235" spans="1:23" ht="16.95" customHeight="1" x14ac:dyDescent="0.3">
      <c r="A1235" s="34"/>
      <c r="B1235" s="18">
        <v>1151</v>
      </c>
      <c r="C1235" s="179">
        <v>43520</v>
      </c>
      <c r="D1235" s="81">
        <v>0.43217592592592591</v>
      </c>
      <c r="E1235" s="81">
        <v>0.77754629629629635</v>
      </c>
      <c r="F1235" s="76">
        <f t="shared" si="704"/>
        <v>0.34537037037037044</v>
      </c>
      <c r="G1235" s="77">
        <v>8.5</v>
      </c>
      <c r="H1235" s="78">
        <f t="shared" si="722"/>
        <v>0.5</v>
      </c>
      <c r="I1235" s="77">
        <f>IF((G1235="？"),"?",(G1235-H1235))</f>
        <v>8</v>
      </c>
      <c r="J1235" s="79">
        <f t="shared" si="736"/>
        <v>0</v>
      </c>
      <c r="K1235" s="78">
        <f>IF(2&lt;J1235,2,J1235)</f>
        <v>0</v>
      </c>
      <c r="L1235" s="80">
        <f>J1235-K1235</f>
        <v>0</v>
      </c>
      <c r="M1235" s="78">
        <f t="shared" si="723"/>
        <v>0</v>
      </c>
      <c r="N1235" s="78"/>
      <c r="O1235" s="78"/>
      <c r="P1235" s="78"/>
      <c r="Q1235" s="78"/>
      <c r="R1235" s="78"/>
      <c r="S1235" s="77"/>
      <c r="T1235" s="77"/>
      <c r="U1235" s="77"/>
      <c r="V1235" s="77"/>
      <c r="W1235" s="183"/>
    </row>
    <row r="1236" spans="1:23" ht="16.95" customHeight="1" x14ac:dyDescent="0.3">
      <c r="A1236" s="34"/>
      <c r="B1236" s="18">
        <v>1152</v>
      </c>
      <c r="C1236" s="179">
        <v>43521</v>
      </c>
      <c r="D1236" s="198" t="s">
        <v>21</v>
      </c>
      <c r="E1236" s="199"/>
      <c r="F1236" s="76"/>
      <c r="G1236" s="77"/>
      <c r="H1236" s="77"/>
      <c r="I1236" s="77"/>
      <c r="J1236" s="79"/>
      <c r="K1236" s="78"/>
      <c r="L1236" s="77"/>
      <c r="M1236" s="78"/>
      <c r="N1236" s="78"/>
      <c r="O1236" s="78"/>
      <c r="P1236" s="78"/>
      <c r="Q1236" s="78"/>
      <c r="R1236" s="78"/>
      <c r="S1236" s="77"/>
      <c r="T1236" s="77"/>
      <c r="U1236" s="77"/>
      <c r="V1236" s="77"/>
      <c r="W1236" s="183"/>
    </row>
    <row r="1237" spans="1:23" ht="16.95" customHeight="1" x14ac:dyDescent="0.3">
      <c r="A1237" s="34"/>
      <c r="B1237" s="18">
        <v>1153</v>
      </c>
      <c r="C1237" s="179">
        <v>43522</v>
      </c>
      <c r="D1237" s="81">
        <v>0.42446759259259265</v>
      </c>
      <c r="E1237" s="81">
        <v>0.92042824074074081</v>
      </c>
      <c r="F1237" s="76">
        <f t="shared" si="704"/>
        <v>0.49596064814814816</v>
      </c>
      <c r="G1237" s="77">
        <v>12</v>
      </c>
      <c r="H1237" s="78">
        <f t="shared" si="722"/>
        <v>1.5</v>
      </c>
      <c r="I1237" s="77">
        <f>IF((G1237="？"),"?",(G1237-H1237))</f>
        <v>10.5</v>
      </c>
      <c r="J1237" s="79">
        <f t="shared" si="736"/>
        <v>0.5</v>
      </c>
      <c r="K1237" s="78">
        <f>IF(2&lt;J1237,2,J1237)</f>
        <v>0.5</v>
      </c>
      <c r="L1237" s="80">
        <f>J1237-K1237</f>
        <v>0</v>
      </c>
      <c r="M1237" s="78">
        <f t="shared" si="723"/>
        <v>78</v>
      </c>
      <c r="N1237" s="78"/>
      <c r="O1237" s="78"/>
      <c r="P1237" s="78"/>
      <c r="Q1237" s="78"/>
      <c r="R1237" s="78"/>
      <c r="S1237" s="77"/>
      <c r="T1237" s="77"/>
      <c r="U1237" s="77"/>
      <c r="V1237" s="77"/>
      <c r="W1237" s="183"/>
    </row>
    <row r="1238" spans="1:23" ht="16.95" customHeight="1" x14ac:dyDescent="0.3">
      <c r="A1238" s="34"/>
      <c r="B1238" s="18">
        <v>1154</v>
      </c>
      <c r="C1238" s="179">
        <v>43523</v>
      </c>
      <c r="D1238" s="81" t="s">
        <v>56</v>
      </c>
      <c r="E1238" s="81" t="s">
        <v>56</v>
      </c>
      <c r="F1238" s="76"/>
      <c r="G1238" s="77">
        <v>7</v>
      </c>
      <c r="H1238" s="78">
        <f t="shared" si="722"/>
        <v>0.5</v>
      </c>
      <c r="I1238" s="77">
        <f>IF((G1238="？"),"?",(G1238-H1238))</f>
        <v>6.5</v>
      </c>
      <c r="J1238" s="79">
        <f t="shared" si="736"/>
        <v>0</v>
      </c>
      <c r="K1238" s="78">
        <f>IF(2&lt;J1238,2,J1238)</f>
        <v>0</v>
      </c>
      <c r="L1238" s="80">
        <f>J1238-K1238</f>
        <v>0</v>
      </c>
      <c r="M1238" s="78">
        <f t="shared" si="723"/>
        <v>0</v>
      </c>
      <c r="N1238" s="78"/>
      <c r="O1238" s="78"/>
      <c r="P1238" s="78"/>
      <c r="Q1238" s="78"/>
      <c r="R1238" s="78"/>
      <c r="S1238" s="77"/>
      <c r="T1238" s="77"/>
      <c r="U1238" s="77"/>
      <c r="V1238" s="77"/>
      <c r="W1238" s="183"/>
    </row>
    <row r="1239" spans="1:23" ht="34.049999999999997" customHeight="1" x14ac:dyDescent="0.3">
      <c r="A1239" s="34"/>
      <c r="B1239" s="18">
        <v>1155</v>
      </c>
      <c r="C1239" s="179">
        <v>43524</v>
      </c>
      <c r="D1239" s="81" t="s">
        <v>56</v>
      </c>
      <c r="E1239" s="81" t="s">
        <v>56</v>
      </c>
      <c r="F1239" s="76"/>
      <c r="G1239" s="77">
        <v>12.5</v>
      </c>
      <c r="H1239" s="78">
        <f t="shared" si="722"/>
        <v>1.5</v>
      </c>
      <c r="I1239" s="77">
        <f>IF((G1239="？"),"?",(G1239-H1239))</f>
        <v>11</v>
      </c>
      <c r="J1239" s="79">
        <f t="shared" si="736"/>
        <v>1</v>
      </c>
      <c r="K1239" s="78">
        <f>IF(2&lt;J1239,2,J1239)</f>
        <v>1</v>
      </c>
      <c r="L1239" s="80">
        <f>J1239-K1239</f>
        <v>0</v>
      </c>
      <c r="M1239" s="78">
        <f t="shared" si="723"/>
        <v>156</v>
      </c>
      <c r="N1239" s="78"/>
      <c r="O1239" s="78"/>
      <c r="P1239" s="78"/>
      <c r="Q1239" s="78"/>
      <c r="R1239" s="78"/>
      <c r="S1239" s="77"/>
      <c r="T1239" s="77"/>
      <c r="U1239" s="77"/>
      <c r="V1239" s="100"/>
      <c r="W1239" s="48" t="s">
        <v>306</v>
      </c>
    </row>
    <row r="1240" spans="1:23" ht="16.95" customHeight="1" x14ac:dyDescent="0.3">
      <c r="A1240" s="171" t="s">
        <v>50</v>
      </c>
      <c r="B1240" s="18">
        <v>1156</v>
      </c>
      <c r="C1240" s="179">
        <v>43525</v>
      </c>
      <c r="D1240" s="198" t="s">
        <v>21</v>
      </c>
      <c r="E1240" s="199"/>
      <c r="F1240" s="76"/>
      <c r="G1240" s="77"/>
      <c r="H1240" s="77"/>
      <c r="I1240" s="77"/>
      <c r="J1240" s="79">
        <f t="shared" si="736"/>
        <v>0</v>
      </c>
      <c r="K1240" s="78"/>
      <c r="L1240" s="77"/>
      <c r="M1240" s="78"/>
      <c r="N1240" s="78"/>
      <c r="O1240" s="78"/>
      <c r="P1240" s="78"/>
      <c r="Q1240" s="78"/>
      <c r="R1240" s="78"/>
      <c r="S1240" s="77"/>
      <c r="T1240" s="77"/>
      <c r="U1240" s="77"/>
      <c r="V1240" s="77"/>
      <c r="W1240" s="183"/>
    </row>
    <row r="1241" spans="1:23" ht="16.95" customHeight="1" x14ac:dyDescent="0.3">
      <c r="A1241" s="34" t="s">
        <v>202</v>
      </c>
      <c r="B1241" s="18">
        <v>1157</v>
      </c>
      <c r="C1241" s="179">
        <v>43526</v>
      </c>
      <c r="D1241" s="81" t="s">
        <v>56</v>
      </c>
      <c r="E1241" s="81" t="s">
        <v>56</v>
      </c>
      <c r="F1241" s="76"/>
      <c r="G1241" s="77">
        <v>12.5</v>
      </c>
      <c r="H1241" s="78">
        <f t="shared" si="722"/>
        <v>1.5</v>
      </c>
      <c r="I1241" s="77">
        <f>IF((G1241="？"),"?",(G1241-H1241))</f>
        <v>11</v>
      </c>
      <c r="J1241" s="79">
        <f t="shared" si="736"/>
        <v>1</v>
      </c>
      <c r="K1241" s="78">
        <f>IF(2&lt;J1241,2,J1241)</f>
        <v>1</v>
      </c>
      <c r="L1241" s="80">
        <f>J1241-K1241</f>
        <v>0</v>
      </c>
      <c r="M1241" s="78">
        <f t="shared" ref="M1241:M1276" si="737">IF(K1241="?",0,ROUND(117*4/3*K1241+117*5/3*L1241,0))</f>
        <v>156</v>
      </c>
      <c r="N1241" s="78"/>
      <c r="O1241" s="78"/>
      <c r="P1241" s="78"/>
      <c r="Q1241" s="78"/>
      <c r="R1241" s="78"/>
      <c r="S1241" s="77"/>
      <c r="T1241" s="77"/>
      <c r="U1241" s="77"/>
      <c r="V1241" s="77"/>
      <c r="W1241" s="183"/>
    </row>
    <row r="1242" spans="1:23" ht="16.95" customHeight="1" x14ac:dyDescent="0.3">
      <c r="A1242" s="34" t="s">
        <v>104</v>
      </c>
      <c r="B1242" s="18">
        <v>1158</v>
      </c>
      <c r="C1242" s="179">
        <v>43527</v>
      </c>
      <c r="D1242" s="81" t="s">
        <v>56</v>
      </c>
      <c r="E1242" s="81" t="s">
        <v>56</v>
      </c>
      <c r="F1242" s="76"/>
      <c r="G1242" s="77">
        <v>10</v>
      </c>
      <c r="H1242" s="78">
        <f t="shared" si="722"/>
        <v>1.5</v>
      </c>
      <c r="I1242" s="77">
        <f>IF((G1242="？"),"?",(G1242-H1242))</f>
        <v>8.5</v>
      </c>
      <c r="J1242" s="79">
        <f t="shared" si="736"/>
        <v>0</v>
      </c>
      <c r="K1242" s="78">
        <f>IF(2&lt;J1242,2,J1242)</f>
        <v>0</v>
      </c>
      <c r="L1242" s="80">
        <f>J1242-K1242</f>
        <v>0</v>
      </c>
      <c r="M1242" s="78">
        <f t="shared" si="737"/>
        <v>0</v>
      </c>
      <c r="N1242" s="78"/>
      <c r="O1242" s="78"/>
      <c r="P1242" s="78"/>
      <c r="Q1242" s="78"/>
      <c r="R1242" s="78"/>
      <c r="S1242" s="77"/>
      <c r="T1242" s="77"/>
      <c r="U1242" s="77"/>
      <c r="V1242" s="77"/>
      <c r="W1242" s="183"/>
    </row>
    <row r="1243" spans="1:23" ht="16.95" customHeight="1" x14ac:dyDescent="0.3">
      <c r="A1243" s="34" t="s">
        <v>116</v>
      </c>
      <c r="B1243" s="18">
        <v>1159</v>
      </c>
      <c r="C1243" s="179">
        <v>43528</v>
      </c>
      <c r="D1243" s="81" t="s">
        <v>56</v>
      </c>
      <c r="E1243" s="81" t="s">
        <v>56</v>
      </c>
      <c r="F1243" s="76"/>
      <c r="G1243" s="77">
        <v>12.5</v>
      </c>
      <c r="H1243" s="78">
        <f t="shared" si="722"/>
        <v>1.5</v>
      </c>
      <c r="I1243" s="77">
        <f>IF((G1243="？"),"?",(G1243-H1243))</f>
        <v>11</v>
      </c>
      <c r="J1243" s="79">
        <f t="shared" si="736"/>
        <v>1</v>
      </c>
      <c r="K1243" s="78">
        <f>IF(2&lt;J1243,2,J1243)</f>
        <v>1</v>
      </c>
      <c r="L1243" s="80">
        <f>J1243-K1243</f>
        <v>0</v>
      </c>
      <c r="M1243" s="78">
        <f t="shared" si="737"/>
        <v>156</v>
      </c>
      <c r="N1243" s="78">
        <v>2</v>
      </c>
      <c r="O1243" s="78"/>
      <c r="P1243" s="78">
        <f>IF(O1243&gt;6,ROUND(N1243*4/3*117+6*5/3*117+(O1243-6)*8/3*117,0),ROUND(N1243*4/3*117+O1243*5/3*117,0))</f>
        <v>312</v>
      </c>
      <c r="Q1243" s="78"/>
      <c r="R1243" s="78"/>
      <c r="S1243" s="77"/>
      <c r="T1243" s="77"/>
      <c r="U1243" s="77"/>
      <c r="V1243" s="77"/>
      <c r="W1243" s="183"/>
    </row>
    <row r="1244" spans="1:23" ht="34.049999999999997" customHeight="1" x14ac:dyDescent="0.3">
      <c r="A1244" s="87"/>
      <c r="B1244" s="18">
        <v>1160</v>
      </c>
      <c r="C1244" s="179">
        <v>43529</v>
      </c>
      <c r="D1244" s="81">
        <v>0.45378472222222221</v>
      </c>
      <c r="E1244" s="81">
        <v>0.73642361111111121</v>
      </c>
      <c r="F1244" s="76">
        <f t="shared" si="704"/>
        <v>0.28263888888888899</v>
      </c>
      <c r="G1244" s="77">
        <v>7</v>
      </c>
      <c r="H1244" s="78">
        <f t="shared" si="722"/>
        <v>0.5</v>
      </c>
      <c r="I1244" s="77">
        <f>IF((G1244="？"),"?",(G1244-H1244))</f>
        <v>6.5</v>
      </c>
      <c r="J1244" s="79">
        <f t="shared" si="736"/>
        <v>0</v>
      </c>
      <c r="K1244" s="78">
        <f>IF(2&lt;J1244,2,J1244)</f>
        <v>0</v>
      </c>
      <c r="L1244" s="80">
        <f>J1244-K1244</f>
        <v>0</v>
      </c>
      <c r="M1244" s="78">
        <f t="shared" si="737"/>
        <v>0</v>
      </c>
      <c r="N1244" s="78">
        <v>2</v>
      </c>
      <c r="O1244" s="78">
        <v>4.5</v>
      </c>
      <c r="P1244" s="78">
        <f>IF(O1244&gt;6,ROUND(N1244*4/3*117+6*5/3*117+(O1244-6)*8/3*117,0),ROUND(N1244*4/3*117+O1244*5/3*117,0))</f>
        <v>1190</v>
      </c>
      <c r="Q1244" s="78"/>
      <c r="R1244" s="78"/>
      <c r="S1244" s="77"/>
      <c r="T1244" s="77"/>
      <c r="U1244" s="77"/>
      <c r="V1244" s="77"/>
      <c r="W1244" s="183"/>
    </row>
    <row r="1245" spans="1:23" ht="16.95" customHeight="1" x14ac:dyDescent="0.3">
      <c r="B1245" s="18">
        <v>1161</v>
      </c>
      <c r="C1245" s="179">
        <v>43530</v>
      </c>
      <c r="D1245" s="198" t="s">
        <v>21</v>
      </c>
      <c r="E1245" s="199"/>
      <c r="F1245" s="76"/>
      <c r="G1245" s="77"/>
      <c r="H1245" s="77"/>
      <c r="I1245" s="77"/>
      <c r="J1245" s="79"/>
      <c r="K1245" s="78"/>
      <c r="L1245" s="77"/>
      <c r="M1245" s="78"/>
      <c r="N1245" s="78"/>
      <c r="O1245" s="78"/>
      <c r="P1245" s="78"/>
      <c r="Q1245" s="78"/>
      <c r="R1245" s="78"/>
      <c r="S1245" s="77"/>
      <c r="T1245" s="77"/>
      <c r="U1245" s="77"/>
      <c r="V1245" s="77"/>
      <c r="W1245" s="183"/>
    </row>
    <row r="1246" spans="1:23" ht="16.95" customHeight="1" x14ac:dyDescent="0.3">
      <c r="A1246" s="87"/>
      <c r="B1246" s="18">
        <v>1162</v>
      </c>
      <c r="C1246" s="179">
        <v>43531</v>
      </c>
      <c r="D1246" s="198" t="s">
        <v>23</v>
      </c>
      <c r="E1246" s="199"/>
      <c r="F1246" s="76"/>
      <c r="G1246" s="77"/>
      <c r="H1246" s="77"/>
      <c r="I1246" s="77"/>
      <c r="J1246" s="79"/>
      <c r="K1246" s="78"/>
      <c r="L1246" s="77"/>
      <c r="M1246" s="78"/>
      <c r="N1246" s="78"/>
      <c r="O1246" s="78"/>
      <c r="P1246" s="78"/>
      <c r="Q1246" s="78"/>
      <c r="R1246" s="78"/>
      <c r="S1246" s="77"/>
      <c r="T1246" s="77"/>
      <c r="U1246" s="77"/>
      <c r="V1246" s="77"/>
      <c r="W1246" s="183"/>
    </row>
    <row r="1247" spans="1:23" x14ac:dyDescent="0.3">
      <c r="A1247" s="87"/>
      <c r="B1247" s="18"/>
      <c r="C1247" s="177" t="s">
        <v>207</v>
      </c>
      <c r="D1247" s="26"/>
      <c r="E1247" s="26"/>
      <c r="F1247" s="32"/>
      <c r="G1247" s="27">
        <f>SUM(G1219:G1246)</f>
        <v>188.5</v>
      </c>
      <c r="H1247" s="27">
        <f>SUM(H1219:H1246)</f>
        <v>20</v>
      </c>
      <c r="I1247" s="27">
        <f t="shared" ref="I1247:V1247" si="738">SUM(I1219:I1246)</f>
        <v>168.5</v>
      </c>
      <c r="J1247" s="27">
        <f t="shared" si="738"/>
        <v>4.5</v>
      </c>
      <c r="K1247" s="27">
        <f t="shared" si="738"/>
        <v>4.5</v>
      </c>
      <c r="L1247" s="36">
        <f t="shared" si="738"/>
        <v>0</v>
      </c>
      <c r="M1247" s="27">
        <f t="shared" si="738"/>
        <v>702</v>
      </c>
      <c r="N1247" s="27">
        <f t="shared" si="738"/>
        <v>4</v>
      </c>
      <c r="O1247" s="27">
        <f t="shared" si="738"/>
        <v>4.5</v>
      </c>
      <c r="P1247" s="27">
        <f t="shared" si="738"/>
        <v>1502</v>
      </c>
      <c r="Q1247" s="27">
        <f t="shared" si="738"/>
        <v>0</v>
      </c>
      <c r="R1247" s="27">
        <f t="shared" si="738"/>
        <v>0</v>
      </c>
      <c r="S1247" s="27">
        <f t="shared" si="738"/>
        <v>0</v>
      </c>
      <c r="T1247" s="27">
        <f t="shared" si="738"/>
        <v>0</v>
      </c>
      <c r="U1247" s="36">
        <f t="shared" si="738"/>
        <v>0</v>
      </c>
      <c r="V1247" s="27">
        <f t="shared" si="738"/>
        <v>0</v>
      </c>
      <c r="W1247" s="47" t="s">
        <v>233</v>
      </c>
    </row>
    <row r="1248" spans="1:23" x14ac:dyDescent="0.3">
      <c r="A1248" s="34"/>
      <c r="B1248" s="118"/>
      <c r="C1248" s="177" t="s">
        <v>336</v>
      </c>
      <c r="D1248" s="84"/>
      <c r="E1248" s="85"/>
      <c r="F1248" s="32"/>
      <c r="G1248" s="27">
        <f>G1247</f>
        <v>188.5</v>
      </c>
      <c r="H1248" s="27">
        <f t="shared" ref="H1248" si="739">H1247</f>
        <v>20</v>
      </c>
      <c r="I1248" s="27">
        <f t="shared" ref="I1248" si="740">I1247</f>
        <v>168.5</v>
      </c>
      <c r="J1248" s="27">
        <f t="shared" ref="J1248" si="741">J1247</f>
        <v>4.5</v>
      </c>
      <c r="K1248" s="27">
        <f t="shared" ref="K1248" si="742">K1247</f>
        <v>4.5</v>
      </c>
      <c r="L1248" s="36">
        <f t="shared" ref="L1248" si="743">L1247</f>
        <v>0</v>
      </c>
      <c r="M1248" s="27">
        <f t="shared" ref="M1248" si="744">M1247</f>
        <v>702</v>
      </c>
      <c r="N1248" s="27">
        <f>N1247</f>
        <v>4</v>
      </c>
      <c r="O1248" s="27">
        <f t="shared" ref="O1248" si="745">O1247</f>
        <v>4.5</v>
      </c>
      <c r="P1248" s="27">
        <f t="shared" ref="P1248" si="746">P1247</f>
        <v>1502</v>
      </c>
      <c r="Q1248" s="27">
        <f t="shared" ref="Q1248" si="747">Q1247</f>
        <v>0</v>
      </c>
      <c r="R1248" s="27">
        <f t="shared" ref="R1248" si="748">R1247</f>
        <v>0</v>
      </c>
      <c r="S1248" s="27">
        <f t="shared" ref="S1248" si="749">S1247</f>
        <v>0</v>
      </c>
      <c r="T1248" s="27">
        <f t="shared" ref="T1248" si="750">T1247</f>
        <v>0</v>
      </c>
      <c r="U1248" s="36">
        <f t="shared" ref="U1248" si="751">U1247</f>
        <v>0</v>
      </c>
      <c r="V1248" s="27">
        <f t="shared" ref="V1248" si="752">V1247</f>
        <v>0</v>
      </c>
      <c r="W1248" s="27"/>
    </row>
    <row r="1249" spans="1:23" ht="16.95" customHeight="1" x14ac:dyDescent="0.3">
      <c r="A1249" s="34"/>
      <c r="B1249" s="18">
        <v>1163</v>
      </c>
      <c r="C1249" s="176">
        <v>43532</v>
      </c>
      <c r="D1249" s="51">
        <v>0.61376157407407406</v>
      </c>
      <c r="E1249" s="51">
        <v>0.93907407407407406</v>
      </c>
      <c r="F1249" s="71">
        <f t="shared" ref="F1249:F1314" si="753">E1249-D1249</f>
        <v>0.3253125</v>
      </c>
      <c r="G1249" s="33">
        <v>8</v>
      </c>
      <c r="H1249" s="42">
        <f t="shared" si="722"/>
        <v>0.5</v>
      </c>
      <c r="I1249" s="5">
        <f>IF((G1249="？"),"?",(G1249-H1249))</f>
        <v>7.5</v>
      </c>
      <c r="J1249" s="28">
        <f t="shared" ref="J1249:J1276" si="754">IF(I1249-10&lt;0,0,(I1249-10))</f>
        <v>0</v>
      </c>
      <c r="K1249" s="42">
        <f>IF(2&lt;J1249,2,J1249)</f>
        <v>0</v>
      </c>
      <c r="L1249" s="130">
        <f>J1249-K1249</f>
        <v>0</v>
      </c>
      <c r="M1249" s="42">
        <f t="shared" si="737"/>
        <v>0</v>
      </c>
      <c r="N1249" s="42"/>
      <c r="O1249" s="42"/>
      <c r="P1249" s="42"/>
      <c r="Q1249" s="42"/>
      <c r="R1249" s="42"/>
      <c r="S1249" s="5"/>
      <c r="T1249" s="5"/>
      <c r="U1249" s="5"/>
      <c r="V1249" s="5"/>
      <c r="W1249" s="183"/>
    </row>
    <row r="1250" spans="1:23" ht="16.95" customHeight="1" x14ac:dyDescent="0.3">
      <c r="A1250" s="34"/>
      <c r="B1250" s="18">
        <v>1164</v>
      </c>
      <c r="C1250" s="176">
        <v>43533</v>
      </c>
      <c r="D1250" s="51">
        <v>0.5018055555555555</v>
      </c>
      <c r="E1250" s="51">
        <v>0.91740740740740734</v>
      </c>
      <c r="F1250" s="71">
        <f t="shared" si="753"/>
        <v>0.41560185185185183</v>
      </c>
      <c r="G1250" s="33">
        <v>10</v>
      </c>
      <c r="H1250" s="42">
        <f t="shared" si="722"/>
        <v>1.5</v>
      </c>
      <c r="I1250" s="5">
        <f>IF((G1250="？"),"?",(G1250-H1250))</f>
        <v>8.5</v>
      </c>
      <c r="J1250" s="28">
        <f t="shared" si="754"/>
        <v>0</v>
      </c>
      <c r="K1250" s="42">
        <f>IF(2&lt;J1250,2,J1250)</f>
        <v>0</v>
      </c>
      <c r="L1250" s="130">
        <f>J1250-K1250</f>
        <v>0</v>
      </c>
      <c r="M1250" s="42">
        <f t="shared" si="737"/>
        <v>0</v>
      </c>
      <c r="N1250" s="42"/>
      <c r="O1250" s="42"/>
      <c r="P1250" s="42"/>
      <c r="Q1250" s="42"/>
      <c r="R1250" s="42"/>
      <c r="S1250" s="5"/>
      <c r="T1250" s="5"/>
      <c r="U1250" s="5"/>
      <c r="V1250" s="5"/>
      <c r="W1250" s="183"/>
    </row>
    <row r="1251" spans="1:23" ht="16.95" customHeight="1" x14ac:dyDescent="0.3">
      <c r="A1251" s="34"/>
      <c r="B1251" s="18">
        <v>1165</v>
      </c>
      <c r="C1251" s="176">
        <v>43534</v>
      </c>
      <c r="D1251" s="51">
        <v>0.43498842592592596</v>
      </c>
      <c r="E1251" s="51">
        <v>0.72969907407407408</v>
      </c>
      <c r="F1251" s="71">
        <f t="shared" si="753"/>
        <v>0.29471064814814812</v>
      </c>
      <c r="G1251" s="33">
        <v>7</v>
      </c>
      <c r="H1251" s="42">
        <f t="shared" si="722"/>
        <v>0.5</v>
      </c>
      <c r="I1251" s="5">
        <f>IF((G1251="？"),"?",(G1251-H1251))</f>
        <v>6.5</v>
      </c>
      <c r="J1251" s="28">
        <f t="shared" si="754"/>
        <v>0</v>
      </c>
      <c r="K1251" s="42">
        <f>IF(2&lt;J1251,2,J1251)</f>
        <v>0</v>
      </c>
      <c r="L1251" s="130">
        <f>J1251-K1251</f>
        <v>0</v>
      </c>
      <c r="M1251" s="42">
        <f t="shared" si="737"/>
        <v>0</v>
      </c>
      <c r="N1251" s="42"/>
      <c r="O1251" s="42"/>
      <c r="P1251" s="42"/>
      <c r="Q1251" s="42"/>
      <c r="R1251" s="42"/>
      <c r="S1251" s="5"/>
      <c r="T1251" s="5"/>
      <c r="U1251" s="5"/>
      <c r="V1251" s="5"/>
      <c r="W1251" s="183"/>
    </row>
    <row r="1252" spans="1:23" ht="16.95" customHeight="1" x14ac:dyDescent="0.3">
      <c r="A1252" s="34"/>
      <c r="B1252" s="18">
        <v>1166</v>
      </c>
      <c r="C1252" s="176">
        <v>43535</v>
      </c>
      <c r="D1252" s="202" t="s">
        <v>23</v>
      </c>
      <c r="E1252" s="203"/>
      <c r="F1252" s="71"/>
      <c r="G1252" s="33"/>
      <c r="H1252" s="5">
        <f t="shared" si="722"/>
        <v>0.5</v>
      </c>
      <c r="I1252" s="5"/>
      <c r="J1252" s="28">
        <f t="shared" si="754"/>
        <v>0</v>
      </c>
      <c r="K1252" s="42"/>
      <c r="L1252" s="5"/>
      <c r="M1252" s="42">
        <f t="shared" si="737"/>
        <v>0</v>
      </c>
      <c r="N1252" s="42"/>
      <c r="O1252" s="42"/>
      <c r="P1252" s="42"/>
      <c r="Q1252" s="42"/>
      <c r="R1252" s="42"/>
      <c r="S1252" s="5"/>
      <c r="T1252" s="5"/>
      <c r="U1252" s="5"/>
      <c r="V1252" s="5"/>
      <c r="W1252" s="183"/>
    </row>
    <row r="1253" spans="1:23" ht="16.95" customHeight="1" x14ac:dyDescent="0.3">
      <c r="A1253" s="34"/>
      <c r="B1253" s="18">
        <v>1167</v>
      </c>
      <c r="C1253" s="176">
        <v>43536</v>
      </c>
      <c r="D1253" s="51">
        <v>0.62796296296296295</v>
      </c>
      <c r="E1253" s="51">
        <v>0.91781250000000003</v>
      </c>
      <c r="F1253" s="71">
        <f t="shared" si="753"/>
        <v>0.28984953703703709</v>
      </c>
      <c r="G1253" s="33">
        <v>7</v>
      </c>
      <c r="H1253" s="42">
        <f t="shared" si="722"/>
        <v>0.5</v>
      </c>
      <c r="I1253" s="5">
        <f t="shared" ref="I1253:I1259" si="755">IF((G1253="？"),"?",(G1253-H1253))</f>
        <v>6.5</v>
      </c>
      <c r="J1253" s="28">
        <f t="shared" si="754"/>
        <v>0</v>
      </c>
      <c r="K1253" s="42">
        <f t="shared" ref="K1253:K1259" si="756">IF(2&lt;J1253,2,J1253)</f>
        <v>0</v>
      </c>
      <c r="L1253" s="130">
        <f t="shared" ref="L1253:L1259" si="757">J1253-K1253</f>
        <v>0</v>
      </c>
      <c r="M1253" s="42">
        <f t="shared" si="737"/>
        <v>0</v>
      </c>
      <c r="N1253" s="42"/>
      <c r="O1253" s="42"/>
      <c r="P1253" s="42"/>
      <c r="Q1253" s="42"/>
      <c r="R1253" s="42"/>
      <c r="S1253" s="5"/>
      <c r="T1253" s="5"/>
      <c r="U1253" s="5"/>
      <c r="V1253" s="5"/>
      <c r="W1253" s="183"/>
    </row>
    <row r="1254" spans="1:23" ht="16.95" customHeight="1" x14ac:dyDescent="0.3">
      <c r="A1254" s="34"/>
      <c r="B1254" s="18">
        <v>1168</v>
      </c>
      <c r="C1254" s="176">
        <v>43537</v>
      </c>
      <c r="D1254" s="51">
        <v>0.45053240740740735</v>
      </c>
      <c r="E1254" s="51">
        <v>0.91752314814814817</v>
      </c>
      <c r="F1254" s="71">
        <f t="shared" si="753"/>
        <v>0.46699074074074082</v>
      </c>
      <c r="G1254" s="33">
        <v>11</v>
      </c>
      <c r="H1254" s="42">
        <f t="shared" si="722"/>
        <v>1.5</v>
      </c>
      <c r="I1254" s="5">
        <f t="shared" si="755"/>
        <v>9.5</v>
      </c>
      <c r="J1254" s="28">
        <f t="shared" si="754"/>
        <v>0</v>
      </c>
      <c r="K1254" s="42">
        <f t="shared" si="756"/>
        <v>0</v>
      </c>
      <c r="L1254" s="130">
        <f t="shared" si="757"/>
        <v>0</v>
      </c>
      <c r="M1254" s="42">
        <f t="shared" si="737"/>
        <v>0</v>
      </c>
      <c r="N1254" s="42"/>
      <c r="O1254" s="42"/>
      <c r="P1254" s="42"/>
      <c r="Q1254" s="42"/>
      <c r="R1254" s="42"/>
      <c r="S1254" s="5"/>
      <c r="T1254" s="5"/>
      <c r="U1254" s="5"/>
      <c r="V1254" s="5"/>
      <c r="W1254" s="183"/>
    </row>
    <row r="1255" spans="1:23" ht="16.95" customHeight="1" x14ac:dyDescent="0.3">
      <c r="A1255" s="34"/>
      <c r="B1255" s="18">
        <v>1169</v>
      </c>
      <c r="C1255" s="176">
        <v>43538</v>
      </c>
      <c r="D1255" s="51">
        <v>0.45059027777777777</v>
      </c>
      <c r="E1255" s="51">
        <v>0.80912037037037043</v>
      </c>
      <c r="F1255" s="71">
        <f t="shared" si="753"/>
        <v>0.35853009259259266</v>
      </c>
      <c r="G1255" s="33">
        <v>8.5</v>
      </c>
      <c r="H1255" s="42">
        <f t="shared" si="722"/>
        <v>0.5</v>
      </c>
      <c r="I1255" s="5">
        <f t="shared" si="755"/>
        <v>8</v>
      </c>
      <c r="J1255" s="28">
        <f>IF(I1255-8&lt;0,0,(I1255-8))</f>
        <v>0</v>
      </c>
      <c r="K1255" s="42">
        <f t="shared" si="756"/>
        <v>0</v>
      </c>
      <c r="L1255" s="130">
        <f t="shared" si="757"/>
        <v>0</v>
      </c>
      <c r="M1255" s="42">
        <f t="shared" si="737"/>
        <v>0</v>
      </c>
      <c r="N1255" s="42"/>
      <c r="O1255" s="42"/>
      <c r="P1255" s="42"/>
      <c r="Q1255" s="42" t="s">
        <v>268</v>
      </c>
      <c r="R1255" s="42">
        <f>IF(I1255&gt;=8.5,ROUND((K1255*4/3*117)+((I1255-J1255-K1255)*5/3*117)+(J1255*8/3*117),0),ROUND((2*4/3*117)+((I1255-2)*5/3*117),0))</f>
        <v>1482</v>
      </c>
      <c r="S1255" s="5"/>
      <c r="T1255" s="5"/>
      <c r="U1255" s="5"/>
      <c r="V1255" s="5"/>
      <c r="W1255" s="183"/>
    </row>
    <row r="1256" spans="1:23" ht="16.95" customHeight="1" x14ac:dyDescent="0.3">
      <c r="A1256" s="34"/>
      <c r="B1256" s="18">
        <v>1170</v>
      </c>
      <c r="C1256" s="176">
        <v>43539</v>
      </c>
      <c r="D1256" s="51">
        <v>0.44856481481481486</v>
      </c>
      <c r="E1256" s="51">
        <v>0.81798611111111119</v>
      </c>
      <c r="F1256" s="71">
        <f t="shared" si="753"/>
        <v>0.36942129629629633</v>
      </c>
      <c r="G1256" s="33">
        <v>9</v>
      </c>
      <c r="H1256" s="42">
        <f t="shared" si="722"/>
        <v>1.5</v>
      </c>
      <c r="I1256" s="5">
        <f t="shared" si="755"/>
        <v>7.5</v>
      </c>
      <c r="J1256" s="28">
        <f t="shared" si="754"/>
        <v>0</v>
      </c>
      <c r="K1256" s="42">
        <f t="shared" si="756"/>
        <v>0</v>
      </c>
      <c r="L1256" s="130">
        <f t="shared" si="757"/>
        <v>0</v>
      </c>
      <c r="M1256" s="42">
        <f t="shared" si="737"/>
        <v>0</v>
      </c>
      <c r="N1256" s="42"/>
      <c r="O1256" s="42"/>
      <c r="P1256" s="42"/>
      <c r="Q1256" s="42"/>
      <c r="R1256" s="42"/>
      <c r="S1256" s="5"/>
      <c r="T1256" s="5"/>
      <c r="U1256" s="5"/>
      <c r="V1256" s="5"/>
      <c r="W1256" s="183"/>
    </row>
    <row r="1257" spans="1:23" ht="16.95" customHeight="1" x14ac:dyDescent="0.3">
      <c r="A1257" s="34"/>
      <c r="B1257" s="18">
        <v>1171</v>
      </c>
      <c r="C1257" s="176">
        <v>43540</v>
      </c>
      <c r="D1257" s="51">
        <v>0.53908564814814819</v>
      </c>
      <c r="E1257" s="51">
        <v>0.93837962962962962</v>
      </c>
      <c r="F1257" s="71">
        <f t="shared" si="753"/>
        <v>0.39929398148148143</v>
      </c>
      <c r="G1257" s="33">
        <v>9.5</v>
      </c>
      <c r="H1257" s="42">
        <f t="shared" si="722"/>
        <v>1.5</v>
      </c>
      <c r="I1257" s="5">
        <f t="shared" si="755"/>
        <v>8</v>
      </c>
      <c r="J1257" s="28">
        <f t="shared" si="754"/>
        <v>0</v>
      </c>
      <c r="K1257" s="42">
        <f t="shared" si="756"/>
        <v>0</v>
      </c>
      <c r="L1257" s="130">
        <f t="shared" si="757"/>
        <v>0</v>
      </c>
      <c r="M1257" s="42">
        <f t="shared" si="737"/>
        <v>0</v>
      </c>
      <c r="N1257" s="42"/>
      <c r="O1257" s="42"/>
      <c r="P1257" s="42"/>
      <c r="Q1257" s="42"/>
      <c r="R1257" s="42"/>
      <c r="S1257" s="5"/>
      <c r="T1257" s="5"/>
      <c r="U1257" s="5"/>
      <c r="V1257" s="5"/>
      <c r="W1257" s="183"/>
    </row>
    <row r="1258" spans="1:23" ht="16.95" customHeight="1" x14ac:dyDescent="0.3">
      <c r="A1258" s="34"/>
      <c r="B1258" s="18">
        <v>1172</v>
      </c>
      <c r="C1258" s="176">
        <v>43541</v>
      </c>
      <c r="D1258" s="51">
        <v>0.43121527777777779</v>
      </c>
      <c r="E1258" s="51">
        <v>0.79464120370370372</v>
      </c>
      <c r="F1258" s="71">
        <f t="shared" si="753"/>
        <v>0.36342592592592593</v>
      </c>
      <c r="G1258" s="33">
        <v>8.5</v>
      </c>
      <c r="H1258" s="42">
        <f t="shared" si="722"/>
        <v>0.5</v>
      </c>
      <c r="I1258" s="5">
        <f t="shared" si="755"/>
        <v>8</v>
      </c>
      <c r="J1258" s="28">
        <f t="shared" si="754"/>
        <v>0</v>
      </c>
      <c r="K1258" s="42">
        <f t="shared" si="756"/>
        <v>0</v>
      </c>
      <c r="L1258" s="130">
        <f t="shared" si="757"/>
        <v>0</v>
      </c>
      <c r="M1258" s="42">
        <f t="shared" si="737"/>
        <v>0</v>
      </c>
      <c r="N1258" s="42"/>
      <c r="O1258" s="42"/>
      <c r="P1258" s="42"/>
      <c r="Q1258" s="42"/>
      <c r="R1258" s="42"/>
      <c r="S1258" s="5"/>
      <c r="T1258" s="5"/>
      <c r="U1258" s="5"/>
      <c r="V1258" s="5"/>
      <c r="W1258" s="183"/>
    </row>
    <row r="1259" spans="1:23" x14ac:dyDescent="0.3">
      <c r="A1259" s="34"/>
      <c r="B1259" s="18">
        <v>1173</v>
      </c>
      <c r="C1259" s="176">
        <v>43542</v>
      </c>
      <c r="D1259" s="51">
        <v>0.42450231481481482</v>
      </c>
      <c r="E1259" s="51">
        <v>0.92043981481481485</v>
      </c>
      <c r="F1259" s="71">
        <f t="shared" si="753"/>
        <v>0.49593750000000003</v>
      </c>
      <c r="G1259" s="33">
        <v>12</v>
      </c>
      <c r="H1259" s="42">
        <f t="shared" si="722"/>
        <v>1.5</v>
      </c>
      <c r="I1259" s="5">
        <f t="shared" si="755"/>
        <v>10.5</v>
      </c>
      <c r="J1259" s="28">
        <f>IF(I1259-8&lt;0,0,(I1259-8))</f>
        <v>2.5</v>
      </c>
      <c r="K1259" s="42">
        <f t="shared" si="756"/>
        <v>2</v>
      </c>
      <c r="L1259" s="130">
        <f t="shared" si="757"/>
        <v>0.5</v>
      </c>
      <c r="M1259" s="42">
        <f t="shared" si="737"/>
        <v>410</v>
      </c>
      <c r="N1259" s="42"/>
      <c r="O1259" s="42"/>
      <c r="P1259" s="42"/>
      <c r="Q1259" s="42"/>
      <c r="R1259" s="42"/>
      <c r="S1259" s="5" t="s">
        <v>264</v>
      </c>
      <c r="T1259" s="56">
        <v>1345</v>
      </c>
      <c r="U1259" s="5"/>
      <c r="V1259" s="5"/>
      <c r="W1259" s="183"/>
    </row>
    <row r="1260" spans="1:23" ht="16.95" customHeight="1" x14ac:dyDescent="0.3">
      <c r="A1260" s="34"/>
      <c r="B1260" s="18">
        <v>1174</v>
      </c>
      <c r="C1260" s="176">
        <v>43543</v>
      </c>
      <c r="D1260" s="202" t="s">
        <v>23</v>
      </c>
      <c r="E1260" s="203"/>
      <c r="F1260" s="71"/>
      <c r="G1260" s="33"/>
      <c r="H1260" s="5"/>
      <c r="I1260" s="5"/>
      <c r="J1260" s="28">
        <f t="shared" si="754"/>
        <v>0</v>
      </c>
      <c r="K1260" s="42"/>
      <c r="L1260" s="5"/>
      <c r="M1260" s="42">
        <f t="shared" si="737"/>
        <v>0</v>
      </c>
      <c r="N1260" s="42"/>
      <c r="O1260" s="42"/>
      <c r="P1260" s="42"/>
      <c r="Q1260" s="42"/>
      <c r="R1260" s="42"/>
      <c r="S1260" s="5"/>
      <c r="T1260" s="5"/>
      <c r="U1260" s="5"/>
      <c r="V1260" s="5"/>
      <c r="W1260" s="183"/>
    </row>
    <row r="1261" spans="1:23" ht="16.95" customHeight="1" x14ac:dyDescent="0.3">
      <c r="A1261" s="34"/>
      <c r="B1261" s="18">
        <v>1175</v>
      </c>
      <c r="C1261" s="176">
        <v>43544</v>
      </c>
      <c r="D1261" s="202" t="s">
        <v>21</v>
      </c>
      <c r="E1261" s="203"/>
      <c r="F1261" s="71"/>
      <c r="G1261" s="33"/>
      <c r="H1261" s="5"/>
      <c r="I1261" s="5"/>
      <c r="J1261" s="28">
        <f t="shared" si="754"/>
        <v>0</v>
      </c>
      <c r="K1261" s="42"/>
      <c r="L1261" s="5"/>
      <c r="M1261" s="42">
        <f t="shared" si="737"/>
        <v>0</v>
      </c>
      <c r="N1261" s="42"/>
      <c r="O1261" s="42"/>
      <c r="P1261" s="42"/>
      <c r="Q1261" s="42"/>
      <c r="R1261" s="42"/>
      <c r="S1261" s="5"/>
      <c r="T1261" s="5"/>
      <c r="U1261" s="5"/>
      <c r="V1261" s="5"/>
      <c r="W1261" s="183"/>
    </row>
    <row r="1262" spans="1:23" ht="16.95" customHeight="1" x14ac:dyDescent="0.3">
      <c r="A1262" s="34"/>
      <c r="B1262" s="18">
        <v>1176</v>
      </c>
      <c r="C1262" s="176">
        <v>43545</v>
      </c>
      <c r="D1262" s="51">
        <v>0.45302083333333337</v>
      </c>
      <c r="E1262" s="51">
        <v>0.78866898148148146</v>
      </c>
      <c r="F1262" s="71">
        <f t="shared" si="753"/>
        <v>0.33564814814814808</v>
      </c>
      <c r="G1262" s="33">
        <v>8</v>
      </c>
      <c r="H1262" s="42">
        <f t="shared" ref="H1262:H1318" si="758">IF(G1262&gt;=9,1.5,0.5)</f>
        <v>0.5</v>
      </c>
      <c r="I1262" s="5">
        <f>IF((G1262="？"),"?",(G1262-H1262))</f>
        <v>7.5</v>
      </c>
      <c r="J1262" s="28">
        <f t="shared" si="754"/>
        <v>0</v>
      </c>
      <c r="K1262" s="42">
        <f>IF(2&lt;J1262,2,J1262)</f>
        <v>0</v>
      </c>
      <c r="L1262" s="130">
        <f>J1262-K1262</f>
        <v>0</v>
      </c>
      <c r="M1262" s="42">
        <f t="shared" si="737"/>
        <v>0</v>
      </c>
      <c r="N1262" s="42"/>
      <c r="O1262" s="42"/>
      <c r="P1262" s="42"/>
      <c r="Q1262" s="42"/>
      <c r="R1262" s="42"/>
      <c r="S1262" s="5"/>
      <c r="T1262" s="5"/>
      <c r="U1262" s="5"/>
      <c r="V1262" s="5"/>
      <c r="W1262" s="183"/>
    </row>
    <row r="1263" spans="1:23" ht="16.95" customHeight="1" x14ac:dyDescent="0.3">
      <c r="A1263" s="34"/>
      <c r="B1263" s="18">
        <v>1177</v>
      </c>
      <c r="C1263" s="176">
        <v>43546</v>
      </c>
      <c r="D1263" s="51">
        <v>0.45131944444444444</v>
      </c>
      <c r="E1263" s="51">
        <v>0.77885416666666663</v>
      </c>
      <c r="F1263" s="71">
        <f t="shared" si="753"/>
        <v>0.32753472222222219</v>
      </c>
      <c r="G1263" s="33">
        <v>8</v>
      </c>
      <c r="H1263" s="42">
        <f t="shared" si="758"/>
        <v>0.5</v>
      </c>
      <c r="I1263" s="5">
        <f>IF((G1263="？"),"?",(G1263-H1263))</f>
        <v>7.5</v>
      </c>
      <c r="J1263" s="28">
        <f t="shared" si="754"/>
        <v>0</v>
      </c>
      <c r="K1263" s="42">
        <f>IF(2&lt;J1263,2,J1263)</f>
        <v>0</v>
      </c>
      <c r="L1263" s="130">
        <f>J1263-K1263</f>
        <v>0</v>
      </c>
      <c r="M1263" s="42">
        <f t="shared" si="737"/>
        <v>0</v>
      </c>
      <c r="N1263" s="42"/>
      <c r="O1263" s="42"/>
      <c r="P1263" s="42"/>
      <c r="Q1263" s="42"/>
      <c r="R1263" s="42"/>
      <c r="S1263" s="5"/>
      <c r="T1263" s="5"/>
      <c r="U1263" s="5"/>
      <c r="V1263" s="5"/>
      <c r="W1263" s="183"/>
    </row>
    <row r="1264" spans="1:23" ht="16.95" customHeight="1" x14ac:dyDescent="0.3">
      <c r="A1264" s="34"/>
      <c r="B1264" s="18">
        <v>1178</v>
      </c>
      <c r="C1264" s="176">
        <v>43547</v>
      </c>
      <c r="D1264" s="51">
        <v>0.43652777777777779</v>
      </c>
      <c r="E1264" s="51">
        <v>0.79884259259259249</v>
      </c>
      <c r="F1264" s="71">
        <f t="shared" si="753"/>
        <v>0.3623148148148147</v>
      </c>
      <c r="G1264" s="33">
        <v>8.5</v>
      </c>
      <c r="H1264" s="42">
        <f t="shared" si="758"/>
        <v>0.5</v>
      </c>
      <c r="I1264" s="5">
        <f>IF((G1264="？"),"?",(G1264-H1264))</f>
        <v>8</v>
      </c>
      <c r="J1264" s="28">
        <f t="shared" si="754"/>
        <v>0</v>
      </c>
      <c r="K1264" s="42">
        <f>IF(2&lt;J1264,2,J1264)</f>
        <v>0</v>
      </c>
      <c r="L1264" s="130">
        <f>J1264-K1264</f>
        <v>0</v>
      </c>
      <c r="M1264" s="42">
        <f t="shared" si="737"/>
        <v>0</v>
      </c>
      <c r="N1264" s="42"/>
      <c r="O1264" s="42"/>
      <c r="P1264" s="42"/>
      <c r="Q1264" s="42"/>
      <c r="R1264" s="42"/>
      <c r="S1264" s="5"/>
      <c r="T1264" s="5"/>
      <c r="U1264" s="5"/>
      <c r="V1264" s="5"/>
      <c r="W1264" s="183"/>
    </row>
    <row r="1265" spans="1:24" ht="16.95" customHeight="1" x14ac:dyDescent="0.3">
      <c r="A1265" s="34"/>
      <c r="B1265" s="18">
        <v>1179</v>
      </c>
      <c r="C1265" s="176">
        <v>43548</v>
      </c>
      <c r="D1265" s="202" t="s">
        <v>21</v>
      </c>
      <c r="E1265" s="203"/>
      <c r="F1265" s="71"/>
      <c r="G1265" s="33"/>
      <c r="H1265" s="5"/>
      <c r="I1265" s="5"/>
      <c r="J1265" s="28">
        <f t="shared" si="754"/>
        <v>0</v>
      </c>
      <c r="K1265" s="42"/>
      <c r="L1265" s="5"/>
      <c r="M1265" s="42">
        <f t="shared" si="737"/>
        <v>0</v>
      </c>
      <c r="N1265" s="42"/>
      <c r="O1265" s="42"/>
      <c r="P1265" s="42"/>
      <c r="Q1265" s="42"/>
      <c r="R1265" s="42"/>
      <c r="S1265" s="5"/>
      <c r="T1265" s="5"/>
      <c r="U1265" s="5"/>
      <c r="V1265" s="5"/>
      <c r="W1265" s="183"/>
    </row>
    <row r="1266" spans="1:24" ht="16.95" customHeight="1" x14ac:dyDescent="0.3">
      <c r="A1266" s="34"/>
      <c r="B1266" s="18">
        <v>1180</v>
      </c>
      <c r="C1266" s="176">
        <v>43549</v>
      </c>
      <c r="D1266" s="51">
        <v>0.60222222222222221</v>
      </c>
      <c r="E1266" s="51">
        <v>0.9178587962962963</v>
      </c>
      <c r="F1266" s="71">
        <f t="shared" si="753"/>
        <v>0.31563657407407408</v>
      </c>
      <c r="G1266" s="33">
        <v>7.5</v>
      </c>
      <c r="H1266" s="42">
        <f t="shared" si="758"/>
        <v>0.5</v>
      </c>
      <c r="I1266" s="5">
        <f>IF((G1266="？"),"?",(G1266-H1266))</f>
        <v>7</v>
      </c>
      <c r="J1266" s="28">
        <f t="shared" si="754"/>
        <v>0</v>
      </c>
      <c r="K1266" s="42">
        <f>IF(2&lt;J1266,2,J1266)</f>
        <v>0</v>
      </c>
      <c r="L1266" s="130">
        <f>J1266-K1266</f>
        <v>0</v>
      </c>
      <c r="M1266" s="42">
        <f t="shared" si="737"/>
        <v>0</v>
      </c>
      <c r="N1266" s="42"/>
      <c r="O1266" s="42"/>
      <c r="P1266" s="42"/>
      <c r="Q1266" s="42"/>
      <c r="R1266" s="42"/>
      <c r="S1266" s="5"/>
      <c r="T1266" s="5"/>
      <c r="U1266" s="5"/>
      <c r="V1266" s="5"/>
      <c r="W1266" s="183"/>
    </row>
    <row r="1267" spans="1:24" ht="16.95" customHeight="1" x14ac:dyDescent="0.3">
      <c r="A1267" s="34"/>
      <c r="B1267" s="18">
        <v>1181</v>
      </c>
      <c r="C1267" s="176">
        <v>43550</v>
      </c>
      <c r="D1267" s="51">
        <v>0.42283564814814811</v>
      </c>
      <c r="E1267" s="51">
        <v>0.73125000000000007</v>
      </c>
      <c r="F1267" s="71">
        <f t="shared" si="753"/>
        <v>0.30841435185185195</v>
      </c>
      <c r="G1267" s="33">
        <v>7.5</v>
      </c>
      <c r="H1267" s="42">
        <f t="shared" si="758"/>
        <v>0.5</v>
      </c>
      <c r="I1267" s="5">
        <f>IF((G1267="？"),"?",(G1267-H1267))</f>
        <v>7</v>
      </c>
      <c r="J1267" s="28">
        <f t="shared" si="754"/>
        <v>0</v>
      </c>
      <c r="K1267" s="42">
        <f>IF(2&lt;J1267,2,J1267)</f>
        <v>0</v>
      </c>
      <c r="L1267" s="130">
        <f>J1267-K1267</f>
        <v>0</v>
      </c>
      <c r="M1267" s="42">
        <f t="shared" si="737"/>
        <v>0</v>
      </c>
      <c r="N1267" s="42"/>
      <c r="O1267" s="42"/>
      <c r="P1267" s="42"/>
      <c r="Q1267" s="42"/>
      <c r="R1267" s="42"/>
      <c r="S1267" s="5"/>
      <c r="T1267" s="5"/>
      <c r="U1267" s="5"/>
      <c r="V1267" s="5"/>
      <c r="W1267" s="183"/>
    </row>
    <row r="1268" spans="1:24" ht="16.95" customHeight="1" x14ac:dyDescent="0.3">
      <c r="A1268" s="34"/>
      <c r="B1268" s="18">
        <v>1182</v>
      </c>
      <c r="C1268" s="176">
        <v>43551</v>
      </c>
      <c r="D1268" s="202" t="s">
        <v>21</v>
      </c>
      <c r="E1268" s="203"/>
      <c r="F1268" s="71"/>
      <c r="G1268" s="33"/>
      <c r="H1268" s="5"/>
      <c r="I1268" s="5"/>
      <c r="J1268" s="28">
        <f t="shared" si="754"/>
        <v>0</v>
      </c>
      <c r="K1268" s="42"/>
      <c r="L1268" s="5"/>
      <c r="M1268" s="42">
        <f t="shared" si="737"/>
        <v>0</v>
      </c>
      <c r="N1268" s="42"/>
      <c r="O1268" s="42"/>
      <c r="P1268" s="42"/>
      <c r="Q1268" s="42"/>
      <c r="R1268" s="42"/>
      <c r="S1268" s="5"/>
      <c r="T1268" s="5"/>
      <c r="U1268" s="5"/>
      <c r="V1268" s="5"/>
      <c r="W1268" s="183"/>
    </row>
    <row r="1269" spans="1:24" ht="16.95" customHeight="1" x14ac:dyDescent="0.3">
      <c r="A1269" s="34"/>
      <c r="B1269" s="18">
        <v>1183</v>
      </c>
      <c r="C1269" s="176">
        <v>43552</v>
      </c>
      <c r="D1269" s="51">
        <v>0.4528935185185185</v>
      </c>
      <c r="E1269" s="51">
        <v>0.77946759259259257</v>
      </c>
      <c r="F1269" s="71">
        <f t="shared" si="753"/>
        <v>0.32657407407407407</v>
      </c>
      <c r="G1269" s="33">
        <v>8</v>
      </c>
      <c r="H1269" s="42">
        <f t="shared" si="758"/>
        <v>0.5</v>
      </c>
      <c r="I1269" s="5">
        <f t="shared" ref="I1269:I1304" si="759">IF((G1269="？"),"?",(G1269-H1269))</f>
        <v>7.5</v>
      </c>
      <c r="J1269" s="28">
        <f t="shared" si="754"/>
        <v>0</v>
      </c>
      <c r="K1269" s="42">
        <f t="shared" ref="K1269:K1304" si="760">IF(2&lt;J1269,2,J1269)</f>
        <v>0</v>
      </c>
      <c r="L1269" s="130">
        <f t="shared" ref="L1269:L1304" si="761">J1269-K1269</f>
        <v>0</v>
      </c>
      <c r="M1269" s="42">
        <f t="shared" si="737"/>
        <v>0</v>
      </c>
      <c r="N1269" s="42"/>
      <c r="O1269" s="42"/>
      <c r="P1269" s="42"/>
      <c r="Q1269" s="42"/>
      <c r="R1269" s="42"/>
      <c r="S1269" s="5"/>
      <c r="T1269" s="5"/>
      <c r="U1269" s="5"/>
      <c r="V1269" s="5"/>
      <c r="W1269" s="183"/>
    </row>
    <row r="1270" spans="1:24" ht="16.95" customHeight="1" x14ac:dyDescent="0.3">
      <c r="A1270" s="34"/>
      <c r="B1270" s="18">
        <v>1184</v>
      </c>
      <c r="C1270" s="176">
        <v>43553</v>
      </c>
      <c r="D1270" s="51">
        <v>0.45187500000000003</v>
      </c>
      <c r="E1270" s="51" t="s">
        <v>56</v>
      </c>
      <c r="F1270" s="71"/>
      <c r="G1270" s="33">
        <v>8.5</v>
      </c>
      <c r="H1270" s="42">
        <f t="shared" si="758"/>
        <v>0.5</v>
      </c>
      <c r="I1270" s="5">
        <f t="shared" si="759"/>
        <v>8</v>
      </c>
      <c r="J1270" s="28">
        <f t="shared" si="754"/>
        <v>0</v>
      </c>
      <c r="K1270" s="42">
        <f t="shared" si="760"/>
        <v>0</v>
      </c>
      <c r="L1270" s="130">
        <f t="shared" si="761"/>
        <v>0</v>
      </c>
      <c r="M1270" s="42">
        <f t="shared" si="737"/>
        <v>0</v>
      </c>
      <c r="N1270" s="42"/>
      <c r="O1270" s="42"/>
      <c r="P1270" s="42"/>
      <c r="Q1270" s="42"/>
      <c r="R1270" s="42"/>
      <c r="S1270" s="5"/>
      <c r="T1270" s="5"/>
      <c r="U1270" s="5"/>
      <c r="V1270" s="5"/>
      <c r="W1270" s="183"/>
    </row>
    <row r="1271" spans="1:24" ht="16.95" customHeight="1" x14ac:dyDescent="0.3">
      <c r="A1271" s="34"/>
      <c r="B1271" s="18">
        <v>1185</v>
      </c>
      <c r="C1271" s="176">
        <v>43554</v>
      </c>
      <c r="D1271" s="51">
        <v>0.44694444444444442</v>
      </c>
      <c r="E1271" s="51">
        <v>0.89748842592592604</v>
      </c>
      <c r="F1271" s="71">
        <f t="shared" si="753"/>
        <v>0.45054398148148161</v>
      </c>
      <c r="G1271" s="33">
        <v>11</v>
      </c>
      <c r="H1271" s="42">
        <f t="shared" si="758"/>
        <v>1.5</v>
      </c>
      <c r="I1271" s="5">
        <f t="shared" si="759"/>
        <v>9.5</v>
      </c>
      <c r="J1271" s="28">
        <f t="shared" si="754"/>
        <v>0</v>
      </c>
      <c r="K1271" s="42">
        <f t="shared" si="760"/>
        <v>0</v>
      </c>
      <c r="L1271" s="130">
        <f t="shared" si="761"/>
        <v>0</v>
      </c>
      <c r="M1271" s="42">
        <f t="shared" si="737"/>
        <v>0</v>
      </c>
      <c r="N1271" s="42"/>
      <c r="O1271" s="42"/>
      <c r="P1271" s="42"/>
      <c r="Q1271" s="42"/>
      <c r="R1271" s="42"/>
      <c r="S1271" s="5"/>
      <c r="T1271" s="5"/>
      <c r="U1271" s="5"/>
      <c r="V1271" s="5"/>
      <c r="W1271" s="183"/>
    </row>
    <row r="1272" spans="1:24" ht="16.95" customHeight="1" x14ac:dyDescent="0.3">
      <c r="A1272" s="34"/>
      <c r="B1272" s="18">
        <v>1186</v>
      </c>
      <c r="C1272" s="176">
        <v>43555</v>
      </c>
      <c r="D1272" s="51">
        <v>0.42348379629629629</v>
      </c>
      <c r="E1272" s="51">
        <v>0.8617824074074073</v>
      </c>
      <c r="F1272" s="71">
        <f t="shared" si="753"/>
        <v>0.43829861111111101</v>
      </c>
      <c r="G1272" s="33">
        <v>10.5</v>
      </c>
      <c r="H1272" s="42">
        <f t="shared" si="758"/>
        <v>1.5</v>
      </c>
      <c r="I1272" s="5">
        <f t="shared" si="759"/>
        <v>9</v>
      </c>
      <c r="J1272" s="28">
        <f t="shared" si="754"/>
        <v>0</v>
      </c>
      <c r="K1272" s="42">
        <f t="shared" si="760"/>
        <v>0</v>
      </c>
      <c r="L1272" s="130">
        <f t="shared" si="761"/>
        <v>0</v>
      </c>
      <c r="M1272" s="42">
        <f t="shared" si="737"/>
        <v>0</v>
      </c>
      <c r="N1272" s="42"/>
      <c r="O1272" s="42"/>
      <c r="P1272" s="42"/>
      <c r="Q1272" s="42"/>
      <c r="R1272" s="42"/>
      <c r="S1272" s="5"/>
      <c r="T1272" s="5"/>
      <c r="U1272" s="5"/>
      <c r="V1272" s="5"/>
      <c r="W1272" s="183"/>
    </row>
    <row r="1273" spans="1:24" x14ac:dyDescent="0.3">
      <c r="A1273" s="171" t="s">
        <v>64</v>
      </c>
      <c r="B1273" s="18">
        <v>1187</v>
      </c>
      <c r="C1273" s="176">
        <v>43556</v>
      </c>
      <c r="D1273" s="7" t="s">
        <v>69</v>
      </c>
      <c r="E1273" s="7">
        <v>0.91836805555555545</v>
      </c>
      <c r="F1273" s="9"/>
      <c r="G1273" s="5">
        <v>9</v>
      </c>
      <c r="H1273" s="42">
        <f t="shared" si="758"/>
        <v>1.5</v>
      </c>
      <c r="I1273" s="5">
        <f t="shared" si="759"/>
        <v>7.5</v>
      </c>
      <c r="J1273" s="28">
        <f t="shared" si="754"/>
        <v>0</v>
      </c>
      <c r="K1273" s="42">
        <f t="shared" si="760"/>
        <v>0</v>
      </c>
      <c r="L1273" s="130">
        <f t="shared" si="761"/>
        <v>0</v>
      </c>
      <c r="M1273" s="42">
        <f t="shared" si="737"/>
        <v>0</v>
      </c>
      <c r="N1273" s="42"/>
      <c r="O1273" s="42"/>
      <c r="P1273" s="42"/>
      <c r="Q1273" s="42"/>
      <c r="R1273" s="42"/>
      <c r="S1273" s="5"/>
      <c r="T1273" s="5"/>
      <c r="U1273" s="5"/>
      <c r="V1273" s="5"/>
      <c r="W1273" s="183"/>
      <c r="X1273" s="142"/>
    </row>
    <row r="1274" spans="1:24" x14ac:dyDescent="0.3">
      <c r="A1274" s="34" t="s">
        <v>113</v>
      </c>
      <c r="B1274" s="18">
        <v>1188</v>
      </c>
      <c r="C1274" s="176">
        <v>43557</v>
      </c>
      <c r="D1274" s="7">
        <v>0.45037037037037037</v>
      </c>
      <c r="E1274" s="7">
        <v>0.91856481481481478</v>
      </c>
      <c r="F1274" s="9">
        <f t="shared" si="753"/>
        <v>0.46819444444444441</v>
      </c>
      <c r="G1274" s="5">
        <v>11</v>
      </c>
      <c r="H1274" s="42">
        <f t="shared" si="758"/>
        <v>1.5</v>
      </c>
      <c r="I1274" s="5">
        <f t="shared" si="759"/>
        <v>9.5</v>
      </c>
      <c r="J1274" s="28">
        <f>IF(I1274-8&lt;0,0,(I1274-8))</f>
        <v>1.5</v>
      </c>
      <c r="K1274" s="42">
        <f t="shared" si="760"/>
        <v>1.5</v>
      </c>
      <c r="L1274" s="130">
        <f t="shared" si="761"/>
        <v>0</v>
      </c>
      <c r="M1274" s="42">
        <f t="shared" si="737"/>
        <v>234</v>
      </c>
      <c r="N1274" s="42"/>
      <c r="O1274" s="42"/>
      <c r="P1274" s="42"/>
      <c r="Q1274" s="42"/>
      <c r="R1274" s="42"/>
      <c r="S1274" s="5" t="s">
        <v>265</v>
      </c>
      <c r="T1274" s="56">
        <v>234</v>
      </c>
      <c r="U1274" s="5"/>
      <c r="V1274" s="5"/>
      <c r="W1274" s="183"/>
    </row>
    <row r="1275" spans="1:24" ht="34.049999999999997" customHeight="1" x14ac:dyDescent="0.3">
      <c r="A1275" s="34" t="s">
        <v>114</v>
      </c>
      <c r="B1275" s="18">
        <v>1189</v>
      </c>
      <c r="C1275" s="176">
        <v>43558</v>
      </c>
      <c r="D1275" s="7">
        <v>0.48902777777777778</v>
      </c>
      <c r="E1275" s="7">
        <v>0.92010416666666661</v>
      </c>
      <c r="F1275" s="9">
        <f t="shared" si="753"/>
        <v>0.43107638888888883</v>
      </c>
      <c r="G1275" s="5">
        <v>10.5</v>
      </c>
      <c r="H1275" s="42">
        <f t="shared" si="758"/>
        <v>1.5</v>
      </c>
      <c r="I1275" s="5">
        <f t="shared" si="759"/>
        <v>9</v>
      </c>
      <c r="J1275" s="28">
        <f>IF(I1275-8&lt;0,0,(I1275-8))</f>
        <v>1</v>
      </c>
      <c r="K1275" s="42">
        <f t="shared" si="760"/>
        <v>1</v>
      </c>
      <c r="L1275" s="35">
        <f t="shared" si="761"/>
        <v>0</v>
      </c>
      <c r="M1275" s="42"/>
      <c r="N1275" s="42"/>
      <c r="O1275" s="42"/>
      <c r="P1275" s="42"/>
      <c r="Q1275" s="42" t="s">
        <v>264</v>
      </c>
      <c r="R1275" s="42">
        <v>0</v>
      </c>
      <c r="S1275" s="5"/>
      <c r="T1275" s="5"/>
      <c r="U1275" s="35" t="s">
        <v>268</v>
      </c>
      <c r="V1275" s="56" t="s">
        <v>358</v>
      </c>
      <c r="W1275" s="183"/>
    </row>
    <row r="1276" spans="1:24" ht="67.95" customHeight="1" x14ac:dyDescent="0.3">
      <c r="A1276" s="34" t="s">
        <v>115</v>
      </c>
      <c r="B1276" s="18">
        <v>1190</v>
      </c>
      <c r="C1276" s="176">
        <v>43559</v>
      </c>
      <c r="D1276" s="7">
        <v>0.56185185185185182</v>
      </c>
      <c r="E1276" s="7">
        <v>0.94068287037037035</v>
      </c>
      <c r="F1276" s="9">
        <f t="shared" si="753"/>
        <v>0.37883101851851853</v>
      </c>
      <c r="G1276" s="5">
        <v>9</v>
      </c>
      <c r="H1276" s="42">
        <f t="shared" si="758"/>
        <v>1.5</v>
      </c>
      <c r="I1276" s="5">
        <f t="shared" si="759"/>
        <v>7.5</v>
      </c>
      <c r="J1276" s="28">
        <f t="shared" si="754"/>
        <v>0</v>
      </c>
      <c r="K1276" s="42">
        <f t="shared" si="760"/>
        <v>0</v>
      </c>
      <c r="L1276" s="130">
        <f t="shared" si="761"/>
        <v>0</v>
      </c>
      <c r="M1276" s="42">
        <f t="shared" si="737"/>
        <v>0</v>
      </c>
      <c r="N1276" s="42"/>
      <c r="O1276" s="42"/>
      <c r="P1276" s="42"/>
      <c r="Q1276" s="42"/>
      <c r="R1276" s="42"/>
      <c r="S1276" s="5"/>
      <c r="T1276" s="5"/>
      <c r="U1276" s="5"/>
      <c r="V1276" s="56"/>
      <c r="W1276" s="48" t="s">
        <v>307</v>
      </c>
    </row>
    <row r="1277" spans="1:24" x14ac:dyDescent="0.3">
      <c r="A1277" s="34" t="s">
        <v>104</v>
      </c>
      <c r="B1277" s="18"/>
      <c r="C1277" s="177" t="s">
        <v>207</v>
      </c>
      <c r="D1277" s="26"/>
      <c r="E1277" s="26"/>
      <c r="F1277" s="32"/>
      <c r="G1277" s="27">
        <f>SUM(G1249:G1276)</f>
        <v>207.5</v>
      </c>
      <c r="H1277" s="27">
        <f>SUM(H1249:H1276)</f>
        <v>23</v>
      </c>
      <c r="I1277" s="27">
        <f t="shared" ref="I1277:V1277" si="762">SUM(I1249:I1276)</f>
        <v>185</v>
      </c>
      <c r="J1277" s="27">
        <f t="shared" si="762"/>
        <v>5</v>
      </c>
      <c r="K1277" s="27">
        <f t="shared" si="762"/>
        <v>4.5</v>
      </c>
      <c r="L1277" s="36">
        <f t="shared" si="762"/>
        <v>0.5</v>
      </c>
      <c r="M1277" s="27">
        <f t="shared" si="762"/>
        <v>644</v>
      </c>
      <c r="N1277" s="27">
        <f t="shared" ref="N1277:P1277" si="763">SUM(N1249:N1276)</f>
        <v>0</v>
      </c>
      <c r="O1277" s="27">
        <f t="shared" si="763"/>
        <v>0</v>
      </c>
      <c r="P1277" s="27">
        <f t="shared" si="763"/>
        <v>0</v>
      </c>
      <c r="Q1277" s="27">
        <v>1</v>
      </c>
      <c r="R1277" s="27">
        <f t="shared" si="762"/>
        <v>1482</v>
      </c>
      <c r="S1277" s="27">
        <v>2</v>
      </c>
      <c r="T1277" s="27">
        <f t="shared" si="762"/>
        <v>1579</v>
      </c>
      <c r="U1277" s="36">
        <v>1</v>
      </c>
      <c r="V1277" s="27">
        <f t="shared" si="762"/>
        <v>0</v>
      </c>
      <c r="W1277" s="47" t="s">
        <v>234</v>
      </c>
    </row>
    <row r="1278" spans="1:24" x14ac:dyDescent="0.3">
      <c r="A1278" s="34"/>
      <c r="B1278" s="18"/>
      <c r="C1278" s="177" t="s">
        <v>336</v>
      </c>
      <c r="D1278" s="84"/>
      <c r="E1278" s="85"/>
      <c r="F1278" s="32"/>
      <c r="G1278" s="27">
        <f>G1277-G1274-G1259-G1275-G1255</f>
        <v>165.5</v>
      </c>
      <c r="H1278" s="27">
        <f>H1277-H1274-H1259-H1275-H1255</f>
        <v>18</v>
      </c>
      <c r="I1278" s="27">
        <f>I1277-I1274-I1259-I1275-I1255</f>
        <v>148</v>
      </c>
      <c r="J1278" s="27">
        <f>J1277-J1275-J1274-J1259-J1255</f>
        <v>0</v>
      </c>
      <c r="K1278" s="27">
        <f t="shared" ref="K1278:M1278" si="764">K1277-K1275-K1274-K1259-K1255</f>
        <v>0</v>
      </c>
      <c r="L1278" s="27">
        <f t="shared" si="764"/>
        <v>0</v>
      </c>
      <c r="M1278" s="27">
        <f t="shared" si="764"/>
        <v>0</v>
      </c>
      <c r="N1278" s="27">
        <f>N1277</f>
        <v>0</v>
      </c>
      <c r="O1278" s="27">
        <f t="shared" ref="O1278" si="765">O1277</f>
        <v>0</v>
      </c>
      <c r="P1278" s="27">
        <f t="shared" ref="P1278" si="766">P1277</f>
        <v>0</v>
      </c>
      <c r="Q1278" s="27">
        <f t="shared" ref="Q1278" si="767">Q1277</f>
        <v>1</v>
      </c>
      <c r="R1278" s="27">
        <f t="shared" ref="R1278" si="768">R1277</f>
        <v>1482</v>
      </c>
      <c r="S1278" s="27">
        <f t="shared" ref="S1278" si="769">S1277</f>
        <v>2</v>
      </c>
      <c r="T1278" s="27">
        <f t="shared" ref="T1278" si="770">T1277</f>
        <v>1579</v>
      </c>
      <c r="U1278" s="36">
        <f t="shared" ref="U1278" si="771">U1277</f>
        <v>1</v>
      </c>
      <c r="V1278" s="27">
        <f t="shared" ref="V1278" si="772">V1277</f>
        <v>0</v>
      </c>
      <c r="W1278" s="27"/>
    </row>
    <row r="1279" spans="1:24" ht="34.049999999999997" customHeight="1" x14ac:dyDescent="0.3">
      <c r="B1279" s="18">
        <v>1191</v>
      </c>
      <c r="C1279" s="179">
        <v>43560</v>
      </c>
      <c r="D1279" s="81">
        <v>0.4319675925925926</v>
      </c>
      <c r="E1279" s="81">
        <v>0.79883101851851857</v>
      </c>
      <c r="F1279" s="76">
        <f t="shared" si="753"/>
        <v>0.36686342592592597</v>
      </c>
      <c r="G1279" s="77">
        <v>9</v>
      </c>
      <c r="H1279" s="78">
        <f t="shared" si="758"/>
        <v>1.5</v>
      </c>
      <c r="I1279" s="77">
        <f t="shared" si="759"/>
        <v>7.5</v>
      </c>
      <c r="J1279" s="79">
        <f t="shared" ref="J1279:J1304" si="773">IF(I1279-10&lt;0,0,(I1279-10))</f>
        <v>0</v>
      </c>
      <c r="K1279" s="78">
        <f t="shared" si="760"/>
        <v>0</v>
      </c>
      <c r="L1279" s="80">
        <f t="shared" si="761"/>
        <v>0</v>
      </c>
      <c r="M1279" s="78"/>
      <c r="N1279" s="78"/>
      <c r="O1279" s="78"/>
      <c r="P1279" s="78"/>
      <c r="Q1279" s="78"/>
      <c r="R1279" s="78"/>
      <c r="S1279" s="77"/>
      <c r="T1279" s="77"/>
      <c r="U1279" s="77"/>
      <c r="V1279" s="100"/>
      <c r="W1279" s="48" t="s">
        <v>308</v>
      </c>
    </row>
    <row r="1280" spans="1:24" ht="16.95" customHeight="1" x14ac:dyDescent="0.3">
      <c r="A1280" s="34"/>
      <c r="B1280" s="18">
        <v>1192</v>
      </c>
      <c r="C1280" s="179">
        <v>43561</v>
      </c>
      <c r="D1280" s="81">
        <v>0.43054398148148149</v>
      </c>
      <c r="E1280" s="81">
        <v>0.93871527777777775</v>
      </c>
      <c r="F1280" s="76">
        <f t="shared" si="753"/>
        <v>0.50817129629629632</v>
      </c>
      <c r="G1280" s="77">
        <v>12</v>
      </c>
      <c r="H1280" s="78">
        <f t="shared" si="758"/>
        <v>1.5</v>
      </c>
      <c r="I1280" s="77">
        <f t="shared" si="759"/>
        <v>10.5</v>
      </c>
      <c r="J1280" s="79">
        <f t="shared" si="773"/>
        <v>0.5</v>
      </c>
      <c r="K1280" s="78">
        <f t="shared" si="760"/>
        <v>0.5</v>
      </c>
      <c r="L1280" s="80">
        <f t="shared" si="761"/>
        <v>0</v>
      </c>
      <c r="M1280" s="78"/>
      <c r="N1280" s="78"/>
      <c r="O1280" s="78"/>
      <c r="P1280" s="78"/>
      <c r="Q1280" s="78"/>
      <c r="R1280" s="78"/>
      <c r="S1280" s="77"/>
      <c r="T1280" s="77"/>
      <c r="U1280" s="77"/>
      <c r="V1280" s="77"/>
      <c r="W1280" s="183"/>
    </row>
    <row r="1281" spans="1:23" ht="16.95" customHeight="1" x14ac:dyDescent="0.3">
      <c r="A1281" s="34"/>
      <c r="B1281" s="18">
        <v>1193</v>
      </c>
      <c r="C1281" s="179">
        <v>43562</v>
      </c>
      <c r="D1281" s="81">
        <v>0.53892361111111109</v>
      </c>
      <c r="E1281" s="81">
        <v>0.91809027777777785</v>
      </c>
      <c r="F1281" s="76">
        <f t="shared" si="753"/>
        <v>0.37916666666666676</v>
      </c>
      <c r="G1281" s="77">
        <v>9</v>
      </c>
      <c r="H1281" s="78">
        <f t="shared" si="758"/>
        <v>1.5</v>
      </c>
      <c r="I1281" s="77">
        <f t="shared" si="759"/>
        <v>7.5</v>
      </c>
      <c r="J1281" s="79">
        <f t="shared" si="773"/>
        <v>0</v>
      </c>
      <c r="K1281" s="78">
        <f t="shared" si="760"/>
        <v>0</v>
      </c>
      <c r="L1281" s="80">
        <f t="shared" si="761"/>
        <v>0</v>
      </c>
      <c r="M1281" s="78" t="s">
        <v>264</v>
      </c>
      <c r="N1281" s="78"/>
      <c r="O1281" s="78"/>
      <c r="P1281" s="78"/>
      <c r="Q1281" s="78"/>
      <c r="R1281" s="78"/>
      <c r="S1281" s="77"/>
      <c r="T1281" s="77"/>
      <c r="U1281" s="77"/>
      <c r="V1281" s="77"/>
      <c r="W1281" s="183"/>
    </row>
    <row r="1282" spans="1:23" ht="16.95" customHeight="1" x14ac:dyDescent="0.3">
      <c r="A1282" s="34"/>
      <c r="B1282" s="18">
        <v>1194</v>
      </c>
      <c r="C1282" s="179">
        <v>43563</v>
      </c>
      <c r="D1282" s="81">
        <v>0.45751157407407406</v>
      </c>
      <c r="E1282" s="81">
        <v>0.91796296296296298</v>
      </c>
      <c r="F1282" s="76">
        <f t="shared" si="753"/>
        <v>0.46045138888888892</v>
      </c>
      <c r="G1282" s="77">
        <v>11</v>
      </c>
      <c r="H1282" s="78">
        <f t="shared" si="758"/>
        <v>1.5</v>
      </c>
      <c r="I1282" s="77">
        <f t="shared" si="759"/>
        <v>9.5</v>
      </c>
      <c r="J1282" s="79">
        <f t="shared" si="773"/>
        <v>0</v>
      </c>
      <c r="K1282" s="78">
        <f t="shared" si="760"/>
        <v>0</v>
      </c>
      <c r="L1282" s="80">
        <f t="shared" si="761"/>
        <v>0</v>
      </c>
      <c r="M1282" s="78"/>
      <c r="N1282" s="78"/>
      <c r="O1282" s="78"/>
      <c r="P1282" s="78"/>
      <c r="Q1282" s="78"/>
      <c r="R1282" s="78"/>
      <c r="S1282" s="77"/>
      <c r="T1282" s="77"/>
      <c r="U1282" s="77"/>
      <c r="V1282" s="77"/>
      <c r="W1282" s="183"/>
    </row>
    <row r="1283" spans="1:23" ht="16.95" customHeight="1" x14ac:dyDescent="0.3">
      <c r="A1283" s="34"/>
      <c r="B1283" s="18">
        <v>1195</v>
      </c>
      <c r="C1283" s="179">
        <v>43564</v>
      </c>
      <c r="D1283" s="81">
        <v>0.45172453703703702</v>
      </c>
      <c r="E1283" s="81">
        <v>0.91775462962962961</v>
      </c>
      <c r="F1283" s="76">
        <f t="shared" si="753"/>
        <v>0.46603009259259259</v>
      </c>
      <c r="G1283" s="77">
        <v>11</v>
      </c>
      <c r="H1283" s="78">
        <f t="shared" si="758"/>
        <v>1.5</v>
      </c>
      <c r="I1283" s="77">
        <f t="shared" si="759"/>
        <v>9.5</v>
      </c>
      <c r="J1283" s="79">
        <f t="shared" si="773"/>
        <v>0</v>
      </c>
      <c r="K1283" s="78">
        <f t="shared" si="760"/>
        <v>0</v>
      </c>
      <c r="L1283" s="80">
        <f t="shared" si="761"/>
        <v>0</v>
      </c>
      <c r="M1283" s="78"/>
      <c r="N1283" s="78"/>
      <c r="O1283" s="78"/>
      <c r="P1283" s="78"/>
      <c r="Q1283" s="78"/>
      <c r="R1283" s="78"/>
      <c r="S1283" s="77"/>
      <c r="T1283" s="77"/>
      <c r="U1283" s="77"/>
      <c r="V1283" s="77"/>
      <c r="W1283" s="183"/>
    </row>
    <row r="1284" spans="1:23" ht="16.95" customHeight="1" x14ac:dyDescent="0.3">
      <c r="A1284" s="34"/>
      <c r="B1284" s="18">
        <v>1196</v>
      </c>
      <c r="C1284" s="179">
        <v>43565</v>
      </c>
      <c r="D1284" s="198" t="s">
        <v>21</v>
      </c>
      <c r="E1284" s="199"/>
      <c r="F1284" s="76"/>
      <c r="G1284" s="77"/>
      <c r="H1284" s="78"/>
      <c r="I1284" s="77"/>
      <c r="J1284" s="79"/>
      <c r="K1284" s="78"/>
      <c r="L1284" s="80"/>
      <c r="M1284" s="78"/>
      <c r="N1284" s="78"/>
      <c r="O1284" s="78"/>
      <c r="P1284" s="78"/>
      <c r="Q1284" s="78"/>
      <c r="R1284" s="78"/>
      <c r="S1284" s="77"/>
      <c r="T1284" s="77"/>
      <c r="U1284" s="77"/>
      <c r="V1284" s="77"/>
      <c r="W1284" s="183"/>
    </row>
    <row r="1285" spans="1:23" ht="16.95" customHeight="1" x14ac:dyDescent="0.3">
      <c r="A1285" s="34"/>
      <c r="B1285" s="18">
        <v>1197</v>
      </c>
      <c r="C1285" s="179">
        <v>43566</v>
      </c>
      <c r="D1285" s="81">
        <v>0.42850694444444448</v>
      </c>
      <c r="E1285" s="81">
        <v>0.91993055555555558</v>
      </c>
      <c r="F1285" s="76">
        <f t="shared" si="753"/>
        <v>0.4914236111111111</v>
      </c>
      <c r="G1285" s="77">
        <v>12</v>
      </c>
      <c r="H1285" s="78">
        <f t="shared" si="758"/>
        <v>1.5</v>
      </c>
      <c r="I1285" s="77">
        <f t="shared" si="759"/>
        <v>10.5</v>
      </c>
      <c r="J1285" s="79">
        <f t="shared" si="773"/>
        <v>0.5</v>
      </c>
      <c r="K1285" s="78">
        <f t="shared" si="760"/>
        <v>0.5</v>
      </c>
      <c r="L1285" s="80">
        <f t="shared" si="761"/>
        <v>0</v>
      </c>
      <c r="M1285" s="78"/>
      <c r="N1285" s="78"/>
      <c r="O1285" s="78"/>
      <c r="P1285" s="78"/>
      <c r="Q1285" s="78"/>
      <c r="R1285" s="78"/>
      <c r="S1285" s="77"/>
      <c r="T1285" s="77"/>
      <c r="U1285" s="77"/>
      <c r="V1285" s="77"/>
      <c r="W1285" s="183"/>
    </row>
    <row r="1286" spans="1:23" ht="16.95" customHeight="1" x14ac:dyDescent="0.3">
      <c r="A1286" s="34"/>
      <c r="B1286" s="18">
        <v>1198</v>
      </c>
      <c r="C1286" s="179">
        <v>43567</v>
      </c>
      <c r="D1286" s="198" t="s">
        <v>21</v>
      </c>
      <c r="E1286" s="199"/>
      <c r="F1286" s="76"/>
      <c r="G1286" s="77"/>
      <c r="H1286" s="78"/>
      <c r="I1286" s="77"/>
      <c r="J1286" s="79">
        <f t="shared" si="773"/>
        <v>0</v>
      </c>
      <c r="K1286" s="78"/>
      <c r="L1286" s="80"/>
      <c r="M1286" s="78"/>
      <c r="N1286" s="78"/>
      <c r="O1286" s="78"/>
      <c r="P1286" s="78"/>
      <c r="Q1286" s="78"/>
      <c r="R1286" s="78"/>
      <c r="S1286" s="77"/>
      <c r="T1286" s="77"/>
      <c r="U1286" s="77"/>
      <c r="V1286" s="77"/>
      <c r="W1286" s="183"/>
    </row>
    <row r="1287" spans="1:23" ht="16.95" customHeight="1" x14ac:dyDescent="0.3">
      <c r="A1287" s="34"/>
      <c r="B1287" s="18">
        <v>1199</v>
      </c>
      <c r="C1287" s="179">
        <v>43568</v>
      </c>
      <c r="D1287" s="81">
        <v>0.43076388888888889</v>
      </c>
      <c r="E1287" s="81">
        <v>0.82354166666666673</v>
      </c>
      <c r="F1287" s="76">
        <f t="shared" si="753"/>
        <v>0.39277777777777784</v>
      </c>
      <c r="G1287" s="77">
        <v>9.5</v>
      </c>
      <c r="H1287" s="78">
        <f t="shared" si="758"/>
        <v>1.5</v>
      </c>
      <c r="I1287" s="77">
        <f t="shared" si="759"/>
        <v>8</v>
      </c>
      <c r="J1287" s="79">
        <f>IF(I1287-8&lt;0,0,(I1287-8))</f>
        <v>0</v>
      </c>
      <c r="K1287" s="78">
        <f t="shared" si="760"/>
        <v>0</v>
      </c>
      <c r="L1287" s="111">
        <f t="shared" si="761"/>
        <v>0</v>
      </c>
      <c r="M1287" s="78"/>
      <c r="N1287" s="78"/>
      <c r="O1287" s="78"/>
      <c r="P1287" s="78"/>
      <c r="Q1287" s="78"/>
      <c r="R1287" s="78"/>
      <c r="S1287" s="77"/>
      <c r="T1287" s="77"/>
      <c r="U1287" s="111" t="s">
        <v>268</v>
      </c>
      <c r="V1287" s="100"/>
      <c r="W1287" s="183"/>
    </row>
    <row r="1288" spans="1:23" ht="16.95" customHeight="1" x14ac:dyDescent="0.3">
      <c r="A1288" s="34"/>
      <c r="B1288" s="18">
        <v>1200</v>
      </c>
      <c r="C1288" s="179">
        <v>43569</v>
      </c>
      <c r="D1288" s="81">
        <v>0.51398148148148148</v>
      </c>
      <c r="E1288" s="81">
        <v>0.91947916666666663</v>
      </c>
      <c r="F1288" s="76">
        <f t="shared" si="753"/>
        <v>0.40549768518518514</v>
      </c>
      <c r="G1288" s="77">
        <v>9.5</v>
      </c>
      <c r="H1288" s="78">
        <f t="shared" si="758"/>
        <v>1.5</v>
      </c>
      <c r="I1288" s="77">
        <f t="shared" si="759"/>
        <v>8</v>
      </c>
      <c r="J1288" s="79">
        <f>IF(I1288-8&lt;0,0,(I1288-8))</f>
        <v>0</v>
      </c>
      <c r="K1288" s="78">
        <f t="shared" si="760"/>
        <v>0</v>
      </c>
      <c r="L1288" s="111">
        <f t="shared" si="761"/>
        <v>0</v>
      </c>
      <c r="M1288" s="78"/>
      <c r="N1288" s="78"/>
      <c r="O1288" s="78"/>
      <c r="P1288" s="78"/>
      <c r="Q1288" s="78"/>
      <c r="R1288" s="78"/>
      <c r="S1288" s="77"/>
      <c r="T1288" s="77"/>
      <c r="U1288" s="111" t="s">
        <v>268</v>
      </c>
      <c r="V1288" s="100"/>
      <c r="W1288" s="183"/>
    </row>
    <row r="1289" spans="1:23" ht="16.95" customHeight="1" x14ac:dyDescent="0.3">
      <c r="A1289" s="34"/>
      <c r="B1289" s="18">
        <v>1201</v>
      </c>
      <c r="C1289" s="179">
        <v>43570</v>
      </c>
      <c r="D1289" s="81">
        <v>0.45315972222222217</v>
      </c>
      <c r="E1289" s="81">
        <v>0.91871527777777784</v>
      </c>
      <c r="F1289" s="76">
        <f t="shared" si="753"/>
        <v>0.46555555555555567</v>
      </c>
      <c r="G1289" s="77">
        <v>11</v>
      </c>
      <c r="H1289" s="78">
        <f t="shared" si="758"/>
        <v>1.5</v>
      </c>
      <c r="I1289" s="77">
        <f t="shared" si="759"/>
        <v>9.5</v>
      </c>
      <c r="J1289" s="79">
        <f t="shared" si="773"/>
        <v>0</v>
      </c>
      <c r="K1289" s="78">
        <f t="shared" si="760"/>
        <v>0</v>
      </c>
      <c r="L1289" s="80">
        <f t="shared" si="761"/>
        <v>0</v>
      </c>
      <c r="M1289" s="78" t="s">
        <v>268</v>
      </c>
      <c r="N1289" s="78"/>
      <c r="O1289" s="78"/>
      <c r="P1289" s="78"/>
      <c r="Q1289" s="78"/>
      <c r="R1289" s="78"/>
      <c r="S1289" s="77"/>
      <c r="T1289" s="77"/>
      <c r="U1289" s="77"/>
      <c r="V1289" s="77"/>
      <c r="W1289" s="183"/>
    </row>
    <row r="1290" spans="1:23" ht="16.95" customHeight="1" x14ac:dyDescent="0.3">
      <c r="A1290" s="34"/>
      <c r="B1290" s="18">
        <v>1202</v>
      </c>
      <c r="C1290" s="179">
        <v>43571</v>
      </c>
      <c r="D1290" s="81">
        <v>0.46038194444444441</v>
      </c>
      <c r="E1290" s="81">
        <v>0.91756944444444455</v>
      </c>
      <c r="F1290" s="76">
        <f t="shared" si="753"/>
        <v>0.45718750000000014</v>
      </c>
      <c r="G1290" s="77">
        <v>11</v>
      </c>
      <c r="H1290" s="78">
        <f t="shared" si="758"/>
        <v>1.5</v>
      </c>
      <c r="I1290" s="77">
        <f t="shared" si="759"/>
        <v>9.5</v>
      </c>
      <c r="J1290" s="79">
        <f t="shared" si="773"/>
        <v>0</v>
      </c>
      <c r="K1290" s="78">
        <f t="shared" si="760"/>
        <v>0</v>
      </c>
      <c r="L1290" s="80">
        <f t="shared" si="761"/>
        <v>0</v>
      </c>
      <c r="M1290" s="78"/>
      <c r="N1290" s="78"/>
      <c r="O1290" s="78"/>
      <c r="P1290" s="78"/>
      <c r="Q1290" s="78"/>
      <c r="R1290" s="78"/>
      <c r="S1290" s="77"/>
      <c r="T1290" s="77"/>
      <c r="U1290" s="77"/>
      <c r="V1290" s="77"/>
      <c r="W1290" s="183"/>
    </row>
    <row r="1291" spans="1:23" ht="16.95" customHeight="1" x14ac:dyDescent="0.3">
      <c r="A1291" s="34"/>
      <c r="B1291" s="18">
        <v>1203</v>
      </c>
      <c r="C1291" s="179">
        <v>43572</v>
      </c>
      <c r="D1291" s="81">
        <v>0.4533564814814815</v>
      </c>
      <c r="E1291" s="81">
        <v>0.91883101851851856</v>
      </c>
      <c r="F1291" s="76">
        <f t="shared" si="753"/>
        <v>0.46547453703703706</v>
      </c>
      <c r="G1291" s="77">
        <v>11</v>
      </c>
      <c r="H1291" s="78">
        <f t="shared" si="758"/>
        <v>1.5</v>
      </c>
      <c r="I1291" s="77">
        <f t="shared" si="759"/>
        <v>9.5</v>
      </c>
      <c r="J1291" s="79">
        <f t="shared" si="773"/>
        <v>0</v>
      </c>
      <c r="K1291" s="78">
        <f t="shared" si="760"/>
        <v>0</v>
      </c>
      <c r="L1291" s="80">
        <f t="shared" si="761"/>
        <v>0</v>
      </c>
      <c r="M1291" s="78"/>
      <c r="N1291" s="78"/>
      <c r="O1291" s="78"/>
      <c r="P1291" s="78"/>
      <c r="Q1291" s="78"/>
      <c r="R1291" s="78"/>
      <c r="S1291" s="77"/>
      <c r="T1291" s="77"/>
      <c r="U1291" s="77"/>
      <c r="V1291" s="77"/>
      <c r="W1291" s="183"/>
    </row>
    <row r="1292" spans="1:23" ht="16.95" customHeight="1" x14ac:dyDescent="0.3">
      <c r="A1292" s="34"/>
      <c r="B1292" s="18">
        <v>1204</v>
      </c>
      <c r="C1292" s="179">
        <v>43573</v>
      </c>
      <c r="D1292" s="81">
        <v>0.45399305555555558</v>
      </c>
      <c r="E1292" s="81">
        <v>0.91780092592592588</v>
      </c>
      <c r="F1292" s="76">
        <f t="shared" si="753"/>
        <v>0.4638078703703703</v>
      </c>
      <c r="G1292" s="77">
        <v>11</v>
      </c>
      <c r="H1292" s="78">
        <f t="shared" si="758"/>
        <v>1.5</v>
      </c>
      <c r="I1292" s="77">
        <f t="shared" si="759"/>
        <v>9.5</v>
      </c>
      <c r="J1292" s="79">
        <f t="shared" si="773"/>
        <v>0</v>
      </c>
      <c r="K1292" s="78">
        <f t="shared" si="760"/>
        <v>0</v>
      </c>
      <c r="L1292" s="80">
        <f t="shared" si="761"/>
        <v>0</v>
      </c>
      <c r="M1292" s="78"/>
      <c r="N1292" s="78"/>
      <c r="O1292" s="78"/>
      <c r="P1292" s="78"/>
      <c r="Q1292" s="78"/>
      <c r="R1292" s="78"/>
      <c r="S1292" s="77"/>
      <c r="T1292" s="77"/>
      <c r="U1292" s="77"/>
      <c r="V1292" s="77"/>
      <c r="W1292" s="183"/>
    </row>
    <row r="1293" spans="1:23" x14ac:dyDescent="0.3">
      <c r="A1293" s="34"/>
      <c r="B1293" s="18">
        <v>1205</v>
      </c>
      <c r="C1293" s="179">
        <v>43574</v>
      </c>
      <c r="D1293" s="81">
        <v>0.45199074074074069</v>
      </c>
      <c r="E1293" s="81">
        <v>0.93920138888888882</v>
      </c>
      <c r="F1293" s="76">
        <f t="shared" si="753"/>
        <v>0.48721064814814813</v>
      </c>
      <c r="G1293" s="77">
        <v>11.5</v>
      </c>
      <c r="H1293" s="78">
        <f t="shared" si="758"/>
        <v>1.5</v>
      </c>
      <c r="I1293" s="77">
        <f t="shared" si="759"/>
        <v>10</v>
      </c>
      <c r="J1293" s="79">
        <f>IF(I1293-8&lt;0,0,(I1293-8))</f>
        <v>2</v>
      </c>
      <c r="K1293" s="78">
        <f t="shared" si="760"/>
        <v>2</v>
      </c>
      <c r="L1293" s="80">
        <f t="shared" si="761"/>
        <v>0</v>
      </c>
      <c r="M1293" s="78"/>
      <c r="N1293" s="78"/>
      <c r="O1293" s="78"/>
      <c r="P1293" s="78"/>
      <c r="Q1293" s="78"/>
      <c r="R1293" s="78"/>
      <c r="S1293" s="77" t="s">
        <v>264</v>
      </c>
      <c r="T1293" s="100"/>
      <c r="U1293" s="77"/>
      <c r="V1293" s="77"/>
      <c r="W1293" s="183"/>
    </row>
    <row r="1294" spans="1:23" ht="16.95" customHeight="1" x14ac:dyDescent="0.3">
      <c r="A1294" s="34"/>
      <c r="B1294" s="18">
        <v>1206</v>
      </c>
      <c r="C1294" s="179">
        <v>43575</v>
      </c>
      <c r="D1294" s="81">
        <v>0.43202546296296296</v>
      </c>
      <c r="E1294" s="81">
        <v>0.79424768518518529</v>
      </c>
      <c r="F1294" s="76">
        <f t="shared" si="753"/>
        <v>0.36222222222222233</v>
      </c>
      <c r="G1294" s="77">
        <v>8.5</v>
      </c>
      <c r="H1294" s="78">
        <f t="shared" si="758"/>
        <v>0.5</v>
      </c>
      <c r="I1294" s="77">
        <f t="shared" si="759"/>
        <v>8</v>
      </c>
      <c r="J1294" s="79">
        <f t="shared" si="773"/>
        <v>0</v>
      </c>
      <c r="K1294" s="78">
        <f t="shared" si="760"/>
        <v>0</v>
      </c>
      <c r="L1294" s="80">
        <f t="shared" si="761"/>
        <v>0</v>
      </c>
      <c r="M1294" s="78"/>
      <c r="N1294" s="78"/>
      <c r="O1294" s="78"/>
      <c r="P1294" s="78"/>
      <c r="Q1294" s="78"/>
      <c r="R1294" s="78"/>
      <c r="S1294" s="77"/>
      <c r="T1294" s="77"/>
      <c r="U1294" s="77"/>
      <c r="V1294" s="77"/>
      <c r="W1294" s="183"/>
    </row>
    <row r="1295" spans="1:23" ht="16.95" customHeight="1" x14ac:dyDescent="0.3">
      <c r="A1295" s="34"/>
      <c r="B1295" s="18">
        <v>1207</v>
      </c>
      <c r="C1295" s="179">
        <v>43576</v>
      </c>
      <c r="D1295" s="81" t="s">
        <v>82</v>
      </c>
      <c r="E1295" s="81" t="s">
        <v>56</v>
      </c>
      <c r="F1295" s="76"/>
      <c r="G1295" s="77">
        <v>9</v>
      </c>
      <c r="H1295" s="78">
        <f t="shared" si="758"/>
        <v>1.5</v>
      </c>
      <c r="I1295" s="77">
        <f t="shared" si="759"/>
        <v>7.5</v>
      </c>
      <c r="J1295" s="79">
        <f t="shared" si="773"/>
        <v>0</v>
      </c>
      <c r="K1295" s="78">
        <f t="shared" si="760"/>
        <v>0</v>
      </c>
      <c r="L1295" s="80">
        <f t="shared" si="761"/>
        <v>0</v>
      </c>
      <c r="M1295" s="78"/>
      <c r="N1295" s="78"/>
      <c r="O1295" s="78"/>
      <c r="P1295" s="78"/>
      <c r="Q1295" s="78"/>
      <c r="R1295" s="78"/>
      <c r="S1295" s="77"/>
      <c r="T1295" s="77"/>
      <c r="U1295" s="77"/>
      <c r="V1295" s="77"/>
      <c r="W1295" s="183"/>
    </row>
    <row r="1296" spans="1:23" ht="16.95" customHeight="1" x14ac:dyDescent="0.3">
      <c r="A1296" s="34"/>
      <c r="B1296" s="18">
        <v>1208</v>
      </c>
      <c r="C1296" s="179">
        <v>43577</v>
      </c>
      <c r="D1296" s="198" t="s">
        <v>21</v>
      </c>
      <c r="E1296" s="199"/>
      <c r="F1296" s="76"/>
      <c r="G1296" s="77"/>
      <c r="H1296" s="78"/>
      <c r="I1296" s="77"/>
      <c r="J1296" s="79"/>
      <c r="K1296" s="78"/>
      <c r="L1296" s="80"/>
      <c r="M1296" s="78"/>
      <c r="N1296" s="78"/>
      <c r="O1296" s="78"/>
      <c r="P1296" s="78"/>
      <c r="Q1296" s="78"/>
      <c r="R1296" s="78"/>
      <c r="S1296" s="77"/>
      <c r="T1296" s="77"/>
      <c r="U1296" s="77"/>
      <c r="V1296" s="77"/>
      <c r="W1296" s="183"/>
    </row>
    <row r="1297" spans="1:24" ht="16.95" customHeight="1" x14ac:dyDescent="0.3">
      <c r="A1297" s="34"/>
      <c r="B1297" s="18">
        <v>1209</v>
      </c>
      <c r="C1297" s="179">
        <v>43578</v>
      </c>
      <c r="D1297" s="198" t="s">
        <v>21</v>
      </c>
      <c r="E1297" s="199"/>
      <c r="F1297" s="76"/>
      <c r="G1297" s="77"/>
      <c r="H1297" s="78"/>
      <c r="I1297" s="77"/>
      <c r="J1297" s="79"/>
      <c r="K1297" s="78"/>
      <c r="L1297" s="80"/>
      <c r="M1297" s="78"/>
      <c r="N1297" s="78"/>
      <c r="O1297" s="78"/>
      <c r="P1297" s="78"/>
      <c r="Q1297" s="78"/>
      <c r="R1297" s="78"/>
      <c r="S1297" s="77"/>
      <c r="T1297" s="77"/>
      <c r="U1297" s="77"/>
      <c r="V1297" s="77"/>
      <c r="W1297" s="183"/>
    </row>
    <row r="1298" spans="1:24" ht="48.6" customHeight="1" x14ac:dyDescent="0.3">
      <c r="A1298" s="34"/>
      <c r="B1298" s="18">
        <v>1210</v>
      </c>
      <c r="C1298" s="179">
        <v>43579</v>
      </c>
      <c r="D1298" s="81">
        <v>0.43847222222222221</v>
      </c>
      <c r="E1298" s="81">
        <v>0.92002314814814812</v>
      </c>
      <c r="F1298" s="76">
        <f t="shared" si="753"/>
        <v>0.48155092592592591</v>
      </c>
      <c r="G1298" s="77">
        <v>11.5</v>
      </c>
      <c r="H1298" s="78">
        <f t="shared" si="758"/>
        <v>1.5</v>
      </c>
      <c r="I1298" s="77">
        <f t="shared" si="759"/>
        <v>10</v>
      </c>
      <c r="J1298" s="79">
        <f t="shared" si="773"/>
        <v>0</v>
      </c>
      <c r="K1298" s="78">
        <f t="shared" si="760"/>
        <v>0</v>
      </c>
      <c r="L1298" s="80">
        <f t="shared" si="761"/>
        <v>0</v>
      </c>
      <c r="M1298" s="78"/>
      <c r="N1298" s="78"/>
      <c r="O1298" s="78"/>
      <c r="P1298" s="78"/>
      <c r="Q1298" s="78"/>
      <c r="R1298" s="78"/>
      <c r="S1298" s="77"/>
      <c r="T1298" s="77"/>
      <c r="U1298" s="77"/>
      <c r="V1298" s="77"/>
      <c r="W1298" s="183"/>
    </row>
    <row r="1299" spans="1:24" ht="18.600000000000001" customHeight="1" x14ac:dyDescent="0.3">
      <c r="A1299" s="34"/>
      <c r="B1299" s="18">
        <v>1211</v>
      </c>
      <c r="C1299" s="179">
        <v>43580</v>
      </c>
      <c r="D1299" s="81">
        <v>0.43034722222222221</v>
      </c>
      <c r="E1299" s="81">
        <v>0.92186342592592585</v>
      </c>
      <c r="F1299" s="76">
        <f t="shared" si="753"/>
        <v>0.49151620370370364</v>
      </c>
      <c r="G1299" s="77">
        <v>12</v>
      </c>
      <c r="H1299" s="78">
        <f t="shared" si="758"/>
        <v>1.5</v>
      </c>
      <c r="I1299" s="77">
        <f t="shared" si="759"/>
        <v>10.5</v>
      </c>
      <c r="J1299" s="79">
        <f t="shared" si="773"/>
        <v>0.5</v>
      </c>
      <c r="K1299" s="78">
        <f t="shared" si="760"/>
        <v>0.5</v>
      </c>
      <c r="L1299" s="80">
        <f t="shared" si="761"/>
        <v>0</v>
      </c>
      <c r="M1299" s="78"/>
      <c r="N1299" s="78"/>
      <c r="O1299" s="78"/>
      <c r="P1299" s="78"/>
      <c r="Q1299" s="78"/>
      <c r="R1299" s="78"/>
      <c r="S1299" s="77"/>
      <c r="T1299" s="77"/>
      <c r="U1299" s="77"/>
      <c r="V1299" s="77"/>
      <c r="W1299" s="183"/>
    </row>
    <row r="1300" spans="1:24" ht="20.399999999999999" customHeight="1" x14ac:dyDescent="0.3">
      <c r="A1300" s="34"/>
      <c r="B1300" s="18">
        <v>1212</v>
      </c>
      <c r="C1300" s="179">
        <v>43581</v>
      </c>
      <c r="D1300" s="198" t="s">
        <v>21</v>
      </c>
      <c r="E1300" s="199"/>
      <c r="F1300" s="76"/>
      <c r="G1300" s="77"/>
      <c r="H1300" s="78"/>
      <c r="I1300" s="77"/>
      <c r="J1300" s="79"/>
      <c r="K1300" s="78"/>
      <c r="L1300" s="80"/>
      <c r="M1300" s="78"/>
      <c r="N1300" s="78"/>
      <c r="O1300" s="78"/>
      <c r="P1300" s="78"/>
      <c r="Q1300" s="78"/>
      <c r="R1300" s="78"/>
      <c r="S1300" s="77"/>
      <c r="T1300" s="77"/>
      <c r="U1300" s="77"/>
      <c r="V1300" s="77"/>
      <c r="W1300" s="183"/>
    </row>
    <row r="1301" spans="1:24" ht="16.95" customHeight="1" x14ac:dyDescent="0.3">
      <c r="A1301" s="34"/>
      <c r="B1301" s="18">
        <v>1213</v>
      </c>
      <c r="C1301" s="179">
        <v>43582</v>
      </c>
      <c r="D1301" s="81" t="s">
        <v>56</v>
      </c>
      <c r="E1301" s="81">
        <v>0.92031249999999998</v>
      </c>
      <c r="F1301" s="76"/>
      <c r="G1301" s="77">
        <v>10</v>
      </c>
      <c r="H1301" s="78">
        <f t="shared" si="758"/>
        <v>1.5</v>
      </c>
      <c r="I1301" s="77">
        <f t="shared" si="759"/>
        <v>8.5</v>
      </c>
      <c r="J1301" s="79">
        <f>IF(I1301-8&lt;0,0,(I1301-8))</f>
        <v>0.5</v>
      </c>
      <c r="K1301" s="78">
        <f t="shared" si="760"/>
        <v>0.5</v>
      </c>
      <c r="L1301" s="111">
        <f t="shared" si="761"/>
        <v>0</v>
      </c>
      <c r="M1301" s="78"/>
      <c r="N1301" s="78"/>
      <c r="O1301" s="78"/>
      <c r="P1301" s="78"/>
      <c r="Q1301" s="78"/>
      <c r="R1301" s="78"/>
      <c r="S1301" s="77"/>
      <c r="T1301" s="77"/>
      <c r="U1301" s="111" t="s">
        <v>269</v>
      </c>
      <c r="V1301" s="100"/>
      <c r="W1301" s="183"/>
    </row>
    <row r="1302" spans="1:24" ht="16.95" customHeight="1" x14ac:dyDescent="0.3">
      <c r="A1302" s="34"/>
      <c r="B1302" s="18">
        <v>1214</v>
      </c>
      <c r="C1302" s="179">
        <v>43583</v>
      </c>
      <c r="D1302" s="81">
        <v>0.50187499999999996</v>
      </c>
      <c r="E1302" s="81">
        <v>0.8418402777777777</v>
      </c>
      <c r="F1302" s="76">
        <f t="shared" si="753"/>
        <v>0.33996527777777774</v>
      </c>
      <c r="G1302" s="77">
        <v>8</v>
      </c>
      <c r="H1302" s="78">
        <f t="shared" si="758"/>
        <v>0.5</v>
      </c>
      <c r="I1302" s="77">
        <f t="shared" si="759"/>
        <v>7.5</v>
      </c>
      <c r="J1302" s="79">
        <f t="shared" si="773"/>
        <v>0</v>
      </c>
      <c r="K1302" s="78">
        <f t="shared" si="760"/>
        <v>0</v>
      </c>
      <c r="L1302" s="80">
        <f t="shared" si="761"/>
        <v>0</v>
      </c>
      <c r="M1302" s="78"/>
      <c r="N1302" s="78"/>
      <c r="O1302" s="78"/>
      <c r="P1302" s="78"/>
      <c r="Q1302" s="78"/>
      <c r="R1302" s="78"/>
      <c r="S1302" s="77"/>
      <c r="T1302" s="77"/>
      <c r="U1302" s="77"/>
      <c r="V1302" s="77"/>
      <c r="W1302" s="183"/>
    </row>
    <row r="1303" spans="1:24" ht="16.95" customHeight="1" x14ac:dyDescent="0.3">
      <c r="A1303" s="34"/>
      <c r="B1303" s="18">
        <v>1215</v>
      </c>
      <c r="C1303" s="179">
        <v>43584</v>
      </c>
      <c r="D1303" s="81">
        <v>0.45432870370370365</v>
      </c>
      <c r="E1303" s="81">
        <v>0.9175578703703704</v>
      </c>
      <c r="F1303" s="76">
        <f t="shared" si="753"/>
        <v>0.46322916666666675</v>
      </c>
      <c r="G1303" s="77">
        <v>11</v>
      </c>
      <c r="H1303" s="78">
        <f t="shared" si="758"/>
        <v>1.5</v>
      </c>
      <c r="I1303" s="77">
        <f t="shared" si="759"/>
        <v>9.5</v>
      </c>
      <c r="J1303" s="79">
        <f t="shared" si="773"/>
        <v>0</v>
      </c>
      <c r="K1303" s="78">
        <f t="shared" si="760"/>
        <v>0</v>
      </c>
      <c r="L1303" s="80">
        <f t="shared" si="761"/>
        <v>0</v>
      </c>
      <c r="M1303" s="78"/>
      <c r="N1303" s="78"/>
      <c r="O1303" s="78"/>
      <c r="P1303" s="78"/>
      <c r="Q1303" s="78"/>
      <c r="R1303" s="78"/>
      <c r="S1303" s="77"/>
      <c r="T1303" s="77"/>
      <c r="U1303" s="77"/>
      <c r="V1303" s="77"/>
      <c r="W1303" s="183"/>
    </row>
    <row r="1304" spans="1:24" ht="16.95" customHeight="1" x14ac:dyDescent="0.3">
      <c r="A1304" s="34"/>
      <c r="B1304" s="18">
        <v>1216</v>
      </c>
      <c r="C1304" s="179">
        <v>43585</v>
      </c>
      <c r="D1304" s="81">
        <v>0.42438657407407404</v>
      </c>
      <c r="E1304" s="81">
        <v>0.91983796296296294</v>
      </c>
      <c r="F1304" s="76">
        <f t="shared" si="753"/>
        <v>0.4954513888888889</v>
      </c>
      <c r="G1304" s="77">
        <v>12</v>
      </c>
      <c r="H1304" s="78">
        <f t="shared" si="758"/>
        <v>1.5</v>
      </c>
      <c r="I1304" s="77">
        <f t="shared" si="759"/>
        <v>10.5</v>
      </c>
      <c r="J1304" s="79">
        <f t="shared" si="773"/>
        <v>0.5</v>
      </c>
      <c r="K1304" s="78">
        <f t="shared" si="760"/>
        <v>0.5</v>
      </c>
      <c r="L1304" s="80">
        <f t="shared" si="761"/>
        <v>0</v>
      </c>
      <c r="M1304" s="78"/>
      <c r="N1304" s="78"/>
      <c r="O1304" s="78"/>
      <c r="P1304" s="78"/>
      <c r="Q1304" s="78"/>
      <c r="R1304" s="78"/>
      <c r="S1304" s="77"/>
      <c r="T1304" s="77"/>
      <c r="U1304" s="77"/>
      <c r="V1304" s="77"/>
      <c r="W1304" s="183"/>
    </row>
    <row r="1305" spans="1:24" ht="32.4" customHeight="1" x14ac:dyDescent="0.3">
      <c r="A1305" s="171" t="s">
        <v>48</v>
      </c>
      <c r="B1305" s="18">
        <v>1217</v>
      </c>
      <c r="C1305" s="179">
        <v>43586</v>
      </c>
      <c r="D1305" s="200" t="s">
        <v>54</v>
      </c>
      <c r="E1305" s="201"/>
      <c r="F1305" s="76"/>
      <c r="G1305" s="79"/>
      <c r="H1305" s="79"/>
      <c r="I1305" s="79"/>
      <c r="J1305" s="79"/>
      <c r="K1305" s="79"/>
      <c r="L1305" s="79"/>
      <c r="M1305" s="79"/>
      <c r="N1305" s="79"/>
      <c r="O1305" s="79"/>
      <c r="P1305" s="79"/>
      <c r="Q1305" s="79"/>
      <c r="R1305" s="79"/>
      <c r="S1305" s="79"/>
      <c r="T1305" s="79"/>
      <c r="U1305" s="79"/>
      <c r="V1305" s="100"/>
      <c r="W1305" s="48" t="s">
        <v>262</v>
      </c>
      <c r="X1305" s="142"/>
    </row>
    <row r="1306" spans="1:24" ht="18" customHeight="1" x14ac:dyDescent="0.3">
      <c r="A1306" s="34" t="s">
        <v>111</v>
      </c>
      <c r="B1306" s="18">
        <v>1218</v>
      </c>
      <c r="C1306" s="179">
        <v>43587</v>
      </c>
      <c r="D1306" s="198" t="s">
        <v>54</v>
      </c>
      <c r="E1306" s="199"/>
      <c r="F1306" s="76"/>
      <c r="G1306" s="77"/>
      <c r="H1306" s="77"/>
      <c r="I1306" s="77"/>
      <c r="J1306" s="77"/>
      <c r="K1306" s="77"/>
      <c r="L1306" s="77"/>
      <c r="M1306" s="77"/>
      <c r="N1306" s="77"/>
      <c r="O1306" s="77"/>
      <c r="P1306" s="77"/>
      <c r="Q1306" s="77"/>
      <c r="R1306" s="77"/>
      <c r="S1306" s="77"/>
      <c r="T1306" s="77"/>
      <c r="U1306" s="77"/>
      <c r="V1306" s="77"/>
      <c r="W1306" s="183"/>
    </row>
    <row r="1307" spans="1:24" x14ac:dyDescent="0.3">
      <c r="A1307" s="34" t="s">
        <v>112</v>
      </c>
      <c r="B1307" s="18"/>
      <c r="C1307" s="177" t="s">
        <v>207</v>
      </c>
      <c r="D1307" s="26"/>
      <c r="E1307" s="26"/>
      <c r="F1307" s="32"/>
      <c r="G1307" s="27">
        <f>SUM(G1279:G1306)</f>
        <v>220.5</v>
      </c>
      <c r="H1307" s="27">
        <f>SUM(H1279:H1306)</f>
        <v>29.5</v>
      </c>
      <c r="I1307" s="27">
        <f t="shared" ref="I1307:V1307" si="774">SUM(I1279:I1306)</f>
        <v>191</v>
      </c>
      <c r="J1307" s="27">
        <f t="shared" si="774"/>
        <v>4.5</v>
      </c>
      <c r="K1307" s="27">
        <f t="shared" si="774"/>
        <v>4.5</v>
      </c>
      <c r="L1307" s="36">
        <f t="shared" si="774"/>
        <v>0</v>
      </c>
      <c r="M1307" s="27">
        <f t="shared" si="774"/>
        <v>0</v>
      </c>
      <c r="N1307" s="27">
        <f t="shared" si="774"/>
        <v>0</v>
      </c>
      <c r="O1307" s="27">
        <f t="shared" si="774"/>
        <v>0</v>
      </c>
      <c r="P1307" s="27">
        <f t="shared" si="774"/>
        <v>0</v>
      </c>
      <c r="Q1307" s="27">
        <f t="shared" si="774"/>
        <v>0</v>
      </c>
      <c r="R1307" s="27">
        <f t="shared" si="774"/>
        <v>0</v>
      </c>
      <c r="S1307" s="27">
        <v>1</v>
      </c>
      <c r="T1307" s="27">
        <f t="shared" si="774"/>
        <v>0</v>
      </c>
      <c r="U1307" s="36">
        <f t="shared" si="774"/>
        <v>0</v>
      </c>
      <c r="V1307" s="27">
        <f t="shared" si="774"/>
        <v>0</v>
      </c>
      <c r="W1307" s="47" t="s">
        <v>235</v>
      </c>
    </row>
    <row r="1308" spans="1:24" x14ac:dyDescent="0.3">
      <c r="A1308" s="34"/>
      <c r="B1308" s="18"/>
      <c r="C1308" s="177" t="s">
        <v>336</v>
      </c>
      <c r="D1308" s="84"/>
      <c r="E1308" s="85"/>
      <c r="F1308" s="32"/>
      <c r="G1308" s="27">
        <f>G1307-G1293</f>
        <v>209</v>
      </c>
      <c r="H1308" s="27">
        <f t="shared" ref="H1308:M1308" si="775">H1307-H1293</f>
        <v>28</v>
      </c>
      <c r="I1308" s="27">
        <f t="shared" si="775"/>
        <v>181</v>
      </c>
      <c r="J1308" s="27">
        <f t="shared" si="775"/>
        <v>2.5</v>
      </c>
      <c r="K1308" s="27">
        <f t="shared" si="775"/>
        <v>2.5</v>
      </c>
      <c r="L1308" s="36">
        <f t="shared" si="775"/>
        <v>0</v>
      </c>
      <c r="M1308" s="27">
        <f t="shared" si="775"/>
        <v>0</v>
      </c>
      <c r="N1308" s="27">
        <f>N1307</f>
        <v>0</v>
      </c>
      <c r="O1308" s="27">
        <f t="shared" ref="O1308:P1308" si="776">O1307</f>
        <v>0</v>
      </c>
      <c r="P1308" s="27">
        <f t="shared" si="776"/>
        <v>0</v>
      </c>
      <c r="Q1308" s="27">
        <f t="shared" ref="Q1308" si="777">Q1307</f>
        <v>0</v>
      </c>
      <c r="R1308" s="27">
        <f t="shared" ref="R1308" si="778">R1307</f>
        <v>0</v>
      </c>
      <c r="S1308" s="27">
        <f t="shared" ref="S1308" si="779">S1307</f>
        <v>1</v>
      </c>
      <c r="T1308" s="27">
        <f t="shared" ref="T1308" si="780">T1307</f>
        <v>0</v>
      </c>
      <c r="U1308" s="36">
        <f t="shared" ref="U1308" si="781">U1307</f>
        <v>0</v>
      </c>
      <c r="V1308" s="27">
        <f t="shared" ref="V1308" si="782">V1307</f>
        <v>0</v>
      </c>
      <c r="W1308" s="27"/>
    </row>
    <row r="1309" spans="1:24" ht="16.95" customHeight="1" x14ac:dyDescent="0.3">
      <c r="A1309" s="34" t="s">
        <v>109</v>
      </c>
      <c r="B1309" s="18">
        <v>1219</v>
      </c>
      <c r="C1309" s="176">
        <v>43588</v>
      </c>
      <c r="D1309" s="7">
        <v>0.45379629629629631</v>
      </c>
      <c r="E1309" s="7">
        <v>0.86162037037037031</v>
      </c>
      <c r="F1309" s="9">
        <f t="shared" si="753"/>
        <v>0.40782407407407401</v>
      </c>
      <c r="G1309" s="5">
        <v>10</v>
      </c>
      <c r="H1309" s="42">
        <f t="shared" si="758"/>
        <v>1.5</v>
      </c>
      <c r="I1309" s="5">
        <f t="shared" ref="I1309:I1318" si="783">IF((G1309="？"),"?",(G1309-H1309))</f>
        <v>8.5</v>
      </c>
      <c r="J1309" s="28">
        <f t="shared" ref="J1309:J1318" si="784">IF(I1309-10&lt;0,0,(I1309-10))</f>
        <v>0</v>
      </c>
      <c r="K1309" s="42">
        <f t="shared" ref="K1309:K1318" si="785">IF(2&lt;J1309,2,J1309)</f>
        <v>0</v>
      </c>
      <c r="L1309" s="130">
        <f t="shared" ref="L1309:L1318" si="786">J1309-K1309</f>
        <v>0</v>
      </c>
      <c r="M1309" s="42"/>
      <c r="N1309" s="42"/>
      <c r="O1309" s="42"/>
      <c r="P1309" s="42"/>
      <c r="Q1309" s="42"/>
      <c r="R1309" s="42"/>
      <c r="S1309" s="5"/>
      <c r="T1309" s="5"/>
      <c r="U1309" s="5"/>
      <c r="V1309" s="5"/>
      <c r="W1309" s="183"/>
    </row>
    <row r="1310" spans="1:24" ht="16.95" customHeight="1" x14ac:dyDescent="0.3">
      <c r="A1310" s="34" t="s">
        <v>110</v>
      </c>
      <c r="B1310" s="18">
        <v>1220</v>
      </c>
      <c r="C1310" s="176">
        <v>43589</v>
      </c>
      <c r="D1310" s="7">
        <v>0.54348379629629628</v>
      </c>
      <c r="E1310" s="7">
        <v>0.91989583333333336</v>
      </c>
      <c r="F1310" s="9">
        <f t="shared" si="753"/>
        <v>0.37641203703703707</v>
      </c>
      <c r="G1310" s="5">
        <v>9</v>
      </c>
      <c r="H1310" s="42">
        <f t="shared" si="758"/>
        <v>1.5</v>
      </c>
      <c r="I1310" s="5">
        <f t="shared" si="783"/>
        <v>7.5</v>
      </c>
      <c r="J1310" s="28">
        <f t="shared" si="784"/>
        <v>0</v>
      </c>
      <c r="K1310" s="42">
        <f t="shared" si="785"/>
        <v>0</v>
      </c>
      <c r="L1310" s="130">
        <f t="shared" si="786"/>
        <v>0</v>
      </c>
      <c r="M1310" s="42"/>
      <c r="N1310" s="42"/>
      <c r="O1310" s="42"/>
      <c r="P1310" s="42"/>
      <c r="Q1310" s="42"/>
      <c r="R1310" s="42"/>
      <c r="S1310" s="5"/>
      <c r="T1310" s="5"/>
      <c r="U1310" s="5"/>
      <c r="V1310" s="5"/>
      <c r="W1310" s="183"/>
    </row>
    <row r="1311" spans="1:24" ht="16.95" customHeight="1" x14ac:dyDescent="0.3">
      <c r="A1311" s="34" t="s">
        <v>108</v>
      </c>
      <c r="B1311" s="18">
        <v>1221</v>
      </c>
      <c r="C1311" s="176">
        <v>43590</v>
      </c>
      <c r="D1311" s="7">
        <v>0.61925925925925929</v>
      </c>
      <c r="E1311" s="7">
        <v>0.92343750000000002</v>
      </c>
      <c r="F1311" s="9">
        <f t="shared" si="753"/>
        <v>0.30417824074074074</v>
      </c>
      <c r="G1311" s="5">
        <v>7.5</v>
      </c>
      <c r="H1311" s="42">
        <f t="shared" si="758"/>
        <v>0.5</v>
      </c>
      <c r="I1311" s="5">
        <f t="shared" si="783"/>
        <v>7</v>
      </c>
      <c r="J1311" s="28">
        <f t="shared" si="784"/>
        <v>0</v>
      </c>
      <c r="K1311" s="42">
        <f t="shared" si="785"/>
        <v>0</v>
      </c>
      <c r="L1311" s="130">
        <f t="shared" si="786"/>
        <v>0</v>
      </c>
      <c r="M1311" s="42"/>
      <c r="N1311" s="42"/>
      <c r="O1311" s="42"/>
      <c r="P1311" s="42"/>
      <c r="Q1311" s="42"/>
      <c r="R1311" s="42"/>
      <c r="S1311" s="5"/>
      <c r="T1311" s="5"/>
      <c r="U1311" s="5"/>
      <c r="V1311" s="5"/>
      <c r="W1311" s="183"/>
    </row>
    <row r="1312" spans="1:24" ht="16.95" customHeight="1" x14ac:dyDescent="0.3">
      <c r="B1312" s="18">
        <v>1222</v>
      </c>
      <c r="C1312" s="176">
        <v>43591</v>
      </c>
      <c r="D1312" s="189" t="s">
        <v>21</v>
      </c>
      <c r="E1312" s="190"/>
      <c r="F1312" s="9"/>
      <c r="G1312" s="5"/>
      <c r="H1312" s="42"/>
      <c r="I1312" s="5"/>
      <c r="J1312" s="28"/>
      <c r="K1312" s="42"/>
      <c r="L1312" s="130"/>
      <c r="M1312" s="42"/>
      <c r="N1312" s="42"/>
      <c r="O1312" s="42"/>
      <c r="P1312" s="42"/>
      <c r="Q1312" s="42"/>
      <c r="R1312" s="42"/>
      <c r="S1312" s="5"/>
      <c r="T1312" s="5"/>
      <c r="U1312" s="5"/>
      <c r="V1312" s="5"/>
      <c r="W1312" s="183"/>
    </row>
    <row r="1313" spans="1:23" ht="16.95" customHeight="1" x14ac:dyDescent="0.3">
      <c r="A1313" s="34"/>
      <c r="B1313" s="18">
        <v>1223</v>
      </c>
      <c r="C1313" s="176">
        <v>43592</v>
      </c>
      <c r="D1313" s="7">
        <v>0.45303240740740741</v>
      </c>
      <c r="E1313" s="7">
        <v>0.8818287037037037</v>
      </c>
      <c r="F1313" s="9">
        <f t="shared" si="753"/>
        <v>0.42879629629629629</v>
      </c>
      <c r="G1313" s="5">
        <v>10.5</v>
      </c>
      <c r="H1313" s="42">
        <f t="shared" si="758"/>
        <v>1.5</v>
      </c>
      <c r="I1313" s="5">
        <f t="shared" si="783"/>
        <v>9</v>
      </c>
      <c r="J1313" s="28">
        <f t="shared" si="784"/>
        <v>0</v>
      </c>
      <c r="K1313" s="42">
        <f t="shared" si="785"/>
        <v>0</v>
      </c>
      <c r="L1313" s="130">
        <f t="shared" si="786"/>
        <v>0</v>
      </c>
      <c r="M1313" s="42"/>
      <c r="N1313" s="42"/>
      <c r="O1313" s="42"/>
      <c r="P1313" s="42"/>
      <c r="Q1313" s="42"/>
      <c r="R1313" s="42"/>
      <c r="S1313" s="5"/>
      <c r="T1313" s="5"/>
      <c r="U1313" s="5"/>
      <c r="V1313" s="5"/>
      <c r="W1313" s="183"/>
    </row>
    <row r="1314" spans="1:23" ht="34.200000000000003" customHeight="1" x14ac:dyDescent="0.3">
      <c r="A1314" s="34"/>
      <c r="B1314" s="18">
        <v>1224</v>
      </c>
      <c r="C1314" s="176">
        <v>43593</v>
      </c>
      <c r="D1314" s="7">
        <v>0.4226273148148148</v>
      </c>
      <c r="E1314" s="7">
        <v>0.92061342592592599</v>
      </c>
      <c r="F1314" s="9">
        <f t="shared" si="753"/>
        <v>0.49798611111111118</v>
      </c>
      <c r="G1314" s="5">
        <v>12</v>
      </c>
      <c r="H1314" s="42">
        <f t="shared" si="758"/>
        <v>1.5</v>
      </c>
      <c r="I1314" s="5">
        <f t="shared" si="783"/>
        <v>10.5</v>
      </c>
      <c r="J1314" s="28">
        <f t="shared" si="784"/>
        <v>0.5</v>
      </c>
      <c r="K1314" s="42">
        <f t="shared" si="785"/>
        <v>0.5</v>
      </c>
      <c r="L1314" s="130">
        <f t="shared" si="786"/>
        <v>0</v>
      </c>
      <c r="M1314" s="42"/>
      <c r="N1314" s="42"/>
      <c r="O1314" s="42"/>
      <c r="P1314" s="42"/>
      <c r="Q1314" s="42"/>
      <c r="R1314" s="42"/>
      <c r="S1314" s="5"/>
      <c r="T1314" s="5"/>
      <c r="U1314" s="5"/>
      <c r="V1314" s="5"/>
      <c r="W1314" s="183"/>
    </row>
    <row r="1315" spans="1:23" ht="92.4" customHeight="1" x14ac:dyDescent="0.3">
      <c r="A1315" s="34"/>
      <c r="B1315" s="18">
        <v>1225</v>
      </c>
      <c r="C1315" s="176">
        <v>43594</v>
      </c>
      <c r="D1315" s="7" t="s">
        <v>56</v>
      </c>
      <c r="E1315" s="7" t="s">
        <v>56</v>
      </c>
      <c r="F1315" s="9"/>
      <c r="G1315" s="33">
        <v>8</v>
      </c>
      <c r="H1315" s="42">
        <f t="shared" si="758"/>
        <v>0.5</v>
      </c>
      <c r="I1315" s="5">
        <f t="shared" si="783"/>
        <v>7.5</v>
      </c>
      <c r="J1315" s="28">
        <f t="shared" si="784"/>
        <v>0</v>
      </c>
      <c r="K1315" s="42">
        <f t="shared" si="785"/>
        <v>0</v>
      </c>
      <c r="L1315" s="130">
        <f t="shared" si="786"/>
        <v>0</v>
      </c>
      <c r="M1315" s="42" t="s">
        <v>268</v>
      </c>
      <c r="N1315" s="42"/>
      <c r="O1315" s="42"/>
      <c r="P1315" s="42"/>
      <c r="Q1315" s="42"/>
      <c r="R1315" s="42"/>
      <c r="S1315" s="5"/>
      <c r="T1315" s="5"/>
      <c r="U1315" s="5"/>
      <c r="V1315" s="5"/>
      <c r="W1315" s="183"/>
    </row>
    <row r="1316" spans="1:23" ht="16.95" customHeight="1" x14ac:dyDescent="0.3">
      <c r="A1316" s="34"/>
      <c r="B1316" s="18">
        <v>1226</v>
      </c>
      <c r="C1316" s="176">
        <v>43595</v>
      </c>
      <c r="D1316" s="7">
        <v>0.4365046296296296</v>
      </c>
      <c r="E1316" s="7">
        <v>0.7775347222222222</v>
      </c>
      <c r="F1316" s="9">
        <f>E1316-D1316</f>
        <v>0.34103009259259259</v>
      </c>
      <c r="G1316" s="5">
        <v>8</v>
      </c>
      <c r="H1316" s="42">
        <f t="shared" si="758"/>
        <v>0.5</v>
      </c>
      <c r="I1316" s="5">
        <f t="shared" si="783"/>
        <v>7.5</v>
      </c>
      <c r="J1316" s="28">
        <f t="shared" si="784"/>
        <v>0</v>
      </c>
      <c r="K1316" s="42">
        <f t="shared" si="785"/>
        <v>0</v>
      </c>
      <c r="L1316" s="130">
        <f t="shared" si="786"/>
        <v>0</v>
      </c>
      <c r="M1316" s="42"/>
      <c r="N1316" s="42"/>
      <c r="O1316" s="42"/>
      <c r="P1316" s="42"/>
      <c r="Q1316" s="42"/>
      <c r="R1316" s="42"/>
      <c r="S1316" s="5"/>
      <c r="T1316" s="5"/>
      <c r="U1316" s="5"/>
      <c r="V1316" s="5"/>
      <c r="W1316" s="183"/>
    </row>
    <row r="1317" spans="1:23" ht="16.95" customHeight="1" x14ac:dyDescent="0.3">
      <c r="A1317" s="34"/>
      <c r="B1317" s="18">
        <v>1227</v>
      </c>
      <c r="C1317" s="176">
        <v>43596</v>
      </c>
      <c r="D1317" s="7">
        <v>0.69681712962962961</v>
      </c>
      <c r="E1317" s="7">
        <v>0.92021990740740733</v>
      </c>
      <c r="F1317" s="9">
        <f>E1317-D1317</f>
        <v>0.22340277777777773</v>
      </c>
      <c r="G1317" s="5">
        <v>5.5</v>
      </c>
      <c r="H1317" s="42">
        <f t="shared" si="758"/>
        <v>0.5</v>
      </c>
      <c r="I1317" s="5">
        <f t="shared" si="783"/>
        <v>5</v>
      </c>
      <c r="J1317" s="28">
        <f t="shared" si="784"/>
        <v>0</v>
      </c>
      <c r="K1317" s="42">
        <f t="shared" si="785"/>
        <v>0</v>
      </c>
      <c r="L1317" s="130">
        <f t="shared" si="786"/>
        <v>0</v>
      </c>
      <c r="M1317" s="42"/>
      <c r="N1317" s="42"/>
      <c r="O1317" s="42"/>
      <c r="P1317" s="42"/>
      <c r="Q1317" s="42"/>
      <c r="R1317" s="42"/>
      <c r="S1317" s="5"/>
      <c r="T1317" s="5"/>
      <c r="U1317" s="5"/>
      <c r="V1317" s="5"/>
      <c r="W1317" s="183"/>
    </row>
    <row r="1318" spans="1:23" ht="16.95" customHeight="1" x14ac:dyDescent="0.3">
      <c r="A1318" s="34"/>
      <c r="B1318" s="18">
        <v>1228</v>
      </c>
      <c r="C1318" s="176">
        <v>43597</v>
      </c>
      <c r="D1318" s="7">
        <v>0.43083333333333335</v>
      </c>
      <c r="E1318" s="7">
        <v>0.82041666666666668</v>
      </c>
      <c r="F1318" s="9">
        <f>E1318-D1318</f>
        <v>0.38958333333333334</v>
      </c>
      <c r="G1318" s="5">
        <v>9.5</v>
      </c>
      <c r="H1318" s="42">
        <f t="shared" si="758"/>
        <v>1.5</v>
      </c>
      <c r="I1318" s="5">
        <f t="shared" si="783"/>
        <v>8</v>
      </c>
      <c r="J1318" s="28">
        <f t="shared" si="784"/>
        <v>0</v>
      </c>
      <c r="K1318" s="42">
        <f t="shared" si="785"/>
        <v>0</v>
      </c>
      <c r="L1318" s="130">
        <f t="shared" si="786"/>
        <v>0</v>
      </c>
      <c r="M1318" s="42"/>
      <c r="N1318" s="42"/>
      <c r="O1318" s="42"/>
      <c r="P1318" s="42"/>
      <c r="Q1318" s="42"/>
      <c r="R1318" s="42"/>
      <c r="S1318" s="5"/>
      <c r="T1318" s="5"/>
      <c r="U1318" s="5"/>
      <c r="V1318" s="5"/>
      <c r="W1318" s="48" t="s">
        <v>237</v>
      </c>
    </row>
    <row r="1319" spans="1:23" ht="16.95" customHeight="1" x14ac:dyDescent="0.3">
      <c r="A1319" s="34"/>
      <c r="B1319" s="18">
        <v>1229</v>
      </c>
      <c r="C1319" s="176">
        <v>43598</v>
      </c>
      <c r="D1319" s="189" t="s">
        <v>21</v>
      </c>
      <c r="E1319" s="190"/>
      <c r="F1319" s="9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183"/>
    </row>
    <row r="1320" spans="1:23" ht="16.95" customHeight="1" x14ac:dyDescent="0.3">
      <c r="A1320" s="34"/>
      <c r="B1320" s="18">
        <v>1230</v>
      </c>
      <c r="C1320" s="176">
        <v>43599</v>
      </c>
      <c r="D1320" s="189" t="s">
        <v>21</v>
      </c>
      <c r="E1320" s="190"/>
      <c r="F1320" s="9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183"/>
    </row>
    <row r="1321" spans="1:23" ht="16.95" customHeight="1" x14ac:dyDescent="0.3">
      <c r="A1321" s="34"/>
      <c r="B1321" s="18">
        <v>1231</v>
      </c>
      <c r="C1321" s="176">
        <v>43600</v>
      </c>
      <c r="D1321" s="189" t="s">
        <v>21</v>
      </c>
      <c r="E1321" s="190"/>
      <c r="F1321" s="9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183"/>
    </row>
    <row r="1322" spans="1:23" ht="16.95" customHeight="1" x14ac:dyDescent="0.3">
      <c r="A1322" s="34"/>
      <c r="B1322" s="18">
        <v>1232</v>
      </c>
      <c r="C1322" s="176">
        <v>43601</v>
      </c>
      <c r="D1322" s="189" t="s">
        <v>21</v>
      </c>
      <c r="E1322" s="190"/>
      <c r="F1322" s="9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183"/>
    </row>
    <row r="1323" spans="1:23" ht="16.95" customHeight="1" x14ac:dyDescent="0.3">
      <c r="A1323" s="34"/>
      <c r="B1323" s="18">
        <v>1233</v>
      </c>
      <c r="C1323" s="176">
        <v>43602</v>
      </c>
      <c r="D1323" s="189" t="s">
        <v>21</v>
      </c>
      <c r="E1323" s="190"/>
      <c r="F1323" s="9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183"/>
    </row>
    <row r="1324" spans="1:23" ht="16.95" customHeight="1" x14ac:dyDescent="0.3">
      <c r="A1324" s="34"/>
      <c r="B1324" s="18">
        <v>1234</v>
      </c>
      <c r="C1324" s="176">
        <v>43603</v>
      </c>
      <c r="D1324" s="189" t="s">
        <v>21</v>
      </c>
      <c r="E1324" s="190"/>
      <c r="F1324" s="9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183"/>
    </row>
    <row r="1325" spans="1:23" ht="16.95" customHeight="1" x14ac:dyDescent="0.3">
      <c r="A1325" s="34"/>
      <c r="B1325" s="18">
        <v>1235</v>
      </c>
      <c r="C1325" s="176">
        <v>43604</v>
      </c>
      <c r="D1325" s="189" t="s">
        <v>21</v>
      </c>
      <c r="E1325" s="190"/>
      <c r="F1325" s="9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183"/>
    </row>
    <row r="1326" spans="1:23" ht="16.95" customHeight="1" x14ac:dyDescent="0.3">
      <c r="A1326" s="34"/>
      <c r="B1326" s="18">
        <v>1236</v>
      </c>
      <c r="C1326" s="176">
        <v>43605</v>
      </c>
      <c r="D1326" s="189" t="s">
        <v>21</v>
      </c>
      <c r="E1326" s="190"/>
      <c r="F1326" s="9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183"/>
    </row>
    <row r="1327" spans="1:23" ht="16.95" customHeight="1" x14ac:dyDescent="0.3">
      <c r="A1327" s="34"/>
      <c r="B1327" s="18">
        <v>1237</v>
      </c>
      <c r="C1327" s="176">
        <v>43606</v>
      </c>
      <c r="D1327" s="189" t="s">
        <v>21</v>
      </c>
      <c r="E1327" s="190"/>
      <c r="F1327" s="9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183"/>
    </row>
    <row r="1328" spans="1:23" ht="16.95" customHeight="1" x14ac:dyDescent="0.3">
      <c r="A1328" s="34"/>
      <c r="B1328" s="18">
        <v>1238</v>
      </c>
      <c r="C1328" s="176">
        <v>43607</v>
      </c>
      <c r="D1328" s="189" t="s">
        <v>21</v>
      </c>
      <c r="E1328" s="190"/>
      <c r="F1328" s="9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183"/>
    </row>
    <row r="1329" spans="1:23" ht="16.95" customHeight="1" x14ac:dyDescent="0.3">
      <c r="A1329" s="34"/>
      <c r="B1329" s="18">
        <v>1239</v>
      </c>
      <c r="C1329" s="176">
        <v>43608</v>
      </c>
      <c r="D1329" s="189" t="s">
        <v>21</v>
      </c>
      <c r="E1329" s="190"/>
      <c r="F1329" s="9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183"/>
    </row>
    <row r="1330" spans="1:23" ht="16.95" customHeight="1" x14ac:dyDescent="0.3">
      <c r="A1330" s="34"/>
      <c r="B1330" s="18">
        <v>1240</v>
      </c>
      <c r="C1330" s="176">
        <v>43609</v>
      </c>
      <c r="D1330" s="189" t="s">
        <v>21</v>
      </c>
      <c r="E1330" s="190"/>
      <c r="F1330" s="9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183"/>
    </row>
    <row r="1331" spans="1:23" ht="16.95" customHeight="1" x14ac:dyDescent="0.3">
      <c r="A1331" s="34"/>
      <c r="B1331" s="18">
        <v>1241</v>
      </c>
      <c r="C1331" s="176">
        <v>43610</v>
      </c>
      <c r="D1331" s="189" t="s">
        <v>21</v>
      </c>
      <c r="E1331" s="190"/>
      <c r="F1331" s="9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183"/>
    </row>
    <row r="1332" spans="1:23" ht="16.95" customHeight="1" x14ac:dyDescent="0.3">
      <c r="A1332" s="34"/>
      <c r="B1332" s="18">
        <v>1242</v>
      </c>
      <c r="C1332" s="176">
        <v>43611</v>
      </c>
      <c r="D1332" s="189" t="s">
        <v>21</v>
      </c>
      <c r="E1332" s="190"/>
      <c r="F1332" s="9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183"/>
    </row>
    <row r="1333" spans="1:23" ht="16.95" customHeight="1" x14ac:dyDescent="0.3">
      <c r="A1333" s="34"/>
      <c r="B1333" s="18">
        <v>1243</v>
      </c>
      <c r="C1333" s="176">
        <v>43612</v>
      </c>
      <c r="D1333" s="189" t="s">
        <v>21</v>
      </c>
      <c r="E1333" s="190"/>
      <c r="F1333" s="9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183"/>
    </row>
    <row r="1334" spans="1:23" ht="16.95" customHeight="1" x14ac:dyDescent="0.3">
      <c r="A1334" s="34"/>
      <c r="B1334" s="18">
        <v>1244</v>
      </c>
      <c r="C1334" s="176">
        <v>43613</v>
      </c>
      <c r="D1334" s="189" t="s">
        <v>21</v>
      </c>
      <c r="E1334" s="190"/>
      <c r="F1334" s="9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183"/>
    </row>
    <row r="1335" spans="1:23" ht="16.95" customHeight="1" x14ac:dyDescent="0.3">
      <c r="A1335" s="34"/>
      <c r="B1335" s="18">
        <v>1245</v>
      </c>
      <c r="C1335" s="176">
        <v>43614</v>
      </c>
      <c r="D1335" s="189" t="s">
        <v>21</v>
      </c>
      <c r="E1335" s="190"/>
      <c r="F1335" s="9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183"/>
    </row>
    <row r="1336" spans="1:23" ht="16.95" customHeight="1" x14ac:dyDescent="0.3">
      <c r="A1336" s="34"/>
      <c r="B1336" s="18">
        <v>1246</v>
      </c>
      <c r="C1336" s="176">
        <v>43615</v>
      </c>
      <c r="D1336" s="189" t="s">
        <v>21</v>
      </c>
      <c r="E1336" s="190"/>
      <c r="F1336" s="9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183"/>
    </row>
    <row r="1337" spans="1:23" x14ac:dyDescent="0.3">
      <c r="A1337" s="34"/>
      <c r="B1337" s="18"/>
      <c r="C1337" s="182" t="s">
        <v>207</v>
      </c>
      <c r="D1337" s="26"/>
      <c r="E1337" s="26"/>
      <c r="F1337" s="105"/>
      <c r="G1337" s="27">
        <f>SUM(G1309:G1336)</f>
        <v>80</v>
      </c>
      <c r="H1337" s="134">
        <f t="shared" ref="H1337:V1337" si="787">SUM(H1309:H1336)</f>
        <v>9.5</v>
      </c>
      <c r="I1337" s="134">
        <f t="shared" si="787"/>
        <v>70.5</v>
      </c>
      <c r="J1337" s="134">
        <f t="shared" si="787"/>
        <v>0.5</v>
      </c>
      <c r="K1337" s="134">
        <f t="shared" si="787"/>
        <v>0.5</v>
      </c>
      <c r="L1337" s="143">
        <f t="shared" si="787"/>
        <v>0</v>
      </c>
      <c r="M1337" s="134">
        <f t="shared" si="787"/>
        <v>0</v>
      </c>
      <c r="N1337" s="134">
        <f t="shared" si="787"/>
        <v>0</v>
      </c>
      <c r="O1337" s="134">
        <f t="shared" si="787"/>
        <v>0</v>
      </c>
      <c r="P1337" s="134">
        <f t="shared" si="787"/>
        <v>0</v>
      </c>
      <c r="Q1337" s="134">
        <f t="shared" si="787"/>
        <v>0</v>
      </c>
      <c r="R1337" s="134">
        <f t="shared" si="787"/>
        <v>0</v>
      </c>
      <c r="S1337" s="134">
        <f t="shared" si="787"/>
        <v>0</v>
      </c>
      <c r="T1337" s="134">
        <f t="shared" si="787"/>
        <v>0</v>
      </c>
      <c r="U1337" s="143">
        <f t="shared" si="787"/>
        <v>0</v>
      </c>
      <c r="V1337" s="27">
        <f t="shared" si="787"/>
        <v>0</v>
      </c>
      <c r="W1337" s="47" t="s">
        <v>236</v>
      </c>
    </row>
    <row r="1338" spans="1:23" ht="16.8" thickBot="1" x14ac:dyDescent="0.35">
      <c r="A1338" s="34"/>
      <c r="B1338" s="137"/>
      <c r="C1338" s="177" t="s">
        <v>336</v>
      </c>
      <c r="D1338" s="115"/>
      <c r="E1338" s="85"/>
      <c r="F1338" s="32"/>
      <c r="G1338" s="116">
        <f>G1337</f>
        <v>80</v>
      </c>
      <c r="H1338" s="27">
        <f t="shared" ref="H1338" si="788">H1337</f>
        <v>9.5</v>
      </c>
      <c r="I1338" s="27">
        <f t="shared" ref="I1338" si="789">I1337</f>
        <v>70.5</v>
      </c>
      <c r="J1338" s="27">
        <f t="shared" ref="J1338" si="790">J1337</f>
        <v>0.5</v>
      </c>
      <c r="K1338" s="27">
        <f t="shared" ref="K1338" si="791">K1337</f>
        <v>0.5</v>
      </c>
      <c r="L1338" s="36">
        <f t="shared" ref="L1338" si="792">L1337</f>
        <v>0</v>
      </c>
      <c r="M1338" s="27">
        <f t="shared" ref="M1338:P1338" si="793">M1337</f>
        <v>0</v>
      </c>
      <c r="N1338" s="27">
        <f t="shared" si="793"/>
        <v>0</v>
      </c>
      <c r="O1338" s="27">
        <f t="shared" si="793"/>
        <v>0</v>
      </c>
      <c r="P1338" s="27">
        <f t="shared" si="793"/>
        <v>0</v>
      </c>
      <c r="Q1338" s="27">
        <f t="shared" ref="Q1338" si="794">Q1337</f>
        <v>0</v>
      </c>
      <c r="R1338" s="27">
        <f t="shared" ref="R1338" si="795">R1337</f>
        <v>0</v>
      </c>
      <c r="S1338" s="27">
        <f t="shared" ref="S1338" si="796">S1337</f>
        <v>0</v>
      </c>
      <c r="T1338" s="27">
        <f t="shared" ref="T1338" si="797">T1337</f>
        <v>0</v>
      </c>
      <c r="U1338" s="36">
        <f t="shared" ref="U1338" si="798">U1337</f>
        <v>0</v>
      </c>
      <c r="V1338" s="27">
        <f t="shared" ref="V1338" si="799">V1337</f>
        <v>0</v>
      </c>
      <c r="W1338" s="27"/>
    </row>
    <row r="1339" spans="1:23" ht="17.7" customHeight="1" thickBot="1" x14ac:dyDescent="0.35">
      <c r="A1339" s="34"/>
      <c r="B1339" s="138">
        <v>1247</v>
      </c>
      <c r="C1339" s="135">
        <v>43616</v>
      </c>
      <c r="D1339" s="196" t="s">
        <v>21</v>
      </c>
      <c r="E1339" s="197"/>
      <c r="F1339" s="101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102"/>
      <c r="S1339" s="102"/>
      <c r="T1339" s="102"/>
      <c r="U1339" s="102"/>
      <c r="V1339" s="5"/>
      <c r="W1339" s="183" t="s">
        <v>225</v>
      </c>
    </row>
    <row r="1340" spans="1:23" ht="16.8" thickBot="1" x14ac:dyDescent="0.35">
      <c r="B1340" s="173"/>
      <c r="C1340" s="136" t="s">
        <v>309</v>
      </c>
      <c r="D1340" s="103"/>
      <c r="E1340" s="103"/>
      <c r="F1340" s="103"/>
      <c r="G1340" s="103">
        <f t="shared" ref="G1340:V1340" si="800">G1337+G1307+G1277+G1247+G1217+G1187+G1157+G1127+G1097+G1067+G1037+G1007+G977+G947+G917+G887+G857+G827+G797+G767+G737+G707+G677+G647+G617+G587+G557+G527+G497+G467+G437+G407+G377+G347+G317+G287+G257+G227+G197+G167+G137+G107+G78+G48+G18++G9</f>
        <v>9857</v>
      </c>
      <c r="H1340" s="103">
        <f t="shared" si="800"/>
        <v>1209</v>
      </c>
      <c r="I1340" s="103">
        <f t="shared" si="800"/>
        <v>8631</v>
      </c>
      <c r="J1340" s="103">
        <f t="shared" si="800"/>
        <v>227</v>
      </c>
      <c r="K1340" s="103">
        <f t="shared" si="800"/>
        <v>217.5</v>
      </c>
      <c r="L1340" s="114">
        <f t="shared" si="800"/>
        <v>9.5</v>
      </c>
      <c r="M1340" s="103">
        <f t="shared" si="800"/>
        <v>33413</v>
      </c>
      <c r="N1340" s="103">
        <f t="shared" si="800"/>
        <v>166.5</v>
      </c>
      <c r="O1340" s="103">
        <f t="shared" si="800"/>
        <v>434.5</v>
      </c>
      <c r="P1340" s="103">
        <f t="shared" si="800"/>
        <v>117211</v>
      </c>
      <c r="Q1340" s="103">
        <f t="shared" si="800"/>
        <v>65</v>
      </c>
      <c r="R1340" s="103">
        <f t="shared" si="800"/>
        <v>97592</v>
      </c>
      <c r="S1340" s="103">
        <f t="shared" si="800"/>
        <v>59</v>
      </c>
      <c r="T1340" s="103">
        <v>59003</v>
      </c>
      <c r="U1340" s="114">
        <f t="shared" si="800"/>
        <v>45</v>
      </c>
      <c r="V1340" s="103">
        <f t="shared" si="800"/>
        <v>50407</v>
      </c>
      <c r="W1340" s="104"/>
    </row>
    <row r="1341" spans="1:23" ht="16.8" thickBot="1" x14ac:dyDescent="0.35">
      <c r="A1341" s="34"/>
      <c r="B1341" s="138"/>
      <c r="C1341" s="161" t="s">
        <v>337</v>
      </c>
      <c r="D1341" s="162"/>
      <c r="E1341" s="163"/>
      <c r="F1341" s="164"/>
      <c r="G1341" s="146">
        <f>G1338+G1308+G1278+G1248+G1218+G1188+G1158+G1128+G1098+G1068+G1038+G1008+G978+G948+G918+G888+G858+G828+G798+G768+G738+G708+G678+G648+G618+G588+G558+G528+G498+G468+G438+G408+G378+G348+G318+G288+G258+G228+G198+G168+G138+G108+G79+G49+G19+G10</f>
        <v>8611.5</v>
      </c>
      <c r="H1341" s="146">
        <f t="shared" ref="H1341:V1341" si="801">H1338+H1308+H1278+H1248+H1218+H1188+H1158+H1128+H1098+H1068+H1038+H1008+H978+H948+H918+H888+H858+H828+H798+H768+H738+H708+H678+H648+H618+H588+H558+H528+H498+H468+H438+H408+H378+H348+H318+H288+H258+H228+H198+H168+H138+H108+H79+H49+H19+H10</f>
        <v>1046.5</v>
      </c>
      <c r="I1341" s="146">
        <f t="shared" si="801"/>
        <v>7534</v>
      </c>
      <c r="J1341" s="146">
        <f t="shared" si="801"/>
        <v>63.5</v>
      </c>
      <c r="K1341" s="146">
        <f t="shared" si="801"/>
        <v>62.5</v>
      </c>
      <c r="L1341" s="132">
        <f t="shared" si="801"/>
        <v>1</v>
      </c>
      <c r="M1341" s="146">
        <f t="shared" si="801"/>
        <v>9486</v>
      </c>
      <c r="N1341" s="146">
        <f t="shared" si="801"/>
        <v>166.5</v>
      </c>
      <c r="O1341" s="146">
        <f t="shared" si="801"/>
        <v>434.5</v>
      </c>
      <c r="P1341" s="146">
        <f t="shared" si="801"/>
        <v>117211</v>
      </c>
      <c r="Q1341" s="146">
        <f t="shared" si="801"/>
        <v>65</v>
      </c>
      <c r="R1341" s="146">
        <f t="shared" si="801"/>
        <v>97592</v>
      </c>
      <c r="S1341" s="146">
        <f t="shared" si="801"/>
        <v>59</v>
      </c>
      <c r="T1341" s="146">
        <v>56744</v>
      </c>
      <c r="U1341" s="146">
        <f t="shared" si="801"/>
        <v>45</v>
      </c>
      <c r="V1341" s="146">
        <f t="shared" si="801"/>
        <v>50407</v>
      </c>
      <c r="W1341" s="134">
        <v>331440</v>
      </c>
    </row>
    <row r="1342" spans="1:23" ht="16.8" thickBot="1" x14ac:dyDescent="0.35">
      <c r="A1342" s="34"/>
      <c r="B1342" s="138" t="s">
        <v>355</v>
      </c>
      <c r="C1342" s="165"/>
      <c r="D1342" s="166"/>
      <c r="E1342" s="167"/>
      <c r="F1342" s="167"/>
      <c r="G1342" s="168"/>
      <c r="H1342" s="168"/>
      <c r="I1342" s="168"/>
      <c r="J1342" s="168"/>
      <c r="K1342" s="168"/>
      <c r="L1342" s="169"/>
      <c r="M1342" s="170">
        <v>9486</v>
      </c>
      <c r="N1342" s="168"/>
      <c r="O1342" s="168"/>
      <c r="P1342" s="170">
        <v>117211</v>
      </c>
      <c r="Q1342" s="168"/>
      <c r="R1342" s="170">
        <v>97592</v>
      </c>
      <c r="S1342" s="168"/>
      <c r="T1342" s="170">
        <v>56744</v>
      </c>
      <c r="U1342" s="184"/>
      <c r="V1342" s="170">
        <v>50407</v>
      </c>
      <c r="W1342" s="170">
        <f>SUM(M1342+P1342+R1342+T1342+V1342)</f>
        <v>331440</v>
      </c>
    </row>
  </sheetData>
  <autoFilter ref="A1:W1342"/>
  <mergeCells count="259">
    <mergeCell ref="D22:E22"/>
    <mergeCell ref="D24:E24"/>
    <mergeCell ref="D40:E40"/>
    <mergeCell ref="D46:E46"/>
    <mergeCell ref="D51:E51"/>
    <mergeCell ref="D6:E6"/>
    <mergeCell ref="D11:E11"/>
    <mergeCell ref="D15:E15"/>
    <mergeCell ref="D16:E16"/>
    <mergeCell ref="D20:E20"/>
    <mergeCell ref="D56:E56"/>
    <mergeCell ref="D60:E60"/>
    <mergeCell ref="D62:E62"/>
    <mergeCell ref="D64:E64"/>
    <mergeCell ref="D68:E68"/>
    <mergeCell ref="W68:W74"/>
    <mergeCell ref="D69:E69"/>
    <mergeCell ref="D70:E70"/>
    <mergeCell ref="D71:E71"/>
    <mergeCell ref="D72:E72"/>
    <mergeCell ref="D91:E91"/>
    <mergeCell ref="D96:E96"/>
    <mergeCell ref="D104:E104"/>
    <mergeCell ref="D111:E111"/>
    <mergeCell ref="D112:E112"/>
    <mergeCell ref="D114:E114"/>
    <mergeCell ref="D73:E73"/>
    <mergeCell ref="D74:E74"/>
    <mergeCell ref="D77:E77"/>
    <mergeCell ref="D82:E82"/>
    <mergeCell ref="D83:E83"/>
    <mergeCell ref="D156:E156"/>
    <mergeCell ref="D157:E157"/>
    <mergeCell ref="D158:E158"/>
    <mergeCell ref="D178:E178"/>
    <mergeCell ref="D184:E184"/>
    <mergeCell ref="D189:E189"/>
    <mergeCell ref="D121:E121"/>
    <mergeCell ref="D134:E134"/>
    <mergeCell ref="D146:E146"/>
    <mergeCell ref="D152:E152"/>
    <mergeCell ref="D154:E154"/>
    <mergeCell ref="D202:E202"/>
    <mergeCell ref="D203:E203"/>
    <mergeCell ref="D204:E204"/>
    <mergeCell ref="D208:E208"/>
    <mergeCell ref="D214:E214"/>
    <mergeCell ref="D215:E215"/>
    <mergeCell ref="D194:E194"/>
    <mergeCell ref="D195:E195"/>
    <mergeCell ref="D196:E196"/>
    <mergeCell ref="D199:E199"/>
    <mergeCell ref="D200:E200"/>
    <mergeCell ref="D201:E201"/>
    <mergeCell ref="D265:E265"/>
    <mergeCell ref="D271:E271"/>
    <mergeCell ref="D275:E275"/>
    <mergeCell ref="D278:E278"/>
    <mergeCell ref="D286:E286"/>
    <mergeCell ref="D293:E293"/>
    <mergeCell ref="D220:E220"/>
    <mergeCell ref="D232:E232"/>
    <mergeCell ref="D236:E236"/>
    <mergeCell ref="D242:E242"/>
    <mergeCell ref="D247:E247"/>
    <mergeCell ref="D255:E255"/>
    <mergeCell ref="D359:E359"/>
    <mergeCell ref="D366:E366"/>
    <mergeCell ref="D374:E374"/>
    <mergeCell ref="D379:E379"/>
    <mergeCell ref="D380:E380"/>
    <mergeCell ref="D389:E389"/>
    <mergeCell ref="D345:E345"/>
    <mergeCell ref="D356:E356"/>
    <mergeCell ref="D304:E304"/>
    <mergeCell ref="D305:E305"/>
    <mergeCell ref="D311:E311"/>
    <mergeCell ref="D321:E321"/>
    <mergeCell ref="D323:E323"/>
    <mergeCell ref="D427:E427"/>
    <mergeCell ref="D440:E440"/>
    <mergeCell ref="D441:E441"/>
    <mergeCell ref="D448:E448"/>
    <mergeCell ref="D452:E452"/>
    <mergeCell ref="D453:E453"/>
    <mergeCell ref="D394:E394"/>
    <mergeCell ref="D395:E395"/>
    <mergeCell ref="D403:E403"/>
    <mergeCell ref="D409:E409"/>
    <mergeCell ref="D421:E421"/>
    <mergeCell ref="D426:E426"/>
    <mergeCell ref="A524:A525"/>
    <mergeCell ref="D524:E524"/>
    <mergeCell ref="D533:E533"/>
    <mergeCell ref="D478:E478"/>
    <mergeCell ref="D483:E483"/>
    <mergeCell ref="D488:E488"/>
    <mergeCell ref="A499:A503"/>
    <mergeCell ref="D499:E499"/>
    <mergeCell ref="D460:E460"/>
    <mergeCell ref="D461:E461"/>
    <mergeCell ref="D465:E465"/>
    <mergeCell ref="D474:E474"/>
    <mergeCell ref="D476:E476"/>
    <mergeCell ref="D477:E477"/>
    <mergeCell ref="D573:E573"/>
    <mergeCell ref="D581:E581"/>
    <mergeCell ref="D582:E582"/>
    <mergeCell ref="D596:E596"/>
    <mergeCell ref="D543:E543"/>
    <mergeCell ref="D546:E546"/>
    <mergeCell ref="D550:E550"/>
    <mergeCell ref="D562:E562"/>
    <mergeCell ref="D567:E567"/>
    <mergeCell ref="D568:E568"/>
    <mergeCell ref="D703:E703"/>
    <mergeCell ref="D706:E706"/>
    <mergeCell ref="D621:E621"/>
    <mergeCell ref="D638:E638"/>
    <mergeCell ref="D645:E645"/>
    <mergeCell ref="D655:E655"/>
    <mergeCell ref="D675:E675"/>
    <mergeCell ref="D682:E682"/>
    <mergeCell ref="D599:E599"/>
    <mergeCell ref="D607:E607"/>
    <mergeCell ref="D610:E610"/>
    <mergeCell ref="D620:E620"/>
    <mergeCell ref="D775:E775"/>
    <mergeCell ref="D776:E776"/>
    <mergeCell ref="D784:E784"/>
    <mergeCell ref="D787:E787"/>
    <mergeCell ref="D788:E788"/>
    <mergeCell ref="D794:E794"/>
    <mergeCell ref="D721:E721"/>
    <mergeCell ref="D758:E758"/>
    <mergeCell ref="D763:E763"/>
    <mergeCell ref="D764:E764"/>
    <mergeCell ref="D765:E765"/>
    <mergeCell ref="D766:E766"/>
    <mergeCell ref="D855:E855"/>
    <mergeCell ref="D864:E864"/>
    <mergeCell ref="D866:E866"/>
    <mergeCell ref="D871:E871"/>
    <mergeCell ref="D872:E872"/>
    <mergeCell ref="D894:E894"/>
    <mergeCell ref="D824:E824"/>
    <mergeCell ref="D832:E832"/>
    <mergeCell ref="D841:E841"/>
    <mergeCell ref="D842:E842"/>
    <mergeCell ref="D843:E843"/>
    <mergeCell ref="D850:E850"/>
    <mergeCell ref="D933:E933"/>
    <mergeCell ref="D934:E934"/>
    <mergeCell ref="D935:E935"/>
    <mergeCell ref="D936:E936"/>
    <mergeCell ref="D937:E937"/>
    <mergeCell ref="D940:E940"/>
    <mergeCell ref="D895:E895"/>
    <mergeCell ref="D902:E902"/>
    <mergeCell ref="D903:E903"/>
    <mergeCell ref="D908:E908"/>
    <mergeCell ref="D919:E919"/>
    <mergeCell ref="D926:E926"/>
    <mergeCell ref="D968:E968"/>
    <mergeCell ref="D969:E969"/>
    <mergeCell ref="D970:E970"/>
    <mergeCell ref="D973:E973"/>
    <mergeCell ref="D974:E974"/>
    <mergeCell ref="D976:E976"/>
    <mergeCell ref="D944:E944"/>
    <mergeCell ref="D945:E945"/>
    <mergeCell ref="D952:E952"/>
    <mergeCell ref="D954:E954"/>
    <mergeCell ref="D962:E962"/>
    <mergeCell ref="D967:E967"/>
    <mergeCell ref="A1051:A1052"/>
    <mergeCell ref="D1056:E1056"/>
    <mergeCell ref="D1016:E1016"/>
    <mergeCell ref="D1018:E1018"/>
    <mergeCell ref="D1020:E1020"/>
    <mergeCell ref="D1022:E1022"/>
    <mergeCell ref="D1030:E1030"/>
    <mergeCell ref="D1033:E1033"/>
    <mergeCell ref="D982:E982"/>
    <mergeCell ref="D985:E985"/>
    <mergeCell ref="D987:E987"/>
    <mergeCell ref="D996:E996"/>
    <mergeCell ref="D1003:E1003"/>
    <mergeCell ref="D1004:E1004"/>
    <mergeCell ref="D1057:E1057"/>
    <mergeCell ref="D1058:E1058"/>
    <mergeCell ref="D1064:E1064"/>
    <mergeCell ref="D1065:E1065"/>
    <mergeCell ref="D1074:E1074"/>
    <mergeCell ref="D1082:E1082"/>
    <mergeCell ref="D1034:E1034"/>
    <mergeCell ref="D1042:E1042"/>
    <mergeCell ref="D1047:E1047"/>
    <mergeCell ref="D1048:E1048"/>
    <mergeCell ref="D1165:E1165"/>
    <mergeCell ref="D1166:E1166"/>
    <mergeCell ref="D1171:E1171"/>
    <mergeCell ref="D1172:E1172"/>
    <mergeCell ref="D1178:E1178"/>
    <mergeCell ref="A1179:A1180"/>
    <mergeCell ref="D1083:E1083"/>
    <mergeCell ref="D1089:E1089"/>
    <mergeCell ref="D1090:E1090"/>
    <mergeCell ref="D1148:E1148"/>
    <mergeCell ref="D1153:E1153"/>
    <mergeCell ref="D1156:E1156"/>
    <mergeCell ref="D1208:E1208"/>
    <mergeCell ref="A1212:A1213"/>
    <mergeCell ref="D1223:E1223"/>
    <mergeCell ref="D1224:E1224"/>
    <mergeCell ref="D1226:E1226"/>
    <mergeCell ref="D1232:E1232"/>
    <mergeCell ref="D1181:E1181"/>
    <mergeCell ref="D1192:E1192"/>
    <mergeCell ref="D1200:E1200"/>
    <mergeCell ref="D1205:E1205"/>
    <mergeCell ref="D1206:E1206"/>
    <mergeCell ref="D1207:E1207"/>
    <mergeCell ref="D1261:E1261"/>
    <mergeCell ref="D1265:E1265"/>
    <mergeCell ref="D1268:E1268"/>
    <mergeCell ref="D1284:E1284"/>
    <mergeCell ref="D1286:E1286"/>
    <mergeCell ref="D1296:E1296"/>
    <mergeCell ref="D1236:E1236"/>
    <mergeCell ref="D1240:E1240"/>
    <mergeCell ref="D1245:E1245"/>
    <mergeCell ref="D1246:E1246"/>
    <mergeCell ref="D1252:E1252"/>
    <mergeCell ref="D1260:E1260"/>
    <mergeCell ref="D1320:E1320"/>
    <mergeCell ref="D1321:E1321"/>
    <mergeCell ref="D1322:E1322"/>
    <mergeCell ref="D1323:E1323"/>
    <mergeCell ref="D1324:E1324"/>
    <mergeCell ref="D1325:E1325"/>
    <mergeCell ref="D1297:E1297"/>
    <mergeCell ref="D1300:E1300"/>
    <mergeCell ref="D1305:E1305"/>
    <mergeCell ref="D1306:E1306"/>
    <mergeCell ref="D1312:E1312"/>
    <mergeCell ref="D1319:E1319"/>
    <mergeCell ref="D1332:E1332"/>
    <mergeCell ref="D1333:E1333"/>
    <mergeCell ref="D1334:E1334"/>
    <mergeCell ref="D1335:E1335"/>
    <mergeCell ref="D1336:E1336"/>
    <mergeCell ref="D1339:E1339"/>
    <mergeCell ref="D1326:E1326"/>
    <mergeCell ref="D1327:E1327"/>
    <mergeCell ref="D1328:E1328"/>
    <mergeCell ref="D1329:E1329"/>
    <mergeCell ref="D1330:E1330"/>
    <mergeCell ref="D1331:E1331"/>
  </mergeCells>
  <phoneticPr fontId="1" type="noConversion"/>
  <pageMargins left="0.25" right="0.25" top="0.75" bottom="0.75" header="0.3" footer="0.3"/>
  <pageSetup paperSize="9" scale="55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103-104年（雙週84）</vt:lpstr>
      <vt:lpstr>105年起變形工時（被證23）</vt:lpstr>
      <vt:lpstr>'103-104年（雙週84）'!Print_Area</vt:lpstr>
      <vt:lpstr>'105年起變形工時（被證23）'!Print_Area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蘇子涵</dc:creator>
  <cp:lastModifiedBy>林巧惠</cp:lastModifiedBy>
  <cp:lastPrinted>2022-01-21T00:23:29Z</cp:lastPrinted>
  <dcterms:created xsi:type="dcterms:W3CDTF">2020-06-29T02:19:33Z</dcterms:created>
  <dcterms:modified xsi:type="dcterms:W3CDTF">2022-01-21T00:40:42Z</dcterms:modified>
</cp:coreProperties>
</file>