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sdj135\Desktop\最新版本-0117\"/>
    </mc:Choice>
  </mc:AlternateContent>
  <bookViews>
    <workbookView xWindow="0" yWindow="0" windowWidth="23040" windowHeight="9132"/>
  </bookViews>
  <sheets>
    <sheet name="103（雙週84）" sheetId="7" r:id="rId1"/>
    <sheet name="105變形工時" sheetId="8" r:id="rId2"/>
  </sheets>
  <definedNames>
    <definedName name="_xlnm._FilterDatabase" localSheetId="0" hidden="1">'103（雙週84）'!$A$1:$X$244</definedName>
    <definedName name="_xlnm._FilterDatabase" localSheetId="1" hidden="1">'105變形工時'!$A$1:$W$1339</definedName>
    <definedName name="_xlnm.Print_Area" localSheetId="1">'105變形工時'!$A$1:$X$1341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45" i="7" l="1"/>
  <c r="W1339" i="8"/>
  <c r="M240" i="7" l="1"/>
  <c r="M57" i="7"/>
  <c r="M44" i="7"/>
  <c r="M41" i="7"/>
  <c r="M38" i="7"/>
  <c r="M35" i="7"/>
  <c r="M34" i="7"/>
  <c r="M33" i="7"/>
  <c r="M24" i="7"/>
  <c r="M23" i="7"/>
  <c r="M22" i="7"/>
  <c r="M21" i="7"/>
  <c r="M20" i="7"/>
  <c r="M19" i="7"/>
  <c r="M18" i="7"/>
  <c r="M17" i="7"/>
  <c r="M2" i="7"/>
  <c r="P913" i="8" l="1"/>
  <c r="P915" i="8" s="1"/>
  <c r="P916" i="8" s="1"/>
  <c r="P552" i="8"/>
  <c r="P491" i="8"/>
  <c r="P492" i="8"/>
  <c r="P101" i="8"/>
  <c r="P1300" i="8"/>
  <c r="N1335" i="8"/>
  <c r="N1336" i="8" s="1"/>
  <c r="O1335" i="8"/>
  <c r="O1336" i="8" s="1"/>
  <c r="P1335" i="8"/>
  <c r="P1336" i="8" s="1"/>
  <c r="O1305" i="8"/>
  <c r="O1306" i="8" s="1"/>
  <c r="N1305" i="8"/>
  <c r="N1306" i="8" s="1"/>
  <c r="P1304" i="8"/>
  <c r="P1274" i="8"/>
  <c r="P1275" i="8" s="1"/>
  <c r="P1276" i="8" s="1"/>
  <c r="O1275" i="8"/>
  <c r="O1276" i="8" s="1"/>
  <c r="N1275" i="8"/>
  <c r="N1276" i="8" s="1"/>
  <c r="P1213" i="8"/>
  <c r="P1211" i="8"/>
  <c r="P1210" i="8"/>
  <c r="O1215" i="8"/>
  <c r="O1216" i="8" s="1"/>
  <c r="N1215" i="8"/>
  <c r="N1216" i="8" s="1"/>
  <c r="P1152" i="8"/>
  <c r="P1153" i="8"/>
  <c r="P1154" i="8"/>
  <c r="O1155" i="8"/>
  <c r="O1156" i="8" s="1"/>
  <c r="N1155" i="8"/>
  <c r="N1156" i="8" s="1"/>
  <c r="P1123" i="8"/>
  <c r="P1121" i="8"/>
  <c r="O1125" i="8"/>
  <c r="O1126" i="8" s="1"/>
  <c r="N1125" i="8"/>
  <c r="N1126" i="8" s="1"/>
  <c r="P1092" i="8"/>
  <c r="P1094" i="8"/>
  <c r="O1095" i="8"/>
  <c r="O1096" i="8" s="1"/>
  <c r="N1095" i="8"/>
  <c r="N1096" i="8" s="1"/>
  <c r="P1034" i="8"/>
  <c r="P1035" i="8" s="1"/>
  <c r="P1036" i="8" s="1"/>
  <c r="O1035" i="8"/>
  <c r="O1036" i="8" s="1"/>
  <c r="N1035" i="8"/>
  <c r="N1036" i="8" s="1"/>
  <c r="P1003" i="8"/>
  <c r="N1005" i="8"/>
  <c r="N1006" i="8" s="1"/>
  <c r="O1005" i="8"/>
  <c r="O1006" i="8" s="1"/>
  <c r="O945" i="8"/>
  <c r="O946" i="8" s="1"/>
  <c r="N945" i="8"/>
  <c r="N946" i="8" s="1"/>
  <c r="P944" i="8"/>
  <c r="P945" i="8" s="1"/>
  <c r="P946" i="8" s="1"/>
  <c r="O915" i="8"/>
  <c r="O916" i="8" s="1"/>
  <c r="N915" i="8"/>
  <c r="N916" i="8" s="1"/>
  <c r="P853" i="8"/>
  <c r="O855" i="8"/>
  <c r="O856" i="8" s="1"/>
  <c r="N855" i="8"/>
  <c r="N856" i="8" s="1"/>
  <c r="P820" i="8"/>
  <c r="P824" i="8"/>
  <c r="P821" i="8"/>
  <c r="O825" i="8"/>
  <c r="O826" i="8" s="1"/>
  <c r="N825" i="8"/>
  <c r="N826" i="8" s="1"/>
  <c r="P761" i="8"/>
  <c r="P763" i="8"/>
  <c r="P762" i="8"/>
  <c r="O765" i="8"/>
  <c r="O766" i="8" s="1"/>
  <c r="N765" i="8"/>
  <c r="N766" i="8" s="1"/>
  <c r="P732" i="8"/>
  <c r="P734" i="8"/>
  <c r="O735" i="8"/>
  <c r="O736" i="8" s="1"/>
  <c r="N735" i="8"/>
  <c r="N736" i="8" s="1"/>
  <c r="P553" i="8"/>
  <c r="O555" i="8"/>
  <c r="O556" i="8" s="1"/>
  <c r="N555" i="8"/>
  <c r="N556" i="8" s="1"/>
  <c r="P522" i="8"/>
  <c r="P524" i="8"/>
  <c r="P520" i="8"/>
  <c r="O525" i="8"/>
  <c r="O526" i="8" s="1"/>
  <c r="N525" i="8"/>
  <c r="N526" i="8" s="1"/>
  <c r="P494" i="8"/>
  <c r="O495" i="8"/>
  <c r="O496" i="8" s="1"/>
  <c r="N495" i="8"/>
  <c r="N496" i="8" s="1"/>
  <c r="P404" i="8"/>
  <c r="P405" i="8" s="1"/>
  <c r="P406" i="8" s="1"/>
  <c r="O405" i="8"/>
  <c r="O406" i="8" s="1"/>
  <c r="N405" i="8"/>
  <c r="N406" i="8" s="1"/>
  <c r="O375" i="8"/>
  <c r="O376" i="8" s="1"/>
  <c r="N375" i="8"/>
  <c r="N376" i="8" s="1"/>
  <c r="P369" i="8"/>
  <c r="P370" i="8"/>
  <c r="P368" i="8"/>
  <c r="P339" i="8"/>
  <c r="P340" i="8"/>
  <c r="P343" i="8"/>
  <c r="O345" i="8"/>
  <c r="O346" i="8" s="1"/>
  <c r="N345" i="8"/>
  <c r="N346" i="8" s="1"/>
  <c r="P342" i="8"/>
  <c r="P314" i="8"/>
  <c r="P312" i="8"/>
  <c r="O315" i="8"/>
  <c r="O316" i="8" s="1"/>
  <c r="N315" i="8"/>
  <c r="N316" i="8" s="1"/>
  <c r="P282" i="8"/>
  <c r="P283" i="8"/>
  <c r="P284" i="8"/>
  <c r="O285" i="8"/>
  <c r="O286" i="8" s="1"/>
  <c r="N285" i="8"/>
  <c r="N286" i="8" s="1"/>
  <c r="P250" i="8"/>
  <c r="P253" i="8"/>
  <c r="P254" i="8"/>
  <c r="O255" i="8"/>
  <c r="O256" i="8" s="1"/>
  <c r="N255" i="8"/>
  <c r="N256" i="8" s="1"/>
  <c r="P104" i="8"/>
  <c r="O106" i="8"/>
  <c r="O107" i="8" s="1"/>
  <c r="N106" i="8"/>
  <c r="N107" i="8" s="1"/>
  <c r="N76" i="8"/>
  <c r="N77" i="8" s="1"/>
  <c r="O76" i="8"/>
  <c r="O77" i="8" s="1"/>
  <c r="P74" i="8"/>
  <c r="P76" i="8" s="1"/>
  <c r="P77" i="8" s="1"/>
  <c r="P375" i="8" l="1"/>
  <c r="P376" i="8" s="1"/>
  <c r="P555" i="8"/>
  <c r="P556" i="8" s="1"/>
  <c r="P1215" i="8"/>
  <c r="P1216" i="8" s="1"/>
  <c r="P495" i="8"/>
  <c r="P496" i="8" s="1"/>
  <c r="N1338" i="8"/>
  <c r="O1338" i="8"/>
  <c r="P106" i="8"/>
  <c r="P107" i="8" s="1"/>
  <c r="P1095" i="8"/>
  <c r="P1096" i="8" s="1"/>
  <c r="P1305" i="8"/>
  <c r="P1306" i="8" s="1"/>
  <c r="P1155" i="8"/>
  <c r="P1156" i="8" s="1"/>
  <c r="P1125" i="8"/>
  <c r="P1126" i="8" s="1"/>
  <c r="P1005" i="8"/>
  <c r="P1006" i="8" s="1"/>
  <c r="P855" i="8"/>
  <c r="P856" i="8" s="1"/>
  <c r="P825" i="8"/>
  <c r="P826" i="8" s="1"/>
  <c r="P765" i="8"/>
  <c r="P766" i="8" s="1"/>
  <c r="P735" i="8"/>
  <c r="P736" i="8" s="1"/>
  <c r="P525" i="8"/>
  <c r="P526" i="8" s="1"/>
  <c r="P345" i="8"/>
  <c r="P346" i="8" s="1"/>
  <c r="P315" i="8"/>
  <c r="P316" i="8" s="1"/>
  <c r="P285" i="8"/>
  <c r="P286" i="8" s="1"/>
  <c r="P255" i="8"/>
  <c r="P256" i="8" s="1"/>
  <c r="P1338" i="8" l="1"/>
  <c r="G243" i="7"/>
  <c r="R476" i="8" l="1"/>
  <c r="M809" i="8"/>
  <c r="M785" i="8"/>
  <c r="M787" i="8"/>
  <c r="M788" i="8"/>
  <c r="M792" i="8"/>
  <c r="M793" i="8"/>
  <c r="M771" i="8"/>
  <c r="M772" i="8"/>
  <c r="M774" i="8"/>
  <c r="M778" i="8"/>
  <c r="M779" i="8"/>
  <c r="M782" i="8"/>
  <c r="M783" i="8"/>
  <c r="M754" i="8"/>
  <c r="M757" i="8"/>
  <c r="M758" i="8"/>
  <c r="M764" i="8"/>
  <c r="M741" i="8"/>
  <c r="M747" i="8"/>
  <c r="M737" i="8"/>
  <c r="M733" i="8"/>
  <c r="M709" i="8"/>
  <c r="M690" i="8"/>
  <c r="M698" i="8"/>
  <c r="M702" i="8"/>
  <c r="M532" i="8"/>
  <c r="M541" i="8"/>
  <c r="M545" i="8"/>
  <c r="M546" i="8"/>
  <c r="M547" i="8"/>
  <c r="M523" i="8"/>
  <c r="M500" i="8"/>
  <c r="M502" i="8"/>
  <c r="M508" i="8"/>
  <c r="M509" i="8"/>
  <c r="M510" i="8"/>
  <c r="M518" i="8"/>
  <c r="M440" i="8"/>
  <c r="M441" i="8"/>
  <c r="M450" i="8"/>
  <c r="M451" i="8"/>
  <c r="M437" i="8"/>
  <c r="M427" i="8"/>
  <c r="M428" i="8"/>
  <c r="M432" i="8"/>
  <c r="R529" i="8"/>
  <c r="R831" i="8"/>
  <c r="R820" i="8"/>
  <c r="R825" i="8" s="1"/>
  <c r="R826" i="8" s="1"/>
  <c r="R812" i="8"/>
  <c r="R808" i="8"/>
  <c r="R738" i="8"/>
  <c r="R728" i="8"/>
  <c r="R718" i="8"/>
  <c r="R714" i="8"/>
  <c r="R708" i="8"/>
  <c r="R704" i="8"/>
  <c r="R703" i="8"/>
  <c r="R693" i="8"/>
  <c r="R481" i="8"/>
  <c r="R469" i="8"/>
  <c r="V1335" i="8"/>
  <c r="V1336" i="8" s="1"/>
  <c r="U1335" i="8"/>
  <c r="U1336" i="8" s="1"/>
  <c r="T1335" i="8"/>
  <c r="T1336" i="8" s="1"/>
  <c r="S1335" i="8"/>
  <c r="S1336" i="8" s="1"/>
  <c r="R1335" i="8"/>
  <c r="R1336" i="8" s="1"/>
  <c r="Q1335" i="8"/>
  <c r="Q1336" i="8" s="1"/>
  <c r="G1335" i="8"/>
  <c r="G1336" i="8" s="1"/>
  <c r="H1307" i="8"/>
  <c r="I1307" i="8" s="1"/>
  <c r="F1307" i="8"/>
  <c r="U1306" i="8"/>
  <c r="Q1306" i="8"/>
  <c r="T1305" i="8"/>
  <c r="T1306" i="8" s="1"/>
  <c r="S1305" i="8"/>
  <c r="S1306" i="8" s="1"/>
  <c r="G1305" i="8"/>
  <c r="G1306" i="8" s="1"/>
  <c r="H1304" i="8"/>
  <c r="I1304" i="8" s="1"/>
  <c r="J1304" i="8" s="1"/>
  <c r="K1304" i="8" s="1"/>
  <c r="F1304" i="8"/>
  <c r="H1303" i="8"/>
  <c r="I1303" i="8" s="1"/>
  <c r="J1303" i="8" s="1"/>
  <c r="F1303" i="8"/>
  <c r="H1302" i="8"/>
  <c r="I1302" i="8" s="1"/>
  <c r="F1302" i="8"/>
  <c r="M1301" i="8"/>
  <c r="J1301" i="8"/>
  <c r="H1300" i="8"/>
  <c r="I1300" i="8" s="1"/>
  <c r="J1300" i="8" s="1"/>
  <c r="F1300" i="8"/>
  <c r="H1299" i="8"/>
  <c r="I1299" i="8" s="1"/>
  <c r="J1299" i="8" s="1"/>
  <c r="F1299" i="8"/>
  <c r="H1298" i="8"/>
  <c r="I1298" i="8" s="1"/>
  <c r="J1298" i="8" s="1"/>
  <c r="F1298" i="8"/>
  <c r="M1297" i="8"/>
  <c r="J1297" i="8"/>
  <c r="H1296" i="8"/>
  <c r="I1296" i="8" s="1"/>
  <c r="J1296" i="8" s="1"/>
  <c r="K1296" i="8" s="1"/>
  <c r="F1296" i="8"/>
  <c r="H1295" i="8"/>
  <c r="I1295" i="8" s="1"/>
  <c r="J1295" i="8" s="1"/>
  <c r="K1295" i="8" s="1"/>
  <c r="F1295" i="8"/>
  <c r="H1294" i="8"/>
  <c r="I1294" i="8" s="1"/>
  <c r="J1294" i="8" s="1"/>
  <c r="F1294" i="8"/>
  <c r="H1293" i="8"/>
  <c r="I1293" i="8" s="1"/>
  <c r="J1293" i="8" s="1"/>
  <c r="H1292" i="8"/>
  <c r="I1292" i="8" s="1"/>
  <c r="J1292" i="8" s="1"/>
  <c r="F1292" i="8"/>
  <c r="H1291" i="8"/>
  <c r="I1291" i="8" s="1"/>
  <c r="J1291" i="8" s="1"/>
  <c r="F1291" i="8"/>
  <c r="M1290" i="8"/>
  <c r="J1290" i="8"/>
  <c r="M1289" i="8"/>
  <c r="J1289" i="8"/>
  <c r="H1288" i="8"/>
  <c r="I1288" i="8" s="1"/>
  <c r="J1288" i="8" s="1"/>
  <c r="F1288" i="8"/>
  <c r="H1287" i="8"/>
  <c r="I1287" i="8" s="1"/>
  <c r="J1287" i="8" s="1"/>
  <c r="K1287" i="8" s="1"/>
  <c r="F1287" i="8"/>
  <c r="H1286" i="8"/>
  <c r="I1286" i="8" s="1"/>
  <c r="J1286" i="8" s="1"/>
  <c r="F1286" i="8"/>
  <c r="H1285" i="8"/>
  <c r="I1285" i="8" s="1"/>
  <c r="J1285" i="8" s="1"/>
  <c r="K1285" i="8" s="1"/>
  <c r="F1285" i="8"/>
  <c r="H1284" i="8"/>
  <c r="I1284" i="8" s="1"/>
  <c r="J1284" i="8" s="1"/>
  <c r="F1284" i="8"/>
  <c r="H1283" i="8"/>
  <c r="I1283" i="8" s="1"/>
  <c r="J1283" i="8" s="1"/>
  <c r="F1283" i="8"/>
  <c r="H1282" i="8"/>
  <c r="I1282" i="8" s="1"/>
  <c r="F1282" i="8"/>
  <c r="M1281" i="8"/>
  <c r="J1281" i="8"/>
  <c r="H1280" i="8"/>
  <c r="I1280" i="8" s="1"/>
  <c r="J1280" i="8" s="1"/>
  <c r="F1280" i="8"/>
  <c r="H1279" i="8"/>
  <c r="I1279" i="8" s="1"/>
  <c r="J1279" i="8" s="1"/>
  <c r="K1279" i="8" s="1"/>
  <c r="F1279" i="8"/>
  <c r="H1278" i="8"/>
  <c r="I1278" i="8" s="1"/>
  <c r="J1278" i="8" s="1"/>
  <c r="F1278" i="8"/>
  <c r="H1277" i="8"/>
  <c r="F1277" i="8"/>
  <c r="U1276" i="8"/>
  <c r="Q1276" i="8"/>
  <c r="T1275" i="8"/>
  <c r="T1276" i="8" s="1"/>
  <c r="S1275" i="8"/>
  <c r="S1276" i="8" s="1"/>
  <c r="G1275" i="8"/>
  <c r="G1276" i="8" s="1"/>
  <c r="H1274" i="8"/>
  <c r="I1274" i="8" s="1"/>
  <c r="J1274" i="8" s="1"/>
  <c r="F1274" i="8"/>
  <c r="H1273" i="8"/>
  <c r="I1273" i="8" s="1"/>
  <c r="J1273" i="8" s="1"/>
  <c r="F1273" i="8"/>
  <c r="M1272" i="8"/>
  <c r="J1272" i="8"/>
  <c r="H1271" i="8"/>
  <c r="I1271" i="8" s="1"/>
  <c r="J1271" i="8" s="1"/>
  <c r="K1271" i="8" s="1"/>
  <c r="L1271" i="8" s="1"/>
  <c r="M1271" i="8" s="1"/>
  <c r="H1270" i="8"/>
  <c r="I1270" i="8" s="1"/>
  <c r="J1270" i="8" s="1"/>
  <c r="K1270" i="8" s="1"/>
  <c r="H1269" i="8"/>
  <c r="I1269" i="8" s="1"/>
  <c r="J1269" i="8" s="1"/>
  <c r="K1269" i="8" s="1"/>
  <c r="F1269" i="8"/>
  <c r="H1268" i="8"/>
  <c r="I1268" i="8" s="1"/>
  <c r="J1268" i="8" s="1"/>
  <c r="F1268" i="8"/>
  <c r="H1267" i="8"/>
  <c r="I1267" i="8" s="1"/>
  <c r="J1267" i="8" s="1"/>
  <c r="F1267" i="8"/>
  <c r="H1266" i="8"/>
  <c r="I1266" i="8" s="1"/>
  <c r="J1266" i="8" s="1"/>
  <c r="F1266" i="8"/>
  <c r="H1265" i="8"/>
  <c r="I1265" i="8" s="1"/>
  <c r="J1265" i="8" s="1"/>
  <c r="K1265" i="8" s="1"/>
  <c r="F1265" i="8"/>
  <c r="M1264" i="8"/>
  <c r="J1264" i="8"/>
  <c r="M1263" i="8"/>
  <c r="J1263" i="8"/>
  <c r="H1262" i="8"/>
  <c r="I1262" i="8" s="1"/>
  <c r="J1262" i="8" s="1"/>
  <c r="F1262" i="8"/>
  <c r="H1261" i="8"/>
  <c r="I1261" i="8" s="1"/>
  <c r="J1261" i="8" s="1"/>
  <c r="K1261" i="8" s="1"/>
  <c r="F1261" i="8"/>
  <c r="H1260" i="8"/>
  <c r="I1260" i="8" s="1"/>
  <c r="J1260" i="8" s="1"/>
  <c r="F1260" i="8"/>
  <c r="M1259" i="8"/>
  <c r="J1259" i="8"/>
  <c r="H1258" i="8"/>
  <c r="I1258" i="8" s="1"/>
  <c r="J1258" i="8" s="1"/>
  <c r="K1258" i="8" s="1"/>
  <c r="F1258" i="8"/>
  <c r="H1257" i="8"/>
  <c r="I1257" i="8" s="1"/>
  <c r="J1257" i="8" s="1"/>
  <c r="F1257" i="8"/>
  <c r="H1256" i="8"/>
  <c r="I1256" i="8" s="1"/>
  <c r="J1256" i="8" s="1"/>
  <c r="F1256" i="8"/>
  <c r="H1255" i="8"/>
  <c r="I1255" i="8" s="1"/>
  <c r="J1255" i="8" s="1"/>
  <c r="K1255" i="8" s="1"/>
  <c r="L1255" i="8" s="1"/>
  <c r="M1255" i="8" s="1"/>
  <c r="F1255" i="8"/>
  <c r="H1254" i="8"/>
  <c r="I1254" i="8" s="1"/>
  <c r="J1254" i="8" s="1"/>
  <c r="K1254" i="8" s="1"/>
  <c r="F1254" i="8"/>
  <c r="H1253" i="8"/>
  <c r="I1253" i="8" s="1"/>
  <c r="J1253" i="8" s="1"/>
  <c r="K1253" i="8" s="1"/>
  <c r="M1252" i="8"/>
  <c r="J1252" i="8"/>
  <c r="H1251" i="8"/>
  <c r="I1251" i="8" s="1"/>
  <c r="J1251" i="8" s="1"/>
  <c r="F1251" i="8"/>
  <c r="H1250" i="8"/>
  <c r="I1250" i="8" s="1"/>
  <c r="J1250" i="8" s="1"/>
  <c r="F1250" i="8"/>
  <c r="H1249" i="8"/>
  <c r="I1249" i="8" s="1"/>
  <c r="J1249" i="8" s="1"/>
  <c r="K1249" i="8" s="1"/>
  <c r="F1249" i="8"/>
  <c r="H1248" i="8"/>
  <c r="I1248" i="8" s="1"/>
  <c r="F1248" i="8"/>
  <c r="H1247" i="8"/>
  <c r="F1247" i="8"/>
  <c r="V1245" i="8"/>
  <c r="V1246" i="8" s="1"/>
  <c r="U1245" i="8"/>
  <c r="U1246" i="8" s="1"/>
  <c r="T1245" i="8"/>
  <c r="T1246" i="8" s="1"/>
  <c r="S1245" i="8"/>
  <c r="S1246" i="8" s="1"/>
  <c r="R1245" i="8"/>
  <c r="R1246" i="8" s="1"/>
  <c r="Q1245" i="8"/>
  <c r="Q1246" i="8" s="1"/>
  <c r="G1245" i="8"/>
  <c r="G1246" i="8" s="1"/>
  <c r="H1244" i="8"/>
  <c r="I1244" i="8" s="1"/>
  <c r="J1244" i="8" s="1"/>
  <c r="F1244" i="8"/>
  <c r="M1243" i="8"/>
  <c r="J1243" i="8"/>
  <c r="H1242" i="8"/>
  <c r="I1242" i="8" s="1"/>
  <c r="J1242" i="8" s="1"/>
  <c r="F1242" i="8"/>
  <c r="J1241" i="8"/>
  <c r="J1240" i="8"/>
  <c r="J1239" i="8"/>
  <c r="J1238" i="8"/>
  <c r="M1237" i="8"/>
  <c r="J1237" i="8"/>
  <c r="M1236" i="8"/>
  <c r="J1236" i="8"/>
  <c r="H1235" i="8"/>
  <c r="I1235" i="8" s="1"/>
  <c r="J1235" i="8" s="1"/>
  <c r="F1235" i="8"/>
  <c r="H1234" i="8"/>
  <c r="I1234" i="8" s="1"/>
  <c r="J1234" i="8" s="1"/>
  <c r="K1234" i="8" s="1"/>
  <c r="F1234" i="8"/>
  <c r="H1233" i="8"/>
  <c r="I1233" i="8" s="1"/>
  <c r="J1233" i="8" s="1"/>
  <c r="F1233" i="8"/>
  <c r="H1232" i="8"/>
  <c r="I1232" i="8" s="1"/>
  <c r="J1232" i="8" s="1"/>
  <c r="K1232" i="8" s="1"/>
  <c r="F1232" i="8"/>
  <c r="H1231" i="8"/>
  <c r="I1231" i="8" s="1"/>
  <c r="J1231" i="8" s="1"/>
  <c r="H1230" i="8"/>
  <c r="I1230" i="8" s="1"/>
  <c r="J1230" i="8" s="1"/>
  <c r="K1230" i="8" s="1"/>
  <c r="F1230" i="8"/>
  <c r="H1229" i="8"/>
  <c r="I1229" i="8" s="1"/>
  <c r="J1229" i="8" s="1"/>
  <c r="F1229" i="8"/>
  <c r="H1228" i="8"/>
  <c r="I1228" i="8" s="1"/>
  <c r="J1228" i="8" s="1"/>
  <c r="F1228" i="8"/>
  <c r="M1227" i="8"/>
  <c r="J1227" i="8"/>
  <c r="H1226" i="8"/>
  <c r="I1226" i="8" s="1"/>
  <c r="J1226" i="8" s="1"/>
  <c r="F1226" i="8"/>
  <c r="H1225" i="8"/>
  <c r="I1225" i="8" s="1"/>
  <c r="J1225" i="8" s="1"/>
  <c r="F1225" i="8"/>
  <c r="H1224" i="8"/>
  <c r="I1224" i="8" s="1"/>
  <c r="J1224" i="8" s="1"/>
  <c r="F1224" i="8"/>
  <c r="J1223" i="8"/>
  <c r="L1223" i="8" s="1"/>
  <c r="M1223" i="8" s="1"/>
  <c r="J1222" i="8"/>
  <c r="L1222" i="8" s="1"/>
  <c r="M1222" i="8" s="1"/>
  <c r="H1221" i="8"/>
  <c r="I1221" i="8" s="1"/>
  <c r="J1221" i="8" s="1"/>
  <c r="F1221" i="8"/>
  <c r="M1220" i="8"/>
  <c r="J1220" i="8"/>
  <c r="M1219" i="8"/>
  <c r="J1219" i="8"/>
  <c r="H1218" i="8"/>
  <c r="I1218" i="8" s="1"/>
  <c r="F1218" i="8"/>
  <c r="M1217" i="8"/>
  <c r="J1217" i="8"/>
  <c r="U1216" i="8"/>
  <c r="S1216" i="8"/>
  <c r="Q1216" i="8"/>
  <c r="G1215" i="8"/>
  <c r="G1216" i="8" s="1"/>
  <c r="H1214" i="8"/>
  <c r="I1214" i="8" s="1"/>
  <c r="J1214" i="8" s="1"/>
  <c r="K1214" i="8" s="1"/>
  <c r="L1214" i="8" s="1"/>
  <c r="F1214" i="8"/>
  <c r="H1213" i="8"/>
  <c r="I1213" i="8" s="1"/>
  <c r="J1213" i="8" s="1"/>
  <c r="F1213" i="8"/>
  <c r="H1212" i="8"/>
  <c r="I1212" i="8" s="1"/>
  <c r="J1212" i="8" s="1"/>
  <c r="F1212" i="8"/>
  <c r="H1211" i="8"/>
  <c r="I1211" i="8" s="1"/>
  <c r="J1211" i="8" s="1"/>
  <c r="F1211" i="8"/>
  <c r="H1210" i="8"/>
  <c r="I1210" i="8" s="1"/>
  <c r="J1210" i="8" s="1"/>
  <c r="F1210" i="8"/>
  <c r="M1209" i="8"/>
  <c r="J1209" i="8"/>
  <c r="H1208" i="8"/>
  <c r="I1208" i="8" s="1"/>
  <c r="J1208" i="8" s="1"/>
  <c r="F1208" i="8"/>
  <c r="H1207" i="8"/>
  <c r="I1207" i="8" s="1"/>
  <c r="J1207" i="8" s="1"/>
  <c r="K1207" i="8" s="1"/>
  <c r="F1207" i="8"/>
  <c r="H1206" i="8"/>
  <c r="I1206" i="8" s="1"/>
  <c r="J1206" i="8" s="1"/>
  <c r="F1206" i="8"/>
  <c r="M1205" i="8"/>
  <c r="J1205" i="8"/>
  <c r="H1204" i="8"/>
  <c r="I1204" i="8" s="1"/>
  <c r="J1204" i="8" s="1"/>
  <c r="F1204" i="8"/>
  <c r="H1203" i="8"/>
  <c r="I1203" i="8" s="1"/>
  <c r="J1203" i="8" s="1"/>
  <c r="F1203" i="8"/>
  <c r="H1202" i="8"/>
  <c r="I1202" i="8" s="1"/>
  <c r="J1202" i="8" s="1"/>
  <c r="K1202" i="8" s="1"/>
  <c r="F1202" i="8"/>
  <c r="H1201" i="8"/>
  <c r="I1201" i="8" s="1"/>
  <c r="J1201" i="8" s="1"/>
  <c r="K1201" i="8" s="1"/>
  <c r="F1201" i="8"/>
  <c r="H1200" i="8"/>
  <c r="I1200" i="8" s="1"/>
  <c r="R1200" i="8" s="1"/>
  <c r="F1200" i="8"/>
  <c r="H1199" i="8"/>
  <c r="I1199" i="8" s="1"/>
  <c r="J1199" i="8" s="1"/>
  <c r="F1199" i="8"/>
  <c r="H1198" i="8"/>
  <c r="I1198" i="8" s="1"/>
  <c r="J1198" i="8" s="1"/>
  <c r="K1198" i="8" s="1"/>
  <c r="F1198" i="8"/>
  <c r="H1197" i="8"/>
  <c r="I1197" i="8" s="1"/>
  <c r="J1197" i="8" s="1"/>
  <c r="F1197" i="8"/>
  <c r="H1196" i="8"/>
  <c r="I1196" i="8" s="1"/>
  <c r="F1196" i="8"/>
  <c r="H1195" i="8"/>
  <c r="I1195" i="8" s="1"/>
  <c r="J1195" i="8" s="1"/>
  <c r="F1195" i="8"/>
  <c r="H1194" i="8"/>
  <c r="I1194" i="8" s="1"/>
  <c r="J1194" i="8" s="1"/>
  <c r="F1194" i="8"/>
  <c r="H1193" i="8"/>
  <c r="I1193" i="8" s="1"/>
  <c r="J1193" i="8" s="1"/>
  <c r="F1193" i="8"/>
  <c r="H1192" i="8"/>
  <c r="I1192" i="8" s="1"/>
  <c r="J1192" i="8" s="1"/>
  <c r="F1192" i="8"/>
  <c r="H1191" i="8"/>
  <c r="I1191" i="8" s="1"/>
  <c r="J1191" i="8" s="1"/>
  <c r="F1191" i="8"/>
  <c r="H1190" i="8"/>
  <c r="I1190" i="8" s="1"/>
  <c r="F1190" i="8"/>
  <c r="H1189" i="8"/>
  <c r="I1189" i="8" s="1"/>
  <c r="J1189" i="8" s="1"/>
  <c r="F1189" i="8"/>
  <c r="M1188" i="8"/>
  <c r="J1188" i="8"/>
  <c r="H1187" i="8"/>
  <c r="F1187" i="8"/>
  <c r="V1185" i="8"/>
  <c r="V1186" i="8" s="1"/>
  <c r="U1185" i="8"/>
  <c r="U1186" i="8" s="1"/>
  <c r="T1185" i="8"/>
  <c r="T1186" i="8" s="1"/>
  <c r="S1185" i="8"/>
  <c r="S1186" i="8" s="1"/>
  <c r="R1185" i="8"/>
  <c r="R1186" i="8" s="1"/>
  <c r="Q1185" i="8"/>
  <c r="Q1186" i="8" s="1"/>
  <c r="G1185" i="8"/>
  <c r="G1186" i="8" s="1"/>
  <c r="H1184" i="8"/>
  <c r="I1184" i="8" s="1"/>
  <c r="J1184" i="8" s="1"/>
  <c r="K1184" i="8" s="1"/>
  <c r="F1184" i="8"/>
  <c r="H1183" i="8"/>
  <c r="I1183" i="8" s="1"/>
  <c r="J1183" i="8" s="1"/>
  <c r="K1183" i="8" s="1"/>
  <c r="F1183" i="8"/>
  <c r="M1182" i="8"/>
  <c r="J1182" i="8"/>
  <c r="M1181" i="8"/>
  <c r="J1181" i="8"/>
  <c r="H1180" i="8"/>
  <c r="I1180" i="8" s="1"/>
  <c r="J1180" i="8" s="1"/>
  <c r="F1180" i="8"/>
  <c r="H1179" i="8"/>
  <c r="I1179" i="8" s="1"/>
  <c r="J1179" i="8" s="1"/>
  <c r="K1179" i="8" s="1"/>
  <c r="F1179" i="8"/>
  <c r="M1178" i="8"/>
  <c r="J1178" i="8"/>
  <c r="M1177" i="8"/>
  <c r="J1177" i="8"/>
  <c r="H1176" i="8"/>
  <c r="I1176" i="8" s="1"/>
  <c r="J1176" i="8" s="1"/>
  <c r="F1176" i="8"/>
  <c r="M1175" i="8"/>
  <c r="J1175" i="8"/>
  <c r="M1174" i="8"/>
  <c r="J1174" i="8"/>
  <c r="H1173" i="8"/>
  <c r="I1173" i="8" s="1"/>
  <c r="J1173" i="8" s="1"/>
  <c r="F1173" i="8"/>
  <c r="H1172" i="8"/>
  <c r="I1172" i="8" s="1"/>
  <c r="J1172" i="8" s="1"/>
  <c r="F1172" i="8"/>
  <c r="H1171" i="8"/>
  <c r="I1171" i="8" s="1"/>
  <c r="J1171" i="8" s="1"/>
  <c r="F1171" i="8"/>
  <c r="H1170" i="8"/>
  <c r="I1170" i="8" s="1"/>
  <c r="J1170" i="8" s="1"/>
  <c r="K1170" i="8" s="1"/>
  <c r="F1170" i="8"/>
  <c r="H1169" i="8"/>
  <c r="I1169" i="8" s="1"/>
  <c r="J1169" i="8" s="1"/>
  <c r="F1169" i="8"/>
  <c r="M1168" i="8"/>
  <c r="J1168" i="8"/>
  <c r="H1167" i="8"/>
  <c r="I1167" i="8" s="1"/>
  <c r="J1167" i="8" s="1"/>
  <c r="F1167" i="8"/>
  <c r="H1166" i="8"/>
  <c r="I1166" i="8" s="1"/>
  <c r="J1166" i="8" s="1"/>
  <c r="F1166" i="8"/>
  <c r="H1165" i="8"/>
  <c r="I1165" i="8" s="1"/>
  <c r="J1165" i="8" s="1"/>
  <c r="K1165" i="8" s="1"/>
  <c r="H1164" i="8"/>
  <c r="I1164" i="8" s="1"/>
  <c r="J1164" i="8" s="1"/>
  <c r="F1164" i="8"/>
  <c r="M1163" i="8"/>
  <c r="J1163" i="8"/>
  <c r="M1162" i="8"/>
  <c r="J1162" i="8"/>
  <c r="M1161" i="8"/>
  <c r="J1161" i="8"/>
  <c r="H1160" i="8"/>
  <c r="I1160" i="8" s="1"/>
  <c r="J1160" i="8" s="1"/>
  <c r="K1160" i="8" s="1"/>
  <c r="M1159" i="8"/>
  <c r="J1159" i="8"/>
  <c r="H1158" i="8"/>
  <c r="I1158" i="8" s="1"/>
  <c r="J1158" i="8" s="1"/>
  <c r="F1158" i="8"/>
  <c r="I1157" i="8"/>
  <c r="S1156" i="8"/>
  <c r="Q1156" i="8"/>
  <c r="V1155" i="8"/>
  <c r="V1156" i="8" s="1"/>
  <c r="U1155" i="8"/>
  <c r="U1156" i="8" s="1"/>
  <c r="G1155" i="8"/>
  <c r="G1156" i="8" s="1"/>
  <c r="H1154" i="8"/>
  <c r="I1154" i="8" s="1"/>
  <c r="J1154" i="8" s="1"/>
  <c r="F1154" i="8"/>
  <c r="H1153" i="8"/>
  <c r="I1153" i="8" s="1"/>
  <c r="J1153" i="8" s="1"/>
  <c r="K1153" i="8" s="1"/>
  <c r="H1152" i="8"/>
  <c r="I1152" i="8" s="1"/>
  <c r="J1152" i="8" s="1"/>
  <c r="F1152" i="8"/>
  <c r="H1151" i="8"/>
  <c r="I1151" i="8" s="1"/>
  <c r="J1151" i="8" s="1"/>
  <c r="F1151" i="8"/>
  <c r="H1150" i="8"/>
  <c r="I1150" i="8" s="1"/>
  <c r="J1150" i="8" s="1"/>
  <c r="F1150" i="8"/>
  <c r="H1149" i="8"/>
  <c r="I1149" i="8" s="1"/>
  <c r="J1149" i="8" s="1"/>
  <c r="F1149" i="8"/>
  <c r="H1148" i="8"/>
  <c r="I1148" i="8" s="1"/>
  <c r="J1148" i="8" s="1"/>
  <c r="F1148" i="8"/>
  <c r="H1147" i="8"/>
  <c r="I1147" i="8" s="1"/>
  <c r="J1147" i="8" s="1"/>
  <c r="K1147" i="8" s="1"/>
  <c r="F1147" i="8"/>
  <c r="J1146" i="8"/>
  <c r="H1145" i="8"/>
  <c r="I1145" i="8" s="1"/>
  <c r="J1145" i="8" s="1"/>
  <c r="F1145" i="8"/>
  <c r="I1144" i="8"/>
  <c r="J1144" i="8" s="1"/>
  <c r="H1143" i="8"/>
  <c r="I1143" i="8" s="1"/>
  <c r="J1143" i="8" s="1"/>
  <c r="H1142" i="8"/>
  <c r="I1142" i="8" s="1"/>
  <c r="J1142" i="8" s="1"/>
  <c r="H1141" i="8"/>
  <c r="I1141" i="8" s="1"/>
  <c r="J1141" i="8" s="1"/>
  <c r="F1141" i="8"/>
  <c r="M1140" i="8"/>
  <c r="J1140" i="8"/>
  <c r="H1139" i="8"/>
  <c r="I1139" i="8" s="1"/>
  <c r="J1139" i="8" s="1"/>
  <c r="K1139" i="8" s="1"/>
  <c r="F1139" i="8"/>
  <c r="H1138" i="8"/>
  <c r="I1138" i="8" s="1"/>
  <c r="J1138" i="8" s="1"/>
  <c r="F1138" i="8"/>
  <c r="H1137" i="8"/>
  <c r="I1137" i="8" s="1"/>
  <c r="J1137" i="8" s="1"/>
  <c r="H1136" i="8"/>
  <c r="I1136" i="8" s="1"/>
  <c r="J1136" i="8" s="1"/>
  <c r="F1136" i="8"/>
  <c r="H1135" i="8"/>
  <c r="I1135" i="8" s="1"/>
  <c r="J1135" i="8" s="1"/>
  <c r="F1135" i="8"/>
  <c r="H1134" i="8"/>
  <c r="I1134" i="8" s="1"/>
  <c r="J1134" i="8" s="1"/>
  <c r="F1134" i="8"/>
  <c r="H1133" i="8"/>
  <c r="I1133" i="8" s="1"/>
  <c r="J1133" i="8" s="1"/>
  <c r="H1132" i="8"/>
  <c r="I1132" i="8" s="1"/>
  <c r="J1132" i="8" s="1"/>
  <c r="H1131" i="8"/>
  <c r="I1131" i="8" s="1"/>
  <c r="J1131" i="8" s="1"/>
  <c r="H1130" i="8"/>
  <c r="F1130" i="8"/>
  <c r="H1129" i="8"/>
  <c r="I1129" i="8" s="1"/>
  <c r="J1129" i="8" s="1"/>
  <c r="F1129" i="8"/>
  <c r="H1128" i="8"/>
  <c r="I1128" i="8" s="1"/>
  <c r="F1128" i="8"/>
  <c r="H1127" i="8"/>
  <c r="I1127" i="8" s="1"/>
  <c r="J1127" i="8" s="1"/>
  <c r="K1127" i="8" s="1"/>
  <c r="F1127" i="8"/>
  <c r="S1126" i="8"/>
  <c r="Q1126" i="8"/>
  <c r="V1125" i="8"/>
  <c r="V1126" i="8" s="1"/>
  <c r="U1125" i="8"/>
  <c r="U1126" i="8" s="1"/>
  <c r="G1125" i="8"/>
  <c r="G1126" i="8" s="1"/>
  <c r="M1124" i="8"/>
  <c r="J1124" i="8"/>
  <c r="H1123" i="8"/>
  <c r="I1123" i="8" s="1"/>
  <c r="J1123" i="8" s="1"/>
  <c r="F1123" i="8"/>
  <c r="M1122" i="8"/>
  <c r="J1122" i="8"/>
  <c r="H1121" i="8"/>
  <c r="I1121" i="8" s="1"/>
  <c r="J1121" i="8" s="1"/>
  <c r="F1121" i="8"/>
  <c r="H1120" i="8"/>
  <c r="I1120" i="8" s="1"/>
  <c r="J1120" i="8" s="1"/>
  <c r="H1119" i="8"/>
  <c r="I1119" i="8" s="1"/>
  <c r="J1119" i="8" s="1"/>
  <c r="K1119" i="8" s="1"/>
  <c r="F1119" i="8"/>
  <c r="H1118" i="8"/>
  <c r="I1118" i="8" s="1"/>
  <c r="J1118" i="8" s="1"/>
  <c r="F1118" i="8"/>
  <c r="H1117" i="8"/>
  <c r="I1117" i="8" s="1"/>
  <c r="F1117" i="8"/>
  <c r="H1116" i="8"/>
  <c r="I1116" i="8" s="1"/>
  <c r="J1116" i="8" s="1"/>
  <c r="F1116" i="8"/>
  <c r="M1115" i="8"/>
  <c r="J1115" i="8"/>
  <c r="H1114" i="8"/>
  <c r="I1114" i="8" s="1"/>
  <c r="J1114" i="8" s="1"/>
  <c r="K1114" i="8" s="1"/>
  <c r="F1114" i="8"/>
  <c r="H1113" i="8"/>
  <c r="I1113" i="8" s="1"/>
  <c r="J1113" i="8" s="1"/>
  <c r="K1113" i="8" s="1"/>
  <c r="H1112" i="8"/>
  <c r="I1112" i="8" s="1"/>
  <c r="J1112" i="8" s="1"/>
  <c r="K1112" i="8" s="1"/>
  <c r="F1112" i="8"/>
  <c r="H1111" i="8"/>
  <c r="I1111" i="8" s="1"/>
  <c r="J1111" i="8" s="1"/>
  <c r="H1110" i="8"/>
  <c r="I1110" i="8" s="1"/>
  <c r="J1110" i="8" s="1"/>
  <c r="F1110" i="8"/>
  <c r="H1109" i="8"/>
  <c r="I1109" i="8" s="1"/>
  <c r="J1109" i="8" s="1"/>
  <c r="F1109" i="8"/>
  <c r="H1108" i="8"/>
  <c r="I1108" i="8" s="1"/>
  <c r="J1108" i="8" s="1"/>
  <c r="F1108" i="8"/>
  <c r="H1107" i="8"/>
  <c r="I1107" i="8" s="1"/>
  <c r="J1107" i="8" s="1"/>
  <c r="F1107" i="8"/>
  <c r="H1106" i="8"/>
  <c r="I1106" i="8" s="1"/>
  <c r="J1106" i="8" s="1"/>
  <c r="K1106" i="8" s="1"/>
  <c r="F1106" i="8"/>
  <c r="H1105" i="8"/>
  <c r="I1105" i="8" s="1"/>
  <c r="J1105" i="8" s="1"/>
  <c r="F1105" i="8"/>
  <c r="H1104" i="8"/>
  <c r="I1104" i="8" s="1"/>
  <c r="J1104" i="8" s="1"/>
  <c r="K1104" i="8" s="1"/>
  <c r="H1103" i="8"/>
  <c r="I1103" i="8" s="1"/>
  <c r="J1103" i="8" s="1"/>
  <c r="K1103" i="8" s="1"/>
  <c r="F1103" i="8"/>
  <c r="H1102" i="8"/>
  <c r="I1102" i="8" s="1"/>
  <c r="J1102" i="8" s="1"/>
  <c r="K1102" i="8" s="1"/>
  <c r="F1102" i="8"/>
  <c r="H1101" i="8"/>
  <c r="I1101" i="8" s="1"/>
  <c r="J1101" i="8" s="1"/>
  <c r="F1101" i="8"/>
  <c r="H1100" i="8"/>
  <c r="I1100" i="8" s="1"/>
  <c r="J1100" i="8" s="1"/>
  <c r="F1100" i="8"/>
  <c r="H1099" i="8"/>
  <c r="I1099" i="8" s="1"/>
  <c r="J1099" i="8" s="1"/>
  <c r="H1098" i="8"/>
  <c r="F1098" i="8"/>
  <c r="M1097" i="8"/>
  <c r="J1097" i="8"/>
  <c r="U1096" i="8"/>
  <c r="S1096" i="8"/>
  <c r="Q1096" i="8"/>
  <c r="G1095" i="8"/>
  <c r="G1096" i="8" s="1"/>
  <c r="H1094" i="8"/>
  <c r="I1094" i="8" s="1"/>
  <c r="J1094" i="8" s="1"/>
  <c r="M1093" i="8"/>
  <c r="J1093" i="8"/>
  <c r="H1092" i="8"/>
  <c r="I1092" i="8" s="1"/>
  <c r="J1092" i="8" s="1"/>
  <c r="F1092" i="8"/>
  <c r="M1091" i="8"/>
  <c r="J1091" i="8"/>
  <c r="H1090" i="8"/>
  <c r="I1090" i="8" s="1"/>
  <c r="J1090" i="8" s="1"/>
  <c r="H1089" i="8"/>
  <c r="I1089" i="8" s="1"/>
  <c r="J1089" i="8" s="1"/>
  <c r="K1089" i="8" s="1"/>
  <c r="F1089" i="8"/>
  <c r="H1088" i="8"/>
  <c r="I1088" i="8" s="1"/>
  <c r="J1088" i="8" s="1"/>
  <c r="F1088" i="8"/>
  <c r="M1087" i="8"/>
  <c r="J1087" i="8"/>
  <c r="H1086" i="8"/>
  <c r="I1086" i="8" s="1"/>
  <c r="J1086" i="8" s="1"/>
  <c r="F1086" i="8"/>
  <c r="H1085" i="8"/>
  <c r="I1085" i="8" s="1"/>
  <c r="J1085" i="8" s="1"/>
  <c r="F1085" i="8"/>
  <c r="H1084" i="8"/>
  <c r="I1084" i="8" s="1"/>
  <c r="J1084" i="8" s="1"/>
  <c r="H1083" i="8"/>
  <c r="I1083" i="8" s="1"/>
  <c r="J1083" i="8" s="1"/>
  <c r="H1082" i="8"/>
  <c r="I1082" i="8" s="1"/>
  <c r="J1082" i="8" s="1"/>
  <c r="K1082" i="8" s="1"/>
  <c r="H1081" i="8"/>
  <c r="I1081" i="8" s="1"/>
  <c r="J1081" i="8" s="1"/>
  <c r="F1081" i="8"/>
  <c r="H1080" i="8"/>
  <c r="I1080" i="8" s="1"/>
  <c r="J1080" i="8" s="1"/>
  <c r="F1080" i="8"/>
  <c r="H1079" i="8"/>
  <c r="I1079" i="8" s="1"/>
  <c r="J1079" i="8" s="1"/>
  <c r="F1079" i="8"/>
  <c r="H1078" i="8"/>
  <c r="I1078" i="8" s="1"/>
  <c r="J1078" i="8" s="1"/>
  <c r="K1078" i="8" s="1"/>
  <c r="F1078" i="8"/>
  <c r="H1077" i="8"/>
  <c r="I1077" i="8" s="1"/>
  <c r="J1077" i="8" s="1"/>
  <c r="H1076" i="8"/>
  <c r="I1076" i="8" s="1"/>
  <c r="J1076" i="8" s="1"/>
  <c r="H1075" i="8"/>
  <c r="I1075" i="8" s="1"/>
  <c r="J1075" i="8" s="1"/>
  <c r="H1074" i="8"/>
  <c r="I1074" i="8" s="1"/>
  <c r="J1074" i="8" s="1"/>
  <c r="F1074" i="8"/>
  <c r="M1073" i="8"/>
  <c r="J1073" i="8"/>
  <c r="M1072" i="8"/>
  <c r="J1072" i="8"/>
  <c r="H1071" i="8"/>
  <c r="I1071" i="8" s="1"/>
  <c r="J1071" i="8" s="1"/>
  <c r="F1071" i="8"/>
  <c r="H1070" i="8"/>
  <c r="I1070" i="8" s="1"/>
  <c r="J1070" i="8" s="1"/>
  <c r="F1070" i="8"/>
  <c r="M1069" i="8"/>
  <c r="J1069" i="8"/>
  <c r="H1068" i="8"/>
  <c r="I1068" i="8" s="1"/>
  <c r="J1068" i="8" s="1"/>
  <c r="K1068" i="8" s="1"/>
  <c r="F1068" i="8"/>
  <c r="H1067" i="8"/>
  <c r="F1067" i="8"/>
  <c r="S1066" i="8"/>
  <c r="Q1066" i="8"/>
  <c r="V1065" i="8"/>
  <c r="V1066" i="8" s="1"/>
  <c r="U1065" i="8"/>
  <c r="U1066" i="8" s="1"/>
  <c r="G1065" i="8"/>
  <c r="G1066" i="8" s="1"/>
  <c r="M1064" i="8"/>
  <c r="J1064" i="8"/>
  <c r="H1063" i="8"/>
  <c r="I1063" i="8" s="1"/>
  <c r="J1063" i="8" s="1"/>
  <c r="F1063" i="8"/>
  <c r="H1062" i="8"/>
  <c r="I1062" i="8" s="1"/>
  <c r="J1062" i="8" s="1"/>
  <c r="F1062" i="8"/>
  <c r="H1061" i="8"/>
  <c r="I1061" i="8" s="1"/>
  <c r="J1061" i="8" s="1"/>
  <c r="H1060" i="8"/>
  <c r="I1060" i="8" s="1"/>
  <c r="J1060" i="8" s="1"/>
  <c r="F1060" i="8"/>
  <c r="H1059" i="8"/>
  <c r="I1059" i="8" s="1"/>
  <c r="J1059" i="8" s="1"/>
  <c r="F1059" i="8"/>
  <c r="H1058" i="8"/>
  <c r="I1058" i="8" s="1"/>
  <c r="J1058" i="8" s="1"/>
  <c r="F1058" i="8"/>
  <c r="H1057" i="8"/>
  <c r="I1057" i="8" s="1"/>
  <c r="J1057" i="8" s="1"/>
  <c r="F1057" i="8"/>
  <c r="H1056" i="8"/>
  <c r="I1056" i="8" s="1"/>
  <c r="J1056" i="8" s="1"/>
  <c r="K1056" i="8" s="1"/>
  <c r="H1055" i="8"/>
  <c r="I1055" i="8" s="1"/>
  <c r="J1055" i="8" s="1"/>
  <c r="K1055" i="8" s="1"/>
  <c r="M1054" i="8"/>
  <c r="J1054" i="8"/>
  <c r="M1053" i="8"/>
  <c r="J1053" i="8"/>
  <c r="M1052" i="8"/>
  <c r="J1052" i="8"/>
  <c r="M1051" i="8"/>
  <c r="J1051" i="8"/>
  <c r="M1050" i="8"/>
  <c r="J1050" i="8"/>
  <c r="M1049" i="8"/>
  <c r="J1049" i="8"/>
  <c r="M1048" i="8"/>
  <c r="J1048" i="8"/>
  <c r="M1047" i="8"/>
  <c r="J1047" i="8"/>
  <c r="M1046" i="8"/>
  <c r="J1046" i="8"/>
  <c r="H1045" i="8"/>
  <c r="I1045" i="8" s="1"/>
  <c r="J1045" i="8" s="1"/>
  <c r="K1045" i="8" s="1"/>
  <c r="F1045" i="8"/>
  <c r="H1044" i="8"/>
  <c r="I1044" i="8" s="1"/>
  <c r="J1044" i="8" s="1"/>
  <c r="F1044" i="8"/>
  <c r="H1043" i="8"/>
  <c r="I1043" i="8" s="1"/>
  <c r="J1043" i="8" s="1"/>
  <c r="F1043" i="8"/>
  <c r="J1042" i="8"/>
  <c r="J1041" i="8"/>
  <c r="J1040" i="8"/>
  <c r="H1039" i="8"/>
  <c r="I1039" i="8" s="1"/>
  <c r="J1039" i="8" s="1"/>
  <c r="F1039" i="8"/>
  <c r="H1038" i="8"/>
  <c r="I1038" i="8" s="1"/>
  <c r="J1038" i="8" s="1"/>
  <c r="F1038" i="8"/>
  <c r="H1037" i="8"/>
  <c r="F1037" i="8"/>
  <c r="Q1036" i="8"/>
  <c r="V1035" i="8"/>
  <c r="V1036" i="8" s="1"/>
  <c r="U1035" i="8"/>
  <c r="U1036" i="8" s="1"/>
  <c r="T1035" i="8"/>
  <c r="T1036" i="8" s="1"/>
  <c r="S1035" i="8"/>
  <c r="S1036" i="8" s="1"/>
  <c r="G1035" i="8"/>
  <c r="G1036" i="8" s="1"/>
  <c r="H1034" i="8"/>
  <c r="I1034" i="8" s="1"/>
  <c r="J1034" i="8" s="1"/>
  <c r="K1034" i="8" s="1"/>
  <c r="F1034" i="8"/>
  <c r="H1033" i="8"/>
  <c r="I1033" i="8" s="1"/>
  <c r="J1033" i="8" s="1"/>
  <c r="K1033" i="8" s="1"/>
  <c r="F1033" i="8"/>
  <c r="H1032" i="8"/>
  <c r="I1032" i="8" s="1"/>
  <c r="J1032" i="8" s="1"/>
  <c r="K1032" i="8" s="1"/>
  <c r="F1032" i="8"/>
  <c r="J1031" i="8"/>
  <c r="H1030" i="8"/>
  <c r="I1030" i="8" s="1"/>
  <c r="J1030" i="8" s="1"/>
  <c r="H1029" i="8"/>
  <c r="I1029" i="8" s="1"/>
  <c r="F1029" i="8"/>
  <c r="H1028" i="8"/>
  <c r="I1028" i="8" s="1"/>
  <c r="J1028" i="8" s="1"/>
  <c r="F1028" i="8"/>
  <c r="M1027" i="8"/>
  <c r="J1027" i="8"/>
  <c r="H1026" i="8"/>
  <c r="I1026" i="8" s="1"/>
  <c r="J1026" i="8" s="1"/>
  <c r="F1026" i="8"/>
  <c r="H1025" i="8"/>
  <c r="I1025" i="8" s="1"/>
  <c r="J1025" i="8" s="1"/>
  <c r="F1025" i="8"/>
  <c r="J1024" i="8"/>
  <c r="H1023" i="8"/>
  <c r="I1023" i="8" s="1"/>
  <c r="J1023" i="8" s="1"/>
  <c r="K1023" i="8" s="1"/>
  <c r="F1023" i="8"/>
  <c r="H1022" i="8"/>
  <c r="I1022" i="8" s="1"/>
  <c r="F1022" i="8"/>
  <c r="H1021" i="8"/>
  <c r="I1021" i="8" s="1"/>
  <c r="J1021" i="8" s="1"/>
  <c r="F1021" i="8"/>
  <c r="H1020" i="8"/>
  <c r="I1020" i="8" s="1"/>
  <c r="J1020" i="8" s="1"/>
  <c r="F1020" i="8"/>
  <c r="H1019" i="8"/>
  <c r="I1019" i="8" s="1"/>
  <c r="J1019" i="8" s="1"/>
  <c r="F1019" i="8"/>
  <c r="H1018" i="8"/>
  <c r="I1018" i="8" s="1"/>
  <c r="J1018" i="8" s="1"/>
  <c r="K1018" i="8" s="1"/>
  <c r="F1018" i="8"/>
  <c r="J1017" i="8"/>
  <c r="H1016" i="8"/>
  <c r="I1016" i="8" s="1"/>
  <c r="J1016" i="8" s="1"/>
  <c r="K1016" i="8" s="1"/>
  <c r="F1016" i="8"/>
  <c r="H1015" i="8"/>
  <c r="I1015" i="8" s="1"/>
  <c r="J1015" i="8" s="1"/>
  <c r="K1015" i="8" s="1"/>
  <c r="F1015" i="8"/>
  <c r="H1014" i="8"/>
  <c r="I1014" i="8" s="1"/>
  <c r="J1014" i="8" s="1"/>
  <c r="F1014" i="8"/>
  <c r="J1013" i="8"/>
  <c r="H1013" i="8"/>
  <c r="H1012" i="8"/>
  <c r="I1012" i="8" s="1"/>
  <c r="J1012" i="8" s="1"/>
  <c r="K1012" i="8" s="1"/>
  <c r="F1012" i="8"/>
  <c r="H1011" i="8"/>
  <c r="I1011" i="8" s="1"/>
  <c r="J1011" i="8" s="1"/>
  <c r="F1011" i="8"/>
  <c r="M1010" i="8"/>
  <c r="J1010" i="8"/>
  <c r="H1009" i="8"/>
  <c r="I1009" i="8" s="1"/>
  <c r="J1009" i="8" s="1"/>
  <c r="H1008" i="8"/>
  <c r="I1008" i="8" s="1"/>
  <c r="J1008" i="8" s="1"/>
  <c r="K1008" i="8" s="1"/>
  <c r="F1008" i="8"/>
  <c r="H1007" i="8"/>
  <c r="I1007" i="8" s="1"/>
  <c r="F1007" i="8"/>
  <c r="V1005" i="8"/>
  <c r="V1006" i="8" s="1"/>
  <c r="U1005" i="8"/>
  <c r="U1006" i="8" s="1"/>
  <c r="T1005" i="8"/>
  <c r="T1006" i="8" s="1"/>
  <c r="S1005" i="8"/>
  <c r="S1006" i="8" s="1"/>
  <c r="R1005" i="8"/>
  <c r="R1006" i="8" s="1"/>
  <c r="Q1005" i="8"/>
  <c r="Q1006" i="8" s="1"/>
  <c r="G1005" i="8"/>
  <c r="G1006" i="8" s="1"/>
  <c r="M1004" i="8"/>
  <c r="J1004" i="8"/>
  <c r="H1003" i="8"/>
  <c r="I1003" i="8" s="1"/>
  <c r="J1003" i="8" s="1"/>
  <c r="F1003" i="8"/>
  <c r="M1002" i="8"/>
  <c r="J1002" i="8"/>
  <c r="H1001" i="8"/>
  <c r="I1001" i="8" s="1"/>
  <c r="J1001" i="8" s="1"/>
  <c r="F1001" i="8"/>
  <c r="H1000" i="8"/>
  <c r="I1000" i="8" s="1"/>
  <c r="J1000" i="8" s="1"/>
  <c r="K1000" i="8" s="1"/>
  <c r="F1000" i="8"/>
  <c r="H999" i="8"/>
  <c r="I999" i="8" s="1"/>
  <c r="J999" i="8" s="1"/>
  <c r="K999" i="8" s="1"/>
  <c r="F999" i="8"/>
  <c r="H998" i="8"/>
  <c r="I998" i="8" s="1"/>
  <c r="J998" i="8" s="1"/>
  <c r="K998" i="8" s="1"/>
  <c r="F998" i="8"/>
  <c r="H997" i="8"/>
  <c r="I997" i="8" s="1"/>
  <c r="J997" i="8" s="1"/>
  <c r="K997" i="8" s="1"/>
  <c r="F997" i="8"/>
  <c r="H996" i="8"/>
  <c r="I996" i="8" s="1"/>
  <c r="J996" i="8" s="1"/>
  <c r="F996" i="8"/>
  <c r="M995" i="8"/>
  <c r="J995" i="8"/>
  <c r="M994" i="8"/>
  <c r="J994" i="8"/>
  <c r="H993" i="8"/>
  <c r="I993" i="8" s="1"/>
  <c r="J993" i="8" s="1"/>
  <c r="F993" i="8"/>
  <c r="H992" i="8"/>
  <c r="I992" i="8" s="1"/>
  <c r="J992" i="8" s="1"/>
  <c r="F992" i="8"/>
  <c r="H991" i="8"/>
  <c r="I991" i="8" s="1"/>
  <c r="J991" i="8" s="1"/>
  <c r="F991" i="8"/>
  <c r="H990" i="8"/>
  <c r="I990" i="8" s="1"/>
  <c r="J990" i="8" s="1"/>
  <c r="K990" i="8" s="1"/>
  <c r="F990" i="8"/>
  <c r="H989" i="8"/>
  <c r="I989" i="8" s="1"/>
  <c r="J989" i="8" s="1"/>
  <c r="F989" i="8"/>
  <c r="H988" i="8"/>
  <c r="I988" i="8" s="1"/>
  <c r="J988" i="8" s="1"/>
  <c r="F988" i="8"/>
  <c r="M987" i="8"/>
  <c r="J987" i="8"/>
  <c r="M986" i="8"/>
  <c r="J986" i="8"/>
  <c r="H985" i="8"/>
  <c r="I985" i="8" s="1"/>
  <c r="J985" i="8" s="1"/>
  <c r="F985" i="8"/>
  <c r="M984" i="8"/>
  <c r="J984" i="8"/>
  <c r="H983" i="8"/>
  <c r="I983" i="8" s="1"/>
  <c r="J983" i="8" s="1"/>
  <c r="K983" i="8" s="1"/>
  <c r="F983" i="8"/>
  <c r="H982" i="8"/>
  <c r="I982" i="8" s="1"/>
  <c r="J982" i="8" s="1"/>
  <c r="F982" i="8"/>
  <c r="M981" i="8"/>
  <c r="J981" i="8"/>
  <c r="H980" i="8"/>
  <c r="I980" i="8" s="1"/>
  <c r="J980" i="8" s="1"/>
  <c r="F980" i="8"/>
  <c r="H979" i="8"/>
  <c r="I979" i="8" s="1"/>
  <c r="J979" i="8" s="1"/>
  <c r="K979" i="8" s="1"/>
  <c r="F979" i="8"/>
  <c r="H978" i="8"/>
  <c r="I978" i="8" s="1"/>
  <c r="J978" i="8" s="1"/>
  <c r="F978" i="8"/>
  <c r="H977" i="8"/>
  <c r="I977" i="8" s="1"/>
  <c r="J977" i="8" s="1"/>
  <c r="F977" i="8"/>
  <c r="V975" i="8"/>
  <c r="V976" i="8" s="1"/>
  <c r="U975" i="8"/>
  <c r="U976" i="8" s="1"/>
  <c r="T975" i="8"/>
  <c r="T976" i="8" s="1"/>
  <c r="S975" i="8"/>
  <c r="S976" i="8" s="1"/>
  <c r="R975" i="8"/>
  <c r="R976" i="8" s="1"/>
  <c r="Q975" i="8"/>
  <c r="Q976" i="8" s="1"/>
  <c r="G975" i="8"/>
  <c r="G976" i="8" s="1"/>
  <c r="M974" i="8"/>
  <c r="J974" i="8"/>
  <c r="M973" i="8"/>
  <c r="J973" i="8"/>
  <c r="H972" i="8"/>
  <c r="I972" i="8" s="1"/>
  <c r="J972" i="8" s="1"/>
  <c r="F972" i="8"/>
  <c r="M971" i="8"/>
  <c r="J971" i="8"/>
  <c r="H970" i="8"/>
  <c r="I970" i="8" s="1"/>
  <c r="J970" i="8" s="1"/>
  <c r="K970" i="8" s="1"/>
  <c r="H969" i="8"/>
  <c r="I969" i="8" s="1"/>
  <c r="J969" i="8" s="1"/>
  <c r="F969" i="8"/>
  <c r="H968" i="8"/>
  <c r="I968" i="8" s="1"/>
  <c r="J968" i="8" s="1"/>
  <c r="F968" i="8"/>
  <c r="M967" i="8"/>
  <c r="J967" i="8"/>
  <c r="M966" i="8"/>
  <c r="J966" i="8"/>
  <c r="H965" i="8"/>
  <c r="I965" i="8" s="1"/>
  <c r="J965" i="8" s="1"/>
  <c r="F965" i="8"/>
  <c r="H964" i="8"/>
  <c r="I964" i="8" s="1"/>
  <c r="J964" i="8" s="1"/>
  <c r="K964" i="8" s="1"/>
  <c r="F964" i="8"/>
  <c r="M963" i="8"/>
  <c r="J963" i="8"/>
  <c r="H962" i="8"/>
  <c r="I962" i="8" s="1"/>
  <c r="J962" i="8" s="1"/>
  <c r="F962" i="8"/>
  <c r="H961" i="8"/>
  <c r="I961" i="8" s="1"/>
  <c r="J961" i="8" s="1"/>
  <c r="M960" i="8"/>
  <c r="J960" i="8"/>
  <c r="H959" i="8"/>
  <c r="I959" i="8" s="1"/>
  <c r="J959" i="8" s="1"/>
  <c r="K959" i="8" s="1"/>
  <c r="F959" i="8"/>
  <c r="M958" i="8"/>
  <c r="J958" i="8"/>
  <c r="M957" i="8"/>
  <c r="J957" i="8"/>
  <c r="H956" i="8"/>
  <c r="I956" i="8" s="1"/>
  <c r="J956" i="8" s="1"/>
  <c r="H955" i="8"/>
  <c r="I955" i="8" s="1"/>
  <c r="J955" i="8" s="1"/>
  <c r="F955" i="8"/>
  <c r="H954" i="8"/>
  <c r="I954" i="8" s="1"/>
  <c r="J954" i="8" s="1"/>
  <c r="F954" i="8"/>
  <c r="H953" i="8"/>
  <c r="I953" i="8" s="1"/>
  <c r="J953" i="8" s="1"/>
  <c r="F953" i="8"/>
  <c r="H952" i="8"/>
  <c r="I952" i="8" s="1"/>
  <c r="J952" i="8" s="1"/>
  <c r="F952" i="8"/>
  <c r="M951" i="8"/>
  <c r="J951" i="8"/>
  <c r="M950" i="8"/>
  <c r="J950" i="8"/>
  <c r="H949" i="8"/>
  <c r="I949" i="8" s="1"/>
  <c r="J949" i="8" s="1"/>
  <c r="F949" i="8"/>
  <c r="H948" i="8"/>
  <c r="I948" i="8" s="1"/>
  <c r="J948" i="8" s="1"/>
  <c r="F948" i="8"/>
  <c r="H947" i="8"/>
  <c r="F947" i="8"/>
  <c r="V945" i="8"/>
  <c r="V946" i="8" s="1"/>
  <c r="U945" i="8"/>
  <c r="U946" i="8" s="1"/>
  <c r="T945" i="8"/>
  <c r="T946" i="8" s="1"/>
  <c r="S945" i="8"/>
  <c r="S946" i="8" s="1"/>
  <c r="R945" i="8"/>
  <c r="R946" i="8" s="1"/>
  <c r="Q945" i="8"/>
  <c r="Q946" i="8" s="1"/>
  <c r="G945" i="8"/>
  <c r="G946" i="8" s="1"/>
  <c r="H944" i="8"/>
  <c r="I944" i="8" s="1"/>
  <c r="J944" i="8" s="1"/>
  <c r="K944" i="8" s="1"/>
  <c r="F944" i="8"/>
  <c r="H943" i="8"/>
  <c r="I943" i="8" s="1"/>
  <c r="J943" i="8" s="1"/>
  <c r="K943" i="8" s="1"/>
  <c r="F943" i="8"/>
  <c r="H942" i="8"/>
  <c r="I942" i="8" s="1"/>
  <c r="J942" i="8" s="1"/>
  <c r="F942" i="8"/>
  <c r="H941" i="8"/>
  <c r="I941" i="8" s="1"/>
  <c r="J941" i="8" s="1"/>
  <c r="F941" i="8"/>
  <c r="M940" i="8"/>
  <c r="J940" i="8"/>
  <c r="H939" i="8"/>
  <c r="I939" i="8" s="1"/>
  <c r="J939" i="8" s="1"/>
  <c r="K939" i="8" s="1"/>
  <c r="F939" i="8"/>
  <c r="H938" i="8"/>
  <c r="I938" i="8" s="1"/>
  <c r="J938" i="8" s="1"/>
  <c r="F938" i="8"/>
  <c r="H937" i="8"/>
  <c r="I937" i="8" s="1"/>
  <c r="J937" i="8" s="1"/>
  <c r="F937" i="8"/>
  <c r="M936" i="8"/>
  <c r="J936" i="8"/>
  <c r="M935" i="8"/>
  <c r="J935" i="8"/>
  <c r="M934" i="8"/>
  <c r="J934" i="8"/>
  <c r="H933" i="8"/>
  <c r="I933" i="8" s="1"/>
  <c r="J933" i="8" s="1"/>
  <c r="F933" i="8"/>
  <c r="H932" i="8"/>
  <c r="I932" i="8" s="1"/>
  <c r="J932" i="8" s="1"/>
  <c r="H931" i="8"/>
  <c r="I931" i="8" s="1"/>
  <c r="J931" i="8" s="1"/>
  <c r="F931" i="8"/>
  <c r="M930" i="8"/>
  <c r="J930" i="8"/>
  <c r="M929" i="8"/>
  <c r="J929" i="8"/>
  <c r="H928" i="8"/>
  <c r="I928" i="8" s="1"/>
  <c r="J928" i="8" s="1"/>
  <c r="F928" i="8"/>
  <c r="M927" i="8"/>
  <c r="J927" i="8"/>
  <c r="H926" i="8"/>
  <c r="I926" i="8" s="1"/>
  <c r="J926" i="8" s="1"/>
  <c r="K926" i="8" s="1"/>
  <c r="F926" i="8"/>
  <c r="H925" i="8"/>
  <c r="I925" i="8" s="1"/>
  <c r="J925" i="8" s="1"/>
  <c r="F925" i="8"/>
  <c r="H924" i="8"/>
  <c r="I924" i="8" s="1"/>
  <c r="J924" i="8" s="1"/>
  <c r="F924" i="8"/>
  <c r="H923" i="8"/>
  <c r="I923" i="8" s="1"/>
  <c r="J923" i="8" s="1"/>
  <c r="F923" i="8"/>
  <c r="M922" i="8"/>
  <c r="J922" i="8"/>
  <c r="H921" i="8"/>
  <c r="I921" i="8" s="1"/>
  <c r="J921" i="8" s="1"/>
  <c r="K921" i="8" s="1"/>
  <c r="F921" i="8"/>
  <c r="H920" i="8"/>
  <c r="I920" i="8" s="1"/>
  <c r="J920" i="8" s="1"/>
  <c r="F920" i="8"/>
  <c r="H919" i="8"/>
  <c r="I919" i="8" s="1"/>
  <c r="J919" i="8" s="1"/>
  <c r="F919" i="8"/>
  <c r="H918" i="8"/>
  <c r="F918" i="8"/>
  <c r="M917" i="8"/>
  <c r="J917" i="8"/>
  <c r="U916" i="8"/>
  <c r="Q916" i="8"/>
  <c r="T915" i="8"/>
  <c r="T916" i="8" s="1"/>
  <c r="S915" i="8"/>
  <c r="S916" i="8" s="1"/>
  <c r="G915" i="8"/>
  <c r="G916" i="8" s="1"/>
  <c r="H914" i="8"/>
  <c r="I914" i="8" s="1"/>
  <c r="J914" i="8" s="1"/>
  <c r="F914" i="8"/>
  <c r="H913" i="8"/>
  <c r="I913" i="8" s="1"/>
  <c r="J913" i="8" s="1"/>
  <c r="F913" i="8"/>
  <c r="H912" i="8"/>
  <c r="I912" i="8" s="1"/>
  <c r="J912" i="8" s="1"/>
  <c r="F912" i="8"/>
  <c r="J911" i="8"/>
  <c r="L911" i="8" s="1"/>
  <c r="M911" i="8" s="1"/>
  <c r="H910" i="8"/>
  <c r="I910" i="8" s="1"/>
  <c r="J910" i="8" s="1"/>
  <c r="F910" i="8"/>
  <c r="H909" i="8"/>
  <c r="I909" i="8" s="1"/>
  <c r="J909" i="8" s="1"/>
  <c r="F909" i="8"/>
  <c r="H908" i="8"/>
  <c r="I908" i="8" s="1"/>
  <c r="J908" i="8" s="1"/>
  <c r="F908" i="8"/>
  <c r="H907" i="8"/>
  <c r="I907" i="8" s="1"/>
  <c r="F907" i="8"/>
  <c r="M906" i="8"/>
  <c r="J906" i="8"/>
  <c r="H905" i="8"/>
  <c r="I905" i="8" s="1"/>
  <c r="J905" i="8" s="1"/>
  <c r="H904" i="8"/>
  <c r="I904" i="8" s="1"/>
  <c r="J904" i="8" s="1"/>
  <c r="F904" i="8"/>
  <c r="H903" i="8"/>
  <c r="I903" i="8" s="1"/>
  <c r="J903" i="8" s="1"/>
  <c r="F903" i="8"/>
  <c r="H902" i="8"/>
  <c r="I902" i="8" s="1"/>
  <c r="J902" i="8" s="1"/>
  <c r="K902" i="8" s="1"/>
  <c r="F902" i="8"/>
  <c r="H901" i="8"/>
  <c r="I901" i="8" s="1"/>
  <c r="F901" i="8"/>
  <c r="H900" i="8"/>
  <c r="I900" i="8" s="1"/>
  <c r="J900" i="8" s="1"/>
  <c r="F900" i="8"/>
  <c r="H899" i="8"/>
  <c r="I899" i="8" s="1"/>
  <c r="J899" i="8" s="1"/>
  <c r="M898" i="8"/>
  <c r="J898" i="8"/>
  <c r="H897" i="8"/>
  <c r="I897" i="8" s="1"/>
  <c r="J897" i="8" s="1"/>
  <c r="F897" i="8"/>
  <c r="H896" i="8"/>
  <c r="I896" i="8" s="1"/>
  <c r="J896" i="8" s="1"/>
  <c r="K896" i="8" s="1"/>
  <c r="F896" i="8"/>
  <c r="H895" i="8"/>
  <c r="I895" i="8" s="1"/>
  <c r="J895" i="8" s="1"/>
  <c r="F895" i="8"/>
  <c r="H894" i="8"/>
  <c r="I894" i="8" s="1"/>
  <c r="J894" i="8" s="1"/>
  <c r="F894" i="8"/>
  <c r="H893" i="8"/>
  <c r="I893" i="8" s="1"/>
  <c r="J893" i="8" s="1"/>
  <c r="F893" i="8"/>
  <c r="M892" i="8"/>
  <c r="J892" i="8"/>
  <c r="H891" i="8"/>
  <c r="I891" i="8" s="1"/>
  <c r="J891" i="8" s="1"/>
  <c r="H890" i="8"/>
  <c r="I890" i="8" s="1"/>
  <c r="J890" i="8" s="1"/>
  <c r="K890" i="8" s="1"/>
  <c r="H889" i="8"/>
  <c r="I889" i="8" s="1"/>
  <c r="J889" i="8" s="1"/>
  <c r="F889" i="8"/>
  <c r="H888" i="8"/>
  <c r="I888" i="8" s="1"/>
  <c r="J888" i="8" s="1"/>
  <c r="F888" i="8"/>
  <c r="H887" i="8"/>
  <c r="I887" i="8" s="1"/>
  <c r="F887" i="8"/>
  <c r="V885" i="8"/>
  <c r="V886" i="8" s="1"/>
  <c r="U885" i="8"/>
  <c r="U886" i="8" s="1"/>
  <c r="T885" i="8"/>
  <c r="T886" i="8" s="1"/>
  <c r="S885" i="8"/>
  <c r="S886" i="8" s="1"/>
  <c r="R885" i="8"/>
  <c r="R886" i="8" s="1"/>
  <c r="Q885" i="8"/>
  <c r="Q886" i="8" s="1"/>
  <c r="G885" i="8"/>
  <c r="G886" i="8" s="1"/>
  <c r="H884" i="8"/>
  <c r="I884" i="8" s="1"/>
  <c r="J884" i="8" s="1"/>
  <c r="F884" i="8"/>
  <c r="H883" i="8"/>
  <c r="I883" i="8" s="1"/>
  <c r="J883" i="8" s="1"/>
  <c r="F883" i="8"/>
  <c r="H882" i="8"/>
  <c r="I882" i="8" s="1"/>
  <c r="J882" i="8" s="1"/>
  <c r="F882" i="8"/>
  <c r="H881" i="8"/>
  <c r="I881" i="8" s="1"/>
  <c r="J881" i="8" s="1"/>
  <c r="F881" i="8"/>
  <c r="H880" i="8"/>
  <c r="I880" i="8" s="1"/>
  <c r="J880" i="8" s="1"/>
  <c r="F880" i="8"/>
  <c r="M879" i="8"/>
  <c r="J879" i="8"/>
  <c r="M878" i="8"/>
  <c r="J878" i="8"/>
  <c r="M877" i="8"/>
  <c r="J877" i="8"/>
  <c r="M876" i="8"/>
  <c r="J876" i="8"/>
  <c r="H875" i="8"/>
  <c r="I875" i="8" s="1"/>
  <c r="J875" i="8" s="1"/>
  <c r="F875" i="8"/>
  <c r="H874" i="8"/>
  <c r="I874" i="8" s="1"/>
  <c r="J874" i="8" s="1"/>
  <c r="F874" i="8"/>
  <c r="H873" i="8"/>
  <c r="I873" i="8" s="1"/>
  <c r="J873" i="8" s="1"/>
  <c r="F873" i="8"/>
  <c r="H872" i="8"/>
  <c r="I872" i="8" s="1"/>
  <c r="J872" i="8" s="1"/>
  <c r="F872" i="8"/>
  <c r="M871" i="8"/>
  <c r="J871" i="8"/>
  <c r="H870" i="8"/>
  <c r="I870" i="8" s="1"/>
  <c r="J870" i="8" s="1"/>
  <c r="K870" i="8" s="1"/>
  <c r="F870" i="8"/>
  <c r="M869" i="8"/>
  <c r="J869" i="8"/>
  <c r="H868" i="8"/>
  <c r="I868" i="8" s="1"/>
  <c r="J868" i="8" s="1"/>
  <c r="F868" i="8"/>
  <c r="M867" i="8"/>
  <c r="J867" i="8"/>
  <c r="H866" i="8"/>
  <c r="I866" i="8" s="1"/>
  <c r="J866" i="8" s="1"/>
  <c r="K866" i="8" s="1"/>
  <c r="F866" i="8"/>
  <c r="H865" i="8"/>
  <c r="I865" i="8" s="1"/>
  <c r="J865" i="8" s="1"/>
  <c r="F865" i="8"/>
  <c r="M864" i="8"/>
  <c r="J864" i="8"/>
  <c r="H863" i="8"/>
  <c r="I863" i="8" s="1"/>
  <c r="J863" i="8" s="1"/>
  <c r="F863" i="8"/>
  <c r="M862" i="8"/>
  <c r="J862" i="8"/>
  <c r="H861" i="8"/>
  <c r="I861" i="8" s="1"/>
  <c r="J861" i="8" s="1"/>
  <c r="F861" i="8"/>
  <c r="H860" i="8"/>
  <c r="I860" i="8" s="1"/>
  <c r="J860" i="8" s="1"/>
  <c r="F860" i="8"/>
  <c r="H859" i="8"/>
  <c r="I859" i="8" s="1"/>
  <c r="J859" i="8" s="1"/>
  <c r="F859" i="8"/>
  <c r="H858" i="8"/>
  <c r="I858" i="8" s="1"/>
  <c r="J858" i="8" s="1"/>
  <c r="F858" i="8"/>
  <c r="M857" i="8"/>
  <c r="J857" i="8"/>
  <c r="U856" i="8"/>
  <c r="Q856" i="8"/>
  <c r="T855" i="8"/>
  <c r="T856" i="8" s="1"/>
  <c r="S855" i="8"/>
  <c r="S856" i="8" s="1"/>
  <c r="G855" i="8"/>
  <c r="G856" i="8" s="1"/>
  <c r="H854" i="8"/>
  <c r="I854" i="8" s="1"/>
  <c r="F854" i="8"/>
  <c r="H853" i="8"/>
  <c r="I853" i="8" s="1"/>
  <c r="J853" i="8" s="1"/>
  <c r="F853" i="8"/>
  <c r="H852" i="8"/>
  <c r="I852" i="8" s="1"/>
  <c r="J852" i="8" s="1"/>
  <c r="K852" i="8" s="1"/>
  <c r="F852" i="8"/>
  <c r="M851" i="8"/>
  <c r="J851" i="8"/>
  <c r="M850" i="8"/>
  <c r="J850" i="8"/>
  <c r="H849" i="8"/>
  <c r="I849" i="8" s="1"/>
  <c r="J849" i="8" s="1"/>
  <c r="F849" i="8"/>
  <c r="H848" i="8"/>
  <c r="I848" i="8" s="1"/>
  <c r="J848" i="8" s="1"/>
  <c r="K848" i="8" s="1"/>
  <c r="F848" i="8"/>
  <c r="H847" i="8"/>
  <c r="I847" i="8" s="1"/>
  <c r="J847" i="8" s="1"/>
  <c r="K847" i="8" s="1"/>
  <c r="F847" i="8"/>
  <c r="H846" i="8"/>
  <c r="I846" i="8" s="1"/>
  <c r="J846" i="8" s="1"/>
  <c r="F846" i="8"/>
  <c r="M845" i="8"/>
  <c r="J845" i="8"/>
  <c r="H844" i="8"/>
  <c r="I844" i="8" s="1"/>
  <c r="J844" i="8" s="1"/>
  <c r="F844" i="8"/>
  <c r="H843" i="8"/>
  <c r="I843" i="8" s="1"/>
  <c r="J843" i="8" s="1"/>
  <c r="F843" i="8"/>
  <c r="H842" i="8"/>
  <c r="I842" i="8" s="1"/>
  <c r="J842" i="8" s="1"/>
  <c r="F842" i="8"/>
  <c r="H841" i="8"/>
  <c r="I841" i="8" s="1"/>
  <c r="J841" i="8" s="1"/>
  <c r="F841" i="8"/>
  <c r="H840" i="8"/>
  <c r="I840" i="8" s="1"/>
  <c r="J840" i="8" s="1"/>
  <c r="K840" i="8" s="1"/>
  <c r="F840" i="8"/>
  <c r="M839" i="8"/>
  <c r="J839" i="8"/>
  <c r="H838" i="8"/>
  <c r="I838" i="8" s="1"/>
  <c r="J838" i="8" s="1"/>
  <c r="F838" i="8"/>
  <c r="H837" i="8"/>
  <c r="I837" i="8" s="1"/>
  <c r="J837" i="8" s="1"/>
  <c r="F837" i="8"/>
  <c r="M836" i="8"/>
  <c r="J836" i="8"/>
  <c r="H835" i="8"/>
  <c r="I835" i="8" s="1"/>
  <c r="J835" i="8" s="1"/>
  <c r="F835" i="8"/>
  <c r="H834" i="8"/>
  <c r="I834" i="8" s="1"/>
  <c r="J834" i="8" s="1"/>
  <c r="F834" i="8"/>
  <c r="H833" i="8"/>
  <c r="I833" i="8" s="1"/>
  <c r="J833" i="8" s="1"/>
  <c r="F833" i="8"/>
  <c r="H832" i="8"/>
  <c r="I832" i="8" s="1"/>
  <c r="J832" i="8" s="1"/>
  <c r="F832" i="8"/>
  <c r="H831" i="8"/>
  <c r="I831" i="8" s="1"/>
  <c r="J831" i="8" s="1"/>
  <c r="K831" i="8" s="1"/>
  <c r="F831" i="8"/>
  <c r="M830" i="8"/>
  <c r="J830" i="8"/>
  <c r="H829" i="8"/>
  <c r="I829" i="8" s="1"/>
  <c r="J829" i="8" s="1"/>
  <c r="F829" i="8"/>
  <c r="H828" i="8"/>
  <c r="I828" i="8" s="1"/>
  <c r="J828" i="8" s="1"/>
  <c r="F828" i="8"/>
  <c r="H827" i="8"/>
  <c r="I827" i="8" s="1"/>
  <c r="F827" i="8"/>
  <c r="S826" i="8"/>
  <c r="Q826" i="8"/>
  <c r="V825" i="8"/>
  <c r="V826" i="8" s="1"/>
  <c r="U825" i="8"/>
  <c r="U826" i="8" s="1"/>
  <c r="G825" i="8"/>
  <c r="G826" i="8" s="1"/>
  <c r="H824" i="8"/>
  <c r="I824" i="8" s="1"/>
  <c r="J824" i="8" s="1"/>
  <c r="K824" i="8" s="1"/>
  <c r="M823" i="8"/>
  <c r="J823" i="8"/>
  <c r="M822" i="8"/>
  <c r="J822" i="8"/>
  <c r="H821" i="8"/>
  <c r="I821" i="8" s="1"/>
  <c r="J821" i="8" s="1"/>
  <c r="F821" i="8"/>
  <c r="H820" i="8"/>
  <c r="I820" i="8" s="1"/>
  <c r="J820" i="8" s="1"/>
  <c r="F820" i="8"/>
  <c r="H819" i="8"/>
  <c r="I819" i="8" s="1"/>
  <c r="J819" i="8" s="1"/>
  <c r="F819" i="8"/>
  <c r="H818" i="8"/>
  <c r="I818" i="8" s="1"/>
  <c r="J818" i="8" s="1"/>
  <c r="F818" i="8"/>
  <c r="J817" i="8"/>
  <c r="H816" i="8"/>
  <c r="I816" i="8" s="1"/>
  <c r="J816" i="8" s="1"/>
  <c r="F816" i="8"/>
  <c r="H815" i="8"/>
  <c r="I815" i="8" s="1"/>
  <c r="J815" i="8" s="1"/>
  <c r="K815" i="8" s="1"/>
  <c r="F815" i="8"/>
  <c r="H814" i="8"/>
  <c r="I814" i="8" s="1"/>
  <c r="J814" i="8" s="1"/>
  <c r="K814" i="8" s="1"/>
  <c r="F814" i="8"/>
  <c r="H813" i="8"/>
  <c r="I813" i="8" s="1"/>
  <c r="J813" i="8" s="1"/>
  <c r="F813" i="8"/>
  <c r="H812" i="8"/>
  <c r="I812" i="8" s="1"/>
  <c r="J812" i="8" s="1"/>
  <c r="F812" i="8"/>
  <c r="H811" i="8"/>
  <c r="I811" i="8" s="1"/>
  <c r="J811" i="8" s="1"/>
  <c r="F811" i="8"/>
  <c r="H810" i="8"/>
  <c r="I810" i="8" s="1"/>
  <c r="J810" i="8" s="1"/>
  <c r="F810" i="8"/>
  <c r="J809" i="8"/>
  <c r="H808" i="8"/>
  <c r="I808" i="8" s="1"/>
  <c r="J808" i="8" s="1"/>
  <c r="K808" i="8" s="1"/>
  <c r="F808" i="8"/>
  <c r="H807" i="8"/>
  <c r="I807" i="8" s="1"/>
  <c r="J807" i="8" s="1"/>
  <c r="F807" i="8"/>
  <c r="H806" i="8"/>
  <c r="I806" i="8" s="1"/>
  <c r="J806" i="8" s="1"/>
  <c r="H805" i="8"/>
  <c r="I805" i="8" s="1"/>
  <c r="J805" i="8" s="1"/>
  <c r="K805" i="8" s="1"/>
  <c r="F805" i="8"/>
  <c r="H804" i="8"/>
  <c r="I804" i="8" s="1"/>
  <c r="J804" i="8" s="1"/>
  <c r="F804" i="8"/>
  <c r="H803" i="8"/>
  <c r="I803" i="8" s="1"/>
  <c r="J803" i="8" s="1"/>
  <c r="F803" i="8"/>
  <c r="H802" i="8"/>
  <c r="I802" i="8" s="1"/>
  <c r="J802" i="8" s="1"/>
  <c r="F802" i="8"/>
  <c r="H801" i="8"/>
  <c r="I801" i="8" s="1"/>
  <c r="J801" i="8" s="1"/>
  <c r="F801" i="8"/>
  <c r="H800" i="8"/>
  <c r="I800" i="8" s="1"/>
  <c r="J800" i="8" s="1"/>
  <c r="K800" i="8" s="1"/>
  <c r="H799" i="8"/>
  <c r="I799" i="8" s="1"/>
  <c r="J799" i="8" s="1"/>
  <c r="F799" i="8"/>
  <c r="H798" i="8"/>
  <c r="I798" i="8" s="1"/>
  <c r="J798" i="8" s="1"/>
  <c r="K798" i="8" s="1"/>
  <c r="F798" i="8"/>
  <c r="H797" i="8"/>
  <c r="F797" i="8"/>
  <c r="U796" i="8"/>
  <c r="T795" i="8"/>
  <c r="T796" i="8" s="1"/>
  <c r="S795" i="8"/>
  <c r="S796" i="8" s="1"/>
  <c r="R795" i="8"/>
  <c r="R796" i="8" s="1"/>
  <c r="Q795" i="8"/>
  <c r="Q796" i="8" s="1"/>
  <c r="G795" i="8"/>
  <c r="G796" i="8" s="1"/>
  <c r="H794" i="8"/>
  <c r="I794" i="8" s="1"/>
  <c r="J794" i="8" s="1"/>
  <c r="J793" i="8"/>
  <c r="J792" i="8"/>
  <c r="H791" i="8"/>
  <c r="I791" i="8" s="1"/>
  <c r="J791" i="8" s="1"/>
  <c r="H790" i="8"/>
  <c r="I790" i="8" s="1"/>
  <c r="J790" i="8" s="1"/>
  <c r="F790" i="8"/>
  <c r="H789" i="8"/>
  <c r="I789" i="8" s="1"/>
  <c r="J789" i="8" s="1"/>
  <c r="F789" i="8"/>
  <c r="J788" i="8"/>
  <c r="J787" i="8"/>
  <c r="H786" i="8"/>
  <c r="I786" i="8" s="1"/>
  <c r="J786" i="8" s="1"/>
  <c r="F786" i="8"/>
  <c r="J785" i="8"/>
  <c r="H784" i="8"/>
  <c r="I784" i="8" s="1"/>
  <c r="J784" i="8" s="1"/>
  <c r="K784" i="8" s="1"/>
  <c r="F784" i="8"/>
  <c r="J783" i="8"/>
  <c r="J782" i="8"/>
  <c r="I781" i="8"/>
  <c r="J781" i="8" s="1"/>
  <c r="H780" i="8"/>
  <c r="I780" i="8" s="1"/>
  <c r="J780" i="8" s="1"/>
  <c r="F780" i="8"/>
  <c r="J779" i="8"/>
  <c r="J778" i="8"/>
  <c r="H777" i="8"/>
  <c r="I777" i="8" s="1"/>
  <c r="J777" i="8" s="1"/>
  <c r="F777" i="8"/>
  <c r="H776" i="8"/>
  <c r="I776" i="8" s="1"/>
  <c r="J776" i="8" s="1"/>
  <c r="F776" i="8"/>
  <c r="H775" i="8"/>
  <c r="I775" i="8" s="1"/>
  <c r="J775" i="8" s="1"/>
  <c r="F775" i="8"/>
  <c r="J774" i="8"/>
  <c r="H773" i="8"/>
  <c r="I773" i="8" s="1"/>
  <c r="J773" i="8" s="1"/>
  <c r="J772" i="8"/>
  <c r="J771" i="8"/>
  <c r="H770" i="8"/>
  <c r="I770" i="8" s="1"/>
  <c r="J770" i="8" s="1"/>
  <c r="K770" i="8" s="1"/>
  <c r="F770" i="8"/>
  <c r="H769" i="8"/>
  <c r="I769" i="8" s="1"/>
  <c r="J769" i="8" s="1"/>
  <c r="F769" i="8"/>
  <c r="H768" i="8"/>
  <c r="I768" i="8" s="1"/>
  <c r="J768" i="8" s="1"/>
  <c r="F768" i="8"/>
  <c r="H767" i="8"/>
  <c r="I767" i="8" s="1"/>
  <c r="F767" i="8"/>
  <c r="Q766" i="8"/>
  <c r="V765" i="8"/>
  <c r="V766" i="8" s="1"/>
  <c r="U765" i="8"/>
  <c r="U766" i="8" s="1"/>
  <c r="T765" i="8"/>
  <c r="T766" i="8" s="1"/>
  <c r="S765" i="8"/>
  <c r="S766" i="8" s="1"/>
  <c r="R765" i="8"/>
  <c r="R766" i="8" s="1"/>
  <c r="G765" i="8"/>
  <c r="G766" i="8" s="1"/>
  <c r="J764" i="8"/>
  <c r="H763" i="8"/>
  <c r="I763" i="8" s="1"/>
  <c r="J763" i="8" s="1"/>
  <c r="F763" i="8"/>
  <c r="H762" i="8"/>
  <c r="I762" i="8" s="1"/>
  <c r="J762" i="8" s="1"/>
  <c r="F762" i="8"/>
  <c r="H761" i="8"/>
  <c r="I761" i="8" s="1"/>
  <c r="J761" i="8" s="1"/>
  <c r="H760" i="8"/>
  <c r="I760" i="8" s="1"/>
  <c r="J760" i="8" s="1"/>
  <c r="F760" i="8"/>
  <c r="H759" i="8"/>
  <c r="I759" i="8" s="1"/>
  <c r="J759" i="8" s="1"/>
  <c r="F759" i="8"/>
  <c r="J758" i="8"/>
  <c r="J757" i="8"/>
  <c r="H756" i="8"/>
  <c r="I756" i="8" s="1"/>
  <c r="J756" i="8" s="1"/>
  <c r="F756" i="8"/>
  <c r="H755" i="8"/>
  <c r="I755" i="8" s="1"/>
  <c r="J755" i="8" s="1"/>
  <c r="F755" i="8"/>
  <c r="J754" i="8"/>
  <c r="H753" i="8"/>
  <c r="I753" i="8" s="1"/>
  <c r="J753" i="8" s="1"/>
  <c r="F753" i="8"/>
  <c r="H752" i="8"/>
  <c r="I752" i="8" s="1"/>
  <c r="J752" i="8" s="1"/>
  <c r="F752" i="8"/>
  <c r="H751" i="8"/>
  <c r="I751" i="8" s="1"/>
  <c r="J751" i="8" s="1"/>
  <c r="F751" i="8"/>
  <c r="H750" i="8"/>
  <c r="I750" i="8" s="1"/>
  <c r="J750" i="8" s="1"/>
  <c r="H749" i="8"/>
  <c r="I749" i="8" s="1"/>
  <c r="J749" i="8" s="1"/>
  <c r="F749" i="8"/>
  <c r="H748" i="8"/>
  <c r="I748" i="8" s="1"/>
  <c r="J748" i="8" s="1"/>
  <c r="K748" i="8" s="1"/>
  <c r="F748" i="8"/>
  <c r="J747" i="8"/>
  <c r="H746" i="8"/>
  <c r="I746" i="8" s="1"/>
  <c r="J746" i="8" s="1"/>
  <c r="F746" i="8"/>
  <c r="H745" i="8"/>
  <c r="I745" i="8" s="1"/>
  <c r="J745" i="8" s="1"/>
  <c r="F745" i="8"/>
  <c r="H744" i="8"/>
  <c r="I744" i="8" s="1"/>
  <c r="J744" i="8" s="1"/>
  <c r="F744" i="8"/>
  <c r="H743" i="8"/>
  <c r="I743" i="8" s="1"/>
  <c r="J743" i="8" s="1"/>
  <c r="K743" i="8" s="1"/>
  <c r="H742" i="8"/>
  <c r="I742" i="8" s="1"/>
  <c r="J742" i="8" s="1"/>
  <c r="K742" i="8" s="1"/>
  <c r="F742" i="8"/>
  <c r="J741" i="8"/>
  <c r="H740" i="8"/>
  <c r="I740" i="8" s="1"/>
  <c r="J740" i="8" s="1"/>
  <c r="F740" i="8"/>
  <c r="H739" i="8"/>
  <c r="I739" i="8" s="1"/>
  <c r="J739" i="8" s="1"/>
  <c r="F739" i="8"/>
  <c r="H738" i="8"/>
  <c r="I738" i="8" s="1"/>
  <c r="J738" i="8" s="1"/>
  <c r="J737" i="8"/>
  <c r="S736" i="8"/>
  <c r="Q736" i="8"/>
  <c r="V735" i="8"/>
  <c r="V736" i="8" s="1"/>
  <c r="U735" i="8"/>
  <c r="U736" i="8" s="1"/>
  <c r="G735" i="8"/>
  <c r="G736" i="8" s="1"/>
  <c r="H734" i="8"/>
  <c r="I734" i="8" s="1"/>
  <c r="J734" i="8" s="1"/>
  <c r="K734" i="8" s="1"/>
  <c r="F734" i="8"/>
  <c r="J733" i="8"/>
  <c r="H732" i="8"/>
  <c r="I732" i="8" s="1"/>
  <c r="J732" i="8" s="1"/>
  <c r="F732" i="8"/>
  <c r="H731" i="8"/>
  <c r="I731" i="8" s="1"/>
  <c r="J731" i="8" s="1"/>
  <c r="F731" i="8"/>
  <c r="H730" i="8"/>
  <c r="I730" i="8" s="1"/>
  <c r="J730" i="8" s="1"/>
  <c r="K730" i="8" s="1"/>
  <c r="F730" i="8"/>
  <c r="H729" i="8"/>
  <c r="I729" i="8" s="1"/>
  <c r="J729" i="8" s="1"/>
  <c r="F729" i="8"/>
  <c r="H728" i="8"/>
  <c r="I728" i="8" s="1"/>
  <c r="J728" i="8" s="1"/>
  <c r="F728" i="8"/>
  <c r="H727" i="8"/>
  <c r="I727" i="8" s="1"/>
  <c r="J727" i="8" s="1"/>
  <c r="F727" i="8"/>
  <c r="H726" i="8"/>
  <c r="I726" i="8" s="1"/>
  <c r="J726" i="8" s="1"/>
  <c r="F726" i="8"/>
  <c r="H725" i="8"/>
  <c r="I725" i="8" s="1"/>
  <c r="J725" i="8" s="1"/>
  <c r="K725" i="8" s="1"/>
  <c r="F725" i="8"/>
  <c r="H724" i="8"/>
  <c r="I724" i="8" s="1"/>
  <c r="J724" i="8" s="1"/>
  <c r="K724" i="8" s="1"/>
  <c r="F724" i="8"/>
  <c r="H723" i="8"/>
  <c r="I723" i="8" s="1"/>
  <c r="J723" i="8" s="1"/>
  <c r="F723" i="8"/>
  <c r="H722" i="8"/>
  <c r="I722" i="8" s="1"/>
  <c r="J722" i="8" s="1"/>
  <c r="F722" i="8"/>
  <c r="H721" i="8"/>
  <c r="I721" i="8" s="1"/>
  <c r="J721" i="8" s="1"/>
  <c r="F721" i="8"/>
  <c r="H720" i="8"/>
  <c r="I720" i="8" s="1"/>
  <c r="J720" i="8" s="1"/>
  <c r="K720" i="8" s="1"/>
  <c r="F720" i="8"/>
  <c r="H719" i="8"/>
  <c r="I719" i="8" s="1"/>
  <c r="J719" i="8" s="1"/>
  <c r="F719" i="8"/>
  <c r="H718" i="8"/>
  <c r="I718" i="8" s="1"/>
  <c r="J718" i="8" s="1"/>
  <c r="F718" i="8"/>
  <c r="H717" i="8"/>
  <c r="I717" i="8" s="1"/>
  <c r="J717" i="8" s="1"/>
  <c r="H716" i="8"/>
  <c r="I716" i="8" s="1"/>
  <c r="J716" i="8" s="1"/>
  <c r="F716" i="8"/>
  <c r="H715" i="8"/>
  <c r="I715" i="8" s="1"/>
  <c r="J715" i="8" s="1"/>
  <c r="F715" i="8"/>
  <c r="H714" i="8"/>
  <c r="I714" i="8" s="1"/>
  <c r="J714" i="8" s="1"/>
  <c r="F714" i="8"/>
  <c r="H713" i="8"/>
  <c r="I713" i="8" s="1"/>
  <c r="J713" i="8" s="1"/>
  <c r="K713" i="8" s="1"/>
  <c r="F713" i="8"/>
  <c r="H712" i="8"/>
  <c r="I712" i="8" s="1"/>
  <c r="J712" i="8" s="1"/>
  <c r="K712" i="8" s="1"/>
  <c r="F712" i="8"/>
  <c r="H711" i="8"/>
  <c r="I711" i="8" s="1"/>
  <c r="J711" i="8" s="1"/>
  <c r="H710" i="8"/>
  <c r="I710" i="8" s="1"/>
  <c r="J710" i="8" s="1"/>
  <c r="F710" i="8"/>
  <c r="J709" i="8"/>
  <c r="H708" i="8"/>
  <c r="I708" i="8" s="1"/>
  <c r="J708" i="8" s="1"/>
  <c r="F708" i="8"/>
  <c r="H707" i="8"/>
  <c r="I707" i="8" s="1"/>
  <c r="F707" i="8"/>
  <c r="U706" i="8"/>
  <c r="S706" i="8"/>
  <c r="Q706" i="8"/>
  <c r="R705" i="8"/>
  <c r="R706" i="8" s="1"/>
  <c r="G705" i="8"/>
  <c r="G706" i="8" s="1"/>
  <c r="H704" i="8"/>
  <c r="I704" i="8" s="1"/>
  <c r="J704" i="8" s="1"/>
  <c r="K704" i="8" s="1"/>
  <c r="F704" i="8"/>
  <c r="H703" i="8"/>
  <c r="I703" i="8" s="1"/>
  <c r="J703" i="8" s="1"/>
  <c r="K703" i="8" s="1"/>
  <c r="J702" i="8"/>
  <c r="H701" i="8"/>
  <c r="I701" i="8" s="1"/>
  <c r="J701" i="8" s="1"/>
  <c r="F701" i="8"/>
  <c r="H700" i="8"/>
  <c r="I700" i="8" s="1"/>
  <c r="J700" i="8" s="1"/>
  <c r="F700" i="8"/>
  <c r="H699" i="8"/>
  <c r="I699" i="8" s="1"/>
  <c r="J699" i="8" s="1"/>
  <c r="F699" i="8"/>
  <c r="J698" i="8"/>
  <c r="H697" i="8"/>
  <c r="I697" i="8" s="1"/>
  <c r="J697" i="8" s="1"/>
  <c r="H696" i="8"/>
  <c r="I696" i="8" s="1"/>
  <c r="J696" i="8" s="1"/>
  <c r="H695" i="8"/>
  <c r="I695" i="8" s="1"/>
  <c r="J695" i="8" s="1"/>
  <c r="F695" i="8"/>
  <c r="H694" i="8"/>
  <c r="I694" i="8" s="1"/>
  <c r="J694" i="8" s="1"/>
  <c r="F694" i="8"/>
  <c r="H693" i="8"/>
  <c r="I693" i="8" s="1"/>
  <c r="J693" i="8" s="1"/>
  <c r="F693" i="8"/>
  <c r="H692" i="8"/>
  <c r="I692" i="8" s="1"/>
  <c r="J692" i="8" s="1"/>
  <c r="F692" i="8"/>
  <c r="H691" i="8"/>
  <c r="I691" i="8" s="1"/>
  <c r="J691" i="8" s="1"/>
  <c r="F691" i="8"/>
  <c r="J690" i="8"/>
  <c r="H689" i="8"/>
  <c r="I689" i="8" s="1"/>
  <c r="J689" i="8" s="1"/>
  <c r="K689" i="8" s="1"/>
  <c r="F689" i="8"/>
  <c r="H688" i="8"/>
  <c r="I688" i="8" s="1"/>
  <c r="J688" i="8" s="1"/>
  <c r="F688" i="8"/>
  <c r="H687" i="8"/>
  <c r="I687" i="8" s="1"/>
  <c r="J687" i="8" s="1"/>
  <c r="F687" i="8"/>
  <c r="H686" i="8"/>
  <c r="I686" i="8" s="1"/>
  <c r="V675" i="8"/>
  <c r="V676" i="8" s="1"/>
  <c r="U675" i="8"/>
  <c r="U676" i="8" s="1"/>
  <c r="T675" i="8"/>
  <c r="T676" i="8" s="1"/>
  <c r="S675" i="8"/>
  <c r="S676" i="8" s="1"/>
  <c r="R675" i="8"/>
  <c r="R676" i="8" s="1"/>
  <c r="Q675" i="8"/>
  <c r="Q676" i="8" s="1"/>
  <c r="M675" i="8"/>
  <c r="M676" i="8" s="1"/>
  <c r="L675" i="8"/>
  <c r="L676" i="8" s="1"/>
  <c r="K675" i="8"/>
  <c r="K676" i="8" s="1"/>
  <c r="I675" i="8"/>
  <c r="I676" i="8" s="1"/>
  <c r="H675" i="8"/>
  <c r="H676" i="8" s="1"/>
  <c r="G675" i="8"/>
  <c r="G676" i="8" s="1"/>
  <c r="V645" i="8"/>
  <c r="V646" i="8" s="1"/>
  <c r="U645" i="8"/>
  <c r="U646" i="8" s="1"/>
  <c r="T645" i="8"/>
  <c r="T646" i="8" s="1"/>
  <c r="S645" i="8"/>
  <c r="S646" i="8" s="1"/>
  <c r="R645" i="8"/>
  <c r="R646" i="8" s="1"/>
  <c r="Q645" i="8"/>
  <c r="Q646" i="8" s="1"/>
  <c r="M645" i="8"/>
  <c r="M646" i="8" s="1"/>
  <c r="L645" i="8"/>
  <c r="L646" i="8" s="1"/>
  <c r="K645" i="8"/>
  <c r="K646" i="8" s="1"/>
  <c r="I645" i="8"/>
  <c r="I646" i="8" s="1"/>
  <c r="H645" i="8"/>
  <c r="H646" i="8" s="1"/>
  <c r="G645" i="8"/>
  <c r="G646" i="8" s="1"/>
  <c r="V615" i="8"/>
  <c r="V616" i="8" s="1"/>
  <c r="U615" i="8"/>
  <c r="U616" i="8" s="1"/>
  <c r="T615" i="8"/>
  <c r="T616" i="8" s="1"/>
  <c r="S615" i="8"/>
  <c r="S616" i="8" s="1"/>
  <c r="R615" i="8"/>
  <c r="R616" i="8" s="1"/>
  <c r="Q615" i="8"/>
  <c r="Q616" i="8" s="1"/>
  <c r="G615" i="8"/>
  <c r="G616" i="8" s="1"/>
  <c r="H592" i="8"/>
  <c r="I592" i="8" s="1"/>
  <c r="J592" i="8" s="1"/>
  <c r="F592" i="8"/>
  <c r="H591" i="8"/>
  <c r="I591" i="8" s="1"/>
  <c r="J591" i="8" s="1"/>
  <c r="F591" i="8"/>
  <c r="H590" i="8"/>
  <c r="I590" i="8" s="1"/>
  <c r="J590" i="8" s="1"/>
  <c r="H589" i="8"/>
  <c r="I589" i="8" s="1"/>
  <c r="J589" i="8" s="1"/>
  <c r="H588" i="8"/>
  <c r="I588" i="8" s="1"/>
  <c r="J588" i="8" s="1"/>
  <c r="H587" i="8"/>
  <c r="F587" i="8"/>
  <c r="V585" i="8"/>
  <c r="V586" i="8" s="1"/>
  <c r="U585" i="8"/>
  <c r="U586" i="8" s="1"/>
  <c r="T585" i="8"/>
  <c r="T586" i="8" s="1"/>
  <c r="S585" i="8"/>
  <c r="S586" i="8" s="1"/>
  <c r="R585" i="8"/>
  <c r="R586" i="8" s="1"/>
  <c r="Q585" i="8"/>
  <c r="Q586" i="8" s="1"/>
  <c r="G585" i="8"/>
  <c r="G586" i="8" s="1"/>
  <c r="M584" i="8"/>
  <c r="J584" i="8"/>
  <c r="M583" i="8"/>
  <c r="J583" i="8"/>
  <c r="M582" i="8"/>
  <c r="J582" i="8"/>
  <c r="M581" i="8"/>
  <c r="J581" i="8"/>
  <c r="M580" i="8"/>
  <c r="J580" i="8"/>
  <c r="M579" i="8"/>
  <c r="J579" i="8"/>
  <c r="M578" i="8"/>
  <c r="J578" i="8"/>
  <c r="H577" i="8"/>
  <c r="I577" i="8" s="1"/>
  <c r="J577" i="8" s="1"/>
  <c r="F577" i="8"/>
  <c r="H576" i="8"/>
  <c r="I576" i="8" s="1"/>
  <c r="J576" i="8" s="1"/>
  <c r="F576" i="8"/>
  <c r="H575" i="8"/>
  <c r="I575" i="8" s="1"/>
  <c r="J575" i="8" s="1"/>
  <c r="F575" i="8"/>
  <c r="M574" i="8"/>
  <c r="J574" i="8"/>
  <c r="H573" i="8"/>
  <c r="I573" i="8" s="1"/>
  <c r="J573" i="8" s="1"/>
  <c r="F573" i="8"/>
  <c r="H572" i="8"/>
  <c r="I572" i="8" s="1"/>
  <c r="J572" i="8" s="1"/>
  <c r="F572" i="8"/>
  <c r="M571" i="8"/>
  <c r="J571" i="8"/>
  <c r="M570" i="8"/>
  <c r="J570" i="8"/>
  <c r="M569" i="8"/>
  <c r="J569" i="8"/>
  <c r="M568" i="8"/>
  <c r="J568" i="8"/>
  <c r="M567" i="8"/>
  <c r="J567" i="8"/>
  <c r="M566" i="8"/>
  <c r="J566" i="8"/>
  <c r="H565" i="8"/>
  <c r="I565" i="8" s="1"/>
  <c r="J565" i="8" s="1"/>
  <c r="K565" i="8" s="1"/>
  <c r="F565" i="8"/>
  <c r="H564" i="8"/>
  <c r="I564" i="8" s="1"/>
  <c r="J564" i="8" s="1"/>
  <c r="F564" i="8"/>
  <c r="H563" i="8"/>
  <c r="I563" i="8" s="1"/>
  <c r="J563" i="8" s="1"/>
  <c r="F563" i="8"/>
  <c r="H562" i="8"/>
  <c r="I562" i="8" s="1"/>
  <c r="J562" i="8" s="1"/>
  <c r="K562" i="8" s="1"/>
  <c r="F562" i="8"/>
  <c r="M561" i="8"/>
  <c r="J561" i="8"/>
  <c r="M560" i="8"/>
  <c r="J560" i="8"/>
  <c r="M559" i="8"/>
  <c r="J559" i="8"/>
  <c r="H558" i="8"/>
  <c r="I558" i="8" s="1"/>
  <c r="J558" i="8" s="1"/>
  <c r="F558" i="8"/>
  <c r="H557" i="8"/>
  <c r="I557" i="8" s="1"/>
  <c r="J557" i="8" s="1"/>
  <c r="F557" i="8"/>
  <c r="U556" i="8"/>
  <c r="S556" i="8"/>
  <c r="Q556" i="8"/>
  <c r="R555" i="8"/>
  <c r="R556" i="8" s="1"/>
  <c r="G555" i="8"/>
  <c r="G556" i="8" s="1"/>
  <c r="H554" i="8"/>
  <c r="I554" i="8" s="1"/>
  <c r="J554" i="8" s="1"/>
  <c r="F554" i="8"/>
  <c r="H553" i="8"/>
  <c r="I553" i="8" s="1"/>
  <c r="J553" i="8" s="1"/>
  <c r="F553" i="8"/>
  <c r="H552" i="8"/>
  <c r="I552" i="8" s="1"/>
  <c r="J552" i="8" s="1"/>
  <c r="F552" i="8"/>
  <c r="H551" i="8"/>
  <c r="I551" i="8" s="1"/>
  <c r="J551" i="8" s="1"/>
  <c r="F551" i="8"/>
  <c r="H550" i="8"/>
  <c r="I550" i="8" s="1"/>
  <c r="J550" i="8" s="1"/>
  <c r="H549" i="8"/>
  <c r="I549" i="8" s="1"/>
  <c r="J549" i="8" s="1"/>
  <c r="F549" i="8"/>
  <c r="H548" i="8"/>
  <c r="I548" i="8" s="1"/>
  <c r="J548" i="8" s="1"/>
  <c r="F548" i="8"/>
  <c r="J547" i="8"/>
  <c r="J546" i="8"/>
  <c r="J545" i="8"/>
  <c r="H544" i="8"/>
  <c r="I544" i="8" s="1"/>
  <c r="J544" i="8" s="1"/>
  <c r="F544" i="8"/>
  <c r="H543" i="8"/>
  <c r="I543" i="8" s="1"/>
  <c r="J543" i="8" s="1"/>
  <c r="F543" i="8"/>
  <c r="H542" i="8"/>
  <c r="I542" i="8" s="1"/>
  <c r="J542" i="8" s="1"/>
  <c r="F542" i="8"/>
  <c r="J541" i="8"/>
  <c r="H540" i="8"/>
  <c r="I540" i="8" s="1"/>
  <c r="J540" i="8" s="1"/>
  <c r="F540" i="8"/>
  <c r="H539" i="8"/>
  <c r="I539" i="8" s="1"/>
  <c r="J539" i="8" s="1"/>
  <c r="F539" i="8"/>
  <c r="H538" i="8"/>
  <c r="I538" i="8" s="1"/>
  <c r="J538" i="8" s="1"/>
  <c r="F538" i="8"/>
  <c r="H537" i="8"/>
  <c r="I537" i="8" s="1"/>
  <c r="J537" i="8" s="1"/>
  <c r="F537" i="8"/>
  <c r="H536" i="8"/>
  <c r="I536" i="8" s="1"/>
  <c r="J536" i="8" s="1"/>
  <c r="F536" i="8"/>
  <c r="H535" i="8"/>
  <c r="I535" i="8" s="1"/>
  <c r="J535" i="8" s="1"/>
  <c r="F535" i="8"/>
  <c r="H534" i="8"/>
  <c r="I534" i="8" s="1"/>
  <c r="J534" i="8" s="1"/>
  <c r="H533" i="8"/>
  <c r="I533" i="8" s="1"/>
  <c r="J533" i="8" s="1"/>
  <c r="F533" i="8"/>
  <c r="J532" i="8"/>
  <c r="H531" i="8"/>
  <c r="I531" i="8" s="1"/>
  <c r="J531" i="8" s="1"/>
  <c r="F531" i="8"/>
  <c r="H530" i="8"/>
  <c r="I530" i="8" s="1"/>
  <c r="J530" i="8" s="1"/>
  <c r="F530" i="8"/>
  <c r="H529" i="8"/>
  <c r="I529" i="8" s="1"/>
  <c r="J529" i="8" s="1"/>
  <c r="F529" i="8"/>
  <c r="H528" i="8"/>
  <c r="I528" i="8" s="1"/>
  <c r="J528" i="8" s="1"/>
  <c r="F528" i="8"/>
  <c r="H527" i="8"/>
  <c r="I527" i="8" s="1"/>
  <c r="J527" i="8" s="1"/>
  <c r="F527" i="8"/>
  <c r="U526" i="8"/>
  <c r="S526" i="8"/>
  <c r="R525" i="8"/>
  <c r="R526" i="8" s="1"/>
  <c r="Q525" i="8"/>
  <c r="Q526" i="8" s="1"/>
  <c r="G525" i="8"/>
  <c r="G526" i="8" s="1"/>
  <c r="H524" i="8"/>
  <c r="I524" i="8" s="1"/>
  <c r="J524" i="8" s="1"/>
  <c r="K524" i="8" s="1"/>
  <c r="F524" i="8"/>
  <c r="J523" i="8"/>
  <c r="H522" i="8"/>
  <c r="I522" i="8" s="1"/>
  <c r="J522" i="8" s="1"/>
  <c r="H521" i="8"/>
  <c r="I521" i="8" s="1"/>
  <c r="J521" i="8" s="1"/>
  <c r="F521" i="8"/>
  <c r="H520" i="8"/>
  <c r="I520" i="8" s="1"/>
  <c r="J520" i="8" s="1"/>
  <c r="F520" i="8"/>
  <c r="H519" i="8"/>
  <c r="I519" i="8" s="1"/>
  <c r="J519" i="8" s="1"/>
  <c r="K519" i="8" s="1"/>
  <c r="J518" i="8"/>
  <c r="H517" i="8"/>
  <c r="I517" i="8" s="1"/>
  <c r="J517" i="8" s="1"/>
  <c r="H516" i="8"/>
  <c r="I516" i="8" s="1"/>
  <c r="J516" i="8" s="1"/>
  <c r="H515" i="8"/>
  <c r="I515" i="8" s="1"/>
  <c r="J515" i="8" s="1"/>
  <c r="H514" i="8"/>
  <c r="I514" i="8" s="1"/>
  <c r="J514" i="8" s="1"/>
  <c r="H513" i="8"/>
  <c r="I513" i="8" s="1"/>
  <c r="J513" i="8" s="1"/>
  <c r="H512" i="8"/>
  <c r="I512" i="8" s="1"/>
  <c r="J512" i="8" s="1"/>
  <c r="H511" i="8"/>
  <c r="I511" i="8" s="1"/>
  <c r="J511" i="8" s="1"/>
  <c r="J510" i="8"/>
  <c r="J509" i="8"/>
  <c r="J508" i="8"/>
  <c r="H507" i="8"/>
  <c r="I507" i="8" s="1"/>
  <c r="J507" i="8" s="1"/>
  <c r="F507" i="8"/>
  <c r="H506" i="8"/>
  <c r="I506" i="8" s="1"/>
  <c r="J506" i="8" s="1"/>
  <c r="F506" i="8"/>
  <c r="H505" i="8"/>
  <c r="I505" i="8" s="1"/>
  <c r="J505" i="8" s="1"/>
  <c r="H504" i="8"/>
  <c r="I504" i="8" s="1"/>
  <c r="J504" i="8" s="1"/>
  <c r="H503" i="8"/>
  <c r="I503" i="8" s="1"/>
  <c r="J503" i="8" s="1"/>
  <c r="J502" i="8"/>
  <c r="H501" i="8"/>
  <c r="I501" i="8" s="1"/>
  <c r="J501" i="8" s="1"/>
  <c r="F501" i="8"/>
  <c r="J500" i="8"/>
  <c r="H499" i="8"/>
  <c r="I499" i="8" s="1"/>
  <c r="J499" i="8" s="1"/>
  <c r="F499" i="8"/>
  <c r="H498" i="8"/>
  <c r="I498" i="8" s="1"/>
  <c r="J498" i="8" s="1"/>
  <c r="F498" i="8"/>
  <c r="H497" i="8"/>
  <c r="U496" i="8"/>
  <c r="S496" i="8"/>
  <c r="Q496" i="8"/>
  <c r="G495" i="8"/>
  <c r="G496" i="8" s="1"/>
  <c r="H494" i="8"/>
  <c r="I494" i="8" s="1"/>
  <c r="J494" i="8" s="1"/>
  <c r="H493" i="8"/>
  <c r="I493" i="8" s="1"/>
  <c r="J493" i="8" s="1"/>
  <c r="K493" i="8" s="1"/>
  <c r="F493" i="8"/>
  <c r="H492" i="8"/>
  <c r="I492" i="8" s="1"/>
  <c r="J492" i="8" s="1"/>
  <c r="K492" i="8" s="1"/>
  <c r="F492" i="8"/>
  <c r="H491" i="8"/>
  <c r="I491" i="8" s="1"/>
  <c r="J491" i="8" s="1"/>
  <c r="F491" i="8"/>
  <c r="H490" i="8"/>
  <c r="I490" i="8" s="1"/>
  <c r="J490" i="8" s="1"/>
  <c r="F490" i="8"/>
  <c r="H489" i="8"/>
  <c r="I489" i="8" s="1"/>
  <c r="J489" i="8" s="1"/>
  <c r="F489" i="8"/>
  <c r="H488" i="8"/>
  <c r="I488" i="8" s="1"/>
  <c r="J488" i="8" s="1"/>
  <c r="K488" i="8" s="1"/>
  <c r="F488" i="8"/>
  <c r="H487" i="8"/>
  <c r="I487" i="8" s="1"/>
  <c r="J487" i="8" s="1"/>
  <c r="K487" i="8" s="1"/>
  <c r="F487" i="8"/>
  <c r="H486" i="8"/>
  <c r="I486" i="8" s="1"/>
  <c r="J486" i="8" s="1"/>
  <c r="F486" i="8"/>
  <c r="H485" i="8"/>
  <c r="I485" i="8" s="1"/>
  <c r="J485" i="8" s="1"/>
  <c r="H484" i="8"/>
  <c r="I484" i="8" s="1"/>
  <c r="J484" i="8" s="1"/>
  <c r="H483" i="8"/>
  <c r="I483" i="8" s="1"/>
  <c r="J483" i="8" s="1"/>
  <c r="F483" i="8"/>
  <c r="H482" i="8"/>
  <c r="I482" i="8" s="1"/>
  <c r="J482" i="8" s="1"/>
  <c r="F482" i="8"/>
  <c r="H481" i="8"/>
  <c r="I481" i="8" s="1"/>
  <c r="J481" i="8" s="1"/>
  <c r="F481" i="8"/>
  <c r="H480" i="8"/>
  <c r="I480" i="8" s="1"/>
  <c r="J480" i="8" s="1"/>
  <c r="K480" i="8" s="1"/>
  <c r="F480" i="8"/>
  <c r="H479" i="8"/>
  <c r="I479" i="8" s="1"/>
  <c r="J479" i="8" s="1"/>
  <c r="M478" i="8"/>
  <c r="J478" i="8"/>
  <c r="M477" i="8"/>
  <c r="J477" i="8"/>
  <c r="H476" i="8"/>
  <c r="I476" i="8" s="1"/>
  <c r="F476" i="8"/>
  <c r="H475" i="8"/>
  <c r="I475" i="8" s="1"/>
  <c r="J475" i="8" s="1"/>
  <c r="K475" i="8" s="1"/>
  <c r="F475" i="8"/>
  <c r="H474" i="8"/>
  <c r="I474" i="8" s="1"/>
  <c r="J474" i="8" s="1"/>
  <c r="F474" i="8"/>
  <c r="M473" i="8"/>
  <c r="J473" i="8"/>
  <c r="M472" i="8"/>
  <c r="J472" i="8"/>
  <c r="H471" i="8"/>
  <c r="I471" i="8" s="1"/>
  <c r="J471" i="8" s="1"/>
  <c r="K471" i="8" s="1"/>
  <c r="F471" i="8"/>
  <c r="H470" i="8"/>
  <c r="I470" i="8" s="1"/>
  <c r="J470" i="8" s="1"/>
  <c r="F470" i="8"/>
  <c r="H469" i="8"/>
  <c r="I469" i="8" s="1"/>
  <c r="J469" i="8" s="1"/>
  <c r="F469" i="8"/>
  <c r="H468" i="8"/>
  <c r="I468" i="8" s="1"/>
  <c r="J468" i="8" s="1"/>
  <c r="F468" i="8"/>
  <c r="H467" i="8"/>
  <c r="F467" i="8"/>
  <c r="V465" i="8"/>
  <c r="V466" i="8" s="1"/>
  <c r="U465" i="8"/>
  <c r="U466" i="8" s="1"/>
  <c r="T465" i="8"/>
  <c r="T466" i="8" s="1"/>
  <c r="S465" i="8"/>
  <c r="S466" i="8" s="1"/>
  <c r="R465" i="8"/>
  <c r="R466" i="8" s="1"/>
  <c r="Q465" i="8"/>
  <c r="Q466" i="8" s="1"/>
  <c r="G465" i="8"/>
  <c r="G466" i="8" s="1"/>
  <c r="H464" i="8"/>
  <c r="I464" i="8" s="1"/>
  <c r="J464" i="8" s="1"/>
  <c r="F464" i="8"/>
  <c r="H463" i="8"/>
  <c r="I463" i="8" s="1"/>
  <c r="J463" i="8" s="1"/>
  <c r="F463" i="8"/>
  <c r="M462" i="8"/>
  <c r="J462" i="8"/>
  <c r="M461" i="8"/>
  <c r="J461" i="8"/>
  <c r="M460" i="8"/>
  <c r="J460" i="8"/>
  <c r="M459" i="8"/>
  <c r="J459" i="8"/>
  <c r="M458" i="8"/>
  <c r="J458" i="8"/>
  <c r="M457" i="8"/>
  <c r="J457" i="8"/>
  <c r="H456" i="8"/>
  <c r="I456" i="8" s="1"/>
  <c r="J456" i="8" s="1"/>
  <c r="F456" i="8"/>
  <c r="H455" i="8"/>
  <c r="I455" i="8" s="1"/>
  <c r="J455" i="8" s="1"/>
  <c r="H454" i="8"/>
  <c r="I454" i="8" s="1"/>
  <c r="J454" i="8" s="1"/>
  <c r="H453" i="8"/>
  <c r="I453" i="8" s="1"/>
  <c r="J453" i="8" s="1"/>
  <c r="F453" i="8"/>
  <c r="H452" i="8"/>
  <c r="I452" i="8" s="1"/>
  <c r="J452" i="8" s="1"/>
  <c r="J451" i="8"/>
  <c r="J450" i="8"/>
  <c r="H449" i="8"/>
  <c r="I449" i="8" s="1"/>
  <c r="J449" i="8" s="1"/>
  <c r="F449" i="8"/>
  <c r="H448" i="8"/>
  <c r="I448" i="8" s="1"/>
  <c r="J448" i="8" s="1"/>
  <c r="F448" i="8"/>
  <c r="H447" i="8"/>
  <c r="I447" i="8" s="1"/>
  <c r="J447" i="8" s="1"/>
  <c r="K447" i="8" s="1"/>
  <c r="H446" i="8"/>
  <c r="I446" i="8" s="1"/>
  <c r="J446" i="8" s="1"/>
  <c r="F446" i="8"/>
  <c r="H445" i="8"/>
  <c r="I445" i="8" s="1"/>
  <c r="J445" i="8" s="1"/>
  <c r="K445" i="8" s="1"/>
  <c r="L445" i="8" s="1"/>
  <c r="F445" i="8"/>
  <c r="H444" i="8"/>
  <c r="I444" i="8" s="1"/>
  <c r="J444" i="8" s="1"/>
  <c r="F444" i="8"/>
  <c r="H443" i="8"/>
  <c r="I443" i="8" s="1"/>
  <c r="J443" i="8" s="1"/>
  <c r="F443" i="8"/>
  <c r="H442" i="8"/>
  <c r="I442" i="8" s="1"/>
  <c r="J442" i="8" s="1"/>
  <c r="F442" i="8"/>
  <c r="J441" i="8"/>
  <c r="J440" i="8"/>
  <c r="H439" i="8"/>
  <c r="I439" i="8" s="1"/>
  <c r="J439" i="8" s="1"/>
  <c r="F439" i="8"/>
  <c r="H438" i="8"/>
  <c r="I438" i="8" s="1"/>
  <c r="F438" i="8"/>
  <c r="J437" i="8"/>
  <c r="U436" i="8"/>
  <c r="T435" i="8"/>
  <c r="T436" i="8" s="1"/>
  <c r="S435" i="8"/>
  <c r="S436" i="8" s="1"/>
  <c r="R435" i="8"/>
  <c r="R436" i="8" s="1"/>
  <c r="Q435" i="8"/>
  <c r="Q436" i="8" s="1"/>
  <c r="G435" i="8"/>
  <c r="G436" i="8" s="1"/>
  <c r="H434" i="8"/>
  <c r="I434" i="8" s="1"/>
  <c r="J434" i="8" s="1"/>
  <c r="F434" i="8"/>
  <c r="H433" i="8"/>
  <c r="I433" i="8" s="1"/>
  <c r="J433" i="8" s="1"/>
  <c r="F433" i="8"/>
  <c r="J432" i="8"/>
  <c r="H431" i="8"/>
  <c r="I431" i="8" s="1"/>
  <c r="J431" i="8" s="1"/>
  <c r="F431" i="8"/>
  <c r="H430" i="8"/>
  <c r="I430" i="8" s="1"/>
  <c r="J430" i="8" s="1"/>
  <c r="F430" i="8"/>
  <c r="H429" i="8"/>
  <c r="I429" i="8" s="1"/>
  <c r="J429" i="8" s="1"/>
  <c r="F429" i="8"/>
  <c r="J428" i="8"/>
  <c r="J427" i="8"/>
  <c r="H426" i="8"/>
  <c r="I426" i="8" s="1"/>
  <c r="J426" i="8" s="1"/>
  <c r="F426" i="8"/>
  <c r="H425" i="8"/>
  <c r="I425" i="8" s="1"/>
  <c r="J425" i="8" s="1"/>
  <c r="F425" i="8"/>
  <c r="H424" i="8"/>
  <c r="I424" i="8" s="1"/>
  <c r="J424" i="8" s="1"/>
  <c r="F424" i="8"/>
  <c r="H423" i="8"/>
  <c r="I423" i="8" s="1"/>
  <c r="J423" i="8" s="1"/>
  <c r="K423" i="8" s="1"/>
  <c r="F423" i="8"/>
  <c r="H422" i="8"/>
  <c r="I422" i="8" s="1"/>
  <c r="J422" i="8" s="1"/>
  <c r="F422" i="8"/>
  <c r="M421" i="8"/>
  <c r="J421" i="8"/>
  <c r="M420" i="8"/>
  <c r="J420" i="8"/>
  <c r="M419" i="8"/>
  <c r="J419" i="8"/>
  <c r="M418" i="8"/>
  <c r="J418" i="8"/>
  <c r="H417" i="8"/>
  <c r="I417" i="8" s="1"/>
  <c r="J417" i="8" s="1"/>
  <c r="F417" i="8"/>
  <c r="H416" i="8"/>
  <c r="I416" i="8" s="1"/>
  <c r="J416" i="8" s="1"/>
  <c r="K416" i="8" s="1"/>
  <c r="F416" i="8"/>
  <c r="H415" i="8"/>
  <c r="I415" i="8" s="1"/>
  <c r="J415" i="8" s="1"/>
  <c r="K415" i="8" s="1"/>
  <c r="H414" i="8"/>
  <c r="I414" i="8" s="1"/>
  <c r="J414" i="8" s="1"/>
  <c r="K414" i="8" s="1"/>
  <c r="F414" i="8"/>
  <c r="H413" i="8"/>
  <c r="I413" i="8" s="1"/>
  <c r="J413" i="8" s="1"/>
  <c r="F413" i="8"/>
  <c r="H412" i="8"/>
  <c r="I412" i="8" s="1"/>
  <c r="J412" i="8" s="1"/>
  <c r="M411" i="8"/>
  <c r="J411" i="8"/>
  <c r="M410" i="8"/>
  <c r="J410" i="8"/>
  <c r="H409" i="8"/>
  <c r="I409" i="8" s="1"/>
  <c r="J409" i="8" s="1"/>
  <c r="K409" i="8" s="1"/>
  <c r="H408" i="8"/>
  <c r="I408" i="8" s="1"/>
  <c r="J408" i="8" s="1"/>
  <c r="F408" i="8"/>
  <c r="H407" i="8"/>
  <c r="F407" i="8"/>
  <c r="U406" i="8"/>
  <c r="S406" i="8"/>
  <c r="Q406" i="8"/>
  <c r="G405" i="8"/>
  <c r="G406" i="8" s="1"/>
  <c r="H404" i="8"/>
  <c r="I404" i="8" s="1"/>
  <c r="J404" i="8" s="1"/>
  <c r="M403" i="8"/>
  <c r="J403" i="8"/>
  <c r="M402" i="8"/>
  <c r="J402" i="8"/>
  <c r="H401" i="8"/>
  <c r="I401" i="8" s="1"/>
  <c r="J401" i="8" s="1"/>
  <c r="K401" i="8" s="1"/>
  <c r="F401" i="8"/>
  <c r="H400" i="8"/>
  <c r="I400" i="8" s="1"/>
  <c r="J400" i="8" s="1"/>
  <c r="K400" i="8" s="1"/>
  <c r="F400" i="8"/>
  <c r="H399" i="8"/>
  <c r="I399" i="8" s="1"/>
  <c r="J399" i="8" s="1"/>
  <c r="F399" i="8"/>
  <c r="H398" i="8"/>
  <c r="I398" i="8" s="1"/>
  <c r="J398" i="8" s="1"/>
  <c r="F398" i="8"/>
  <c r="H397" i="8"/>
  <c r="I397" i="8" s="1"/>
  <c r="J397" i="8" s="1"/>
  <c r="F397" i="8"/>
  <c r="H396" i="8"/>
  <c r="I396" i="8" s="1"/>
  <c r="J396" i="8" s="1"/>
  <c r="K396" i="8" s="1"/>
  <c r="F396" i="8"/>
  <c r="M395" i="8"/>
  <c r="J395" i="8"/>
  <c r="H394" i="8"/>
  <c r="I394" i="8" s="1"/>
  <c r="J394" i="8" s="1"/>
  <c r="H393" i="8"/>
  <c r="I393" i="8" s="1"/>
  <c r="J393" i="8" s="1"/>
  <c r="H392" i="8"/>
  <c r="I392" i="8" s="1"/>
  <c r="J392" i="8" s="1"/>
  <c r="H391" i="8"/>
  <c r="I391" i="8" s="1"/>
  <c r="J391" i="8" s="1"/>
  <c r="F391" i="8"/>
  <c r="H390" i="8"/>
  <c r="I390" i="8" s="1"/>
  <c r="J390" i="8" s="1"/>
  <c r="F390" i="8"/>
  <c r="H389" i="8"/>
  <c r="I389" i="8" s="1"/>
  <c r="J389" i="8" s="1"/>
  <c r="F389" i="8"/>
  <c r="M388" i="8"/>
  <c r="J388" i="8"/>
  <c r="M387" i="8"/>
  <c r="J387" i="8"/>
  <c r="H386" i="8"/>
  <c r="I386" i="8" s="1"/>
  <c r="J386" i="8" s="1"/>
  <c r="F386" i="8"/>
  <c r="H385" i="8"/>
  <c r="I385" i="8" s="1"/>
  <c r="J385" i="8" s="1"/>
  <c r="K385" i="8" s="1"/>
  <c r="L385" i="8" s="1"/>
  <c r="H384" i="8"/>
  <c r="I384" i="8" s="1"/>
  <c r="J384" i="8" s="1"/>
  <c r="K384" i="8" s="1"/>
  <c r="M383" i="8"/>
  <c r="J383" i="8"/>
  <c r="H382" i="8"/>
  <c r="I382" i="8" s="1"/>
  <c r="F382" i="8"/>
  <c r="H381" i="8"/>
  <c r="I381" i="8" s="1"/>
  <c r="J381" i="8" s="1"/>
  <c r="F381" i="8"/>
  <c r="H380" i="8"/>
  <c r="I380" i="8" s="1"/>
  <c r="J380" i="8" s="1"/>
  <c r="K380" i="8" s="1"/>
  <c r="H379" i="8"/>
  <c r="I379" i="8" s="1"/>
  <c r="F379" i="8"/>
  <c r="H378" i="8"/>
  <c r="I378" i="8" s="1"/>
  <c r="J378" i="8" s="1"/>
  <c r="H377" i="8"/>
  <c r="I377" i="8" s="1"/>
  <c r="F377" i="8"/>
  <c r="V375" i="8"/>
  <c r="V376" i="8" s="1"/>
  <c r="U375" i="8"/>
  <c r="U376" i="8" s="1"/>
  <c r="T375" i="8"/>
  <c r="T376" i="8" s="1"/>
  <c r="S375" i="8"/>
  <c r="S376" i="8" s="1"/>
  <c r="R375" i="8"/>
  <c r="R376" i="8" s="1"/>
  <c r="Q375" i="8"/>
  <c r="Q376" i="8" s="1"/>
  <c r="G375" i="8"/>
  <c r="G376" i="8" s="1"/>
  <c r="H374" i="8"/>
  <c r="I374" i="8" s="1"/>
  <c r="J374" i="8" s="1"/>
  <c r="M373" i="8"/>
  <c r="J373" i="8"/>
  <c r="M372" i="8"/>
  <c r="J372" i="8"/>
  <c r="M371" i="8"/>
  <c r="J371" i="8"/>
  <c r="H370" i="8"/>
  <c r="I370" i="8" s="1"/>
  <c r="J370" i="8" s="1"/>
  <c r="F370" i="8"/>
  <c r="H369" i="8"/>
  <c r="I369" i="8" s="1"/>
  <c r="J369" i="8" s="1"/>
  <c r="K369" i="8" s="1"/>
  <c r="F369" i="8"/>
  <c r="H368" i="8"/>
  <c r="I368" i="8" s="1"/>
  <c r="J368" i="8" s="1"/>
  <c r="K368" i="8" s="1"/>
  <c r="F368" i="8"/>
  <c r="H367" i="8"/>
  <c r="I367" i="8" s="1"/>
  <c r="J367" i="8" s="1"/>
  <c r="F367" i="8"/>
  <c r="M366" i="8"/>
  <c r="J366" i="8"/>
  <c r="M365" i="8"/>
  <c r="J365" i="8"/>
  <c r="M364" i="8"/>
  <c r="J364" i="8"/>
  <c r="H363" i="8"/>
  <c r="I363" i="8" s="1"/>
  <c r="J363" i="8" s="1"/>
  <c r="F363" i="8"/>
  <c r="H362" i="8"/>
  <c r="I362" i="8" s="1"/>
  <c r="J362" i="8" s="1"/>
  <c r="F362" i="8"/>
  <c r="H361" i="8"/>
  <c r="I361" i="8" s="1"/>
  <c r="J361" i="8" s="1"/>
  <c r="K361" i="8" s="1"/>
  <c r="F361" i="8"/>
  <c r="J360" i="8"/>
  <c r="H359" i="8"/>
  <c r="I359" i="8" s="1"/>
  <c r="J359" i="8" s="1"/>
  <c r="F359" i="8"/>
  <c r="H358" i="8"/>
  <c r="I358" i="8" s="1"/>
  <c r="J358" i="8" s="1"/>
  <c r="H357" i="8"/>
  <c r="I357" i="8" s="1"/>
  <c r="J357" i="8" s="1"/>
  <c r="H356" i="8"/>
  <c r="I356" i="8" s="1"/>
  <c r="J356" i="8" s="1"/>
  <c r="F356" i="8"/>
  <c r="H355" i="8"/>
  <c r="I355" i="8" s="1"/>
  <c r="J355" i="8" s="1"/>
  <c r="F355" i="8"/>
  <c r="H354" i="8"/>
  <c r="I354" i="8" s="1"/>
  <c r="J354" i="8" s="1"/>
  <c r="F354" i="8"/>
  <c r="H353" i="8"/>
  <c r="I353" i="8" s="1"/>
  <c r="J353" i="8" s="1"/>
  <c r="F353" i="8"/>
  <c r="H352" i="8"/>
  <c r="I352" i="8" s="1"/>
  <c r="J352" i="8" s="1"/>
  <c r="K352" i="8" s="1"/>
  <c r="H351" i="8"/>
  <c r="I351" i="8" s="1"/>
  <c r="J351" i="8" s="1"/>
  <c r="K351" i="8" s="1"/>
  <c r="F351" i="8"/>
  <c r="M350" i="8"/>
  <c r="J350" i="8"/>
  <c r="H349" i="8"/>
  <c r="I349" i="8" s="1"/>
  <c r="J349" i="8" s="1"/>
  <c r="F349" i="8"/>
  <c r="H348" i="8"/>
  <c r="I348" i="8" s="1"/>
  <c r="J348" i="8" s="1"/>
  <c r="F348" i="8"/>
  <c r="H347" i="8"/>
  <c r="I347" i="8" s="1"/>
  <c r="J347" i="8" s="1"/>
  <c r="K347" i="8" s="1"/>
  <c r="U346" i="8"/>
  <c r="S346" i="8"/>
  <c r="Q346" i="8"/>
  <c r="G345" i="8"/>
  <c r="G346" i="8" s="1"/>
  <c r="M344" i="8"/>
  <c r="J344" i="8"/>
  <c r="H343" i="8"/>
  <c r="I343" i="8" s="1"/>
  <c r="J343" i="8" s="1"/>
  <c r="K343" i="8" s="1"/>
  <c r="H342" i="8"/>
  <c r="I342" i="8" s="1"/>
  <c r="J342" i="8" s="1"/>
  <c r="K342" i="8" s="1"/>
  <c r="M341" i="8"/>
  <c r="J341" i="8"/>
  <c r="H340" i="8"/>
  <c r="I340" i="8" s="1"/>
  <c r="J340" i="8" s="1"/>
  <c r="H339" i="8"/>
  <c r="I339" i="8" s="1"/>
  <c r="J339" i="8" s="1"/>
  <c r="F339" i="8"/>
  <c r="M338" i="8"/>
  <c r="J338" i="8"/>
  <c r="H337" i="8"/>
  <c r="I337" i="8" s="1"/>
  <c r="J337" i="8" s="1"/>
  <c r="K337" i="8" s="1"/>
  <c r="F337" i="8"/>
  <c r="H336" i="8"/>
  <c r="I336" i="8" s="1"/>
  <c r="J336" i="8" s="1"/>
  <c r="H335" i="8"/>
  <c r="I335" i="8" s="1"/>
  <c r="J335" i="8" s="1"/>
  <c r="F335" i="8"/>
  <c r="H334" i="8"/>
  <c r="I334" i="8" s="1"/>
  <c r="F334" i="8"/>
  <c r="H333" i="8"/>
  <c r="I333" i="8" s="1"/>
  <c r="J333" i="8" s="1"/>
  <c r="F333" i="8"/>
  <c r="H332" i="8"/>
  <c r="I332" i="8" s="1"/>
  <c r="J332" i="8" s="1"/>
  <c r="K332" i="8" s="1"/>
  <c r="F332" i="8"/>
  <c r="H331" i="8"/>
  <c r="I331" i="8" s="1"/>
  <c r="J331" i="8" s="1"/>
  <c r="K331" i="8" s="1"/>
  <c r="H330" i="8"/>
  <c r="I330" i="8" s="1"/>
  <c r="J330" i="8" s="1"/>
  <c r="K330" i="8" s="1"/>
  <c r="H329" i="8"/>
  <c r="I329" i="8" s="1"/>
  <c r="J329" i="8" s="1"/>
  <c r="F329" i="8"/>
  <c r="H328" i="8"/>
  <c r="I328" i="8" s="1"/>
  <c r="J328" i="8" s="1"/>
  <c r="F328" i="8"/>
  <c r="H327" i="8"/>
  <c r="I327" i="8" s="1"/>
  <c r="J327" i="8" s="1"/>
  <c r="F327" i="8"/>
  <c r="H326" i="8"/>
  <c r="I326" i="8" s="1"/>
  <c r="J326" i="8" s="1"/>
  <c r="F326" i="8"/>
  <c r="H325" i="8"/>
  <c r="I325" i="8" s="1"/>
  <c r="F325" i="8"/>
  <c r="H324" i="8"/>
  <c r="I324" i="8" s="1"/>
  <c r="J324" i="8" s="1"/>
  <c r="F324" i="8"/>
  <c r="H323" i="8"/>
  <c r="I323" i="8" s="1"/>
  <c r="J323" i="8" s="1"/>
  <c r="F323" i="8"/>
  <c r="M322" i="8"/>
  <c r="J322" i="8"/>
  <c r="H321" i="8"/>
  <c r="I321" i="8" s="1"/>
  <c r="J321" i="8" s="1"/>
  <c r="F321" i="8"/>
  <c r="H320" i="8"/>
  <c r="I320" i="8" s="1"/>
  <c r="J320" i="8" s="1"/>
  <c r="F320" i="8"/>
  <c r="H319" i="8"/>
  <c r="I319" i="8" s="1"/>
  <c r="J319" i="8" s="1"/>
  <c r="F319" i="8"/>
  <c r="H318" i="8"/>
  <c r="I318" i="8" s="1"/>
  <c r="J318" i="8" s="1"/>
  <c r="F318" i="8"/>
  <c r="H317" i="8"/>
  <c r="F317" i="8"/>
  <c r="U316" i="8"/>
  <c r="T315" i="8"/>
  <c r="T316" i="8" s="1"/>
  <c r="S315" i="8"/>
  <c r="S316" i="8" s="1"/>
  <c r="R315" i="8"/>
  <c r="R316" i="8" s="1"/>
  <c r="Q315" i="8"/>
  <c r="Q316" i="8" s="1"/>
  <c r="G315" i="8"/>
  <c r="G316" i="8" s="1"/>
  <c r="H314" i="8"/>
  <c r="I314" i="8" s="1"/>
  <c r="J314" i="8" s="1"/>
  <c r="F314" i="8"/>
  <c r="M313" i="8"/>
  <c r="J313" i="8"/>
  <c r="H312" i="8"/>
  <c r="I312" i="8" s="1"/>
  <c r="J312" i="8" s="1"/>
  <c r="F312" i="8"/>
  <c r="H311" i="8"/>
  <c r="I311" i="8" s="1"/>
  <c r="J311" i="8" s="1"/>
  <c r="K311" i="8" s="1"/>
  <c r="F311" i="8"/>
  <c r="H310" i="8"/>
  <c r="I310" i="8" s="1"/>
  <c r="J310" i="8" s="1"/>
  <c r="K310" i="8" s="1"/>
  <c r="F310" i="8"/>
  <c r="H309" i="8"/>
  <c r="I309" i="8" s="1"/>
  <c r="J309" i="8" s="1"/>
  <c r="F309" i="8"/>
  <c r="M308" i="8"/>
  <c r="J308" i="8"/>
  <c r="M307" i="8"/>
  <c r="J307" i="8"/>
  <c r="H306" i="8"/>
  <c r="I306" i="8" s="1"/>
  <c r="J306" i="8" s="1"/>
  <c r="K306" i="8" s="1"/>
  <c r="H305" i="8"/>
  <c r="I305" i="8" s="1"/>
  <c r="J305" i="8" s="1"/>
  <c r="K305" i="8" s="1"/>
  <c r="F305" i="8"/>
  <c r="H304" i="8"/>
  <c r="I304" i="8" s="1"/>
  <c r="J304" i="8" s="1"/>
  <c r="F304" i="8"/>
  <c r="H303" i="8"/>
  <c r="I303" i="8" s="1"/>
  <c r="J303" i="8" s="1"/>
  <c r="F303" i="8"/>
  <c r="H302" i="8"/>
  <c r="I302" i="8" s="1"/>
  <c r="J302" i="8" s="1"/>
  <c r="H301" i="8"/>
  <c r="I301" i="8" s="1"/>
  <c r="J301" i="8" s="1"/>
  <c r="F301" i="8"/>
  <c r="H300" i="8"/>
  <c r="I300" i="8" s="1"/>
  <c r="J300" i="8" s="1"/>
  <c r="K300" i="8" s="1"/>
  <c r="F300" i="8"/>
  <c r="H299" i="8"/>
  <c r="I299" i="8" s="1"/>
  <c r="J299" i="8" s="1"/>
  <c r="K299" i="8" s="1"/>
  <c r="F299" i="8"/>
  <c r="M298" i="8"/>
  <c r="J298" i="8"/>
  <c r="M297" i="8"/>
  <c r="J297" i="8"/>
  <c r="H296" i="8"/>
  <c r="I296" i="8" s="1"/>
  <c r="J296" i="8" s="1"/>
  <c r="K296" i="8" s="1"/>
  <c r="F296" i="8"/>
  <c r="H295" i="8"/>
  <c r="I295" i="8" s="1"/>
  <c r="J295" i="8" s="1"/>
  <c r="F295" i="8"/>
  <c r="J294" i="8"/>
  <c r="J293" i="8"/>
  <c r="H292" i="8"/>
  <c r="I292" i="8" s="1"/>
  <c r="J292" i="8" s="1"/>
  <c r="F292" i="8"/>
  <c r="J291" i="8"/>
  <c r="H290" i="8"/>
  <c r="I290" i="8" s="1"/>
  <c r="J290" i="8" s="1"/>
  <c r="F290" i="8"/>
  <c r="H289" i="8"/>
  <c r="I289" i="8" s="1"/>
  <c r="J289" i="8" s="1"/>
  <c r="F289" i="8"/>
  <c r="H288" i="8"/>
  <c r="I288" i="8" s="1"/>
  <c r="J288" i="8" s="1"/>
  <c r="F288" i="8"/>
  <c r="H287" i="8"/>
  <c r="I287" i="8" s="1"/>
  <c r="F287" i="8"/>
  <c r="U286" i="8"/>
  <c r="Q286" i="8"/>
  <c r="T285" i="8"/>
  <c r="T286" i="8" s="1"/>
  <c r="S285" i="8"/>
  <c r="S286" i="8" s="1"/>
  <c r="G285" i="8"/>
  <c r="G286" i="8" s="1"/>
  <c r="H284" i="8"/>
  <c r="I284" i="8" s="1"/>
  <c r="J284" i="8" s="1"/>
  <c r="F284" i="8"/>
  <c r="H283" i="8"/>
  <c r="I283" i="8" s="1"/>
  <c r="J283" i="8" s="1"/>
  <c r="K283" i="8" s="1"/>
  <c r="F283" i="8"/>
  <c r="H282" i="8"/>
  <c r="I282" i="8" s="1"/>
  <c r="J282" i="8" s="1"/>
  <c r="K282" i="8" s="1"/>
  <c r="F282" i="8"/>
  <c r="M281" i="8"/>
  <c r="J281" i="8"/>
  <c r="H280" i="8"/>
  <c r="I280" i="8" s="1"/>
  <c r="J280" i="8" s="1"/>
  <c r="F280" i="8"/>
  <c r="H279" i="8"/>
  <c r="I279" i="8" s="1"/>
  <c r="J279" i="8" s="1"/>
  <c r="F279" i="8"/>
  <c r="H278" i="8"/>
  <c r="I278" i="8" s="1"/>
  <c r="J278" i="8" s="1"/>
  <c r="K278" i="8" s="1"/>
  <c r="F278" i="8"/>
  <c r="H277" i="8"/>
  <c r="I277" i="8" s="1"/>
  <c r="J277" i="8" s="1"/>
  <c r="K277" i="8" s="1"/>
  <c r="J276" i="8"/>
  <c r="J275" i="8"/>
  <c r="H274" i="8"/>
  <c r="I274" i="8" s="1"/>
  <c r="J274" i="8" s="1"/>
  <c r="H273" i="8"/>
  <c r="I273" i="8" s="1"/>
  <c r="J273" i="8" s="1"/>
  <c r="F273" i="8"/>
  <c r="H272" i="8"/>
  <c r="I272" i="8" s="1"/>
  <c r="J272" i="8" s="1"/>
  <c r="F272" i="8"/>
  <c r="H271" i="8"/>
  <c r="I271" i="8" s="1"/>
  <c r="J271" i="8" s="1"/>
  <c r="K271" i="8" s="1"/>
  <c r="F271" i="8"/>
  <c r="J270" i="8"/>
  <c r="J269" i="8"/>
  <c r="J268" i="8"/>
  <c r="H267" i="8"/>
  <c r="I267" i="8" s="1"/>
  <c r="J267" i="8" s="1"/>
  <c r="F267" i="8"/>
  <c r="H266" i="8"/>
  <c r="I266" i="8" s="1"/>
  <c r="J266" i="8" s="1"/>
  <c r="F266" i="8"/>
  <c r="H265" i="8"/>
  <c r="I265" i="8" s="1"/>
  <c r="J265" i="8" s="1"/>
  <c r="K265" i="8" s="1"/>
  <c r="F265" i="8"/>
  <c r="H264" i="8"/>
  <c r="I264" i="8" s="1"/>
  <c r="J264" i="8" s="1"/>
  <c r="K264" i="8" s="1"/>
  <c r="F264" i="8"/>
  <c r="H263" i="8"/>
  <c r="I263" i="8" s="1"/>
  <c r="J263" i="8" s="1"/>
  <c r="F263" i="8"/>
  <c r="J262" i="8"/>
  <c r="H261" i="8"/>
  <c r="I261" i="8" s="1"/>
  <c r="J261" i="8" s="1"/>
  <c r="F261" i="8"/>
  <c r="H260" i="8"/>
  <c r="I260" i="8" s="1"/>
  <c r="J260" i="8" s="1"/>
  <c r="F260" i="8"/>
  <c r="H259" i="8"/>
  <c r="I259" i="8" s="1"/>
  <c r="F259" i="8"/>
  <c r="H258" i="8"/>
  <c r="I258" i="8" s="1"/>
  <c r="J258" i="8" s="1"/>
  <c r="F258" i="8"/>
  <c r="H257" i="8"/>
  <c r="F257" i="8"/>
  <c r="S256" i="8"/>
  <c r="Q256" i="8"/>
  <c r="V255" i="8"/>
  <c r="V256" i="8" s="1"/>
  <c r="U255" i="8"/>
  <c r="U256" i="8" s="1"/>
  <c r="G255" i="8"/>
  <c r="G256" i="8" s="1"/>
  <c r="H254" i="8"/>
  <c r="I254" i="8" s="1"/>
  <c r="J254" i="8" s="1"/>
  <c r="F254" i="8"/>
  <c r="H253" i="8"/>
  <c r="I253" i="8" s="1"/>
  <c r="J253" i="8" s="1"/>
  <c r="F253" i="8"/>
  <c r="M252" i="8"/>
  <c r="J252" i="8"/>
  <c r="M251" i="8"/>
  <c r="J251" i="8"/>
  <c r="H250" i="8"/>
  <c r="I250" i="8" s="1"/>
  <c r="J250" i="8" s="1"/>
  <c r="F250" i="8"/>
  <c r="H249" i="8"/>
  <c r="I249" i="8" s="1"/>
  <c r="J249" i="8" s="1"/>
  <c r="F249" i="8"/>
  <c r="H248" i="8"/>
  <c r="I248" i="8" s="1"/>
  <c r="J248" i="8" s="1"/>
  <c r="K248" i="8" s="1"/>
  <c r="F248" i="8"/>
  <c r="H247" i="8"/>
  <c r="I247" i="8" s="1"/>
  <c r="J247" i="8" s="1"/>
  <c r="K247" i="8" s="1"/>
  <c r="F247" i="8"/>
  <c r="H246" i="8"/>
  <c r="I246" i="8" s="1"/>
  <c r="J246" i="8" s="1"/>
  <c r="F246" i="8"/>
  <c r="H245" i="8"/>
  <c r="I245" i="8" s="1"/>
  <c r="J245" i="8" s="1"/>
  <c r="H244" i="8"/>
  <c r="I244" i="8" s="1"/>
  <c r="J244" i="8" s="1"/>
  <c r="H243" i="8"/>
  <c r="I243" i="8" s="1"/>
  <c r="J243" i="8" s="1"/>
  <c r="F243" i="8"/>
  <c r="H242" i="8"/>
  <c r="I242" i="8" s="1"/>
  <c r="J242" i="8" s="1"/>
  <c r="F242" i="8"/>
  <c r="H241" i="8"/>
  <c r="I241" i="8" s="1"/>
  <c r="J241" i="8" s="1"/>
  <c r="F241" i="8"/>
  <c r="H240" i="8"/>
  <c r="I240" i="8" s="1"/>
  <c r="J240" i="8" s="1"/>
  <c r="K240" i="8" s="1"/>
  <c r="F240" i="8"/>
  <c r="M239" i="8"/>
  <c r="J239" i="8"/>
  <c r="M238" i="8"/>
  <c r="J238" i="8"/>
  <c r="H237" i="8"/>
  <c r="I237" i="8" s="1"/>
  <c r="J237" i="8" s="1"/>
  <c r="K237" i="8" s="1"/>
  <c r="F237" i="8"/>
  <c r="H236" i="8"/>
  <c r="I236" i="8" s="1"/>
  <c r="J236" i="8" s="1"/>
  <c r="K236" i="8" s="1"/>
  <c r="L236" i="8" s="1"/>
  <c r="F236" i="8"/>
  <c r="H235" i="8"/>
  <c r="I235" i="8" s="1"/>
  <c r="F235" i="8"/>
  <c r="H234" i="8"/>
  <c r="I234" i="8" s="1"/>
  <c r="J234" i="8" s="1"/>
  <c r="F234" i="8"/>
  <c r="H233" i="8"/>
  <c r="I233" i="8" s="1"/>
  <c r="J233" i="8" s="1"/>
  <c r="F233" i="8"/>
  <c r="M232" i="8"/>
  <c r="J232" i="8"/>
  <c r="M231" i="8"/>
  <c r="J231" i="8"/>
  <c r="H230" i="8"/>
  <c r="F230" i="8"/>
  <c r="H229" i="8"/>
  <c r="I229" i="8" s="1"/>
  <c r="J229" i="8" s="1"/>
  <c r="F229" i="8"/>
  <c r="H228" i="8"/>
  <c r="I228" i="8" s="1"/>
  <c r="J228" i="8" s="1"/>
  <c r="K228" i="8" s="1"/>
  <c r="F228" i="8"/>
  <c r="H227" i="8"/>
  <c r="F227" i="8"/>
  <c r="V225" i="8"/>
  <c r="V226" i="8" s="1"/>
  <c r="U225" i="8"/>
  <c r="U226" i="8" s="1"/>
  <c r="T225" i="8"/>
  <c r="T226" i="8" s="1"/>
  <c r="S225" i="8"/>
  <c r="S226" i="8" s="1"/>
  <c r="R225" i="8"/>
  <c r="R226" i="8" s="1"/>
  <c r="Q225" i="8"/>
  <c r="Q226" i="8" s="1"/>
  <c r="G225" i="8"/>
  <c r="G226" i="8" s="1"/>
  <c r="H224" i="8"/>
  <c r="I224" i="8" s="1"/>
  <c r="J224" i="8" s="1"/>
  <c r="M223" i="8"/>
  <c r="J223" i="8"/>
  <c r="M222" i="8"/>
  <c r="J222" i="8"/>
  <c r="H221" i="8"/>
  <c r="I221" i="8" s="1"/>
  <c r="J221" i="8" s="1"/>
  <c r="F221" i="8"/>
  <c r="H220" i="8"/>
  <c r="I220" i="8" s="1"/>
  <c r="J220" i="8" s="1"/>
  <c r="H219" i="8"/>
  <c r="I219" i="8" s="1"/>
  <c r="J219" i="8" s="1"/>
  <c r="H218" i="8"/>
  <c r="I218" i="8" s="1"/>
  <c r="J218" i="8" s="1"/>
  <c r="F218" i="8"/>
  <c r="H217" i="8"/>
  <c r="I217" i="8" s="1"/>
  <c r="J217" i="8" s="1"/>
  <c r="F217" i="8"/>
  <c r="H216" i="8"/>
  <c r="I216" i="8" s="1"/>
  <c r="J216" i="8" s="1"/>
  <c r="M215" i="8"/>
  <c r="J215" i="8"/>
  <c r="M214" i="8"/>
  <c r="J214" i="8"/>
  <c r="H213" i="8"/>
  <c r="I213" i="8" s="1"/>
  <c r="J213" i="8" s="1"/>
  <c r="F213" i="8"/>
  <c r="H212" i="8"/>
  <c r="I212" i="8" s="1"/>
  <c r="J212" i="8" s="1"/>
  <c r="F212" i="8"/>
  <c r="M211" i="8"/>
  <c r="J211" i="8"/>
  <c r="M210" i="8"/>
  <c r="J210" i="8"/>
  <c r="H209" i="8"/>
  <c r="I209" i="8" s="1"/>
  <c r="J209" i="8" s="1"/>
  <c r="F209" i="8"/>
  <c r="H208" i="8"/>
  <c r="I208" i="8" s="1"/>
  <c r="J208" i="8" s="1"/>
  <c r="F208" i="8"/>
  <c r="H207" i="8"/>
  <c r="I207" i="8" s="1"/>
  <c r="J207" i="8" s="1"/>
  <c r="F207" i="8"/>
  <c r="H206" i="8"/>
  <c r="I206" i="8" s="1"/>
  <c r="J206" i="8" s="1"/>
  <c r="K206" i="8" s="1"/>
  <c r="H205" i="8"/>
  <c r="I205" i="8" s="1"/>
  <c r="J205" i="8" s="1"/>
  <c r="K205" i="8" s="1"/>
  <c r="F205" i="8"/>
  <c r="M204" i="8"/>
  <c r="J204" i="8"/>
  <c r="M203" i="8"/>
  <c r="J203" i="8"/>
  <c r="H202" i="8"/>
  <c r="I202" i="8" s="1"/>
  <c r="J202" i="8" s="1"/>
  <c r="F202" i="8"/>
  <c r="H201" i="8"/>
  <c r="I201" i="8" s="1"/>
  <c r="J201" i="8" s="1"/>
  <c r="F201" i="8"/>
  <c r="J200" i="8"/>
  <c r="J199" i="8"/>
  <c r="J198" i="8"/>
  <c r="J197" i="8"/>
  <c r="U196" i="8"/>
  <c r="S196" i="8"/>
  <c r="Q196" i="8"/>
  <c r="G195" i="8"/>
  <c r="G196" i="8" s="1"/>
  <c r="J194" i="8"/>
  <c r="H193" i="8"/>
  <c r="I193" i="8" s="1"/>
  <c r="J193" i="8" s="1"/>
  <c r="F193" i="8"/>
  <c r="H192" i="8"/>
  <c r="I192" i="8" s="1"/>
  <c r="J192" i="8" s="1"/>
  <c r="K192" i="8" s="1"/>
  <c r="F192" i="8"/>
  <c r="H191" i="8"/>
  <c r="I191" i="8" s="1"/>
  <c r="J191" i="8" s="1"/>
  <c r="K191" i="8" s="1"/>
  <c r="H190" i="8"/>
  <c r="I190" i="8" s="1"/>
  <c r="J190" i="8" s="1"/>
  <c r="K190" i="8" s="1"/>
  <c r="L190" i="8" s="1"/>
  <c r="F190" i="8"/>
  <c r="H189" i="8"/>
  <c r="I189" i="8" s="1"/>
  <c r="J189" i="8" s="1"/>
  <c r="F189" i="8"/>
  <c r="H188" i="8"/>
  <c r="I188" i="8" s="1"/>
  <c r="J188" i="8" s="1"/>
  <c r="F188" i="8"/>
  <c r="J187" i="8"/>
  <c r="J186" i="8"/>
  <c r="J185" i="8"/>
  <c r="J184" i="8"/>
  <c r="H183" i="8"/>
  <c r="I183" i="8" s="1"/>
  <c r="J183" i="8" s="1"/>
  <c r="F183" i="8"/>
  <c r="H182" i="8"/>
  <c r="I182" i="8" s="1"/>
  <c r="J182" i="8" s="1"/>
  <c r="F182" i="8"/>
  <c r="H181" i="8"/>
  <c r="I181" i="8" s="1"/>
  <c r="J181" i="8" s="1"/>
  <c r="M180" i="8"/>
  <c r="J180" i="8"/>
  <c r="M179" i="8"/>
  <c r="J179" i="8"/>
  <c r="J178" i="8"/>
  <c r="H177" i="8"/>
  <c r="I177" i="8" s="1"/>
  <c r="J177" i="8" s="1"/>
  <c r="F177" i="8"/>
  <c r="H176" i="8"/>
  <c r="I176" i="8" s="1"/>
  <c r="J176" i="8" s="1"/>
  <c r="H175" i="8"/>
  <c r="I175" i="8" s="1"/>
  <c r="J175" i="8" s="1"/>
  <c r="F175" i="8"/>
  <c r="H174" i="8"/>
  <c r="I174" i="8" s="1"/>
  <c r="J174" i="8" s="1"/>
  <c r="K174" i="8" s="1"/>
  <c r="H173" i="8"/>
  <c r="I173" i="8" s="1"/>
  <c r="J173" i="8" s="1"/>
  <c r="K173" i="8" s="1"/>
  <c r="F173" i="8"/>
  <c r="H172" i="8"/>
  <c r="I172" i="8" s="1"/>
  <c r="J172" i="8" s="1"/>
  <c r="F172" i="8"/>
  <c r="H171" i="8"/>
  <c r="I171" i="8" s="1"/>
  <c r="J171" i="8" s="1"/>
  <c r="F171" i="8"/>
  <c r="H170" i="8"/>
  <c r="I170" i="8" s="1"/>
  <c r="J170" i="8" s="1"/>
  <c r="F170" i="8"/>
  <c r="H169" i="8"/>
  <c r="I169" i="8" s="1"/>
  <c r="F169" i="8"/>
  <c r="J168" i="8"/>
  <c r="H167" i="8"/>
  <c r="I167" i="8" s="1"/>
  <c r="J167" i="8" s="1"/>
  <c r="F167" i="8"/>
  <c r="V165" i="8"/>
  <c r="V166" i="8" s="1"/>
  <c r="U165" i="8"/>
  <c r="U166" i="8" s="1"/>
  <c r="T165" i="8"/>
  <c r="T166" i="8" s="1"/>
  <c r="S165" i="8"/>
  <c r="S166" i="8" s="1"/>
  <c r="R165" i="8"/>
  <c r="R166" i="8" s="1"/>
  <c r="Q165" i="8"/>
  <c r="Q166" i="8" s="1"/>
  <c r="G165" i="8"/>
  <c r="G166" i="8" s="1"/>
  <c r="H164" i="8"/>
  <c r="I164" i="8" s="1"/>
  <c r="J164" i="8" s="1"/>
  <c r="F164" i="8"/>
  <c r="J163" i="8"/>
  <c r="J162" i="8"/>
  <c r="H161" i="8"/>
  <c r="I161" i="8" s="1"/>
  <c r="J161" i="8" s="1"/>
  <c r="F161" i="8"/>
  <c r="H160" i="8"/>
  <c r="I160" i="8" s="1"/>
  <c r="J160" i="8" s="1"/>
  <c r="F160" i="8"/>
  <c r="H159" i="8"/>
  <c r="I159" i="8" s="1"/>
  <c r="J159" i="8" s="1"/>
  <c r="H158" i="8"/>
  <c r="I158" i="8" s="1"/>
  <c r="J158" i="8" s="1"/>
  <c r="F158" i="8"/>
  <c r="J157" i="8"/>
  <c r="J156" i="8"/>
  <c r="J155" i="8"/>
  <c r="J154" i="8"/>
  <c r="H153" i="8"/>
  <c r="I153" i="8" s="1"/>
  <c r="J153" i="8" s="1"/>
  <c r="F153" i="8"/>
  <c r="H152" i="8"/>
  <c r="I152" i="8" s="1"/>
  <c r="J152" i="8" s="1"/>
  <c r="F152" i="8"/>
  <c r="J151" i="8"/>
  <c r="H150" i="8"/>
  <c r="I150" i="8" s="1"/>
  <c r="J150" i="8" s="1"/>
  <c r="K150" i="8" s="1"/>
  <c r="F150" i="8"/>
  <c r="H149" i="8"/>
  <c r="I149" i="8" s="1"/>
  <c r="J149" i="8" s="1"/>
  <c r="K149" i="8" s="1"/>
  <c r="F149" i="8"/>
  <c r="J148" i="8"/>
  <c r="J147" i="8"/>
  <c r="H146" i="8"/>
  <c r="I146" i="8" s="1"/>
  <c r="J146" i="8" s="1"/>
  <c r="F146" i="8"/>
  <c r="H145" i="8"/>
  <c r="I145" i="8" s="1"/>
  <c r="J145" i="8" s="1"/>
  <c r="F145" i="8"/>
  <c r="J144" i="8"/>
  <c r="J143" i="8"/>
  <c r="H142" i="8"/>
  <c r="I142" i="8" s="1"/>
  <c r="J142" i="8" s="1"/>
  <c r="F142" i="8"/>
  <c r="H141" i="8"/>
  <c r="I141" i="8" s="1"/>
  <c r="J141" i="8" s="1"/>
  <c r="F141" i="8"/>
  <c r="H140" i="8"/>
  <c r="I140" i="8" s="1"/>
  <c r="J140" i="8" s="1"/>
  <c r="F140" i="8"/>
  <c r="H139" i="8"/>
  <c r="I139" i="8" s="1"/>
  <c r="J139" i="8" s="1"/>
  <c r="H138" i="8"/>
  <c r="I138" i="8" s="1"/>
  <c r="J138" i="8" s="1"/>
  <c r="F138" i="8"/>
  <c r="H137" i="8"/>
  <c r="F137" i="8"/>
  <c r="U136" i="8"/>
  <c r="S136" i="8"/>
  <c r="Q136" i="8"/>
  <c r="G135" i="8"/>
  <c r="G136" i="8" s="1"/>
  <c r="H134" i="8"/>
  <c r="I134" i="8" s="1"/>
  <c r="J134" i="8" s="1"/>
  <c r="K134" i="8" s="1"/>
  <c r="F134" i="8"/>
  <c r="H133" i="8"/>
  <c r="I133" i="8" s="1"/>
  <c r="J133" i="8" s="1"/>
  <c r="F133" i="8"/>
  <c r="J132" i="8"/>
  <c r="H131" i="8"/>
  <c r="I131" i="8" s="1"/>
  <c r="J131" i="8" s="1"/>
  <c r="F131" i="8"/>
  <c r="H130" i="8"/>
  <c r="I130" i="8" s="1"/>
  <c r="J130" i="8" s="1"/>
  <c r="H129" i="8"/>
  <c r="I129" i="8" s="1"/>
  <c r="J129" i="8" s="1"/>
  <c r="F129" i="8"/>
  <c r="J128" i="8"/>
  <c r="H127" i="8"/>
  <c r="I127" i="8" s="1"/>
  <c r="J127" i="8" s="1"/>
  <c r="F127" i="8"/>
  <c r="H126" i="8"/>
  <c r="I126" i="8" s="1"/>
  <c r="J126" i="8" s="1"/>
  <c r="F126" i="8"/>
  <c r="J125" i="8"/>
  <c r="H124" i="8"/>
  <c r="I124" i="8" s="1"/>
  <c r="J124" i="8" s="1"/>
  <c r="F124" i="8"/>
  <c r="H123" i="8"/>
  <c r="I123" i="8" s="1"/>
  <c r="J123" i="8" s="1"/>
  <c r="F123" i="8"/>
  <c r="H122" i="8"/>
  <c r="I122" i="8" s="1"/>
  <c r="J122" i="8" s="1"/>
  <c r="H121" i="8"/>
  <c r="I121" i="8" s="1"/>
  <c r="J121" i="8" s="1"/>
  <c r="F121" i="8"/>
  <c r="H120" i="8"/>
  <c r="I120" i="8" s="1"/>
  <c r="J120" i="8" s="1"/>
  <c r="F120" i="8"/>
  <c r="H119" i="8"/>
  <c r="I119" i="8" s="1"/>
  <c r="J119" i="8" s="1"/>
  <c r="K119" i="8" s="1"/>
  <c r="H118" i="8"/>
  <c r="I118" i="8" s="1"/>
  <c r="J118" i="8" s="1"/>
  <c r="K118" i="8" s="1"/>
  <c r="M117" i="8"/>
  <c r="J117" i="8"/>
  <c r="H116" i="8"/>
  <c r="I116" i="8" s="1"/>
  <c r="F116" i="8"/>
  <c r="H115" i="8"/>
  <c r="I115" i="8" s="1"/>
  <c r="J115" i="8" s="1"/>
  <c r="F115" i="8"/>
  <c r="H114" i="8"/>
  <c r="I114" i="8" s="1"/>
  <c r="J114" i="8" s="1"/>
  <c r="F114" i="8"/>
  <c r="J113" i="8"/>
  <c r="J112" i="8"/>
  <c r="H111" i="8"/>
  <c r="I111" i="8" s="1"/>
  <c r="J111" i="8" s="1"/>
  <c r="F111" i="8"/>
  <c r="H110" i="8"/>
  <c r="I110" i="8" s="1"/>
  <c r="J110" i="8" s="1"/>
  <c r="F110" i="8"/>
  <c r="H109" i="8"/>
  <c r="I109" i="8" s="1"/>
  <c r="F109" i="8"/>
  <c r="H108" i="8"/>
  <c r="F108" i="8"/>
  <c r="U107" i="8"/>
  <c r="T106" i="8"/>
  <c r="T107" i="8" s="1"/>
  <c r="S106" i="8"/>
  <c r="S107" i="8" s="1"/>
  <c r="R106" i="8"/>
  <c r="R107" i="8" s="1"/>
  <c r="Q106" i="8"/>
  <c r="Q107" i="8" s="1"/>
  <c r="G106" i="8"/>
  <c r="G107" i="8" s="1"/>
  <c r="M105" i="8"/>
  <c r="J105" i="8"/>
  <c r="H104" i="8"/>
  <c r="I104" i="8" s="1"/>
  <c r="J104" i="8" s="1"/>
  <c r="H103" i="8"/>
  <c r="I103" i="8" s="1"/>
  <c r="J103" i="8" s="1"/>
  <c r="K103" i="8" s="1"/>
  <c r="F103" i="8"/>
  <c r="H102" i="8"/>
  <c r="I102" i="8" s="1"/>
  <c r="J102" i="8" s="1"/>
  <c r="F102" i="8"/>
  <c r="H101" i="8"/>
  <c r="I101" i="8" s="1"/>
  <c r="J101" i="8" s="1"/>
  <c r="F101" i="8"/>
  <c r="H100" i="8"/>
  <c r="I100" i="8" s="1"/>
  <c r="J100" i="8" s="1"/>
  <c r="F100" i="8"/>
  <c r="H99" i="8"/>
  <c r="I99" i="8" s="1"/>
  <c r="J99" i="8" s="1"/>
  <c r="F99" i="8"/>
  <c r="H98" i="8"/>
  <c r="I98" i="8" s="1"/>
  <c r="J98" i="8" s="1"/>
  <c r="K98" i="8" s="1"/>
  <c r="F98" i="8"/>
  <c r="H97" i="8"/>
  <c r="I97" i="8" s="1"/>
  <c r="J97" i="8" s="1"/>
  <c r="F97" i="8"/>
  <c r="H96" i="8"/>
  <c r="I96" i="8" s="1"/>
  <c r="J96" i="8" s="1"/>
  <c r="H95" i="8"/>
  <c r="I95" i="8" s="1"/>
  <c r="J95" i="8" s="1"/>
  <c r="F95" i="8"/>
  <c r="H94" i="8"/>
  <c r="I94" i="8" s="1"/>
  <c r="J94" i="8" s="1"/>
  <c r="F94" i="8"/>
  <c r="H93" i="8"/>
  <c r="I93" i="8" s="1"/>
  <c r="J93" i="8" s="1"/>
  <c r="F93" i="8"/>
  <c r="H92" i="8"/>
  <c r="I92" i="8" s="1"/>
  <c r="J92" i="8" s="1"/>
  <c r="F92" i="8"/>
  <c r="J91" i="8"/>
  <c r="J90" i="8"/>
  <c r="J89" i="8"/>
  <c r="H88" i="8"/>
  <c r="I88" i="8" s="1"/>
  <c r="J88" i="8" s="1"/>
  <c r="F88" i="8"/>
  <c r="H87" i="8"/>
  <c r="I87" i="8" s="1"/>
  <c r="J87" i="8" s="1"/>
  <c r="F87" i="8"/>
  <c r="J86" i="8"/>
  <c r="J85" i="8"/>
  <c r="H84" i="8"/>
  <c r="I84" i="8" s="1"/>
  <c r="J84" i="8" s="1"/>
  <c r="F84" i="8"/>
  <c r="H83" i="8"/>
  <c r="F83" i="8"/>
  <c r="J82" i="8"/>
  <c r="J81" i="8"/>
  <c r="H80" i="8"/>
  <c r="I80" i="8" s="1"/>
  <c r="J80" i="8" s="1"/>
  <c r="F80" i="8"/>
  <c r="H79" i="8"/>
  <c r="I79" i="8" s="1"/>
  <c r="J79" i="8" s="1"/>
  <c r="K79" i="8" s="1"/>
  <c r="F79" i="8"/>
  <c r="H78" i="8"/>
  <c r="I78" i="8" s="1"/>
  <c r="F78" i="8"/>
  <c r="V76" i="8"/>
  <c r="V77" i="8" s="1"/>
  <c r="U76" i="8"/>
  <c r="U77" i="8" s="1"/>
  <c r="T76" i="8"/>
  <c r="T77" i="8" s="1"/>
  <c r="S76" i="8"/>
  <c r="S77" i="8" s="1"/>
  <c r="R76" i="8"/>
  <c r="R77" i="8" s="1"/>
  <c r="Q76" i="8"/>
  <c r="Q77" i="8" s="1"/>
  <c r="G76" i="8"/>
  <c r="G77" i="8" s="1"/>
  <c r="J75" i="8"/>
  <c r="H74" i="8"/>
  <c r="I74" i="8" s="1"/>
  <c r="J74" i="8" s="1"/>
  <c r="F74" i="8"/>
  <c r="H73" i="8"/>
  <c r="I73" i="8" s="1"/>
  <c r="J73" i="8" s="1"/>
  <c r="K73" i="8" s="1"/>
  <c r="F73" i="8"/>
  <c r="J72" i="8"/>
  <c r="H71" i="8"/>
  <c r="I71" i="8" s="1"/>
  <c r="J71" i="8" s="1"/>
  <c r="F71" i="8"/>
  <c r="H70" i="8"/>
  <c r="I70" i="8" s="1"/>
  <c r="J70" i="8" s="1"/>
  <c r="F70" i="8"/>
  <c r="H69" i="8"/>
  <c r="I69" i="8" s="1"/>
  <c r="J69" i="8" s="1"/>
  <c r="F69" i="8"/>
  <c r="J68" i="8"/>
  <c r="H67" i="8"/>
  <c r="I67" i="8" s="1"/>
  <c r="J67" i="8" s="1"/>
  <c r="F67" i="8"/>
  <c r="H66" i="8"/>
  <c r="I66" i="8" s="1"/>
  <c r="J66" i="8" s="1"/>
  <c r="F66" i="8"/>
  <c r="H65" i="8"/>
  <c r="I65" i="8" s="1"/>
  <c r="J65" i="8" s="1"/>
  <c r="H64" i="8"/>
  <c r="I64" i="8" s="1"/>
  <c r="J64" i="8" s="1"/>
  <c r="F64" i="8"/>
  <c r="H63" i="8"/>
  <c r="I63" i="8" s="1"/>
  <c r="J63" i="8" s="1"/>
  <c r="F63" i="8"/>
  <c r="J62" i="8"/>
  <c r="J61" i="8"/>
  <c r="H60" i="8"/>
  <c r="I60" i="8" s="1"/>
  <c r="J60" i="8" s="1"/>
  <c r="H59" i="8"/>
  <c r="I59" i="8" s="1"/>
  <c r="J59" i="8" s="1"/>
  <c r="F59" i="8"/>
  <c r="H58" i="8"/>
  <c r="I58" i="8" s="1"/>
  <c r="J58" i="8" s="1"/>
  <c r="F58" i="8"/>
  <c r="H57" i="8"/>
  <c r="I57" i="8" s="1"/>
  <c r="J57" i="8" s="1"/>
  <c r="F57" i="8"/>
  <c r="H56" i="8"/>
  <c r="I56" i="8" s="1"/>
  <c r="J56" i="8" s="1"/>
  <c r="F56" i="8"/>
  <c r="J55" i="8"/>
  <c r="H54" i="8"/>
  <c r="I54" i="8" s="1"/>
  <c r="J54" i="8" s="1"/>
  <c r="F54" i="8"/>
  <c r="M53" i="8"/>
  <c r="J53" i="8"/>
  <c r="H52" i="8"/>
  <c r="I52" i="8" s="1"/>
  <c r="J52" i="8" s="1"/>
  <c r="F52" i="8"/>
  <c r="M51" i="8"/>
  <c r="J51" i="8"/>
  <c r="M50" i="8"/>
  <c r="J50" i="8"/>
  <c r="H49" i="8"/>
  <c r="I49" i="8" s="1"/>
  <c r="J49" i="8" s="1"/>
  <c r="H48" i="8"/>
  <c r="U47" i="8"/>
  <c r="S47" i="8"/>
  <c r="R46" i="8"/>
  <c r="R47" i="8" s="1"/>
  <c r="Q46" i="8"/>
  <c r="Q47" i="8" s="1"/>
  <c r="G46" i="8"/>
  <c r="G47" i="8" s="1"/>
  <c r="J45" i="8"/>
  <c r="J44" i="8"/>
  <c r="H43" i="8"/>
  <c r="I43" i="8" s="1"/>
  <c r="J43" i="8" s="1"/>
  <c r="F43" i="8"/>
  <c r="H42" i="8"/>
  <c r="I42" i="8" s="1"/>
  <c r="J42" i="8" s="1"/>
  <c r="F42" i="8"/>
  <c r="J41" i="8"/>
  <c r="J40" i="8"/>
  <c r="J39" i="8"/>
  <c r="H38" i="8"/>
  <c r="I38" i="8" s="1"/>
  <c r="J38" i="8" s="1"/>
  <c r="F38" i="8"/>
  <c r="H37" i="8"/>
  <c r="I37" i="8" s="1"/>
  <c r="J37" i="8" s="1"/>
  <c r="F37" i="8"/>
  <c r="H36" i="8"/>
  <c r="I36" i="8" s="1"/>
  <c r="J36" i="8" s="1"/>
  <c r="F36" i="8"/>
  <c r="H35" i="8"/>
  <c r="I35" i="8" s="1"/>
  <c r="J35" i="8" s="1"/>
  <c r="F35" i="8"/>
  <c r="H34" i="8"/>
  <c r="I34" i="8" s="1"/>
  <c r="J34" i="8" s="1"/>
  <c r="K34" i="8" s="1"/>
  <c r="F34" i="8"/>
  <c r="H33" i="8"/>
  <c r="I33" i="8" s="1"/>
  <c r="J33" i="8" s="1"/>
  <c r="F33" i="8"/>
  <c r="H32" i="8"/>
  <c r="I32" i="8" s="1"/>
  <c r="J32" i="8" s="1"/>
  <c r="F32" i="8"/>
  <c r="H31" i="8"/>
  <c r="I31" i="8" s="1"/>
  <c r="J31" i="8" s="1"/>
  <c r="F31" i="8"/>
  <c r="H30" i="8"/>
  <c r="I30" i="8" s="1"/>
  <c r="J30" i="8" s="1"/>
  <c r="F30" i="8"/>
  <c r="H29" i="8"/>
  <c r="I29" i="8" s="1"/>
  <c r="J29" i="8" s="1"/>
  <c r="F29" i="8"/>
  <c r="H28" i="8"/>
  <c r="I28" i="8" s="1"/>
  <c r="J28" i="8" s="1"/>
  <c r="F28" i="8"/>
  <c r="H27" i="8"/>
  <c r="I27" i="8" s="1"/>
  <c r="J27" i="8" s="1"/>
  <c r="F27" i="8"/>
  <c r="H26" i="8"/>
  <c r="I26" i="8" s="1"/>
  <c r="J26" i="8" s="1"/>
  <c r="F26" i="8"/>
  <c r="H25" i="8"/>
  <c r="I25" i="8" s="1"/>
  <c r="J25" i="8" s="1"/>
  <c r="F25" i="8"/>
  <c r="J24" i="8"/>
  <c r="H23" i="8"/>
  <c r="I23" i="8" s="1"/>
  <c r="J23" i="8" s="1"/>
  <c r="J22" i="8"/>
  <c r="H21" i="8"/>
  <c r="I21" i="8" s="1"/>
  <c r="J21" i="8" s="1"/>
  <c r="F21" i="8"/>
  <c r="H20" i="8"/>
  <c r="I20" i="8" s="1"/>
  <c r="J20" i="8" s="1"/>
  <c r="F20" i="8"/>
  <c r="H19" i="8"/>
  <c r="F19" i="8"/>
  <c r="V17" i="8"/>
  <c r="U17" i="8"/>
  <c r="T17" i="8"/>
  <c r="S17" i="8"/>
  <c r="R17" i="8"/>
  <c r="Q17" i="8"/>
  <c r="G17" i="8"/>
  <c r="H16" i="8"/>
  <c r="I16" i="8" s="1"/>
  <c r="F16" i="8"/>
  <c r="H13" i="8"/>
  <c r="I13" i="8" s="1"/>
  <c r="J13" i="8" s="1"/>
  <c r="F13" i="8"/>
  <c r="H12" i="8"/>
  <c r="F12" i="8"/>
  <c r="V9" i="8"/>
  <c r="U9" i="8"/>
  <c r="T9" i="8"/>
  <c r="R9" i="8"/>
  <c r="Q9" i="8"/>
  <c r="G9" i="8"/>
  <c r="H6" i="8"/>
  <c r="I6" i="8" s="1"/>
  <c r="J6" i="8" s="1"/>
  <c r="F6" i="8"/>
  <c r="H5" i="8"/>
  <c r="I5" i="8" s="1"/>
  <c r="J5" i="8" s="1"/>
  <c r="F5" i="8"/>
  <c r="J4" i="8"/>
  <c r="H3" i="8"/>
  <c r="I3" i="8" s="1"/>
  <c r="J3" i="8" s="1"/>
  <c r="F3" i="8"/>
  <c r="H2" i="8"/>
  <c r="I2" i="8" s="1"/>
  <c r="F2" i="8"/>
  <c r="R735" i="8" l="1"/>
  <c r="R736" i="8" s="1"/>
  <c r="R495" i="8"/>
  <c r="R496" i="8" s="1"/>
  <c r="R325" i="8"/>
  <c r="J325" i="8"/>
  <c r="K325" i="8" s="1"/>
  <c r="J382" i="8"/>
  <c r="R382" i="8"/>
  <c r="J379" i="8"/>
  <c r="R379" i="8"/>
  <c r="R169" i="8"/>
  <c r="J169" i="8"/>
  <c r="J195" i="8" s="1"/>
  <c r="J196" i="8" s="1"/>
  <c r="R259" i="8"/>
  <c r="R285" i="8" s="1"/>
  <c r="R286" i="8" s="1"/>
  <c r="J259" i="8"/>
  <c r="J334" i="8"/>
  <c r="R334" i="8"/>
  <c r="J109" i="8"/>
  <c r="K109" i="8" s="1"/>
  <c r="L109" i="8" s="1"/>
  <c r="R109" i="8"/>
  <c r="J116" i="8"/>
  <c r="R116" i="8"/>
  <c r="R235" i="8"/>
  <c r="R255" i="8" s="1"/>
  <c r="R256" i="8" s="1"/>
  <c r="J235" i="8"/>
  <c r="K235" i="8" s="1"/>
  <c r="L235" i="8" s="1"/>
  <c r="G1338" i="8"/>
  <c r="Q1338" i="8"/>
  <c r="S1338" i="8"/>
  <c r="U1338" i="8"/>
  <c r="L1032" i="8"/>
  <c r="M1032" i="8" s="1"/>
  <c r="M445" i="8"/>
  <c r="H255" i="8"/>
  <c r="H256" i="8" s="1"/>
  <c r="L475" i="8"/>
  <c r="M475" i="8" s="1"/>
  <c r="H1335" i="8"/>
  <c r="H1336" i="8" s="1"/>
  <c r="H135" i="8"/>
  <c r="H136" i="8" s="1"/>
  <c r="I227" i="8"/>
  <c r="J227" i="8" s="1"/>
  <c r="K227" i="8" s="1"/>
  <c r="L368" i="8"/>
  <c r="M368" i="8" s="1"/>
  <c r="L890" i="8"/>
  <c r="M890" i="8" s="1"/>
  <c r="H285" i="8"/>
  <c r="H286" i="8" s="1"/>
  <c r="L330" i="8"/>
  <c r="M330" i="8" s="1"/>
  <c r="L1153" i="8"/>
  <c r="M1153" i="8" s="1"/>
  <c r="H195" i="8"/>
  <c r="H196" i="8" s="1"/>
  <c r="H345" i="8"/>
  <c r="H346" i="8" s="1"/>
  <c r="L1270" i="8"/>
  <c r="M1270" i="8" s="1"/>
  <c r="K875" i="8"/>
  <c r="L875" i="8" s="1"/>
  <c r="M875" i="8" s="1"/>
  <c r="J476" i="8"/>
  <c r="K430" i="8"/>
  <c r="H17" i="8"/>
  <c r="I108" i="8"/>
  <c r="L247" i="8"/>
  <c r="M247" i="8" s="1"/>
  <c r="L282" i="8"/>
  <c r="M282" i="8" s="1"/>
  <c r="L384" i="8"/>
  <c r="M384" i="8" s="1"/>
  <c r="L921" i="8"/>
  <c r="M921" i="8" s="1"/>
  <c r="L1078" i="8"/>
  <c r="M1078" i="8" s="1"/>
  <c r="L1104" i="8"/>
  <c r="M1104" i="8" s="1"/>
  <c r="R1208" i="8"/>
  <c r="I12" i="8"/>
  <c r="J12" i="8" s="1"/>
  <c r="K12" i="8" s="1"/>
  <c r="L471" i="8"/>
  <c r="M471" i="8" s="1"/>
  <c r="L847" i="8"/>
  <c r="M847" i="8" s="1"/>
  <c r="L306" i="8"/>
  <c r="M306" i="8" s="1"/>
  <c r="L409" i="8"/>
  <c r="M409" i="8" s="1"/>
  <c r="L689" i="8"/>
  <c r="M689" i="8" s="1"/>
  <c r="L1015" i="8"/>
  <c r="M1015" i="8" s="1"/>
  <c r="I195" i="8"/>
  <c r="I196" i="8" s="1"/>
  <c r="L492" i="8"/>
  <c r="M492" i="8" s="1"/>
  <c r="L734" i="8"/>
  <c r="M734" i="8" s="1"/>
  <c r="L824" i="8"/>
  <c r="M824" i="8" s="1"/>
  <c r="L1207" i="8"/>
  <c r="M1207" i="8" s="1"/>
  <c r="L191" i="8"/>
  <c r="M191" i="8" s="1"/>
  <c r="K481" i="8"/>
  <c r="L481" i="8" s="1"/>
  <c r="M481" i="8" s="1"/>
  <c r="R1254" i="8"/>
  <c r="K84" i="8"/>
  <c r="L84" i="8" s="1"/>
  <c r="M84" i="8" s="1"/>
  <c r="K124" i="8"/>
  <c r="L124" i="8" s="1"/>
  <c r="M124" i="8" s="1"/>
  <c r="K97" i="8"/>
  <c r="L97" i="8" s="1"/>
  <c r="M97" i="8" s="1"/>
  <c r="K133" i="8"/>
  <c r="L133" i="8" s="1"/>
  <c r="K537" i="8"/>
  <c r="K693" i="8"/>
  <c r="K925" i="8"/>
  <c r="L925" i="8" s="1"/>
  <c r="H76" i="8"/>
  <c r="H77" i="8" s="1"/>
  <c r="L310" i="8"/>
  <c r="M310" i="8" s="1"/>
  <c r="I405" i="8"/>
  <c r="I406" i="8" s="1"/>
  <c r="H435" i="8"/>
  <c r="H436" i="8" s="1"/>
  <c r="K813" i="8"/>
  <c r="K1256" i="8"/>
  <c r="L1256" i="8" s="1"/>
  <c r="M1256" i="8" s="1"/>
  <c r="I230" i="8"/>
  <c r="J230" i="8" s="1"/>
  <c r="K320" i="8"/>
  <c r="K335" i="8"/>
  <c r="L335" i="8" s="1"/>
  <c r="K363" i="8"/>
  <c r="L363" i="8" s="1"/>
  <c r="M363" i="8" s="1"/>
  <c r="K1251" i="8"/>
  <c r="L1251" i="8" s="1"/>
  <c r="M1251" i="8" s="1"/>
  <c r="K531" i="8"/>
  <c r="K1299" i="8"/>
  <c r="L1299" i="8" s="1"/>
  <c r="M1299" i="8" s="1"/>
  <c r="K295" i="8"/>
  <c r="L295" i="8" s="1"/>
  <c r="M295" i="8" s="1"/>
  <c r="K968" i="8"/>
  <c r="L968" i="8" s="1"/>
  <c r="M968" i="8" s="1"/>
  <c r="L34" i="8"/>
  <c r="M34" i="8" s="1"/>
  <c r="K336" i="8"/>
  <c r="L336" i="8" s="1"/>
  <c r="K920" i="8"/>
  <c r="K1076" i="8"/>
  <c r="L1076" i="8" s="1"/>
  <c r="H525" i="8"/>
  <c r="H526" i="8" s="1"/>
  <c r="K819" i="8"/>
  <c r="L819" i="8" s="1"/>
  <c r="K949" i="8"/>
  <c r="L949" i="8" s="1"/>
  <c r="K1088" i="8"/>
  <c r="L1088" i="8" s="1"/>
  <c r="M1088" i="8" s="1"/>
  <c r="K897" i="8"/>
  <c r="L897" i="8" s="1"/>
  <c r="M897" i="8" s="1"/>
  <c r="J907" i="8"/>
  <c r="K978" i="8"/>
  <c r="L978" i="8" s="1"/>
  <c r="M978" i="8" s="1"/>
  <c r="K1011" i="8"/>
  <c r="L1055" i="8"/>
  <c r="M1055" i="8" s="1"/>
  <c r="R1133" i="8"/>
  <c r="K1151" i="8"/>
  <c r="L1151" i="8" s="1"/>
  <c r="M1151" i="8" s="1"/>
  <c r="L1165" i="8"/>
  <c r="M1165" i="8" s="1"/>
  <c r="L1183" i="8"/>
  <c r="M1183" i="8" s="1"/>
  <c r="K1300" i="8"/>
  <c r="L1300" i="8" s="1"/>
  <c r="M1300" i="8" s="1"/>
  <c r="J1307" i="8"/>
  <c r="K1307" i="8" s="1"/>
  <c r="K1335" i="8" s="1"/>
  <c r="K1336" i="8" s="1"/>
  <c r="I1335" i="8"/>
  <c r="I1336" i="8" s="1"/>
  <c r="K592" i="8"/>
  <c r="K914" i="8"/>
  <c r="L914" i="8" s="1"/>
  <c r="K938" i="8"/>
  <c r="L938" i="8" s="1"/>
  <c r="H46" i="8"/>
  <c r="H47" i="8" s="1"/>
  <c r="H106" i="8"/>
  <c r="H107" i="8" s="1"/>
  <c r="L487" i="8"/>
  <c r="M487" i="8" s="1"/>
  <c r="L703" i="8"/>
  <c r="M703" i="8" s="1"/>
  <c r="L724" i="8"/>
  <c r="M724" i="8" s="1"/>
  <c r="L770" i="8"/>
  <c r="M770" i="8" s="1"/>
  <c r="L805" i="8"/>
  <c r="M805" i="8" s="1"/>
  <c r="L808" i="8"/>
  <c r="M808" i="8" s="1"/>
  <c r="K889" i="8"/>
  <c r="L889" i="8" s="1"/>
  <c r="K953" i="8"/>
  <c r="L953" i="8" s="1"/>
  <c r="M953" i="8" s="1"/>
  <c r="L1023" i="8"/>
  <c r="M1023" i="8" s="1"/>
  <c r="R1190" i="8"/>
  <c r="J1190" i="8"/>
  <c r="K1190" i="8" s="1"/>
  <c r="L1190" i="8" s="1"/>
  <c r="K1231" i="8"/>
  <c r="L1231" i="8" s="1"/>
  <c r="M1231" i="8" s="1"/>
  <c r="H165" i="8"/>
  <c r="H166" i="8" s="1"/>
  <c r="L149" i="8"/>
  <c r="M149" i="8" s="1"/>
  <c r="H495" i="8"/>
  <c r="H496" i="8" s="1"/>
  <c r="K719" i="8"/>
  <c r="K844" i="8"/>
  <c r="L844" i="8" s="1"/>
  <c r="M844" i="8" s="1"/>
  <c r="K883" i="8"/>
  <c r="L883" i="8" s="1"/>
  <c r="J901" i="8"/>
  <c r="K901" i="8" s="1"/>
  <c r="R901" i="8"/>
  <c r="K982" i="8"/>
  <c r="L982" i="8" s="1"/>
  <c r="L1000" i="8"/>
  <c r="M1000" i="8" s="1"/>
  <c r="K1286" i="8"/>
  <c r="L1286" i="8" s="1"/>
  <c r="K1288" i="8"/>
  <c r="L1288" i="8" s="1"/>
  <c r="H1095" i="8"/>
  <c r="H1096" i="8" s="1"/>
  <c r="L943" i="8"/>
  <c r="M943" i="8" s="1"/>
  <c r="I1067" i="8"/>
  <c r="I1095" i="8" s="1"/>
  <c r="I1096" i="8" s="1"/>
  <c r="L712" i="8"/>
  <c r="M712" i="8" s="1"/>
  <c r="H975" i="8"/>
  <c r="H976" i="8" s="1"/>
  <c r="L959" i="8"/>
  <c r="M959" i="8" s="1"/>
  <c r="J16" i="8"/>
  <c r="K87" i="8"/>
  <c r="K126" i="8"/>
  <c r="L126" i="8" s="1"/>
  <c r="K52" i="8"/>
  <c r="L52" i="8" s="1"/>
  <c r="K70" i="8"/>
  <c r="K102" i="8"/>
  <c r="L102" i="8" s="1"/>
  <c r="K104" i="8"/>
  <c r="L104" i="8" s="1"/>
  <c r="K115" i="8"/>
  <c r="L115" i="8" s="1"/>
  <c r="K130" i="8"/>
  <c r="L130" i="8" s="1"/>
  <c r="K5" i="8"/>
  <c r="K21" i="8"/>
  <c r="L21" i="8" s="1"/>
  <c r="K25" i="8"/>
  <c r="L25" i="8" s="1"/>
  <c r="K28" i="8"/>
  <c r="L28" i="8" s="1"/>
  <c r="K33" i="8"/>
  <c r="L33" i="8" s="1"/>
  <c r="K36" i="8"/>
  <c r="L36" i="8" s="1"/>
  <c r="K38" i="8"/>
  <c r="L38" i="8" s="1"/>
  <c r="K65" i="8"/>
  <c r="L73" i="8"/>
  <c r="M73" i="8" s="1"/>
  <c r="K100" i="8"/>
  <c r="K122" i="8"/>
  <c r="K49" i="8"/>
  <c r="L79" i="8"/>
  <c r="M79" i="8" s="1"/>
  <c r="L118" i="8"/>
  <c r="M118" i="8" s="1"/>
  <c r="K127" i="8"/>
  <c r="K145" i="8"/>
  <c r="K272" i="8"/>
  <c r="L272" i="8" s="1"/>
  <c r="K326" i="8"/>
  <c r="L326" i="8" s="1"/>
  <c r="K64" i="8"/>
  <c r="L64" i="8" s="1"/>
  <c r="J2" i="8"/>
  <c r="I9" i="8"/>
  <c r="K56" i="8"/>
  <c r="L56" i="8" s="1"/>
  <c r="K71" i="8"/>
  <c r="L71" i="8" s="1"/>
  <c r="K120" i="8"/>
  <c r="L120" i="8" s="1"/>
  <c r="K23" i="8"/>
  <c r="L23" i="8" s="1"/>
  <c r="K26" i="8"/>
  <c r="K31" i="8"/>
  <c r="L31" i="8" s="1"/>
  <c r="K59" i="8"/>
  <c r="L59" i="8" s="1"/>
  <c r="K69" i="8"/>
  <c r="K88" i="8"/>
  <c r="L88" i="8" s="1"/>
  <c r="K92" i="8"/>
  <c r="L92" i="8" s="1"/>
  <c r="K110" i="8"/>
  <c r="L110" i="8" s="1"/>
  <c r="K123" i="8"/>
  <c r="K260" i="8"/>
  <c r="K333" i="8"/>
  <c r="L333" i="8" s="1"/>
  <c r="K30" i="8"/>
  <c r="K58" i="8"/>
  <c r="L98" i="8"/>
  <c r="M98" i="8" s="1"/>
  <c r="K3" i="8"/>
  <c r="K13" i="8"/>
  <c r="L13" i="8" s="1"/>
  <c r="K29" i="8"/>
  <c r="L29" i="8" s="1"/>
  <c r="K37" i="8"/>
  <c r="L37" i="8" s="1"/>
  <c r="K54" i="8"/>
  <c r="L54" i="8" s="1"/>
  <c r="K57" i="8"/>
  <c r="L57" i="8" s="1"/>
  <c r="K63" i="8"/>
  <c r="L63" i="8" s="1"/>
  <c r="K66" i="8"/>
  <c r="L66" i="8" s="1"/>
  <c r="K74" i="8"/>
  <c r="L74" i="8" s="1"/>
  <c r="J78" i="8"/>
  <c r="K95" i="8"/>
  <c r="K101" i="8"/>
  <c r="L101" i="8" s="1"/>
  <c r="L103" i="8"/>
  <c r="M103" i="8" s="1"/>
  <c r="K114" i="8"/>
  <c r="K318" i="8"/>
  <c r="K42" i="8"/>
  <c r="L42" i="8" s="1"/>
  <c r="K67" i="8"/>
  <c r="L67" i="8" s="1"/>
  <c r="K43" i="8"/>
  <c r="K94" i="8"/>
  <c r="K6" i="8"/>
  <c r="L6" i="8" s="1"/>
  <c r="K20" i="8"/>
  <c r="K27" i="8"/>
  <c r="K32" i="8"/>
  <c r="L32" i="8" s="1"/>
  <c r="K60" i="8"/>
  <c r="L60" i="8" s="1"/>
  <c r="K80" i="8"/>
  <c r="L80" i="8" s="1"/>
  <c r="K93" i="8"/>
  <c r="L93" i="8" s="1"/>
  <c r="K96" i="8"/>
  <c r="K99" i="8"/>
  <c r="L99" i="8" s="1"/>
  <c r="K111" i="8"/>
  <c r="L111" i="8" s="1"/>
  <c r="L119" i="8"/>
  <c r="M119" i="8" s="1"/>
  <c r="K121" i="8"/>
  <c r="K129" i="8"/>
  <c r="L129" i="8" s="1"/>
  <c r="K139" i="8"/>
  <c r="K152" i="8"/>
  <c r="K233" i="8"/>
  <c r="L233" i="8" s="1"/>
  <c r="K279" i="8"/>
  <c r="K303" i="8"/>
  <c r="K349" i="8"/>
  <c r="L349" i="8" s="1"/>
  <c r="K359" i="8"/>
  <c r="K482" i="8"/>
  <c r="K503" i="8"/>
  <c r="V1275" i="8"/>
  <c r="V1276" i="8" s="1"/>
  <c r="I19" i="8"/>
  <c r="K35" i="8"/>
  <c r="I83" i="8"/>
  <c r="J83" i="8" s="1"/>
  <c r="K131" i="8"/>
  <c r="L131" i="8" s="1"/>
  <c r="K142" i="8"/>
  <c r="L150" i="8"/>
  <c r="M150" i="8" s="1"/>
  <c r="K160" i="8"/>
  <c r="K170" i="8"/>
  <c r="K183" i="8"/>
  <c r="L183" i="8" s="1"/>
  <c r="M190" i="8"/>
  <c r="K193" i="8"/>
  <c r="L193" i="8" s="1"/>
  <c r="K208" i="8"/>
  <c r="K220" i="8"/>
  <c r="L220" i="8" s="1"/>
  <c r="L240" i="8"/>
  <c r="M240" i="8" s="1"/>
  <c r="K244" i="8"/>
  <c r="K254" i="8"/>
  <c r="L254" i="8" s="1"/>
  <c r="L278" i="8"/>
  <c r="M278" i="8" s="1"/>
  <c r="H315" i="8"/>
  <c r="H316" i="8" s="1"/>
  <c r="L299" i="8"/>
  <c r="M299" i="8" s="1"/>
  <c r="L305" i="8"/>
  <c r="M305" i="8" s="1"/>
  <c r="L331" i="8"/>
  <c r="M331" i="8" s="1"/>
  <c r="L352" i="8"/>
  <c r="M352" i="8" s="1"/>
  <c r="K356" i="8"/>
  <c r="L356" i="8" s="1"/>
  <c r="K381" i="8"/>
  <c r="L381" i="8" s="1"/>
  <c r="K408" i="8"/>
  <c r="L408" i="8" s="1"/>
  <c r="K426" i="8"/>
  <c r="K470" i="8"/>
  <c r="L470" i="8" s="1"/>
  <c r="K504" i="8"/>
  <c r="K563" i="8"/>
  <c r="H9" i="8"/>
  <c r="I48" i="8"/>
  <c r="L134" i="8"/>
  <c r="M134" i="8" s="1"/>
  <c r="K153" i="8"/>
  <c r="L153" i="8" s="1"/>
  <c r="K177" i="8"/>
  <c r="K188" i="8"/>
  <c r="L188" i="8" s="1"/>
  <c r="L192" i="8"/>
  <c r="M192" i="8" s="1"/>
  <c r="K202" i="8"/>
  <c r="L202" i="8" s="1"/>
  <c r="K229" i="8"/>
  <c r="M236" i="8"/>
  <c r="K242" i="8"/>
  <c r="L242" i="8" s="1"/>
  <c r="K250" i="8"/>
  <c r="K258" i="8"/>
  <c r="L258" i="8" s="1"/>
  <c r="K261" i="8"/>
  <c r="L261" i="8" s="1"/>
  <c r="L265" i="8"/>
  <c r="M265" i="8" s="1"/>
  <c r="I315" i="8"/>
  <c r="I316" i="8" s="1"/>
  <c r="J287" i="8"/>
  <c r="K301" i="8"/>
  <c r="L301" i="8" s="1"/>
  <c r="K304" i="8"/>
  <c r="K328" i="8"/>
  <c r="L328" i="8" s="1"/>
  <c r="K354" i="8"/>
  <c r="K357" i="8"/>
  <c r="L357" i="8" s="1"/>
  <c r="K362" i="8"/>
  <c r="L362" i="8" s="1"/>
  <c r="K424" i="8"/>
  <c r="L424" i="8" s="1"/>
  <c r="I465" i="8"/>
  <c r="I466" i="8" s="1"/>
  <c r="J438" i="8"/>
  <c r="J465" i="8" s="1"/>
  <c r="J466" i="8" s="1"/>
  <c r="K448" i="8"/>
  <c r="K489" i="8"/>
  <c r="K505" i="8"/>
  <c r="K520" i="8"/>
  <c r="K558" i="8"/>
  <c r="L558" i="8" s="1"/>
  <c r="K804" i="8"/>
  <c r="L174" i="8"/>
  <c r="M174" i="8" s="1"/>
  <c r="K213" i="8"/>
  <c r="L213" i="8" s="1"/>
  <c r="K266" i="8"/>
  <c r="L266" i="8" s="1"/>
  <c r="K289" i="8"/>
  <c r="K327" i="8"/>
  <c r="L327" i="8" s="1"/>
  <c r="K140" i="8"/>
  <c r="L140" i="8" s="1"/>
  <c r="K158" i="8"/>
  <c r="K161" i="8"/>
  <c r="L161" i="8" s="1"/>
  <c r="K164" i="8"/>
  <c r="L164" i="8" s="1"/>
  <c r="R195" i="8"/>
  <c r="R196" i="8" s="1"/>
  <c r="K171" i="8"/>
  <c r="L171" i="8" s="1"/>
  <c r="L173" i="8"/>
  <c r="M173" i="8" s="1"/>
  <c r="K181" i="8"/>
  <c r="L181" i="8" s="1"/>
  <c r="L205" i="8"/>
  <c r="M205" i="8" s="1"/>
  <c r="K209" i="8"/>
  <c r="L209" i="8" s="1"/>
  <c r="K217" i="8"/>
  <c r="K221" i="8"/>
  <c r="L221" i="8" s="1"/>
  <c r="L228" i="8"/>
  <c r="M228" i="8" s="1"/>
  <c r="K234" i="8"/>
  <c r="L234" i="8" s="1"/>
  <c r="K245" i="8"/>
  <c r="K267" i="8"/>
  <c r="L267" i="8" s="1"/>
  <c r="L271" i="8"/>
  <c r="M271" i="8" s="1"/>
  <c r="K280" i="8"/>
  <c r="L280" i="8" s="1"/>
  <c r="K284" i="8"/>
  <c r="L284" i="8" s="1"/>
  <c r="K292" i="8"/>
  <c r="L300" i="8"/>
  <c r="M300" i="8" s="1"/>
  <c r="K312" i="8"/>
  <c r="L312" i="8" s="1"/>
  <c r="K319" i="8"/>
  <c r="K323" i="8"/>
  <c r="L323" i="8" s="1"/>
  <c r="L332" i="8"/>
  <c r="M332" i="8" s="1"/>
  <c r="L342" i="8"/>
  <c r="M342" i="8" s="1"/>
  <c r="K348" i="8"/>
  <c r="L348" i="8" s="1"/>
  <c r="K358" i="8"/>
  <c r="L358" i="8" s="1"/>
  <c r="K483" i="8"/>
  <c r="K486" i="8"/>
  <c r="L486" i="8" s="1"/>
  <c r="K501" i="8"/>
  <c r="K543" i="8"/>
  <c r="K176" i="8"/>
  <c r="L176" i="8" s="1"/>
  <c r="K216" i="8"/>
  <c r="L216" i="8" s="1"/>
  <c r="H225" i="8"/>
  <c r="H226" i="8" s="1"/>
  <c r="I257" i="8"/>
  <c r="I285" i="8" s="1"/>
  <c r="I286" i="8" s="1"/>
  <c r="K274" i="8"/>
  <c r="L274" i="8" s="1"/>
  <c r="K138" i="8"/>
  <c r="K146" i="8"/>
  <c r="L146" i="8" s="1"/>
  <c r="K175" i="8"/>
  <c r="K189" i="8"/>
  <c r="L189" i="8" s="1"/>
  <c r="J225" i="8"/>
  <c r="J226" i="8" s="1"/>
  <c r="K207" i="8"/>
  <c r="L207" i="8" s="1"/>
  <c r="K212" i="8"/>
  <c r="L212" i="8" s="1"/>
  <c r="K224" i="8"/>
  <c r="K253" i="8"/>
  <c r="L253" i="8" s="1"/>
  <c r="K273" i="8"/>
  <c r="L273" i="8" s="1"/>
  <c r="K288" i="8"/>
  <c r="L288" i="8" s="1"/>
  <c r="K302" i="8"/>
  <c r="L302" i="8" s="1"/>
  <c r="K309" i="8"/>
  <c r="L309" i="8" s="1"/>
  <c r="K339" i="8"/>
  <c r="L339" i="8" s="1"/>
  <c r="K370" i="8"/>
  <c r="L370" i="8" s="1"/>
  <c r="K417" i="8"/>
  <c r="K454" i="8"/>
  <c r="L206" i="8"/>
  <c r="M206" i="8" s="1"/>
  <c r="K219" i="8"/>
  <c r="L248" i="8"/>
  <c r="M248" i="8" s="1"/>
  <c r="K263" i="8"/>
  <c r="K573" i="8"/>
  <c r="L573" i="8" s="1"/>
  <c r="K141" i="8"/>
  <c r="K159" i="8"/>
  <c r="L159" i="8" s="1"/>
  <c r="K172" i="8"/>
  <c r="K182" i="8"/>
  <c r="L182" i="8" s="1"/>
  <c r="K201" i="8"/>
  <c r="K218" i="8"/>
  <c r="L218" i="8" s="1"/>
  <c r="L237" i="8"/>
  <c r="M237" i="8" s="1"/>
  <c r="K241" i="8"/>
  <c r="L241" i="8" s="1"/>
  <c r="K243" i="8"/>
  <c r="K246" i="8"/>
  <c r="L246" i="8" s="1"/>
  <c r="K249" i="8"/>
  <c r="L249" i="8" s="1"/>
  <c r="L264" i="8"/>
  <c r="M264" i="8" s="1"/>
  <c r="L277" i="8"/>
  <c r="M277" i="8" s="1"/>
  <c r="L283" i="8"/>
  <c r="M283" i="8" s="1"/>
  <c r="K290" i="8"/>
  <c r="L290" i="8" s="1"/>
  <c r="L296" i="8"/>
  <c r="M296" i="8" s="1"/>
  <c r="L311" i="8"/>
  <c r="M311" i="8" s="1"/>
  <c r="K321" i="8"/>
  <c r="L337" i="8"/>
  <c r="M337" i="8" s="1"/>
  <c r="K340" i="8"/>
  <c r="L343" i="8"/>
  <c r="M343" i="8" s="1"/>
  <c r="J375" i="8"/>
  <c r="J376" i="8" s="1"/>
  <c r="L347" i="8"/>
  <c r="L351" i="8"/>
  <c r="M351" i="8" s="1"/>
  <c r="K353" i="8"/>
  <c r="K355" i="8"/>
  <c r="L355" i="8" s="1"/>
  <c r="L361" i="8"/>
  <c r="M361" i="8" s="1"/>
  <c r="K374" i="8"/>
  <c r="L374" i="8" s="1"/>
  <c r="K392" i="8"/>
  <c r="K449" i="8"/>
  <c r="K452" i="8"/>
  <c r="K506" i="8"/>
  <c r="K514" i="8"/>
  <c r="I225" i="8"/>
  <c r="I226" i="8" s="1"/>
  <c r="I375" i="8"/>
  <c r="I376" i="8" s="1"/>
  <c r="K390" i="8"/>
  <c r="L390" i="8" s="1"/>
  <c r="K397" i="8"/>
  <c r="L397" i="8" s="1"/>
  <c r="L416" i="8"/>
  <c r="M416" i="8" s="1"/>
  <c r="K429" i="8"/>
  <c r="K433" i="8"/>
  <c r="K463" i="8"/>
  <c r="L488" i="8"/>
  <c r="M488" i="8" s="1"/>
  <c r="K499" i="8"/>
  <c r="K515" i="8"/>
  <c r="L519" i="8"/>
  <c r="M519" i="8" s="1"/>
  <c r="L524" i="8"/>
  <c r="M524" i="8" s="1"/>
  <c r="K528" i="8"/>
  <c r="K535" i="8"/>
  <c r="K554" i="8"/>
  <c r="L554" i="8" s="1"/>
  <c r="K721" i="8"/>
  <c r="K727" i="8"/>
  <c r="K759" i="8"/>
  <c r="K386" i="8"/>
  <c r="L386" i="8" s="1"/>
  <c r="K393" i="8"/>
  <c r="L393" i="8" s="1"/>
  <c r="K425" i="8"/>
  <c r="L425" i="8" s="1"/>
  <c r="K439" i="8"/>
  <c r="K444" i="8"/>
  <c r="K455" i="8"/>
  <c r="K468" i="8"/>
  <c r="K484" i="8"/>
  <c r="K490" i="8"/>
  <c r="K494" i="8"/>
  <c r="K507" i="8"/>
  <c r="K516" i="8"/>
  <c r="K521" i="8"/>
  <c r="K539" i="8"/>
  <c r="K552" i="8"/>
  <c r="K708" i="8"/>
  <c r="K715" i="8"/>
  <c r="J765" i="8"/>
  <c r="J766" i="8" s="1"/>
  <c r="K749" i="8"/>
  <c r="K752" i="8"/>
  <c r="K780" i="8"/>
  <c r="K832" i="8"/>
  <c r="J854" i="8"/>
  <c r="H375" i="8"/>
  <c r="H376" i="8" s="1"/>
  <c r="K378" i="8"/>
  <c r="L380" i="8"/>
  <c r="M380" i="8" s="1"/>
  <c r="M385" i="8"/>
  <c r="K389" i="8"/>
  <c r="L396" i="8"/>
  <c r="M396" i="8" s="1"/>
  <c r="K398" i="8"/>
  <c r="L400" i="8"/>
  <c r="M400" i="8" s="1"/>
  <c r="K412" i="8"/>
  <c r="L414" i="8"/>
  <c r="M414" i="8" s="1"/>
  <c r="L423" i="8"/>
  <c r="M423" i="8" s="1"/>
  <c r="K431" i="8"/>
  <c r="K434" i="8"/>
  <c r="K442" i="8"/>
  <c r="K446" i="8"/>
  <c r="K464" i="8"/>
  <c r="L480" i="8"/>
  <c r="M480" i="8" s="1"/>
  <c r="K511" i="8"/>
  <c r="K517" i="8"/>
  <c r="K522" i="8"/>
  <c r="I555" i="8"/>
  <c r="I556" i="8" s="1"/>
  <c r="K529" i="8"/>
  <c r="K533" i="8"/>
  <c r="K536" i="8"/>
  <c r="K542" i="8"/>
  <c r="K544" i="8"/>
  <c r="L562" i="8"/>
  <c r="M562" i="8" s="1"/>
  <c r="K696" i="8"/>
  <c r="K699" i="8"/>
  <c r="K750" i="8"/>
  <c r="L798" i="8"/>
  <c r="M798" i="8" s="1"/>
  <c r="K893" i="8"/>
  <c r="I137" i="8"/>
  <c r="K167" i="8"/>
  <c r="K314" i="8"/>
  <c r="I317" i="8"/>
  <c r="I345" i="8" s="1"/>
  <c r="I346" i="8" s="1"/>
  <c r="K324" i="8"/>
  <c r="L324" i="8" s="1"/>
  <c r="K329" i="8"/>
  <c r="L329" i="8" s="1"/>
  <c r="K367" i="8"/>
  <c r="L367" i="8" s="1"/>
  <c r="K391" i="8"/>
  <c r="K394" i="8"/>
  <c r="L394" i="8" s="1"/>
  <c r="K422" i="8"/>
  <c r="K453" i="8"/>
  <c r="K469" i="8"/>
  <c r="L469" i="8" s="1"/>
  <c r="K474" i="8"/>
  <c r="K485" i="8"/>
  <c r="L485" i="8" s="1"/>
  <c r="K491" i="8"/>
  <c r="L491" i="8" s="1"/>
  <c r="K498" i="8"/>
  <c r="K512" i="8"/>
  <c r="J555" i="8"/>
  <c r="J556" i="8" s="1"/>
  <c r="K527" i="8"/>
  <c r="K540" i="8"/>
  <c r="K564" i="8"/>
  <c r="L564" i="8" s="1"/>
  <c r="K694" i="8"/>
  <c r="K745" i="8"/>
  <c r="K769" i="8"/>
  <c r="K881" i="8"/>
  <c r="L983" i="8"/>
  <c r="M983" i="8" s="1"/>
  <c r="K996" i="8"/>
  <c r="L369" i="8"/>
  <c r="M369" i="8" s="1"/>
  <c r="H405" i="8"/>
  <c r="H406" i="8" s="1"/>
  <c r="K399" i="8"/>
  <c r="L401" i="8"/>
  <c r="M401" i="8" s="1"/>
  <c r="K404" i="8"/>
  <c r="K413" i="8"/>
  <c r="L415" i="8"/>
  <c r="M415" i="8" s="1"/>
  <c r="H465" i="8"/>
  <c r="H466" i="8" s="1"/>
  <c r="K443" i="8"/>
  <c r="L447" i="8"/>
  <c r="M447" i="8" s="1"/>
  <c r="K456" i="8"/>
  <c r="K479" i="8"/>
  <c r="L493" i="8"/>
  <c r="M493" i="8" s="1"/>
  <c r="K513" i="8"/>
  <c r="K530" i="8"/>
  <c r="K534" i="8"/>
  <c r="K538" i="8"/>
  <c r="K548" i="8"/>
  <c r="K551" i="8"/>
  <c r="K553" i="8"/>
  <c r="K575" i="8"/>
  <c r="K692" i="8"/>
  <c r="K801" i="8"/>
  <c r="K961" i="8"/>
  <c r="H585" i="8"/>
  <c r="H586" i="8" s="1"/>
  <c r="K701" i="8"/>
  <c r="J707" i="8"/>
  <c r="I735" i="8"/>
  <c r="I736" i="8" s="1"/>
  <c r="K731" i="8"/>
  <c r="K739" i="8"/>
  <c r="L748" i="8"/>
  <c r="M748" i="8" s="1"/>
  <c r="K762" i="8"/>
  <c r="K791" i="8"/>
  <c r="L800" i="8"/>
  <c r="M800" i="8" s="1"/>
  <c r="K806" i="8"/>
  <c r="K816" i="8"/>
  <c r="L848" i="8"/>
  <c r="M848" i="8" s="1"/>
  <c r="K860" i="8"/>
  <c r="K863" i="8"/>
  <c r="K872" i="8"/>
  <c r="L872" i="8" s="1"/>
  <c r="K891" i="8"/>
  <c r="L891" i="8" s="1"/>
  <c r="K900" i="8"/>
  <c r="L902" i="8"/>
  <c r="M902" i="8" s="1"/>
  <c r="K904" i="8"/>
  <c r="K908" i="8"/>
  <c r="L926" i="8"/>
  <c r="M926" i="8" s="1"/>
  <c r="L964" i="8"/>
  <c r="M964" i="8" s="1"/>
  <c r="K992" i="8"/>
  <c r="K1019" i="8"/>
  <c r="L1019" i="8" s="1"/>
  <c r="I407" i="8"/>
  <c r="H555" i="8"/>
  <c r="H556" i="8" s="1"/>
  <c r="I585" i="8"/>
  <c r="I586" i="8" s="1"/>
  <c r="K576" i="8"/>
  <c r="H615" i="8"/>
  <c r="H616" i="8" s="1"/>
  <c r="I587" i="8"/>
  <c r="H705" i="8"/>
  <c r="H706" i="8" s="1"/>
  <c r="K688" i="8"/>
  <c r="K697" i="8"/>
  <c r="L704" i="8"/>
  <c r="M704" i="8" s="1"/>
  <c r="K716" i="8"/>
  <c r="L720" i="8"/>
  <c r="M720" i="8" s="1"/>
  <c r="K728" i="8"/>
  <c r="L730" i="8"/>
  <c r="M730" i="8" s="1"/>
  <c r="L742" i="8"/>
  <c r="M742" i="8" s="1"/>
  <c r="K746" i="8"/>
  <c r="K753" i="8"/>
  <c r="K755" i="8"/>
  <c r="I795" i="8"/>
  <c r="I796" i="8" s="1"/>
  <c r="J767" i="8"/>
  <c r="K776" i="8"/>
  <c r="K781" i="8"/>
  <c r="K786" i="8"/>
  <c r="K794" i="8"/>
  <c r="K802" i="8"/>
  <c r="K828" i="8"/>
  <c r="L840" i="8"/>
  <c r="M840" i="8" s="1"/>
  <c r="K842" i="8"/>
  <c r="J885" i="8"/>
  <c r="J886" i="8" s="1"/>
  <c r="K868" i="8"/>
  <c r="K894" i="8"/>
  <c r="K937" i="8"/>
  <c r="L937" i="8" s="1"/>
  <c r="K1003" i="8"/>
  <c r="L1003" i="8" s="1"/>
  <c r="K1025" i="8"/>
  <c r="L1025" i="8" s="1"/>
  <c r="K1057" i="8"/>
  <c r="L1057" i="8" s="1"/>
  <c r="K1059" i="8"/>
  <c r="J377" i="8"/>
  <c r="K572" i="8"/>
  <c r="K588" i="8"/>
  <c r="I705" i="8"/>
  <c r="I706" i="8" s="1"/>
  <c r="J686" i="8"/>
  <c r="K710" i="8"/>
  <c r="K714" i="8"/>
  <c r="K717" i="8"/>
  <c r="K722" i="8"/>
  <c r="K726" i="8"/>
  <c r="I765" i="8"/>
  <c r="I766" i="8" s="1"/>
  <c r="K740" i="8"/>
  <c r="K744" i="8"/>
  <c r="K760" i="8"/>
  <c r="K763" i="8"/>
  <c r="L784" i="8"/>
  <c r="K789" i="8"/>
  <c r="L831" i="8"/>
  <c r="M831" i="8" s="1"/>
  <c r="K833" i="8"/>
  <c r="K884" i="8"/>
  <c r="L884" i="8" s="1"/>
  <c r="K905" i="8"/>
  <c r="K932" i="8"/>
  <c r="K955" i="8"/>
  <c r="L955" i="8" s="1"/>
  <c r="K1044" i="8"/>
  <c r="I497" i="8"/>
  <c r="K549" i="8"/>
  <c r="K550" i="8"/>
  <c r="K557" i="8"/>
  <c r="J585" i="8"/>
  <c r="J586" i="8" s="1"/>
  <c r="K589" i="8"/>
  <c r="K691" i="8"/>
  <c r="K695" i="8"/>
  <c r="K700" i="8"/>
  <c r="K729" i="8"/>
  <c r="K732" i="8"/>
  <c r="K738" i="8"/>
  <c r="K751" i="8"/>
  <c r="K768" i="8"/>
  <c r="H795" i="8"/>
  <c r="H796" i="8" s="1"/>
  <c r="K803" i="8"/>
  <c r="K811" i="8"/>
  <c r="I855" i="8"/>
  <c r="I856" i="8" s="1"/>
  <c r="J827" i="8"/>
  <c r="K849" i="8"/>
  <c r="K853" i="8"/>
  <c r="L853" i="8" s="1"/>
  <c r="K880" i="8"/>
  <c r="L880" i="8" s="1"/>
  <c r="I915" i="8"/>
  <c r="I916" i="8" s="1"/>
  <c r="J887" i="8"/>
  <c r="K903" i="8"/>
  <c r="L903" i="8" s="1"/>
  <c r="L944" i="8"/>
  <c r="M944" i="8" s="1"/>
  <c r="K985" i="8"/>
  <c r="K1150" i="8"/>
  <c r="I467" i="8"/>
  <c r="L565" i="8"/>
  <c r="M565" i="8" s="1"/>
  <c r="K577" i="8"/>
  <c r="L577" i="8" s="1"/>
  <c r="K590" i="8"/>
  <c r="J645" i="8"/>
  <c r="J646" i="8" s="1"/>
  <c r="J675" i="8"/>
  <c r="J676" i="8" s="1"/>
  <c r="K687" i="8"/>
  <c r="K711" i="8"/>
  <c r="L713" i="8"/>
  <c r="M713" i="8" s="1"/>
  <c r="K723" i="8"/>
  <c r="L725" i="8"/>
  <c r="M725" i="8" s="1"/>
  <c r="L743" i="8"/>
  <c r="M743" i="8" s="1"/>
  <c r="K756" i="8"/>
  <c r="K761" i="8"/>
  <c r="K773" i="8"/>
  <c r="K775" i="8"/>
  <c r="K777" i="8"/>
  <c r="K790" i="8"/>
  <c r="K799" i="8"/>
  <c r="K818" i="8"/>
  <c r="L818" i="8" s="1"/>
  <c r="K834" i="8"/>
  <c r="K841" i="8"/>
  <c r="L841" i="8" s="1"/>
  <c r="K909" i="8"/>
  <c r="L909" i="8" s="1"/>
  <c r="K912" i="8"/>
  <c r="K928" i="8"/>
  <c r="L928" i="8" s="1"/>
  <c r="K942" i="8"/>
  <c r="L942" i="8" s="1"/>
  <c r="K954" i="8"/>
  <c r="K1026" i="8"/>
  <c r="L1026" i="8" s="1"/>
  <c r="H825" i="8"/>
  <c r="H826" i="8" s="1"/>
  <c r="K843" i="8"/>
  <c r="L843" i="8" s="1"/>
  <c r="K865" i="8"/>
  <c r="K895" i="8"/>
  <c r="L895" i="8" s="1"/>
  <c r="H945" i="8"/>
  <c r="H946" i="8" s="1"/>
  <c r="K972" i="8"/>
  <c r="K977" i="8"/>
  <c r="L977" i="8" s="1"/>
  <c r="J1005" i="8"/>
  <c r="J1006" i="8" s="1"/>
  <c r="J1029" i="8"/>
  <c r="K1083" i="8"/>
  <c r="K1120" i="8"/>
  <c r="L1120" i="8" s="1"/>
  <c r="K1235" i="8"/>
  <c r="L1235" i="8" s="1"/>
  <c r="K1244" i="8"/>
  <c r="I797" i="8"/>
  <c r="K861" i="8"/>
  <c r="L861" i="8" s="1"/>
  <c r="K888" i="8"/>
  <c r="L888" i="8" s="1"/>
  <c r="K910" i="8"/>
  <c r="L910" i="8" s="1"/>
  <c r="I918" i="8"/>
  <c r="I947" i="8"/>
  <c r="K965" i="8"/>
  <c r="L970" i="8"/>
  <c r="M970" i="8" s="1"/>
  <c r="K989" i="8"/>
  <c r="L989" i="8" s="1"/>
  <c r="K1001" i="8"/>
  <c r="L1008" i="8"/>
  <c r="M1008" i="8" s="1"/>
  <c r="J1022" i="8"/>
  <c r="R1022" i="8"/>
  <c r="K1039" i="8"/>
  <c r="K1192" i="8"/>
  <c r="M1214" i="8"/>
  <c r="K1226" i="8"/>
  <c r="L1226" i="8" s="1"/>
  <c r="K1242" i="8"/>
  <c r="L1242" i="8" s="1"/>
  <c r="H735" i="8"/>
  <c r="H736" i="8" s="1"/>
  <c r="K812" i="8"/>
  <c r="L815" i="8"/>
  <c r="M815" i="8" s="1"/>
  <c r="K821" i="8"/>
  <c r="L821" i="8" s="1"/>
  <c r="K829" i="8"/>
  <c r="K838" i="8"/>
  <c r="L838" i="8" s="1"/>
  <c r="L852" i="8"/>
  <c r="M852" i="8" s="1"/>
  <c r="I885" i="8"/>
  <c r="I886" i="8" s="1"/>
  <c r="K859" i="8"/>
  <c r="K873" i="8"/>
  <c r="K899" i="8"/>
  <c r="K923" i="8"/>
  <c r="K962" i="8"/>
  <c r="K1043" i="8"/>
  <c r="L1043" i="8" s="1"/>
  <c r="K1062" i="8"/>
  <c r="K1204" i="8"/>
  <c r="L1204" i="8" s="1"/>
  <c r="K1210" i="8"/>
  <c r="L1210" i="8" s="1"/>
  <c r="K591" i="8"/>
  <c r="K718" i="8"/>
  <c r="H765" i="8"/>
  <c r="H766" i="8" s="1"/>
  <c r="K810" i="8"/>
  <c r="K835" i="8"/>
  <c r="L835" i="8" s="1"/>
  <c r="K882" i="8"/>
  <c r="K913" i="8"/>
  <c r="L913" i="8" s="1"/>
  <c r="K919" i="8"/>
  <c r="K931" i="8"/>
  <c r="L931" i="8" s="1"/>
  <c r="K933" i="8"/>
  <c r="L933" i="8" s="1"/>
  <c r="K941" i="8"/>
  <c r="K948" i="8"/>
  <c r="K952" i="8"/>
  <c r="K980" i="8"/>
  <c r="K988" i="8"/>
  <c r="L988" i="8" s="1"/>
  <c r="K991" i="8"/>
  <c r="K993" i="8"/>
  <c r="L999" i="8"/>
  <c r="M999" i="8" s="1"/>
  <c r="I1035" i="8"/>
  <c r="I1036" i="8" s="1"/>
  <c r="K1009" i="8"/>
  <c r="L1034" i="8"/>
  <c r="M1034" i="8" s="1"/>
  <c r="K1077" i="8"/>
  <c r="K807" i="8"/>
  <c r="L814" i="8"/>
  <c r="M814" i="8" s="1"/>
  <c r="K820" i="8"/>
  <c r="L820" i="8" s="1"/>
  <c r="K837" i="8"/>
  <c r="L837" i="8" s="1"/>
  <c r="K846" i="8"/>
  <c r="L846" i="8" s="1"/>
  <c r="K858" i="8"/>
  <c r="L866" i="8"/>
  <c r="M866" i="8" s="1"/>
  <c r="L870" i="8"/>
  <c r="M870" i="8" s="1"/>
  <c r="K874" i="8"/>
  <c r="H915" i="8"/>
  <c r="H916" i="8" s="1"/>
  <c r="L896" i="8"/>
  <c r="M896" i="8" s="1"/>
  <c r="K924" i="8"/>
  <c r="L939" i="8"/>
  <c r="M939" i="8" s="1"/>
  <c r="K956" i="8"/>
  <c r="L956" i="8" s="1"/>
  <c r="K969" i="8"/>
  <c r="L979" i="8"/>
  <c r="M979" i="8" s="1"/>
  <c r="L990" i="8"/>
  <c r="M990" i="8" s="1"/>
  <c r="L997" i="8"/>
  <c r="M997" i="8" s="1"/>
  <c r="L998" i="8"/>
  <c r="M998" i="8" s="1"/>
  <c r="J1007" i="8"/>
  <c r="K1014" i="8"/>
  <c r="L1033" i="8"/>
  <c r="M1033" i="8" s="1"/>
  <c r="K1038" i="8"/>
  <c r="L1038" i="8" s="1"/>
  <c r="K1061" i="8"/>
  <c r="L1061" i="8" s="1"/>
  <c r="L1068" i="8"/>
  <c r="M1068" i="8" s="1"/>
  <c r="K1075" i="8"/>
  <c r="L1075" i="8" s="1"/>
  <c r="L1103" i="8"/>
  <c r="M1103" i="8" s="1"/>
  <c r="K1107" i="8"/>
  <c r="L1107" i="8" s="1"/>
  <c r="K1109" i="8"/>
  <c r="L1109" i="8" s="1"/>
  <c r="K1135" i="8"/>
  <c r="L1135" i="8" s="1"/>
  <c r="K1138" i="8"/>
  <c r="K1152" i="8"/>
  <c r="L1152" i="8" s="1"/>
  <c r="H855" i="8"/>
  <c r="H856" i="8" s="1"/>
  <c r="H1005" i="8"/>
  <c r="H1006" i="8" s="1"/>
  <c r="K1028" i="8"/>
  <c r="L1056" i="8"/>
  <c r="M1056" i="8" s="1"/>
  <c r="K1094" i="8"/>
  <c r="L1094" i="8" s="1"/>
  <c r="K1100" i="8"/>
  <c r="L1100" i="8" s="1"/>
  <c r="L1102" i="8"/>
  <c r="M1102" i="8" s="1"/>
  <c r="K1144" i="8"/>
  <c r="L1144" i="8" s="1"/>
  <c r="K1284" i="8"/>
  <c r="L1284" i="8" s="1"/>
  <c r="I1005" i="8"/>
  <c r="I1006" i="8" s="1"/>
  <c r="K1021" i="8"/>
  <c r="L1021" i="8" s="1"/>
  <c r="K1063" i="8"/>
  <c r="K1081" i="8"/>
  <c r="L1081" i="8" s="1"/>
  <c r="R1102" i="8"/>
  <c r="K1108" i="8"/>
  <c r="K1116" i="8"/>
  <c r="K1129" i="8"/>
  <c r="L1129" i="8" s="1"/>
  <c r="K1132" i="8"/>
  <c r="L1132" i="8" s="1"/>
  <c r="K1141" i="8"/>
  <c r="H885" i="8"/>
  <c r="H886" i="8" s="1"/>
  <c r="L1016" i="8"/>
  <c r="M1016" i="8" s="1"/>
  <c r="L1018" i="8"/>
  <c r="M1018" i="8" s="1"/>
  <c r="K1030" i="8"/>
  <c r="H1065" i="8"/>
  <c r="H1066" i="8" s="1"/>
  <c r="I1037" i="8"/>
  <c r="R1055" i="8"/>
  <c r="L1089" i="8"/>
  <c r="M1089" i="8" s="1"/>
  <c r="K1110" i="8"/>
  <c r="L1110" i="8" s="1"/>
  <c r="L1113" i="8"/>
  <c r="M1113" i="8" s="1"/>
  <c r="L1139" i="8"/>
  <c r="M1139" i="8" s="1"/>
  <c r="K1145" i="8"/>
  <c r="L1145" i="8" s="1"/>
  <c r="K1180" i="8"/>
  <c r="L1180" i="8" s="1"/>
  <c r="K1193" i="8"/>
  <c r="K1195" i="8"/>
  <c r="K1199" i="8"/>
  <c r="L1199" i="8" s="1"/>
  <c r="K1268" i="8"/>
  <c r="K1273" i="8"/>
  <c r="L1273" i="8" s="1"/>
  <c r="H1035" i="8"/>
  <c r="H1036" i="8" s="1"/>
  <c r="L1012" i="8"/>
  <c r="M1012" i="8" s="1"/>
  <c r="K1020" i="8"/>
  <c r="L1045" i="8"/>
  <c r="M1045" i="8" s="1"/>
  <c r="K1058" i="8"/>
  <c r="L1058" i="8" s="1"/>
  <c r="K1060" i="8"/>
  <c r="L1060" i="8" s="1"/>
  <c r="K1070" i="8"/>
  <c r="K1074" i="8"/>
  <c r="L1082" i="8"/>
  <c r="M1082" i="8" s="1"/>
  <c r="K1084" i="8"/>
  <c r="L1084" i="8" s="1"/>
  <c r="K1086" i="8"/>
  <c r="L1086" i="8" s="1"/>
  <c r="K1090" i="8"/>
  <c r="K1099" i="8"/>
  <c r="L1099" i="8" s="1"/>
  <c r="K1101" i="8"/>
  <c r="L1101" i="8" s="1"/>
  <c r="K1111" i="8"/>
  <c r="J1128" i="8"/>
  <c r="K1137" i="8"/>
  <c r="L1137" i="8" s="1"/>
  <c r="K1197" i="8"/>
  <c r="K1203" i="8"/>
  <c r="K1225" i="8"/>
  <c r="R1106" i="8"/>
  <c r="H1155" i="8"/>
  <c r="H1156" i="8" s="1"/>
  <c r="I1130" i="8"/>
  <c r="I1155" i="8" s="1"/>
  <c r="I1156" i="8" s="1"/>
  <c r="K1173" i="8"/>
  <c r="L1173" i="8" s="1"/>
  <c r="K1213" i="8"/>
  <c r="K1250" i="8"/>
  <c r="R1250" i="8" s="1"/>
  <c r="H1125" i="8"/>
  <c r="H1126" i="8" s="1"/>
  <c r="I1098" i="8"/>
  <c r="K1134" i="8"/>
  <c r="L1134" i="8" s="1"/>
  <c r="K1169" i="8"/>
  <c r="K1171" i="8"/>
  <c r="K1176" i="8"/>
  <c r="K1194" i="8"/>
  <c r="J1196" i="8"/>
  <c r="R1196" i="8"/>
  <c r="K1221" i="8"/>
  <c r="K1224" i="8"/>
  <c r="I1247" i="8"/>
  <c r="H1275" i="8"/>
  <c r="H1276" i="8" s="1"/>
  <c r="K1266" i="8"/>
  <c r="K1071" i="8"/>
  <c r="K1079" i="8"/>
  <c r="L1079" i="8" s="1"/>
  <c r="K1080" i="8"/>
  <c r="L1080" i="8" s="1"/>
  <c r="K1085" i="8"/>
  <c r="K1092" i="8"/>
  <c r="L1092" i="8" s="1"/>
  <c r="K1105" i="8"/>
  <c r="L1105" i="8" s="1"/>
  <c r="L1106" i="8"/>
  <c r="M1106" i="8" s="1"/>
  <c r="L1112" i="8"/>
  <c r="M1112" i="8" s="1"/>
  <c r="T1125" i="8" s="1"/>
  <c r="T1126" i="8" s="1"/>
  <c r="J1117" i="8"/>
  <c r="K1118" i="8"/>
  <c r="L1119" i="8"/>
  <c r="M1119" i="8" s="1"/>
  <c r="K1142" i="8"/>
  <c r="K1149" i="8"/>
  <c r="L1149" i="8" s="1"/>
  <c r="K1154" i="8"/>
  <c r="K1158" i="8"/>
  <c r="L1158" i="8" s="1"/>
  <c r="K1164" i="8"/>
  <c r="L1164" i="8" s="1"/>
  <c r="K1166" i="8"/>
  <c r="K1167" i="8"/>
  <c r="L1167" i="8" s="1"/>
  <c r="L1184" i="8"/>
  <c r="M1184" i="8" s="1"/>
  <c r="J1200" i="8"/>
  <c r="K1211" i="8"/>
  <c r="K1228" i="8"/>
  <c r="K1291" i="8"/>
  <c r="L1291" i="8" s="1"/>
  <c r="L1114" i="8"/>
  <c r="M1114" i="8" s="1"/>
  <c r="K1121" i="8"/>
  <c r="L1121" i="8" s="1"/>
  <c r="K1123" i="8"/>
  <c r="L1127" i="8"/>
  <c r="M1127" i="8" s="1"/>
  <c r="K1131" i="8"/>
  <c r="L1131" i="8" s="1"/>
  <c r="K1133" i="8"/>
  <c r="L1133" i="8" s="1"/>
  <c r="K1136" i="8"/>
  <c r="L1136" i="8" s="1"/>
  <c r="K1143" i="8"/>
  <c r="L1143" i="8" s="1"/>
  <c r="L1170" i="8"/>
  <c r="M1170" i="8" s="1"/>
  <c r="K1172" i="8"/>
  <c r="L1172" i="8" s="1"/>
  <c r="L1179" i="8"/>
  <c r="M1179" i="8" s="1"/>
  <c r="I1187" i="8"/>
  <c r="H1215" i="8"/>
  <c r="H1216" i="8" s="1"/>
  <c r="K1191" i="8"/>
  <c r="K1208" i="8"/>
  <c r="L1279" i="8"/>
  <c r="M1279" i="8" s="1"/>
  <c r="L1285" i="8"/>
  <c r="M1285" i="8" s="1"/>
  <c r="K1294" i="8"/>
  <c r="L1294" i="8" s="1"/>
  <c r="H1185" i="8"/>
  <c r="H1186" i="8" s="1"/>
  <c r="L1202" i="8"/>
  <c r="M1202" i="8" s="1"/>
  <c r="L1249" i="8"/>
  <c r="M1249" i="8" s="1"/>
  <c r="K1260" i="8"/>
  <c r="L1260" i="8" s="1"/>
  <c r="K1262" i="8"/>
  <c r="L1262" i="8" s="1"/>
  <c r="K1267" i="8"/>
  <c r="L1267" i="8" s="1"/>
  <c r="L1269" i="8"/>
  <c r="M1269" i="8" s="1"/>
  <c r="K1298" i="8"/>
  <c r="L1298" i="8" s="1"/>
  <c r="I1185" i="8"/>
  <c r="I1186" i="8" s="1"/>
  <c r="K1212" i="8"/>
  <c r="I1245" i="8"/>
  <c r="I1246" i="8" s="1"/>
  <c r="H1245" i="8"/>
  <c r="H1246" i="8" s="1"/>
  <c r="L1265" i="8"/>
  <c r="M1265" i="8" s="1"/>
  <c r="K1280" i="8"/>
  <c r="K1292" i="8"/>
  <c r="R1292" i="8" s="1"/>
  <c r="L1296" i="8"/>
  <c r="M1296" i="8" s="1"/>
  <c r="L1147" i="8"/>
  <c r="M1147" i="8" s="1"/>
  <c r="K1148" i="8"/>
  <c r="J1157" i="8"/>
  <c r="L1160" i="8"/>
  <c r="M1160" i="8" s="1"/>
  <c r="K1189" i="8"/>
  <c r="L1201" i="8"/>
  <c r="M1201" i="8" s="1"/>
  <c r="K1206" i="8"/>
  <c r="L1206" i="8" s="1"/>
  <c r="J1218" i="8"/>
  <c r="K1229" i="8"/>
  <c r="L1229" i="8" s="1"/>
  <c r="L1232" i="8"/>
  <c r="M1232" i="8" s="1"/>
  <c r="L1234" i="8"/>
  <c r="M1234" i="8" s="1"/>
  <c r="K1278" i="8"/>
  <c r="L1278" i="8" s="1"/>
  <c r="K1283" i="8"/>
  <c r="K1293" i="8"/>
  <c r="J1302" i="8"/>
  <c r="L1198" i="8"/>
  <c r="M1198" i="8" s="1"/>
  <c r="J1248" i="8"/>
  <c r="L1295" i="8"/>
  <c r="M1295" i="8" s="1"/>
  <c r="L1230" i="8"/>
  <c r="M1230" i="8" s="1"/>
  <c r="K1233" i="8"/>
  <c r="L1254" i="8"/>
  <c r="M1254" i="8" s="1"/>
  <c r="H1305" i="8"/>
  <c r="H1306" i="8" s="1"/>
  <c r="I1277" i="8"/>
  <c r="L1253" i="8"/>
  <c r="M1253" i="8" s="1"/>
  <c r="K1257" i="8"/>
  <c r="L1258" i="8"/>
  <c r="M1258" i="8" s="1"/>
  <c r="L1261" i="8"/>
  <c r="M1261" i="8" s="1"/>
  <c r="K1274" i="8"/>
  <c r="J1282" i="8"/>
  <c r="L1287" i="8"/>
  <c r="M1287" i="8" s="1"/>
  <c r="K1303" i="8"/>
  <c r="L1303" i="8" s="1"/>
  <c r="L1304" i="8"/>
  <c r="M1304" i="8" s="1"/>
  <c r="L1307" i="8" l="1"/>
  <c r="L1335" i="8" s="1"/>
  <c r="L1336" i="8" s="1"/>
  <c r="R135" i="8"/>
  <c r="R136" i="8" s="1"/>
  <c r="K259" i="8"/>
  <c r="L259" i="8" s="1"/>
  <c r="H1338" i="8"/>
  <c r="J255" i="8"/>
  <c r="J256" i="8" s="1"/>
  <c r="J17" i="8"/>
  <c r="R1058" i="8"/>
  <c r="R1065" i="8" s="1"/>
  <c r="R1066" i="8" s="1"/>
  <c r="J1067" i="8"/>
  <c r="J1095" i="8" s="1"/>
  <c r="J1096" i="8" s="1"/>
  <c r="L12" i="8"/>
  <c r="M12" i="8" s="1"/>
  <c r="I17" i="8"/>
  <c r="L592" i="8"/>
  <c r="M592" i="8" s="1"/>
  <c r="L430" i="8"/>
  <c r="M430" i="8" s="1"/>
  <c r="L588" i="8"/>
  <c r="M588" i="8" s="1"/>
  <c r="L791" i="8"/>
  <c r="M791" i="8" s="1"/>
  <c r="L443" i="8"/>
  <c r="M443" i="8" s="1"/>
  <c r="L769" i="8"/>
  <c r="M769" i="8" s="1"/>
  <c r="L494" i="8"/>
  <c r="M494" i="8" s="1"/>
  <c r="L721" i="8"/>
  <c r="M721" i="8" s="1"/>
  <c r="L429" i="8"/>
  <c r="M429" i="8" s="1"/>
  <c r="L448" i="8"/>
  <c r="M448" i="8" s="1"/>
  <c r="L504" i="8"/>
  <c r="M504" i="8" s="1"/>
  <c r="L503" i="8"/>
  <c r="M503" i="8" s="1"/>
  <c r="L777" i="8"/>
  <c r="M777" i="8" s="1"/>
  <c r="L738" i="8"/>
  <c r="M738" i="8" s="1"/>
  <c r="L589" i="8"/>
  <c r="M589" i="8" s="1"/>
  <c r="L760" i="8"/>
  <c r="M760" i="8" s="1"/>
  <c r="L717" i="8"/>
  <c r="M717" i="8" s="1"/>
  <c r="L781" i="8"/>
  <c r="M781" i="8" s="1"/>
  <c r="L701" i="8"/>
  <c r="M701" i="8" s="1"/>
  <c r="L553" i="8"/>
  <c r="M553" i="8" s="1"/>
  <c r="L780" i="8"/>
  <c r="M780" i="8" s="1"/>
  <c r="L499" i="8"/>
  <c r="M499" i="8" s="1"/>
  <c r="L506" i="8"/>
  <c r="M506" i="8" s="1"/>
  <c r="L531" i="8"/>
  <c r="M531" i="8" s="1"/>
  <c r="L810" i="8"/>
  <c r="M810" i="8" s="1"/>
  <c r="L794" i="8"/>
  <c r="M794" i="8" s="1"/>
  <c r="L534" i="8"/>
  <c r="M534" i="8" s="1"/>
  <c r="L444" i="8"/>
  <c r="M444" i="8" s="1"/>
  <c r="L489" i="8"/>
  <c r="M489" i="8" s="1"/>
  <c r="L687" i="8"/>
  <c r="M687" i="8" s="1"/>
  <c r="L691" i="8"/>
  <c r="M691" i="8" s="1"/>
  <c r="L716" i="8"/>
  <c r="M716" i="8" s="1"/>
  <c r="L744" i="8"/>
  <c r="M744" i="8" s="1"/>
  <c r="L590" i="8"/>
  <c r="M590" i="8" s="1"/>
  <c r="L729" i="8"/>
  <c r="M729" i="8" s="1"/>
  <c r="L710" i="8"/>
  <c r="M710" i="8" s="1"/>
  <c r="L688" i="8"/>
  <c r="M688" i="8" s="1"/>
  <c r="L548" i="8"/>
  <c r="M548" i="8" s="1"/>
  <c r="L453" i="8"/>
  <c r="M453" i="8" s="1"/>
  <c r="L434" i="8"/>
  <c r="M434" i="8" s="1"/>
  <c r="L528" i="8"/>
  <c r="M528" i="8" s="1"/>
  <c r="L501" i="8"/>
  <c r="M501" i="8" s="1"/>
  <c r="L520" i="8"/>
  <c r="M520" i="8" s="1"/>
  <c r="L719" i="8"/>
  <c r="M719" i="8" s="1"/>
  <c r="L537" i="8"/>
  <c r="M537" i="8" s="1"/>
  <c r="L756" i="8"/>
  <c r="M756" i="8" s="1"/>
  <c r="M784" i="8"/>
  <c r="V795" i="8" s="1"/>
  <c r="V796" i="8" s="1"/>
  <c r="L755" i="8"/>
  <c r="M755" i="8" s="1"/>
  <c r="L507" i="8"/>
  <c r="M507" i="8" s="1"/>
  <c r="L727" i="8"/>
  <c r="M727" i="8" s="1"/>
  <c r="L751" i="8"/>
  <c r="M751" i="8" s="1"/>
  <c r="L753" i="8"/>
  <c r="M753" i="8" s="1"/>
  <c r="L775" i="8"/>
  <c r="M775" i="8" s="1"/>
  <c r="L723" i="8"/>
  <c r="M723" i="8" s="1"/>
  <c r="L811" i="8"/>
  <c r="M811" i="8" s="1"/>
  <c r="L776" i="8"/>
  <c r="M776" i="8" s="1"/>
  <c r="L551" i="8"/>
  <c r="M551" i="8" s="1"/>
  <c r="L544" i="8"/>
  <c r="M544" i="8" s="1"/>
  <c r="L752" i="8"/>
  <c r="M752" i="8" s="1"/>
  <c r="L452" i="8"/>
  <c r="M452" i="8" s="1"/>
  <c r="L426" i="8"/>
  <c r="M426" i="8" s="1"/>
  <c r="L813" i="8"/>
  <c r="M813" i="8" s="1"/>
  <c r="L693" i="8"/>
  <c r="M693" i="8" s="1"/>
  <c r="L761" i="8"/>
  <c r="M761" i="8" s="1"/>
  <c r="L700" i="8"/>
  <c r="M700" i="8" s="1"/>
  <c r="L789" i="8"/>
  <c r="M789" i="8" s="1"/>
  <c r="L806" i="8"/>
  <c r="M806" i="8" s="1"/>
  <c r="L801" i="8"/>
  <c r="M801" i="8" s="1"/>
  <c r="L538" i="8"/>
  <c r="M538" i="8" s="1"/>
  <c r="M491" i="8"/>
  <c r="L750" i="8"/>
  <c r="M750" i="8" s="1"/>
  <c r="L536" i="8"/>
  <c r="M536" i="8" s="1"/>
  <c r="L511" i="8"/>
  <c r="M511" i="8" s="1"/>
  <c r="L455" i="8"/>
  <c r="M455" i="8" s="1"/>
  <c r="L454" i="8"/>
  <c r="M454" i="8" s="1"/>
  <c r="R909" i="8"/>
  <c r="R1215" i="8"/>
  <c r="R1216" i="8" s="1"/>
  <c r="J1335" i="8"/>
  <c r="J1336" i="8" s="1"/>
  <c r="K230" i="8"/>
  <c r="K255" i="8" s="1"/>
  <c r="K256" i="8" s="1"/>
  <c r="L325" i="8"/>
  <c r="M325" i="8" s="1"/>
  <c r="K476" i="8"/>
  <c r="L476" i="8" s="1"/>
  <c r="M476" i="8" s="1"/>
  <c r="M889" i="8"/>
  <c r="M133" i="8"/>
  <c r="L227" i="8"/>
  <c r="M227" i="8" s="1"/>
  <c r="I255" i="8"/>
  <c r="I256" i="8" s="1"/>
  <c r="J108" i="8"/>
  <c r="I135" i="8"/>
  <c r="I136" i="8" s="1"/>
  <c r="L167" i="8"/>
  <c r="M819" i="8"/>
  <c r="M336" i="8"/>
  <c r="M1076" i="8"/>
  <c r="R914" i="8"/>
  <c r="M1286" i="8"/>
  <c r="L320" i="8"/>
  <c r="M320" i="8" s="1"/>
  <c r="M938" i="8"/>
  <c r="L1011" i="8"/>
  <c r="M1011" i="8" s="1"/>
  <c r="M925" i="8"/>
  <c r="M1288" i="8"/>
  <c r="M71" i="8"/>
  <c r="L464" i="8"/>
  <c r="M464" i="8" s="1"/>
  <c r="R345" i="8"/>
  <c r="R346" i="8" s="1"/>
  <c r="M914" i="8"/>
  <c r="M883" i="8"/>
  <c r="K907" i="8"/>
  <c r="L907" i="8" s="1"/>
  <c r="M949" i="8"/>
  <c r="L1292" i="8"/>
  <c r="M1292" i="8" s="1"/>
  <c r="M982" i="8"/>
  <c r="L920" i="8"/>
  <c r="M920" i="8" s="1"/>
  <c r="M335" i="8"/>
  <c r="K1196" i="8"/>
  <c r="I1065" i="8"/>
  <c r="I1066" i="8" s="1"/>
  <c r="J1037" i="8"/>
  <c r="L404" i="8"/>
  <c r="M404" i="8" s="1"/>
  <c r="K1218" i="8"/>
  <c r="J1245" i="8"/>
  <c r="J1246" i="8" s="1"/>
  <c r="I1305" i="8"/>
  <c r="J1277" i="8"/>
  <c r="J1187" i="8"/>
  <c r="I1215" i="8"/>
  <c r="I1216" i="8" s="1"/>
  <c r="M1131" i="8"/>
  <c r="L1211" i="8"/>
  <c r="M1211" i="8" s="1"/>
  <c r="R1142" i="8"/>
  <c r="M1101" i="8"/>
  <c r="M1086" i="8"/>
  <c r="M1199" i="8"/>
  <c r="M1180" i="8"/>
  <c r="M1132" i="8"/>
  <c r="L1085" i="8"/>
  <c r="M1085" i="8" s="1"/>
  <c r="M1094" i="8"/>
  <c r="M1043" i="8"/>
  <c r="M838" i="8"/>
  <c r="I945" i="8"/>
  <c r="I946" i="8" s="1"/>
  <c r="J918" i="8"/>
  <c r="M843" i="8"/>
  <c r="M818" i="8"/>
  <c r="L549" i="8"/>
  <c r="M549" i="8" s="1"/>
  <c r="M955" i="8"/>
  <c r="M884" i="8"/>
  <c r="L842" i="8"/>
  <c r="M842" i="8" s="1"/>
  <c r="L816" i="8"/>
  <c r="M816" i="8" s="1"/>
  <c r="T825" i="8" s="1"/>
  <c r="T826" i="8" s="1"/>
  <c r="L513" i="8"/>
  <c r="M513" i="8" s="1"/>
  <c r="L391" i="8"/>
  <c r="M391" i="8" s="1"/>
  <c r="L446" i="8"/>
  <c r="M446" i="8" s="1"/>
  <c r="L832" i="8"/>
  <c r="M832" i="8" s="1"/>
  <c r="L490" i="8"/>
  <c r="M490" i="8" s="1"/>
  <c r="L243" i="8"/>
  <c r="M243" i="8" s="1"/>
  <c r="L219" i="8"/>
  <c r="M219" i="8" s="1"/>
  <c r="L575" i="8"/>
  <c r="M575" i="8" s="1"/>
  <c r="L708" i="8"/>
  <c r="M708" i="8" s="1"/>
  <c r="L515" i="8"/>
  <c r="M515" i="8" s="1"/>
  <c r="L141" i="8"/>
  <c r="M141" i="8" s="1"/>
  <c r="K1282" i="8"/>
  <c r="L1282" i="8" s="1"/>
  <c r="L1283" i="8"/>
  <c r="M1283" i="8" s="1"/>
  <c r="M1229" i="8"/>
  <c r="M1190" i="8"/>
  <c r="M1260" i="8"/>
  <c r="L1208" i="8"/>
  <c r="M1208" i="8" s="1"/>
  <c r="M1136" i="8"/>
  <c r="R1136" i="8"/>
  <c r="M1291" i="8"/>
  <c r="K1200" i="8"/>
  <c r="L1200" i="8" s="1"/>
  <c r="M1158" i="8"/>
  <c r="K1117" i="8"/>
  <c r="L1117" i="8" s="1"/>
  <c r="M1080" i="8"/>
  <c r="I1275" i="8"/>
  <c r="I1276" i="8" s="1"/>
  <c r="J1247" i="8"/>
  <c r="L1176" i="8"/>
  <c r="M1176" i="8" s="1"/>
  <c r="L1142" i="8"/>
  <c r="M1142" i="8" s="1"/>
  <c r="I1125" i="8"/>
  <c r="I1126" i="8" s="1"/>
  <c r="J1098" i="8"/>
  <c r="L1213" i="8"/>
  <c r="M1213" i="8" s="1"/>
  <c r="J1130" i="8"/>
  <c r="J1155" i="8" s="1"/>
  <c r="J1156" i="8" s="1"/>
  <c r="L1203" i="8"/>
  <c r="M1203" i="8" s="1"/>
  <c r="K1128" i="8"/>
  <c r="L1074" i="8"/>
  <c r="M1074" i="8" s="1"/>
  <c r="M1058" i="8"/>
  <c r="M1110" i="8"/>
  <c r="M1129" i="8"/>
  <c r="L1108" i="8"/>
  <c r="M1108" i="8" s="1"/>
  <c r="M1081" i="8"/>
  <c r="M1284" i="8"/>
  <c r="L1138" i="8"/>
  <c r="M1138" i="8" s="1"/>
  <c r="M1107" i="8"/>
  <c r="M1061" i="8"/>
  <c r="L1014" i="8"/>
  <c r="M1014" i="8" s="1"/>
  <c r="L924" i="8"/>
  <c r="M924" i="8" s="1"/>
  <c r="L874" i="8"/>
  <c r="M874" i="8" s="1"/>
  <c r="M837" i="8"/>
  <c r="L1077" i="8"/>
  <c r="M1077" i="8" s="1"/>
  <c r="L1009" i="8"/>
  <c r="M1009" i="8" s="1"/>
  <c r="L993" i="8"/>
  <c r="M993" i="8" s="1"/>
  <c r="L980" i="8"/>
  <c r="L948" i="8"/>
  <c r="M948" i="8" s="1"/>
  <c r="M931" i="8"/>
  <c r="M835" i="8"/>
  <c r="M1204" i="8"/>
  <c r="L923" i="8"/>
  <c r="M923" i="8" s="1"/>
  <c r="L873" i="8"/>
  <c r="M873" i="8" s="1"/>
  <c r="M1226" i="8"/>
  <c r="L1039" i="8"/>
  <c r="M1039" i="8" s="1"/>
  <c r="M989" i="8"/>
  <c r="M910" i="8"/>
  <c r="M861" i="8"/>
  <c r="M1235" i="8"/>
  <c r="L1083" i="8"/>
  <c r="M1083" i="8" s="1"/>
  <c r="T1095" i="8" s="1"/>
  <c r="T1096" i="8" s="1"/>
  <c r="M895" i="8"/>
  <c r="M1026" i="8"/>
  <c r="M928" i="8"/>
  <c r="M841" i="8"/>
  <c r="M577" i="8"/>
  <c r="L1150" i="8"/>
  <c r="M1150" i="8" s="1"/>
  <c r="M903" i="8"/>
  <c r="M853" i="8"/>
  <c r="K765" i="8"/>
  <c r="K766" i="8" s="1"/>
  <c r="I525" i="8"/>
  <c r="I526" i="8" s="1"/>
  <c r="J497" i="8"/>
  <c r="M1025" i="8"/>
  <c r="L894" i="8"/>
  <c r="M894" i="8" s="1"/>
  <c r="L860" i="8"/>
  <c r="M860" i="8" s="1"/>
  <c r="L516" i="8"/>
  <c r="M516" i="8" s="1"/>
  <c r="L759" i="8"/>
  <c r="M759" i="8" s="1"/>
  <c r="M347" i="8"/>
  <c r="L319" i="8"/>
  <c r="M319" i="8" s="1"/>
  <c r="L304" i="8"/>
  <c r="M304" i="8" s="1"/>
  <c r="M1021" i="8"/>
  <c r="K1005" i="8"/>
  <c r="K1006" i="8" s="1"/>
  <c r="M977" i="8"/>
  <c r="L422" i="8"/>
  <c r="M422" i="8" s="1"/>
  <c r="L1191" i="8"/>
  <c r="M1191" i="8" s="1"/>
  <c r="L1224" i="8"/>
  <c r="M1224" i="8" s="1"/>
  <c r="L1171" i="8"/>
  <c r="M1171" i="8" s="1"/>
  <c r="L1197" i="8"/>
  <c r="M1197" i="8" s="1"/>
  <c r="M1084" i="8"/>
  <c r="M1273" i="8"/>
  <c r="L1195" i="8"/>
  <c r="M1195" i="8" s="1"/>
  <c r="T1215" i="8" s="1"/>
  <c r="T1216" i="8" s="1"/>
  <c r="M1145" i="8"/>
  <c r="L1071" i="8"/>
  <c r="M1071" i="8" s="1"/>
  <c r="J1035" i="8"/>
  <c r="J1036" i="8" s="1"/>
  <c r="K1007" i="8"/>
  <c r="L1007" i="8" s="1"/>
  <c r="L991" i="8"/>
  <c r="M991" i="8" s="1"/>
  <c r="L941" i="8"/>
  <c r="M941" i="8" s="1"/>
  <c r="L882" i="8"/>
  <c r="M882" i="8" s="1"/>
  <c r="L718" i="8"/>
  <c r="M718" i="8" s="1"/>
  <c r="L859" i="8"/>
  <c r="M859" i="8" s="1"/>
  <c r="L829" i="8"/>
  <c r="M829" i="8" s="1"/>
  <c r="L812" i="8"/>
  <c r="M812" i="8" s="1"/>
  <c r="K1022" i="8"/>
  <c r="L1022" i="8" s="1"/>
  <c r="I825" i="8"/>
  <c r="I826" i="8" s="1"/>
  <c r="J797" i="8"/>
  <c r="M1120" i="8"/>
  <c r="L773" i="8"/>
  <c r="M773" i="8" s="1"/>
  <c r="K887" i="8"/>
  <c r="L887" i="8" s="1"/>
  <c r="J915" i="8"/>
  <c r="J916" i="8" s="1"/>
  <c r="L932" i="8"/>
  <c r="M932" i="8" s="1"/>
  <c r="L833" i="8"/>
  <c r="M833" i="8" s="1"/>
  <c r="L726" i="8"/>
  <c r="M726" i="8" s="1"/>
  <c r="K686" i="8"/>
  <c r="J705" i="8"/>
  <c r="J706" i="8" s="1"/>
  <c r="L572" i="8"/>
  <c r="M572" i="8" s="1"/>
  <c r="J795" i="8"/>
  <c r="J796" i="8" s="1"/>
  <c r="K767" i="8"/>
  <c r="L728" i="8"/>
  <c r="M728" i="8" s="1"/>
  <c r="L731" i="8"/>
  <c r="M731" i="8" s="1"/>
  <c r="L474" i="8"/>
  <c r="M474" i="8" s="1"/>
  <c r="L468" i="8"/>
  <c r="M468" i="8" s="1"/>
  <c r="L535" i="8"/>
  <c r="M535" i="8" s="1"/>
  <c r="L245" i="8"/>
  <c r="M245" i="8" s="1"/>
  <c r="L354" i="8"/>
  <c r="M354" i="8" s="1"/>
  <c r="M1294" i="8"/>
  <c r="M1079" i="8"/>
  <c r="R1079" i="8"/>
  <c r="R1095" i="8" s="1"/>
  <c r="R1096" i="8" s="1"/>
  <c r="M1134" i="8"/>
  <c r="M1173" i="8"/>
  <c r="M1099" i="8"/>
  <c r="M820" i="8"/>
  <c r="L969" i="8"/>
  <c r="M969" i="8" s="1"/>
  <c r="L263" i="8"/>
  <c r="M263" i="8" s="1"/>
  <c r="L1274" i="8"/>
  <c r="M1274" i="8" s="1"/>
  <c r="M1278" i="8"/>
  <c r="M1172" i="8"/>
  <c r="M1303" i="8"/>
  <c r="K1248" i="8"/>
  <c r="L1248" i="8" s="1"/>
  <c r="M1206" i="8"/>
  <c r="K1157" i="8"/>
  <c r="L1157" i="8" s="1"/>
  <c r="J1185" i="8"/>
  <c r="J1186" i="8" s="1"/>
  <c r="M1267" i="8"/>
  <c r="L1189" i="8"/>
  <c r="M1189" i="8" s="1"/>
  <c r="M1133" i="8"/>
  <c r="L1123" i="8"/>
  <c r="M1123" i="8" s="1"/>
  <c r="M1105" i="8"/>
  <c r="L1194" i="8"/>
  <c r="M1194" i="8" s="1"/>
  <c r="L1070" i="8"/>
  <c r="M1070" i="8" s="1"/>
  <c r="L1141" i="8"/>
  <c r="M1141" i="8" s="1"/>
  <c r="L1116" i="8"/>
  <c r="M1116" i="8" s="1"/>
  <c r="L1166" i="8"/>
  <c r="M1166" i="8" s="1"/>
  <c r="M1100" i="8"/>
  <c r="L1154" i="8"/>
  <c r="M1154" i="8" s="1"/>
  <c r="M1135" i="8"/>
  <c r="M1038" i="8"/>
  <c r="T1065" i="8" s="1"/>
  <c r="T1066" i="8" s="1"/>
  <c r="M956" i="8"/>
  <c r="K885" i="8"/>
  <c r="K886" i="8" s="1"/>
  <c r="L919" i="8"/>
  <c r="M919" i="8" s="1"/>
  <c r="L858" i="8"/>
  <c r="M858" i="8" s="1"/>
  <c r="L1062" i="8"/>
  <c r="M1062" i="8" s="1"/>
  <c r="L899" i="8"/>
  <c r="M899" i="8" s="1"/>
  <c r="L901" i="8"/>
  <c r="M901" i="8" s="1"/>
  <c r="K1029" i="8"/>
  <c r="L972" i="8"/>
  <c r="M972" i="8" s="1"/>
  <c r="L865" i="8"/>
  <c r="M865" i="8" s="1"/>
  <c r="L954" i="8"/>
  <c r="M954" i="8" s="1"/>
  <c r="L912" i="8"/>
  <c r="M912" i="8" s="1"/>
  <c r="V915" i="8" s="1"/>
  <c r="V916" i="8" s="1"/>
  <c r="L834" i="8"/>
  <c r="M834" i="8" s="1"/>
  <c r="L790" i="8"/>
  <c r="M790" i="8" s="1"/>
  <c r="L711" i="8"/>
  <c r="M711" i="8" s="1"/>
  <c r="J467" i="8"/>
  <c r="I495" i="8"/>
  <c r="I496" i="8" s="1"/>
  <c r="L985" i="8"/>
  <c r="M985" i="8" s="1"/>
  <c r="L849" i="8"/>
  <c r="M849" i="8" s="1"/>
  <c r="L803" i="8"/>
  <c r="M803" i="8" s="1"/>
  <c r="L768" i="8"/>
  <c r="M768" i="8" s="1"/>
  <c r="L732" i="8"/>
  <c r="M732" i="8" s="1"/>
  <c r="L695" i="8"/>
  <c r="K585" i="8"/>
  <c r="K586" i="8" s="1"/>
  <c r="L557" i="8"/>
  <c r="M557" i="8" s="1"/>
  <c r="L763" i="8"/>
  <c r="M763" i="8" s="1"/>
  <c r="L714" i="8"/>
  <c r="M714" i="8" s="1"/>
  <c r="J405" i="8"/>
  <c r="J406" i="8" s="1"/>
  <c r="K377" i="8"/>
  <c r="L377" i="8" s="1"/>
  <c r="L1059" i="8"/>
  <c r="M1059" i="8" s="1"/>
  <c r="M1003" i="8"/>
  <c r="L868" i="8"/>
  <c r="M868" i="8" s="1"/>
  <c r="L828" i="8"/>
  <c r="M828" i="8" s="1"/>
  <c r="L786" i="8"/>
  <c r="M786" i="8" s="1"/>
  <c r="L746" i="8"/>
  <c r="M746" i="8" s="1"/>
  <c r="L904" i="8"/>
  <c r="M904" i="8" s="1"/>
  <c r="L961" i="8"/>
  <c r="M961" i="8" s="1"/>
  <c r="L399" i="8"/>
  <c r="M399" i="8" s="1"/>
  <c r="L498" i="8"/>
  <c r="M498" i="8" s="1"/>
  <c r="J137" i="8"/>
  <c r="I165" i="8"/>
  <c r="I166" i="8" s="1"/>
  <c r="L431" i="8"/>
  <c r="M431" i="8" s="1"/>
  <c r="L539" i="8"/>
  <c r="L417" i="8"/>
  <c r="M417" i="8" s="1"/>
  <c r="L289" i="8"/>
  <c r="M289" i="8" s="1"/>
  <c r="L229" i="8"/>
  <c r="M229" i="8" s="1"/>
  <c r="K1302" i="8"/>
  <c r="L1302" i="8" s="1"/>
  <c r="M1167" i="8"/>
  <c r="L1257" i="8"/>
  <c r="M1257" i="8" s="1"/>
  <c r="L1233" i="8"/>
  <c r="M1233" i="8" s="1"/>
  <c r="L1293" i="8"/>
  <c r="M1293" i="8" s="1"/>
  <c r="L1280" i="8"/>
  <c r="M1280" i="8" s="1"/>
  <c r="L1212" i="8"/>
  <c r="M1212" i="8" s="1"/>
  <c r="M1298" i="8"/>
  <c r="M1262" i="8"/>
  <c r="M1143" i="8"/>
  <c r="M1121" i="8"/>
  <c r="L1228" i="8"/>
  <c r="M1228" i="8" s="1"/>
  <c r="M1164" i="8"/>
  <c r="M1149" i="8"/>
  <c r="M1092" i="8"/>
  <c r="L1266" i="8"/>
  <c r="M1266" i="8" s="1"/>
  <c r="L1221" i="8"/>
  <c r="M1221" i="8" s="1"/>
  <c r="L1169" i="8"/>
  <c r="M1169" i="8" s="1"/>
  <c r="L1118" i="8"/>
  <c r="M1118" i="8" s="1"/>
  <c r="L1250" i="8"/>
  <c r="M1250" i="8" s="1"/>
  <c r="L1148" i="8"/>
  <c r="M1148" i="8" s="1"/>
  <c r="L1225" i="8"/>
  <c r="M1225" i="8" s="1"/>
  <c r="M1137" i="8"/>
  <c r="L1111" i="8"/>
  <c r="M1111" i="8" s="1"/>
  <c r="L1090" i="8"/>
  <c r="M1090" i="8" s="1"/>
  <c r="M1060" i="8"/>
  <c r="L1020" i="8"/>
  <c r="M1020" i="8" s="1"/>
  <c r="L1268" i="8"/>
  <c r="M1268" i="8" s="1"/>
  <c r="L1193" i="8"/>
  <c r="M1193" i="8" s="1"/>
  <c r="L1030" i="8"/>
  <c r="M1030" i="8" s="1"/>
  <c r="L1063" i="8"/>
  <c r="M1063" i="8" s="1"/>
  <c r="M1144" i="8"/>
  <c r="L1028" i="8"/>
  <c r="M1028" i="8" s="1"/>
  <c r="M1152" i="8"/>
  <c r="M1109" i="8"/>
  <c r="M1075" i="8"/>
  <c r="M846" i="8"/>
  <c r="L807" i="8"/>
  <c r="M807" i="8" s="1"/>
  <c r="M988" i="8"/>
  <c r="L952" i="8"/>
  <c r="M952" i="8" s="1"/>
  <c r="M933" i="8"/>
  <c r="M913" i="8"/>
  <c r="M1210" i="8"/>
  <c r="L962" i="8"/>
  <c r="M962" i="8" s="1"/>
  <c r="M821" i="8"/>
  <c r="M1242" i="8"/>
  <c r="L1192" i="8"/>
  <c r="M1192" i="8" s="1"/>
  <c r="J947" i="8"/>
  <c r="I975" i="8"/>
  <c r="I976" i="8" s="1"/>
  <c r="M888" i="8"/>
  <c r="L1244" i="8"/>
  <c r="M1244" i="8" s="1"/>
  <c r="L1001" i="8"/>
  <c r="M1001" i="8" s="1"/>
  <c r="L965" i="8"/>
  <c r="M965" i="8" s="1"/>
  <c r="M942" i="8"/>
  <c r="M909" i="8"/>
  <c r="M880" i="8"/>
  <c r="J855" i="8"/>
  <c r="J856" i="8" s="1"/>
  <c r="K827" i="8"/>
  <c r="L827" i="8" s="1"/>
  <c r="L799" i="8"/>
  <c r="M799" i="8" s="1"/>
  <c r="L550" i="8"/>
  <c r="L1044" i="8"/>
  <c r="M1044" i="8" s="1"/>
  <c r="L905" i="8"/>
  <c r="M905" i="8" s="1"/>
  <c r="L740" i="8"/>
  <c r="M740" i="8" s="1"/>
  <c r="L722" i="8"/>
  <c r="L591" i="8"/>
  <c r="M591" i="8" s="1"/>
  <c r="M1057" i="8"/>
  <c r="M937" i="8"/>
  <c r="L802" i="8"/>
  <c r="M802" i="8" s="1"/>
  <c r="L697" i="8"/>
  <c r="M697" i="8" s="1"/>
  <c r="L576" i="8"/>
  <c r="M576" i="8" s="1"/>
  <c r="L749" i="8"/>
  <c r="M749" i="8" s="1"/>
  <c r="L514" i="8"/>
  <c r="M514" i="8" s="1"/>
  <c r="K379" i="8"/>
  <c r="L379" i="8" s="1"/>
  <c r="J317" i="8"/>
  <c r="J345" i="8" s="1"/>
  <c r="J346" i="8" s="1"/>
  <c r="M370" i="8"/>
  <c r="M253" i="8"/>
  <c r="M212" i="8"/>
  <c r="M274" i="8"/>
  <c r="V285" i="8" s="1"/>
  <c r="V286" i="8" s="1"/>
  <c r="M216" i="8"/>
  <c r="M358" i="8"/>
  <c r="M312" i="8"/>
  <c r="M284" i="8"/>
  <c r="M209" i="8"/>
  <c r="M164" i="8"/>
  <c r="M140" i="8"/>
  <c r="M327" i="8"/>
  <c r="M424" i="8"/>
  <c r="M328" i="8"/>
  <c r="M261" i="8"/>
  <c r="M242" i="8"/>
  <c r="M153" i="8"/>
  <c r="M254" i="8"/>
  <c r="M183" i="8"/>
  <c r="K83" i="8"/>
  <c r="L83" i="8" s="1"/>
  <c r="M349" i="8"/>
  <c r="M233" i="8"/>
  <c r="M111" i="8"/>
  <c r="M93" i="8"/>
  <c r="M32" i="8"/>
  <c r="M6" i="8"/>
  <c r="M74" i="8"/>
  <c r="M333" i="8"/>
  <c r="M110" i="8"/>
  <c r="M120" i="8"/>
  <c r="T135" i="8" s="1"/>
  <c r="T136" i="8" s="1"/>
  <c r="J9" i="8"/>
  <c r="K2" i="8"/>
  <c r="L2" i="8" s="1"/>
  <c r="M36" i="8"/>
  <c r="M25" i="8"/>
  <c r="J735" i="8"/>
  <c r="J736" i="8" s="1"/>
  <c r="K707" i="8"/>
  <c r="L881" i="8"/>
  <c r="M881" i="8" s="1"/>
  <c r="M485" i="8"/>
  <c r="T495" i="8" s="1"/>
  <c r="T496" i="8" s="1"/>
  <c r="M394" i="8"/>
  <c r="T405" i="8" s="1"/>
  <c r="T406" i="8" s="1"/>
  <c r="L696" i="8"/>
  <c r="M696" i="8" s="1"/>
  <c r="L517" i="8"/>
  <c r="L412" i="8"/>
  <c r="M412" i="8" s="1"/>
  <c r="L715" i="8"/>
  <c r="M715" i="8" s="1"/>
  <c r="L552" i="8"/>
  <c r="M552" i="8" s="1"/>
  <c r="L521" i="8"/>
  <c r="M521" i="8" s="1"/>
  <c r="L484" i="8"/>
  <c r="M484" i="8" s="1"/>
  <c r="L433" i="8"/>
  <c r="M433" i="8" s="1"/>
  <c r="M390" i="8"/>
  <c r="L392" i="8"/>
  <c r="M392" i="8" s="1"/>
  <c r="L340" i="8"/>
  <c r="M340" i="8" s="1"/>
  <c r="M290" i="8"/>
  <c r="M246" i="8"/>
  <c r="T255" i="8" s="1"/>
  <c r="T256" i="8" s="1"/>
  <c r="M235" i="8"/>
  <c r="K225" i="8"/>
  <c r="K226" i="8" s="1"/>
  <c r="M159" i="8"/>
  <c r="K334" i="8"/>
  <c r="L334" i="8" s="1"/>
  <c r="M302" i="8"/>
  <c r="M323" i="8"/>
  <c r="M213" i="8"/>
  <c r="M558" i="8"/>
  <c r="M357" i="8"/>
  <c r="J48" i="8"/>
  <c r="I76" i="8"/>
  <c r="I77" i="8" s="1"/>
  <c r="M129" i="8"/>
  <c r="M67" i="8"/>
  <c r="M66" i="8"/>
  <c r="M29" i="8"/>
  <c r="M64" i="8"/>
  <c r="M126" i="8"/>
  <c r="M1019" i="8"/>
  <c r="L908" i="8"/>
  <c r="M908" i="8" s="1"/>
  <c r="L900" i="8"/>
  <c r="M900" i="8" s="1"/>
  <c r="L863" i="8"/>
  <c r="M863" i="8" s="1"/>
  <c r="L739" i="8"/>
  <c r="M739" i="8" s="1"/>
  <c r="L456" i="8"/>
  <c r="M456" i="8" s="1"/>
  <c r="L996" i="8"/>
  <c r="M996" i="8" s="1"/>
  <c r="L694" i="8"/>
  <c r="M694" i="8" s="1"/>
  <c r="L540" i="8"/>
  <c r="M540" i="8" s="1"/>
  <c r="L512" i="8"/>
  <c r="M512" i="8" s="1"/>
  <c r="M367" i="8"/>
  <c r="L529" i="8"/>
  <c r="M529" i="8" s="1"/>
  <c r="K854" i="8"/>
  <c r="L854" i="8" s="1"/>
  <c r="L542" i="8"/>
  <c r="M542" i="8" s="1"/>
  <c r="M425" i="8"/>
  <c r="M393" i="8"/>
  <c r="M374" i="8"/>
  <c r="M182" i="8"/>
  <c r="M573" i="8"/>
  <c r="L353" i="8"/>
  <c r="M273" i="8"/>
  <c r="M207" i="8"/>
  <c r="M189" i="8"/>
  <c r="M146" i="8"/>
  <c r="J257" i="8"/>
  <c r="J285" i="8" s="1"/>
  <c r="J286" i="8" s="1"/>
  <c r="M176" i="8"/>
  <c r="M486" i="8"/>
  <c r="M348" i="8"/>
  <c r="M280" i="8"/>
  <c r="M221" i="8"/>
  <c r="M171" i="8"/>
  <c r="M161" i="8"/>
  <c r="R405" i="8"/>
  <c r="R406" i="8" s="1"/>
  <c r="J315" i="8"/>
  <c r="J316" i="8" s="1"/>
  <c r="K287" i="8"/>
  <c r="L287" i="8" s="1"/>
  <c r="M258" i="8"/>
  <c r="M188" i="8"/>
  <c r="M408" i="8"/>
  <c r="L208" i="8"/>
  <c r="M208" i="8" s="1"/>
  <c r="L142" i="8"/>
  <c r="M142" i="8" s="1"/>
  <c r="I46" i="8"/>
  <c r="I47" i="8" s="1"/>
  <c r="J19" i="8"/>
  <c r="L114" i="8"/>
  <c r="M114" i="8" s="1"/>
  <c r="L95" i="8"/>
  <c r="M95" i="8" s="1"/>
  <c r="M54" i="8"/>
  <c r="L69" i="8"/>
  <c r="M69" i="8" s="1"/>
  <c r="L26" i="8"/>
  <c r="M26" i="8" s="1"/>
  <c r="L122" i="8"/>
  <c r="M122" i="8" s="1"/>
  <c r="L5" i="8"/>
  <c r="M5" i="8" s="1"/>
  <c r="M109" i="8"/>
  <c r="L70" i="8"/>
  <c r="M70" i="8" s="1"/>
  <c r="M470" i="8"/>
  <c r="M381" i="8"/>
  <c r="L244" i="8"/>
  <c r="M244" i="8" s="1"/>
  <c r="M193" i="8"/>
  <c r="L170" i="8"/>
  <c r="M170" i="8" s="1"/>
  <c r="M131" i="8"/>
  <c r="L482" i="8"/>
  <c r="M482" i="8" s="1"/>
  <c r="L303" i="8"/>
  <c r="M303" i="8" s="1"/>
  <c r="L152" i="8"/>
  <c r="M152" i="8" s="1"/>
  <c r="L121" i="8"/>
  <c r="M121" i="8" s="1"/>
  <c r="M99" i="8"/>
  <c r="M80" i="8"/>
  <c r="L27" i="8"/>
  <c r="M27" i="8" s="1"/>
  <c r="L94" i="8"/>
  <c r="M94" i="8" s="1"/>
  <c r="M42" i="8"/>
  <c r="I106" i="8"/>
  <c r="I107" i="8" s="1"/>
  <c r="M63" i="8"/>
  <c r="M37" i="8"/>
  <c r="M13" i="8"/>
  <c r="L58" i="8"/>
  <c r="M58" i="8" s="1"/>
  <c r="L260" i="8"/>
  <c r="M260" i="8" s="1"/>
  <c r="M92" i="8"/>
  <c r="M23" i="8"/>
  <c r="M56" i="8"/>
  <c r="M326" i="8"/>
  <c r="L145" i="8"/>
  <c r="M145" i="8" s="1"/>
  <c r="L65" i="8"/>
  <c r="M65" i="8" s="1"/>
  <c r="M33" i="8"/>
  <c r="M21" i="8"/>
  <c r="M130" i="8"/>
  <c r="M52" i="8"/>
  <c r="L87" i="8"/>
  <c r="M87" i="8" s="1"/>
  <c r="M891" i="8"/>
  <c r="M564" i="8"/>
  <c r="K555" i="8"/>
  <c r="K556" i="8" s="1"/>
  <c r="M329" i="8"/>
  <c r="T345" i="8" s="1"/>
  <c r="T346" i="8" s="1"/>
  <c r="L389" i="8"/>
  <c r="M389" i="8" s="1"/>
  <c r="L321" i="8"/>
  <c r="M321" i="8" s="1"/>
  <c r="K438" i="8"/>
  <c r="K78" i="8"/>
  <c r="L78" i="8" s="1"/>
  <c r="J106" i="8"/>
  <c r="J107" i="8" s="1"/>
  <c r="M59" i="8"/>
  <c r="M104" i="8"/>
  <c r="K16" i="8"/>
  <c r="L16" i="8" s="1"/>
  <c r="I615" i="8"/>
  <c r="I616" i="8" s="1"/>
  <c r="J587" i="8"/>
  <c r="I435" i="8"/>
  <c r="I436" i="8" s="1"/>
  <c r="J407" i="8"/>
  <c r="L992" i="8"/>
  <c r="M992" i="8" s="1"/>
  <c r="M872" i="8"/>
  <c r="L762" i="8"/>
  <c r="M762" i="8" s="1"/>
  <c r="L692" i="8"/>
  <c r="M692" i="8" s="1"/>
  <c r="L530" i="8"/>
  <c r="M530" i="8" s="1"/>
  <c r="L479" i="8"/>
  <c r="M479" i="8" s="1"/>
  <c r="L413" i="8"/>
  <c r="M413" i="8" s="1"/>
  <c r="L745" i="8"/>
  <c r="M745" i="8" s="1"/>
  <c r="L527" i="8"/>
  <c r="M527" i="8" s="1"/>
  <c r="M469" i="8"/>
  <c r="K382" i="8"/>
  <c r="L382" i="8" s="1"/>
  <c r="M324" i="8"/>
  <c r="L893" i="8"/>
  <c r="M893" i="8" s="1"/>
  <c r="L699" i="8"/>
  <c r="M699" i="8" s="1"/>
  <c r="L533" i="8"/>
  <c r="M533" i="8" s="1"/>
  <c r="L522" i="8"/>
  <c r="M522" i="8" s="1"/>
  <c r="L442" i="8"/>
  <c r="M442" i="8" s="1"/>
  <c r="L398" i="8"/>
  <c r="M398" i="8" s="1"/>
  <c r="L378" i="8"/>
  <c r="M378" i="8" s="1"/>
  <c r="L439" i="8"/>
  <c r="M439" i="8" s="1"/>
  <c r="M386" i="8"/>
  <c r="M554" i="8"/>
  <c r="L463" i="8"/>
  <c r="M463" i="8" s="1"/>
  <c r="M397" i="8"/>
  <c r="L449" i="8"/>
  <c r="M449" i="8" s="1"/>
  <c r="M355" i="8"/>
  <c r="M249" i="8"/>
  <c r="M241" i="8"/>
  <c r="M218" i="8"/>
  <c r="L172" i="8"/>
  <c r="M172" i="8" s="1"/>
  <c r="V196" i="8" s="1"/>
  <c r="K375" i="8"/>
  <c r="K376" i="8" s="1"/>
  <c r="M339" i="8"/>
  <c r="M309" i="8"/>
  <c r="M288" i="8"/>
  <c r="L224" i="8"/>
  <c r="M224" i="8" s="1"/>
  <c r="L201" i="8"/>
  <c r="L175" i="8"/>
  <c r="M175" i="8" s="1"/>
  <c r="T195" i="8" s="1"/>
  <c r="T196" i="8" s="1"/>
  <c r="L138" i="8"/>
  <c r="M138" i="8" s="1"/>
  <c r="L543" i="8"/>
  <c r="M543" i="8" s="1"/>
  <c r="L483" i="8"/>
  <c r="M483" i="8" s="1"/>
  <c r="L314" i="8"/>
  <c r="M314" i="8" s="1"/>
  <c r="L292" i="8"/>
  <c r="M292" i="8" s="1"/>
  <c r="M267" i="8"/>
  <c r="M234" i="8"/>
  <c r="L217" i="8"/>
  <c r="M217" i="8" s="1"/>
  <c r="M181" i="8"/>
  <c r="K169" i="8"/>
  <c r="L169" i="8" s="1"/>
  <c r="L158" i="8"/>
  <c r="M158" i="8" s="1"/>
  <c r="M266" i="8"/>
  <c r="L804" i="8"/>
  <c r="M804" i="8" s="1"/>
  <c r="L505" i="8"/>
  <c r="M505" i="8" s="1"/>
  <c r="M362" i="8"/>
  <c r="M301" i="8"/>
  <c r="L250" i="8"/>
  <c r="M250" i="8" s="1"/>
  <c r="M202" i="8"/>
  <c r="L177" i="8"/>
  <c r="M177" i="8" s="1"/>
  <c r="L563" i="8"/>
  <c r="M563" i="8" s="1"/>
  <c r="M356" i="8"/>
  <c r="M220" i="8"/>
  <c r="L160" i="8"/>
  <c r="M160" i="8" s="1"/>
  <c r="K116" i="8"/>
  <c r="L359" i="8"/>
  <c r="M359" i="8" s="1"/>
  <c r="L279" i="8"/>
  <c r="M279" i="8" s="1"/>
  <c r="L139" i="8"/>
  <c r="M139" i="8" s="1"/>
  <c r="L96" i="8"/>
  <c r="M96" i="8" s="1"/>
  <c r="M60" i="8"/>
  <c r="L20" i="8"/>
  <c r="M20" i="8" s="1"/>
  <c r="L43" i="8"/>
  <c r="M43" i="8" s="1"/>
  <c r="L318" i="8"/>
  <c r="M318" i="8" s="1"/>
  <c r="M101" i="8"/>
  <c r="M57" i="8"/>
  <c r="L35" i="8"/>
  <c r="M35" i="8" s="1"/>
  <c r="L3" i="8"/>
  <c r="M3" i="8" s="1"/>
  <c r="L30" i="8"/>
  <c r="M30" i="8" s="1"/>
  <c r="L123" i="8"/>
  <c r="M123" i="8" s="1"/>
  <c r="M88" i="8"/>
  <c r="M31" i="8"/>
  <c r="M272" i="8"/>
  <c r="L127" i="8"/>
  <c r="M127" i="8" s="1"/>
  <c r="L49" i="8"/>
  <c r="M49" i="8" s="1"/>
  <c r="L100" i="8"/>
  <c r="M100" i="8" s="1"/>
  <c r="M38" i="8"/>
  <c r="M28" i="8"/>
  <c r="M115" i="8"/>
  <c r="M102" i="8"/>
  <c r="M1307" i="8" l="1"/>
  <c r="M1335" i="8" s="1"/>
  <c r="M1336" i="8" s="1"/>
  <c r="M259" i="8"/>
  <c r="V406" i="8"/>
  <c r="K1067" i="8"/>
  <c r="L1067" i="8" s="1"/>
  <c r="L1095" i="8" s="1"/>
  <c r="L1096" i="8" s="1"/>
  <c r="L17" i="8"/>
  <c r="T46" i="8"/>
  <c r="T47" i="8" s="1"/>
  <c r="T705" i="8"/>
  <c r="T706" i="8" s="1"/>
  <c r="L686" i="8"/>
  <c r="M686" i="8" s="1"/>
  <c r="L767" i="8"/>
  <c r="M767" i="8" s="1"/>
  <c r="M795" i="8" s="1"/>
  <c r="M796" i="8" s="1"/>
  <c r="V526" i="8"/>
  <c r="M517" i="8"/>
  <c r="T525" i="8" s="1"/>
  <c r="T526" i="8" s="1"/>
  <c r="M539" i="8"/>
  <c r="T555" i="8" s="1"/>
  <c r="T556" i="8" s="1"/>
  <c r="M550" i="8"/>
  <c r="V556" i="8" s="1"/>
  <c r="M722" i="8"/>
  <c r="T735" i="8" s="1"/>
  <c r="T736" i="8" s="1"/>
  <c r="M695" i="8"/>
  <c r="V706" i="8" s="1"/>
  <c r="L230" i="8"/>
  <c r="M230" i="8" s="1"/>
  <c r="M255" i="8" s="1"/>
  <c r="M256" i="8" s="1"/>
  <c r="V1095" i="8"/>
  <c r="V1096" i="8" s="1"/>
  <c r="L195" i="8"/>
  <c r="L196" i="8" s="1"/>
  <c r="J135" i="8"/>
  <c r="J136" i="8" s="1"/>
  <c r="K108" i="8"/>
  <c r="M167" i="8"/>
  <c r="K195" i="8"/>
  <c r="K196" i="8" s="1"/>
  <c r="L106" i="8"/>
  <c r="L107" i="8" s="1"/>
  <c r="V106" i="8"/>
  <c r="V107" i="8" s="1"/>
  <c r="V136" i="8" s="1"/>
  <c r="L1005" i="8"/>
  <c r="L1006" i="8" s="1"/>
  <c r="L9" i="8"/>
  <c r="V496" i="8"/>
  <c r="M907" i="8"/>
  <c r="R907" i="8"/>
  <c r="R915" i="8" s="1"/>
  <c r="R916" i="8" s="1"/>
  <c r="L375" i="8"/>
  <c r="L376" i="8" s="1"/>
  <c r="I1306" i="8"/>
  <c r="I1338" i="8" s="1"/>
  <c r="V346" i="8"/>
  <c r="L1185" i="8"/>
  <c r="L1186" i="8" s="1"/>
  <c r="L1196" i="8"/>
  <c r="M1196" i="8" s="1"/>
  <c r="V315" i="8"/>
  <c r="V316" i="8" s="1"/>
  <c r="M885" i="8"/>
  <c r="M886" i="8" s="1"/>
  <c r="M169" i="8"/>
  <c r="L225" i="8"/>
  <c r="L226" i="8" s="1"/>
  <c r="K315" i="8"/>
  <c r="K316" i="8" s="1"/>
  <c r="M287" i="8"/>
  <c r="M315" i="8" s="1"/>
  <c r="M316" i="8" s="1"/>
  <c r="M585" i="8"/>
  <c r="M586" i="8" s="1"/>
  <c r="R1029" i="8"/>
  <c r="K795" i="8"/>
  <c r="K796" i="8" s="1"/>
  <c r="M887" i="8"/>
  <c r="K915" i="8"/>
  <c r="K916" i="8" s="1"/>
  <c r="K797" i="8"/>
  <c r="J825" i="8"/>
  <c r="J826" i="8" s="1"/>
  <c r="J1305" i="8"/>
  <c r="J1306" i="8" s="1"/>
  <c r="K1277" i="8"/>
  <c r="L1277" i="8" s="1"/>
  <c r="L1305" i="8" s="1"/>
  <c r="L1306" i="8" s="1"/>
  <c r="K465" i="8"/>
  <c r="K466" i="8" s="1"/>
  <c r="L555" i="8"/>
  <c r="L556" i="8" s="1"/>
  <c r="J435" i="8"/>
  <c r="J436" i="8" s="1"/>
  <c r="K407" i="8"/>
  <c r="L407" i="8" s="1"/>
  <c r="L435" i="8" s="1"/>
  <c r="L436" i="8" s="1"/>
  <c r="M16" i="8"/>
  <c r="M17" i="8" s="1"/>
  <c r="K17" i="8"/>
  <c r="K106" i="8"/>
  <c r="K107" i="8" s="1"/>
  <c r="M78" i="8"/>
  <c r="L315" i="8"/>
  <c r="L316" i="8" s="1"/>
  <c r="K735" i="8"/>
  <c r="K736" i="8" s="1"/>
  <c r="K317" i="8"/>
  <c r="L915" i="8"/>
  <c r="L916" i="8" s="1"/>
  <c r="M765" i="8"/>
  <c r="M766" i="8" s="1"/>
  <c r="M1117" i="8"/>
  <c r="R1117" i="8"/>
  <c r="R1125" i="8" s="1"/>
  <c r="R1126" i="8" s="1"/>
  <c r="K918" i="8"/>
  <c r="J945" i="8"/>
  <c r="J946" i="8" s="1"/>
  <c r="K257" i="8"/>
  <c r="K285" i="8" s="1"/>
  <c r="K286" i="8" s="1"/>
  <c r="M854" i="8"/>
  <c r="R854" i="8"/>
  <c r="R855" i="8" s="1"/>
  <c r="R856" i="8" s="1"/>
  <c r="L707" i="8"/>
  <c r="L735" i="8" s="1"/>
  <c r="L736" i="8" s="1"/>
  <c r="K855" i="8"/>
  <c r="K856" i="8" s="1"/>
  <c r="M827" i="8"/>
  <c r="K405" i="8"/>
  <c r="K406" i="8" s="1"/>
  <c r="M377" i="8"/>
  <c r="M1157" i="8"/>
  <c r="M1185" i="8" s="1"/>
  <c r="M1186" i="8" s="1"/>
  <c r="K1185" i="8"/>
  <c r="K1186" i="8" s="1"/>
  <c r="L765" i="8"/>
  <c r="L766" i="8" s="1"/>
  <c r="J525" i="8"/>
  <c r="J526" i="8" s="1"/>
  <c r="K497" i="8"/>
  <c r="K1130" i="8"/>
  <c r="K1155" i="8" s="1"/>
  <c r="K1156" i="8" s="1"/>
  <c r="M1282" i="8"/>
  <c r="R1282" i="8"/>
  <c r="J1215" i="8"/>
  <c r="J1216" i="8" s="1"/>
  <c r="K1187" i="8"/>
  <c r="L1187" i="8" s="1"/>
  <c r="M382" i="8"/>
  <c r="J615" i="8"/>
  <c r="J616" i="8" s="1"/>
  <c r="K587" i="8"/>
  <c r="L587" i="8" s="1"/>
  <c r="L615" i="8" s="1"/>
  <c r="L616" i="8" s="1"/>
  <c r="L438" i="8"/>
  <c r="L465" i="8" s="1"/>
  <c r="L466" i="8" s="1"/>
  <c r="J46" i="8"/>
  <c r="J47" i="8" s="1"/>
  <c r="K19" i="8"/>
  <c r="L19" i="8" s="1"/>
  <c r="L46" i="8" s="1"/>
  <c r="L47" i="8" s="1"/>
  <c r="M201" i="8"/>
  <c r="M225" i="8" s="1"/>
  <c r="M226" i="8" s="1"/>
  <c r="M353" i="8"/>
  <c r="M375" i="8" s="1"/>
  <c r="M376" i="8" s="1"/>
  <c r="L855" i="8"/>
  <c r="L856" i="8" s="1"/>
  <c r="M1302" i="8"/>
  <c r="R1302" i="8"/>
  <c r="J165" i="8"/>
  <c r="J166" i="8" s="1"/>
  <c r="K137" i="8"/>
  <c r="L137" i="8" s="1"/>
  <c r="L165" i="8" s="1"/>
  <c r="L166" i="8" s="1"/>
  <c r="J495" i="8"/>
  <c r="J496" i="8" s="1"/>
  <c r="K467" i="8"/>
  <c r="L467" i="8" s="1"/>
  <c r="L495" i="8" s="1"/>
  <c r="L496" i="8" s="1"/>
  <c r="L885" i="8"/>
  <c r="L886" i="8" s="1"/>
  <c r="V1216" i="8"/>
  <c r="K705" i="8"/>
  <c r="K706" i="8" s="1"/>
  <c r="M1022" i="8"/>
  <c r="J1275" i="8"/>
  <c r="J1276" i="8" s="1"/>
  <c r="K1247" i="8"/>
  <c r="L1247" i="8" s="1"/>
  <c r="L1275" i="8" s="1"/>
  <c r="L1276" i="8" s="1"/>
  <c r="M1200" i="8"/>
  <c r="V435" i="8"/>
  <c r="V436" i="8" s="1"/>
  <c r="L116" i="8"/>
  <c r="K48" i="8"/>
  <c r="L48" i="8" s="1"/>
  <c r="L76" i="8" s="1"/>
  <c r="L77" i="8" s="1"/>
  <c r="J76" i="8"/>
  <c r="J77" i="8" s="1"/>
  <c r="K9" i="8"/>
  <c r="M2" i="8"/>
  <c r="M9" i="8" s="1"/>
  <c r="M379" i="8"/>
  <c r="L405" i="8"/>
  <c r="L406" i="8" s="1"/>
  <c r="K1035" i="8"/>
  <c r="K1036" i="8" s="1"/>
  <c r="M1007" i="8"/>
  <c r="R1007" i="8"/>
  <c r="M980" i="8"/>
  <c r="M1005" i="8" s="1"/>
  <c r="M1006" i="8" s="1"/>
  <c r="K1245" i="8"/>
  <c r="K1246" i="8" s="1"/>
  <c r="M334" i="8"/>
  <c r="M83" i="8"/>
  <c r="K947" i="8"/>
  <c r="L947" i="8" s="1"/>
  <c r="L975" i="8" s="1"/>
  <c r="L976" i="8" s="1"/>
  <c r="J975" i="8"/>
  <c r="J976" i="8" s="1"/>
  <c r="L585" i="8"/>
  <c r="L586" i="8" s="1"/>
  <c r="L1029" i="8"/>
  <c r="L1035" i="8" s="1"/>
  <c r="L1036" i="8" s="1"/>
  <c r="M1248" i="8"/>
  <c r="R1248" i="8"/>
  <c r="R1275" i="8" s="1"/>
  <c r="R1276" i="8" s="1"/>
  <c r="T1155" i="8"/>
  <c r="T1156" i="8" s="1"/>
  <c r="L1128" i="8"/>
  <c r="K1098" i="8"/>
  <c r="L1098" i="8" s="1"/>
  <c r="L1125" i="8" s="1"/>
  <c r="L1126" i="8" s="1"/>
  <c r="J1125" i="8"/>
  <c r="J1126" i="8" s="1"/>
  <c r="L1218" i="8"/>
  <c r="L1245" i="8" s="1"/>
  <c r="L1246" i="8" s="1"/>
  <c r="J1065" i="8"/>
  <c r="J1066" i="8" s="1"/>
  <c r="K1037" i="8"/>
  <c r="L1037" i="8" s="1"/>
  <c r="L1065" i="8" s="1"/>
  <c r="L1066" i="8" s="1"/>
  <c r="L795" i="8" l="1"/>
  <c r="L796" i="8" s="1"/>
  <c r="T1338" i="8"/>
  <c r="M1067" i="8"/>
  <c r="M1095" i="8" s="1"/>
  <c r="M1096" i="8" s="1"/>
  <c r="K1095" i="8"/>
  <c r="K1096" i="8" s="1"/>
  <c r="M705" i="8"/>
  <c r="M706" i="8" s="1"/>
  <c r="J1338" i="8"/>
  <c r="L705" i="8"/>
  <c r="L706" i="8" s="1"/>
  <c r="R1035" i="8"/>
  <c r="R1036" i="8" s="1"/>
  <c r="M555" i="8"/>
  <c r="M556" i="8" s="1"/>
  <c r="M438" i="8"/>
  <c r="M465" i="8" s="1"/>
  <c r="M466" i="8" s="1"/>
  <c r="L497" i="8"/>
  <c r="L525" i="8" s="1"/>
  <c r="L526" i="8" s="1"/>
  <c r="L797" i="8"/>
  <c r="L825" i="8" s="1"/>
  <c r="L826" i="8" s="1"/>
  <c r="M707" i="8"/>
  <c r="L255" i="8"/>
  <c r="L256" i="8" s="1"/>
  <c r="L1215" i="8"/>
  <c r="L1216" i="8" s="1"/>
  <c r="L317" i="8"/>
  <c r="L345" i="8" s="1"/>
  <c r="L346" i="8" s="1"/>
  <c r="K345" i="8"/>
  <c r="K346" i="8" s="1"/>
  <c r="M915" i="8"/>
  <c r="M916" i="8" s="1"/>
  <c r="M195" i="8"/>
  <c r="M196" i="8" s="1"/>
  <c r="L1130" i="8"/>
  <c r="M1130" i="8" s="1"/>
  <c r="K135" i="8"/>
  <c r="K136" i="8" s="1"/>
  <c r="L108" i="8"/>
  <c r="R1305" i="8"/>
  <c r="R1306" i="8" s="1"/>
  <c r="L257" i="8"/>
  <c r="L285" i="8" s="1"/>
  <c r="L286" i="8" s="1"/>
  <c r="M1218" i="8"/>
  <c r="M1245" i="8" s="1"/>
  <c r="M1246" i="8" s="1"/>
  <c r="K945" i="8"/>
  <c r="K946" i="8" s="1"/>
  <c r="M1037" i="8"/>
  <c r="M1065" i="8" s="1"/>
  <c r="M1066" i="8" s="1"/>
  <c r="K1065" i="8"/>
  <c r="K1066" i="8" s="1"/>
  <c r="M855" i="8"/>
  <c r="M856" i="8" s="1"/>
  <c r="L918" i="8"/>
  <c r="L945" i="8" s="1"/>
  <c r="L946" i="8" s="1"/>
  <c r="M735" i="8"/>
  <c r="M736" i="8" s="1"/>
  <c r="K435" i="8"/>
  <c r="K436" i="8" s="1"/>
  <c r="M407" i="8"/>
  <c r="M435" i="8" s="1"/>
  <c r="M436" i="8" s="1"/>
  <c r="M1277" i="8"/>
  <c r="K1305" i="8"/>
  <c r="K1306" i="8" s="1"/>
  <c r="M116" i="8"/>
  <c r="K1125" i="8"/>
  <c r="K1126" i="8" s="1"/>
  <c r="M1098" i="8"/>
  <c r="M1125" i="8" s="1"/>
  <c r="M1126" i="8" s="1"/>
  <c r="M1029" i="8"/>
  <c r="M1035" i="8" s="1"/>
  <c r="M1036" i="8" s="1"/>
  <c r="M1128" i="8"/>
  <c r="K165" i="8"/>
  <c r="K166" i="8" s="1"/>
  <c r="M137" i="8"/>
  <c r="M165" i="8" s="1"/>
  <c r="M166" i="8" s="1"/>
  <c r="R1130" i="8"/>
  <c r="R1155" i="8" s="1"/>
  <c r="R1156" i="8" s="1"/>
  <c r="V855" i="8"/>
  <c r="V856" i="8" s="1"/>
  <c r="M947" i="8"/>
  <c r="M975" i="8" s="1"/>
  <c r="M976" i="8" s="1"/>
  <c r="K975" i="8"/>
  <c r="K976" i="8" s="1"/>
  <c r="M48" i="8"/>
  <c r="M76" i="8" s="1"/>
  <c r="M77" i="8" s="1"/>
  <c r="K76" i="8"/>
  <c r="K77" i="8" s="1"/>
  <c r="M1247" i="8"/>
  <c r="M1275" i="8" s="1"/>
  <c r="M1276" i="8" s="1"/>
  <c r="K1275" i="8"/>
  <c r="K1276" i="8" s="1"/>
  <c r="M587" i="8"/>
  <c r="M615" i="8" s="1"/>
  <c r="M616" i="8" s="1"/>
  <c r="K615" i="8"/>
  <c r="K616" i="8" s="1"/>
  <c r="M106" i="8"/>
  <c r="M107" i="8" s="1"/>
  <c r="K1215" i="8"/>
  <c r="K1216" i="8" s="1"/>
  <c r="M1187" i="8"/>
  <c r="M1215" i="8" s="1"/>
  <c r="M1216" i="8" s="1"/>
  <c r="K525" i="8"/>
  <c r="K526" i="8" s="1"/>
  <c r="M467" i="8"/>
  <c r="M495" i="8" s="1"/>
  <c r="M496" i="8" s="1"/>
  <c r="K495" i="8"/>
  <c r="K496" i="8" s="1"/>
  <c r="K46" i="8"/>
  <c r="K47" i="8" s="1"/>
  <c r="M19" i="8"/>
  <c r="M46" i="8" s="1"/>
  <c r="M47" i="8" s="1"/>
  <c r="M405" i="8"/>
  <c r="M406" i="8" s="1"/>
  <c r="K825" i="8"/>
  <c r="K826" i="8" s="1"/>
  <c r="M797" i="8" l="1"/>
  <c r="M825" i="8" s="1"/>
  <c r="M826" i="8" s="1"/>
  <c r="K1338" i="8"/>
  <c r="R1338" i="8"/>
  <c r="M497" i="8"/>
  <c r="M525" i="8" s="1"/>
  <c r="M526" i="8" s="1"/>
  <c r="L1155" i="8"/>
  <c r="L1156" i="8" s="1"/>
  <c r="M257" i="8"/>
  <c r="M285" i="8" s="1"/>
  <c r="M286" i="8" s="1"/>
  <c r="L135" i="8"/>
  <c r="L136" i="8" s="1"/>
  <c r="M108" i="8"/>
  <c r="M135" i="8" s="1"/>
  <c r="M136" i="8" s="1"/>
  <c r="M317" i="8"/>
  <c r="M345" i="8" s="1"/>
  <c r="M346" i="8" s="1"/>
  <c r="M1155" i="8"/>
  <c r="M1156" i="8" s="1"/>
  <c r="M1305" i="8"/>
  <c r="M1306" i="8" s="1"/>
  <c r="V1305" i="8"/>
  <c r="V1306" i="8" s="1"/>
  <c r="M918" i="8"/>
  <c r="M945" i="8" s="1"/>
  <c r="M946" i="8" s="1"/>
  <c r="V234" i="7"/>
  <c r="V235" i="7" s="1"/>
  <c r="U234" i="7"/>
  <c r="T234" i="7"/>
  <c r="S234" i="7"/>
  <c r="R234" i="7"/>
  <c r="Q234" i="7"/>
  <c r="G234" i="7"/>
  <c r="G235" i="7" s="1"/>
  <c r="V218" i="7"/>
  <c r="V219" i="7" s="1"/>
  <c r="U218" i="7"/>
  <c r="U219" i="7" s="1"/>
  <c r="T218" i="7"/>
  <c r="T219" i="7" s="1"/>
  <c r="S218" i="7"/>
  <c r="S219" i="7" s="1"/>
  <c r="R218" i="7"/>
  <c r="R219" i="7" s="1"/>
  <c r="Q218" i="7"/>
  <c r="Q219" i="7" s="1"/>
  <c r="G218" i="7"/>
  <c r="G219" i="7" s="1"/>
  <c r="V202" i="7"/>
  <c r="V203" i="7" s="1"/>
  <c r="U202" i="7"/>
  <c r="U203" i="7" s="1"/>
  <c r="T202" i="7"/>
  <c r="T203" i="7" s="1"/>
  <c r="S202" i="7"/>
  <c r="S203" i="7" s="1"/>
  <c r="R202" i="7"/>
  <c r="R203" i="7" s="1"/>
  <c r="Q202" i="7"/>
  <c r="Q203" i="7" s="1"/>
  <c r="G202" i="7"/>
  <c r="G203" i="7" s="1"/>
  <c r="S187" i="7"/>
  <c r="V186" i="7"/>
  <c r="V187" i="7" s="1"/>
  <c r="U186" i="7"/>
  <c r="U187" i="7" s="1"/>
  <c r="T186" i="7"/>
  <c r="T187" i="7" s="1"/>
  <c r="R186" i="7"/>
  <c r="R187" i="7" s="1"/>
  <c r="Q186" i="7"/>
  <c r="Q187" i="7" s="1"/>
  <c r="G186" i="7"/>
  <c r="G187" i="7" s="1"/>
  <c r="V170" i="7"/>
  <c r="V171" i="7" s="1"/>
  <c r="U170" i="7"/>
  <c r="U171" i="7" s="1"/>
  <c r="T170" i="7"/>
  <c r="T171" i="7" s="1"/>
  <c r="S170" i="7"/>
  <c r="S171" i="7" s="1"/>
  <c r="R170" i="7"/>
  <c r="R171" i="7" s="1"/>
  <c r="Q170" i="7"/>
  <c r="Q171" i="7" s="1"/>
  <c r="G170" i="7"/>
  <c r="G171" i="7" s="1"/>
  <c r="V154" i="7"/>
  <c r="V155" i="7" s="1"/>
  <c r="U154" i="7"/>
  <c r="U155" i="7" s="1"/>
  <c r="T154" i="7"/>
  <c r="T155" i="7" s="1"/>
  <c r="S154" i="7"/>
  <c r="S155" i="7" s="1"/>
  <c r="R154" i="7"/>
  <c r="R155" i="7" s="1"/>
  <c r="Q154" i="7"/>
  <c r="Q155" i="7" s="1"/>
  <c r="G154" i="7"/>
  <c r="G155" i="7" s="1"/>
  <c r="V138" i="7"/>
  <c r="V139" i="7" s="1"/>
  <c r="U138" i="7"/>
  <c r="U139" i="7" s="1"/>
  <c r="T138" i="7"/>
  <c r="T139" i="7" s="1"/>
  <c r="S138" i="7"/>
  <c r="S139" i="7" s="1"/>
  <c r="R138" i="7"/>
  <c r="R139" i="7" s="1"/>
  <c r="Q138" i="7"/>
  <c r="Q139" i="7" s="1"/>
  <c r="G138" i="7"/>
  <c r="G139" i="7" s="1"/>
  <c r="V122" i="7"/>
  <c r="V123" i="7" s="1"/>
  <c r="U122" i="7"/>
  <c r="U123" i="7" s="1"/>
  <c r="T122" i="7"/>
  <c r="T123" i="7" s="1"/>
  <c r="S122" i="7"/>
  <c r="S123" i="7" s="1"/>
  <c r="R122" i="7"/>
  <c r="R123" i="7" s="1"/>
  <c r="Q122" i="7"/>
  <c r="Q123" i="7" s="1"/>
  <c r="L122" i="7"/>
  <c r="L123" i="7" s="1"/>
  <c r="K122" i="7"/>
  <c r="J122" i="7"/>
  <c r="J123" i="7" s="1"/>
  <c r="I122" i="7"/>
  <c r="I123" i="7" s="1"/>
  <c r="H122" i="7"/>
  <c r="H123" i="7" s="1"/>
  <c r="G122" i="7"/>
  <c r="G123" i="7" s="1"/>
  <c r="V106" i="7"/>
  <c r="V107" i="7" s="1"/>
  <c r="U106" i="7"/>
  <c r="U107" i="7" s="1"/>
  <c r="T106" i="7"/>
  <c r="T107" i="7" s="1"/>
  <c r="S106" i="7"/>
  <c r="S107" i="7" s="1"/>
  <c r="R106" i="7"/>
  <c r="R107" i="7" s="1"/>
  <c r="Q106" i="7"/>
  <c r="Q107" i="7" s="1"/>
  <c r="L106" i="7"/>
  <c r="L107" i="7" s="1"/>
  <c r="K106" i="7"/>
  <c r="J106" i="7"/>
  <c r="J107" i="7" s="1"/>
  <c r="I106" i="7"/>
  <c r="I107" i="7" s="1"/>
  <c r="H106" i="7"/>
  <c r="H107" i="7" s="1"/>
  <c r="G106" i="7"/>
  <c r="G107" i="7" s="1"/>
  <c r="V90" i="7"/>
  <c r="V91" i="7" s="1"/>
  <c r="U90" i="7"/>
  <c r="U91" i="7" s="1"/>
  <c r="T90" i="7"/>
  <c r="T91" i="7" s="1"/>
  <c r="S90" i="7"/>
  <c r="S91" i="7" s="1"/>
  <c r="R90" i="7"/>
  <c r="R91" i="7" s="1"/>
  <c r="Q90" i="7"/>
  <c r="Q91" i="7" s="1"/>
  <c r="L90" i="7"/>
  <c r="L91" i="7" s="1"/>
  <c r="K90" i="7"/>
  <c r="J90" i="7"/>
  <c r="J91" i="7" s="1"/>
  <c r="I90" i="7"/>
  <c r="I91" i="7" s="1"/>
  <c r="H90" i="7"/>
  <c r="H91" i="7" s="1"/>
  <c r="G90" i="7"/>
  <c r="G91" i="7" s="1"/>
  <c r="V74" i="7"/>
  <c r="V75" i="7" s="1"/>
  <c r="U74" i="7"/>
  <c r="U75" i="7" s="1"/>
  <c r="T74" i="7"/>
  <c r="T75" i="7" s="1"/>
  <c r="S74" i="7"/>
  <c r="S75" i="7" s="1"/>
  <c r="R74" i="7"/>
  <c r="R75" i="7" s="1"/>
  <c r="Q74" i="7"/>
  <c r="Q75" i="7" s="1"/>
  <c r="G74" i="7"/>
  <c r="G75" i="7" s="1"/>
  <c r="V58" i="7"/>
  <c r="V59" i="7" s="1"/>
  <c r="U58" i="7"/>
  <c r="U59" i="7" s="1"/>
  <c r="T58" i="7"/>
  <c r="T59" i="7" s="1"/>
  <c r="S58" i="7"/>
  <c r="S59" i="7" s="1"/>
  <c r="R58" i="7"/>
  <c r="R59" i="7" s="1"/>
  <c r="Q58" i="7"/>
  <c r="Q59" i="7" s="1"/>
  <c r="G58" i="7"/>
  <c r="G59" i="7" s="1"/>
  <c r="H60" i="7"/>
  <c r="I60" i="7" s="1"/>
  <c r="J60" i="7" s="1"/>
  <c r="H61" i="7"/>
  <c r="I61" i="7" s="1"/>
  <c r="J61" i="7" s="1"/>
  <c r="V42" i="7"/>
  <c r="V43" i="7" s="1"/>
  <c r="U42" i="7"/>
  <c r="U43" i="7" s="1"/>
  <c r="T42" i="7"/>
  <c r="T43" i="7" s="1"/>
  <c r="S42" i="7"/>
  <c r="S43" i="7" s="1"/>
  <c r="R42" i="7"/>
  <c r="R43" i="7" s="1"/>
  <c r="Q42" i="7"/>
  <c r="Q43" i="7" s="1"/>
  <c r="G42" i="7"/>
  <c r="G43" i="7" s="1"/>
  <c r="V26" i="7"/>
  <c r="V27" i="7" s="1"/>
  <c r="U26" i="7"/>
  <c r="U27" i="7" s="1"/>
  <c r="T26" i="7"/>
  <c r="T27" i="7" s="1"/>
  <c r="S26" i="7"/>
  <c r="S27" i="7" s="1"/>
  <c r="R26" i="7"/>
  <c r="R27" i="7" s="1"/>
  <c r="Q26" i="7"/>
  <c r="Q27" i="7" s="1"/>
  <c r="G26" i="7"/>
  <c r="G27" i="7" s="1"/>
  <c r="Q10" i="7"/>
  <c r="Q11" i="7" s="1"/>
  <c r="R10" i="7"/>
  <c r="R11" i="7" s="1"/>
  <c r="S10" i="7"/>
  <c r="S11" i="7" s="1"/>
  <c r="T10" i="7"/>
  <c r="T11" i="7" s="1"/>
  <c r="U10" i="7"/>
  <c r="U11" i="7" s="1"/>
  <c r="V10" i="7"/>
  <c r="V11" i="7" s="1"/>
  <c r="G10" i="7"/>
  <c r="G11" i="7" s="1"/>
  <c r="H12" i="7"/>
  <c r="I12" i="7" s="1"/>
  <c r="J12" i="7" s="1"/>
  <c r="H242" i="7"/>
  <c r="I242" i="7" s="1"/>
  <c r="J242" i="7" s="1"/>
  <c r="K242" i="7" s="1"/>
  <c r="F242" i="7"/>
  <c r="H241" i="7"/>
  <c r="I241" i="7" s="1"/>
  <c r="J241" i="7" s="1"/>
  <c r="K241" i="7" s="1"/>
  <c r="F241" i="7"/>
  <c r="H239" i="7"/>
  <c r="I239" i="7" s="1"/>
  <c r="J239" i="7" s="1"/>
  <c r="F239" i="7"/>
  <c r="H238" i="7"/>
  <c r="I238" i="7" s="1"/>
  <c r="J238" i="7" s="1"/>
  <c r="H237" i="7"/>
  <c r="I237" i="7" s="1"/>
  <c r="J237" i="7" s="1"/>
  <c r="H236" i="7"/>
  <c r="H230" i="7"/>
  <c r="I230" i="7" s="1"/>
  <c r="J230" i="7" s="1"/>
  <c r="F230" i="7"/>
  <c r="H229" i="7"/>
  <c r="I229" i="7" s="1"/>
  <c r="J229" i="7" s="1"/>
  <c r="H228" i="7"/>
  <c r="I228" i="7" s="1"/>
  <c r="J228" i="7" s="1"/>
  <c r="F228" i="7"/>
  <c r="H227" i="7"/>
  <c r="I227" i="7" s="1"/>
  <c r="J227" i="7" s="1"/>
  <c r="K227" i="7" s="1"/>
  <c r="H226" i="7"/>
  <c r="I226" i="7" s="1"/>
  <c r="J226" i="7" s="1"/>
  <c r="K226" i="7" s="1"/>
  <c r="F226" i="7"/>
  <c r="H223" i="7"/>
  <c r="I223" i="7" s="1"/>
  <c r="J223" i="7" s="1"/>
  <c r="F223" i="7"/>
  <c r="H222" i="7"/>
  <c r="I222" i="7" s="1"/>
  <c r="J222" i="7" s="1"/>
  <c r="F222" i="7"/>
  <c r="H221" i="7"/>
  <c r="I221" i="7" s="1"/>
  <c r="J221" i="7" s="1"/>
  <c r="K221" i="7" s="1"/>
  <c r="F221" i="7"/>
  <c r="H220" i="7"/>
  <c r="I220" i="7" s="1"/>
  <c r="J220" i="7" s="1"/>
  <c r="K220" i="7" s="1"/>
  <c r="F220" i="7"/>
  <c r="H217" i="7"/>
  <c r="I217" i="7" s="1"/>
  <c r="J217" i="7" s="1"/>
  <c r="K217" i="7" s="1"/>
  <c r="F217" i="7"/>
  <c r="H216" i="7"/>
  <c r="I216" i="7" s="1"/>
  <c r="J216" i="7" s="1"/>
  <c r="F216" i="7"/>
  <c r="H215" i="7"/>
  <c r="I215" i="7" s="1"/>
  <c r="J215" i="7" s="1"/>
  <c r="H213" i="7"/>
  <c r="I213" i="7" s="1"/>
  <c r="J213" i="7" s="1"/>
  <c r="F213" i="7"/>
  <c r="H210" i="7"/>
  <c r="I210" i="7" s="1"/>
  <c r="J210" i="7" s="1"/>
  <c r="F210" i="7"/>
  <c r="H209" i="7"/>
  <c r="I209" i="7" s="1"/>
  <c r="J209" i="7" s="1"/>
  <c r="F209" i="7"/>
  <c r="H208" i="7"/>
  <c r="I208" i="7" s="1"/>
  <c r="F208" i="7"/>
  <c r="H207" i="7"/>
  <c r="I207" i="7" s="1"/>
  <c r="J207" i="7" s="1"/>
  <c r="K207" i="7" s="1"/>
  <c r="F207" i="7"/>
  <c r="H206" i="7"/>
  <c r="I206" i="7" s="1"/>
  <c r="J206" i="7" s="1"/>
  <c r="K206" i="7" s="1"/>
  <c r="F206" i="7"/>
  <c r="H205" i="7"/>
  <c r="I205" i="7" s="1"/>
  <c r="J205" i="7" s="1"/>
  <c r="F205" i="7"/>
  <c r="H204" i="7"/>
  <c r="I204" i="7" s="1"/>
  <c r="J204" i="7" s="1"/>
  <c r="F204" i="7"/>
  <c r="H200" i="7"/>
  <c r="I200" i="7" s="1"/>
  <c r="J200" i="7" s="1"/>
  <c r="K200" i="7" s="1"/>
  <c r="F200" i="7"/>
  <c r="H199" i="7"/>
  <c r="I199" i="7" s="1"/>
  <c r="J199" i="7" s="1"/>
  <c r="F199" i="7"/>
  <c r="H198" i="7"/>
  <c r="I198" i="7" s="1"/>
  <c r="J198" i="7" s="1"/>
  <c r="K198" i="7" s="1"/>
  <c r="F198" i="7"/>
  <c r="H193" i="7"/>
  <c r="I193" i="7" s="1"/>
  <c r="J193" i="7" s="1"/>
  <c r="K193" i="7" s="1"/>
  <c r="F193" i="7"/>
  <c r="H192" i="7"/>
  <c r="I192" i="7" s="1"/>
  <c r="J192" i="7" s="1"/>
  <c r="F192" i="7"/>
  <c r="H191" i="7"/>
  <c r="I191" i="7" s="1"/>
  <c r="J191" i="7" s="1"/>
  <c r="F191" i="7"/>
  <c r="H190" i="7"/>
  <c r="I190" i="7" s="1"/>
  <c r="J190" i="7" s="1"/>
  <c r="F190" i="7"/>
  <c r="H189" i="7"/>
  <c r="I189" i="7" s="1"/>
  <c r="J189" i="7" s="1"/>
  <c r="H188" i="7"/>
  <c r="I188" i="7" s="1"/>
  <c r="J188" i="7" s="1"/>
  <c r="K188" i="7" s="1"/>
  <c r="F188" i="7"/>
  <c r="H185" i="7"/>
  <c r="I185" i="7" s="1"/>
  <c r="J185" i="7" s="1"/>
  <c r="H184" i="7"/>
  <c r="I184" i="7" s="1"/>
  <c r="J184" i="7" s="1"/>
  <c r="H183" i="7"/>
  <c r="I183" i="7" s="1"/>
  <c r="J183" i="7" s="1"/>
  <c r="F183" i="7"/>
  <c r="H182" i="7"/>
  <c r="I182" i="7" s="1"/>
  <c r="J182" i="7" s="1"/>
  <c r="H181" i="7"/>
  <c r="I181" i="7" s="1"/>
  <c r="J181" i="7" s="1"/>
  <c r="F181" i="7"/>
  <c r="H180" i="7"/>
  <c r="I180" i="7" s="1"/>
  <c r="J180" i="7" s="1"/>
  <c r="K180" i="7" s="1"/>
  <c r="H179" i="7"/>
  <c r="I179" i="7" s="1"/>
  <c r="J179" i="7" s="1"/>
  <c r="F179" i="7"/>
  <c r="H178" i="7"/>
  <c r="I178" i="7" s="1"/>
  <c r="J178" i="7" s="1"/>
  <c r="F178" i="7"/>
  <c r="H177" i="7"/>
  <c r="I177" i="7" s="1"/>
  <c r="J177" i="7" s="1"/>
  <c r="F177" i="7"/>
  <c r="H176" i="7"/>
  <c r="I176" i="7" s="1"/>
  <c r="J176" i="7" s="1"/>
  <c r="H175" i="7"/>
  <c r="I175" i="7" s="1"/>
  <c r="J175" i="7" s="1"/>
  <c r="H174" i="7"/>
  <c r="I174" i="7" s="1"/>
  <c r="J174" i="7" s="1"/>
  <c r="F174" i="7"/>
  <c r="H173" i="7"/>
  <c r="I173" i="7" s="1"/>
  <c r="J173" i="7" s="1"/>
  <c r="F173" i="7"/>
  <c r="H172" i="7"/>
  <c r="I172" i="7" s="1"/>
  <c r="J172" i="7" s="1"/>
  <c r="F172" i="7"/>
  <c r="H169" i="7"/>
  <c r="I169" i="7" s="1"/>
  <c r="J169" i="7" s="1"/>
  <c r="H168" i="7"/>
  <c r="I168" i="7" s="1"/>
  <c r="J168" i="7" s="1"/>
  <c r="K168" i="7" s="1"/>
  <c r="H167" i="7"/>
  <c r="I167" i="7" s="1"/>
  <c r="J167" i="7" s="1"/>
  <c r="K167" i="7" s="1"/>
  <c r="H166" i="7"/>
  <c r="I166" i="7" s="1"/>
  <c r="J166" i="7" s="1"/>
  <c r="K166" i="7" s="1"/>
  <c r="F166" i="7"/>
  <c r="H165" i="7"/>
  <c r="I165" i="7" s="1"/>
  <c r="J165" i="7" s="1"/>
  <c r="F165" i="7"/>
  <c r="H164" i="7"/>
  <c r="I164" i="7" s="1"/>
  <c r="J164" i="7" s="1"/>
  <c r="H163" i="7"/>
  <c r="I163" i="7" s="1"/>
  <c r="J163" i="7" s="1"/>
  <c r="H162" i="7"/>
  <c r="I162" i="7" s="1"/>
  <c r="J162" i="7" s="1"/>
  <c r="K162" i="7" s="1"/>
  <c r="H161" i="7"/>
  <c r="I161" i="7" s="1"/>
  <c r="J161" i="7" s="1"/>
  <c r="K161" i="7" s="1"/>
  <c r="F161" i="7"/>
  <c r="H159" i="7"/>
  <c r="I159" i="7" s="1"/>
  <c r="J159" i="7" s="1"/>
  <c r="F159" i="7"/>
  <c r="H158" i="7"/>
  <c r="I158" i="7" s="1"/>
  <c r="J158" i="7" s="1"/>
  <c r="F158" i="7"/>
  <c r="H157" i="7"/>
  <c r="I157" i="7" s="1"/>
  <c r="J157" i="7" s="1"/>
  <c r="F157" i="7"/>
  <c r="H156" i="7"/>
  <c r="I156" i="7" s="1"/>
  <c r="J156" i="7" s="1"/>
  <c r="H153" i="7"/>
  <c r="I153" i="7" s="1"/>
  <c r="J153" i="7" s="1"/>
  <c r="H152" i="7"/>
  <c r="I152" i="7" s="1"/>
  <c r="J152" i="7" s="1"/>
  <c r="F152" i="7"/>
  <c r="H150" i="7"/>
  <c r="I150" i="7" s="1"/>
  <c r="J150" i="7" s="1"/>
  <c r="H149" i="7"/>
  <c r="I149" i="7" s="1"/>
  <c r="J149" i="7" s="1"/>
  <c r="F149" i="7"/>
  <c r="H148" i="7"/>
  <c r="I148" i="7" s="1"/>
  <c r="J148" i="7" s="1"/>
  <c r="K148" i="7" s="1"/>
  <c r="F148" i="7"/>
  <c r="H147" i="7"/>
  <c r="I147" i="7" s="1"/>
  <c r="J147" i="7" s="1"/>
  <c r="K147" i="7" s="1"/>
  <c r="F147" i="7"/>
  <c r="H146" i="7"/>
  <c r="I146" i="7" s="1"/>
  <c r="J146" i="7" s="1"/>
  <c r="K146" i="7" s="1"/>
  <c r="F146" i="7"/>
  <c r="H144" i="7"/>
  <c r="I144" i="7" s="1"/>
  <c r="J144" i="7" s="1"/>
  <c r="H143" i="7"/>
  <c r="I143" i="7" s="1"/>
  <c r="J143" i="7" s="1"/>
  <c r="H142" i="7"/>
  <c r="I142" i="7" s="1"/>
  <c r="J142" i="7" s="1"/>
  <c r="K142" i="7" s="1"/>
  <c r="F142" i="7"/>
  <c r="H141" i="7"/>
  <c r="I141" i="7" s="1"/>
  <c r="J141" i="7" s="1"/>
  <c r="K141" i="7" s="1"/>
  <c r="F141" i="7"/>
  <c r="H137" i="7"/>
  <c r="H138" i="7" s="1"/>
  <c r="H139" i="7" s="1"/>
  <c r="H67" i="7"/>
  <c r="I67" i="7" s="1"/>
  <c r="J67" i="7" s="1"/>
  <c r="F67" i="7"/>
  <c r="H65" i="7"/>
  <c r="I65" i="7" s="1"/>
  <c r="J65" i="7" s="1"/>
  <c r="H63" i="7"/>
  <c r="I63" i="7" s="1"/>
  <c r="J63" i="7" s="1"/>
  <c r="K63" i="7" s="1"/>
  <c r="F63" i="7"/>
  <c r="H62" i="7"/>
  <c r="I62" i="7" s="1"/>
  <c r="J62" i="7" s="1"/>
  <c r="F62" i="7"/>
  <c r="H56" i="7"/>
  <c r="I56" i="7" s="1"/>
  <c r="J56" i="7" s="1"/>
  <c r="F56" i="7"/>
  <c r="H55" i="7"/>
  <c r="I55" i="7" s="1"/>
  <c r="J55" i="7" s="1"/>
  <c r="K55" i="7" s="1"/>
  <c r="H54" i="7"/>
  <c r="I54" i="7" s="1"/>
  <c r="J54" i="7" s="1"/>
  <c r="F54" i="7"/>
  <c r="H53" i="7"/>
  <c r="I53" i="7" s="1"/>
  <c r="J53" i="7" s="1"/>
  <c r="F53" i="7"/>
  <c r="H49" i="7"/>
  <c r="I49" i="7" s="1"/>
  <c r="J49" i="7" s="1"/>
  <c r="H48" i="7"/>
  <c r="I48" i="7" s="1"/>
  <c r="J48" i="7" s="1"/>
  <c r="F48" i="7"/>
  <c r="H47" i="7"/>
  <c r="I47" i="7" s="1"/>
  <c r="J47" i="7" s="1"/>
  <c r="F47" i="7"/>
  <c r="H46" i="7"/>
  <c r="I46" i="7" s="1"/>
  <c r="J46" i="7" s="1"/>
  <c r="H45" i="7"/>
  <c r="I45" i="7" s="1"/>
  <c r="J45" i="7" s="1"/>
  <c r="K45" i="7" s="1"/>
  <c r="F45" i="7"/>
  <c r="H40" i="7"/>
  <c r="I40" i="7" s="1"/>
  <c r="J40" i="7" s="1"/>
  <c r="F40" i="7"/>
  <c r="H39" i="7"/>
  <c r="I39" i="7" s="1"/>
  <c r="J39" i="7" s="1"/>
  <c r="F39" i="7"/>
  <c r="H37" i="7"/>
  <c r="I37" i="7" s="1"/>
  <c r="J37" i="7" s="1"/>
  <c r="H36" i="7"/>
  <c r="F36" i="7"/>
  <c r="H32" i="7"/>
  <c r="I32" i="7" s="1"/>
  <c r="J32" i="7" s="1"/>
  <c r="K32" i="7" s="1"/>
  <c r="H31" i="7"/>
  <c r="I31" i="7" s="1"/>
  <c r="J31" i="7" s="1"/>
  <c r="K31" i="7" s="1"/>
  <c r="F31" i="7"/>
  <c r="H30" i="7"/>
  <c r="I30" i="7" s="1"/>
  <c r="J30" i="7" s="1"/>
  <c r="F30" i="7"/>
  <c r="H29" i="7"/>
  <c r="I29" i="7" s="1"/>
  <c r="J29" i="7" s="1"/>
  <c r="F29" i="7"/>
  <c r="H28" i="7"/>
  <c r="I28" i="7" s="1"/>
  <c r="J28" i="7" s="1"/>
  <c r="F28" i="7"/>
  <c r="H25" i="7"/>
  <c r="I25" i="7" s="1"/>
  <c r="J25" i="7" s="1"/>
  <c r="F25" i="7"/>
  <c r="H16" i="7"/>
  <c r="I16" i="7" s="1"/>
  <c r="J16" i="7" s="1"/>
  <c r="H15" i="7"/>
  <c r="I15" i="7" s="1"/>
  <c r="J15" i="7" s="1"/>
  <c r="F15" i="7"/>
  <c r="H14" i="7"/>
  <c r="I14" i="7" s="1"/>
  <c r="J14" i="7" s="1"/>
  <c r="F14" i="7"/>
  <c r="H13" i="7"/>
  <c r="I13" i="7" s="1"/>
  <c r="J13" i="7" s="1"/>
  <c r="H9" i="7"/>
  <c r="I9" i="7" s="1"/>
  <c r="J9" i="7" s="1"/>
  <c r="K9" i="7" s="1"/>
  <c r="F9" i="7"/>
  <c r="H8" i="7"/>
  <c r="I8" i="7" s="1"/>
  <c r="J8" i="7" s="1"/>
  <c r="F8" i="7"/>
  <c r="H7" i="7"/>
  <c r="I7" i="7" s="1"/>
  <c r="J7" i="7" s="1"/>
  <c r="H6" i="7"/>
  <c r="I6" i="7" s="1"/>
  <c r="J6" i="7" s="1"/>
  <c r="F6" i="7"/>
  <c r="H5" i="7"/>
  <c r="I5" i="7" s="1"/>
  <c r="J5" i="7" s="1"/>
  <c r="F5" i="7"/>
  <c r="H4" i="7"/>
  <c r="I4" i="7" s="1"/>
  <c r="J4" i="7" s="1"/>
  <c r="H3" i="7"/>
  <c r="I3" i="7" s="1"/>
  <c r="J3" i="7" s="1"/>
  <c r="K3" i="7" s="1"/>
  <c r="F3" i="7"/>
  <c r="M90" i="7" l="1"/>
  <c r="M106" i="7"/>
  <c r="M122" i="7"/>
  <c r="K91" i="7"/>
  <c r="M91" i="7" s="1"/>
  <c r="K123" i="7"/>
  <c r="M123" i="7" s="1"/>
  <c r="G244" i="7"/>
  <c r="S235" i="7"/>
  <c r="S243" i="7" s="1"/>
  <c r="S244" i="7" s="1"/>
  <c r="L220" i="7"/>
  <c r="M220" i="7" s="1"/>
  <c r="L147" i="7"/>
  <c r="M147" i="7" s="1"/>
  <c r="L207" i="7"/>
  <c r="M207" i="7" s="1"/>
  <c r="V243" i="7"/>
  <c r="V244" i="7" s="1"/>
  <c r="T235" i="7"/>
  <c r="T243" i="7" s="1"/>
  <c r="T244" i="7" s="1"/>
  <c r="L226" i="7"/>
  <c r="M226" i="7" s="1"/>
  <c r="K107" i="7"/>
  <c r="M107" i="7" s="1"/>
  <c r="L141" i="7"/>
  <c r="M141" i="7" s="1"/>
  <c r="L161" i="7"/>
  <c r="M161" i="7" s="1"/>
  <c r="L167" i="7"/>
  <c r="M167" i="7" s="1"/>
  <c r="R235" i="7"/>
  <c r="R243" i="7" s="1"/>
  <c r="R244" i="7" s="1"/>
  <c r="Q235" i="7"/>
  <c r="Q243" i="7" s="1"/>
  <c r="Q244" i="7" s="1"/>
  <c r="I236" i="7"/>
  <c r="H243" i="7"/>
  <c r="L241" i="7"/>
  <c r="M241" i="7" s="1"/>
  <c r="U235" i="7"/>
  <c r="U243" i="7" s="1"/>
  <c r="L1338" i="8"/>
  <c r="M1338" i="8"/>
  <c r="I234" i="7"/>
  <c r="I235" i="7" s="1"/>
  <c r="J234" i="7"/>
  <c r="J235" i="7" s="1"/>
  <c r="H234" i="7"/>
  <c r="H235" i="7" s="1"/>
  <c r="I218" i="7"/>
  <c r="I219" i="7" s="1"/>
  <c r="I202" i="7"/>
  <c r="I203" i="7" s="1"/>
  <c r="H218" i="7"/>
  <c r="H219" i="7" s="1"/>
  <c r="J186" i="7"/>
  <c r="J187" i="7" s="1"/>
  <c r="J202" i="7"/>
  <c r="J203" i="7" s="1"/>
  <c r="H202" i="7"/>
  <c r="H203" i="7" s="1"/>
  <c r="I186" i="7"/>
  <c r="I187" i="7" s="1"/>
  <c r="J170" i="7"/>
  <c r="J171" i="7" s="1"/>
  <c r="H186" i="7"/>
  <c r="H187" i="7" s="1"/>
  <c r="I170" i="7"/>
  <c r="I171" i="7" s="1"/>
  <c r="H170" i="7"/>
  <c r="H171" i="7" s="1"/>
  <c r="J154" i="7"/>
  <c r="J155" i="7" s="1"/>
  <c r="I154" i="7"/>
  <c r="I155" i="7" s="1"/>
  <c r="H154" i="7"/>
  <c r="H155" i="7" s="1"/>
  <c r="J74" i="7"/>
  <c r="J75" i="7" s="1"/>
  <c r="I74" i="7"/>
  <c r="I75" i="7" s="1"/>
  <c r="H74" i="7"/>
  <c r="H75" i="7" s="1"/>
  <c r="I58" i="7"/>
  <c r="I59" i="7" s="1"/>
  <c r="J58" i="7"/>
  <c r="J59" i="7" s="1"/>
  <c r="H58" i="7"/>
  <c r="H59" i="7" s="1"/>
  <c r="K61" i="7"/>
  <c r="K60" i="7"/>
  <c r="J26" i="7"/>
  <c r="J27" i="7" s="1"/>
  <c r="H42" i="7"/>
  <c r="H43" i="7" s="1"/>
  <c r="I26" i="7"/>
  <c r="I27" i="7" s="1"/>
  <c r="I10" i="7"/>
  <c r="I11" i="7" s="1"/>
  <c r="H10" i="7"/>
  <c r="H11" i="7" s="1"/>
  <c r="H26" i="7"/>
  <c r="H27" i="7" s="1"/>
  <c r="K12" i="7"/>
  <c r="K54" i="7"/>
  <c r="K62" i="7"/>
  <c r="K152" i="7"/>
  <c r="K178" i="7"/>
  <c r="K184" i="7"/>
  <c r="K192" i="7"/>
  <c r="J10" i="7"/>
  <c r="K14" i="7"/>
  <c r="K150" i="7"/>
  <c r="K5" i="7"/>
  <c r="L9" i="7"/>
  <c r="M9" i="7" s="1"/>
  <c r="K15" i="7"/>
  <c r="K48" i="7"/>
  <c r="K157" i="7"/>
  <c r="K8" i="7"/>
  <c r="K13" i="7"/>
  <c r="K53" i="7"/>
  <c r="K164" i="7"/>
  <c r="K172" i="7"/>
  <c r="K209" i="7"/>
  <c r="K4" i="7"/>
  <c r="K16" i="7"/>
  <c r="K29" i="7"/>
  <c r="K46" i="7"/>
  <c r="K49" i="7"/>
  <c r="K149" i="7"/>
  <c r="K6" i="7"/>
  <c r="K25" i="7"/>
  <c r="L31" i="7"/>
  <c r="M31" i="7" s="1"/>
  <c r="K39" i="7"/>
  <c r="K65" i="7"/>
  <c r="K143" i="7"/>
  <c r="K176" i="7"/>
  <c r="K182" i="7"/>
  <c r="K190" i="7"/>
  <c r="K237" i="7"/>
  <c r="K30" i="7"/>
  <c r="K47" i="7"/>
  <c r="K7" i="7"/>
  <c r="L32" i="7"/>
  <c r="M32" i="7" s="1"/>
  <c r="K40" i="7"/>
  <c r="K144" i="7"/>
  <c r="K163" i="7"/>
  <c r="K169" i="7"/>
  <c r="L3" i="7"/>
  <c r="M3" i="7" s="1"/>
  <c r="K28" i="7"/>
  <c r="K37" i="7"/>
  <c r="K174" i="7"/>
  <c r="K179" i="7"/>
  <c r="K185" i="7"/>
  <c r="L206" i="7"/>
  <c r="M206" i="7" s="1"/>
  <c r="J208" i="7"/>
  <c r="J218" i="7" s="1"/>
  <c r="J219" i="7" s="1"/>
  <c r="L217" i="7"/>
  <c r="M217" i="7" s="1"/>
  <c r="K239" i="7"/>
  <c r="L45" i="7"/>
  <c r="M45" i="7" s="1"/>
  <c r="L55" i="7"/>
  <c r="M55" i="7" s="1"/>
  <c r="L63" i="7"/>
  <c r="M63" i="7" s="1"/>
  <c r="L146" i="7"/>
  <c r="M146" i="7" s="1"/>
  <c r="L166" i="7"/>
  <c r="M166" i="7" s="1"/>
  <c r="L193" i="7"/>
  <c r="M193" i="7" s="1"/>
  <c r="K199" i="7"/>
  <c r="K205" i="7"/>
  <c r="K213" i="7"/>
  <c r="K216" i="7"/>
  <c r="K230" i="7"/>
  <c r="L188" i="7"/>
  <c r="M188" i="7" s="1"/>
  <c r="K215" i="7"/>
  <c r="K229" i="7"/>
  <c r="K56" i="7"/>
  <c r="K165" i="7"/>
  <c r="K173" i="7"/>
  <c r="K222" i="7"/>
  <c r="K228" i="7"/>
  <c r="K67" i="7"/>
  <c r="K210" i="7"/>
  <c r="I36" i="7"/>
  <c r="I42" i="7" s="1"/>
  <c r="I43" i="7" s="1"/>
  <c r="L142" i="7"/>
  <c r="M142" i="7" s="1"/>
  <c r="K153" i="7"/>
  <c r="K156" i="7"/>
  <c r="K177" i="7"/>
  <c r="K183" i="7"/>
  <c r="K191" i="7"/>
  <c r="L198" i="7"/>
  <c r="M198" i="7" s="1"/>
  <c r="L221" i="7"/>
  <c r="M221" i="7" s="1"/>
  <c r="L227" i="7"/>
  <c r="M227" i="7" s="1"/>
  <c r="L180" i="7"/>
  <c r="M180" i="7" s="1"/>
  <c r="K204" i="7"/>
  <c r="K223" i="7"/>
  <c r="K159" i="7"/>
  <c r="L200" i="7"/>
  <c r="M200" i="7" s="1"/>
  <c r="I137" i="7"/>
  <c r="I138" i="7" s="1"/>
  <c r="L148" i="7"/>
  <c r="M148" i="7" s="1"/>
  <c r="K158" i="7"/>
  <c r="L162" i="7"/>
  <c r="M162" i="7" s="1"/>
  <c r="L168" i="7"/>
  <c r="M168" i="7" s="1"/>
  <c r="K175" i="7"/>
  <c r="K181" i="7"/>
  <c r="K189" i="7"/>
  <c r="K238" i="7"/>
  <c r="L242" i="7"/>
  <c r="M242" i="7" s="1"/>
  <c r="L177" i="7" l="1"/>
  <c r="M177" i="7" s="1"/>
  <c r="L229" i="7"/>
  <c r="M229" i="7" s="1"/>
  <c r="L37" i="7"/>
  <c r="M37" i="7" s="1"/>
  <c r="L29" i="7"/>
  <c r="M29" i="7" s="1"/>
  <c r="L15" i="7"/>
  <c r="M15" i="7" s="1"/>
  <c r="L62" i="7"/>
  <c r="M62" i="7" s="1"/>
  <c r="L238" i="7"/>
  <c r="M238" i="7" s="1"/>
  <c r="L158" i="7"/>
  <c r="M158" i="7" s="1"/>
  <c r="L204" i="7"/>
  <c r="M204" i="7" s="1"/>
  <c r="L215" i="7"/>
  <c r="M215" i="7" s="1"/>
  <c r="L199" i="7"/>
  <c r="M199" i="7" s="1"/>
  <c r="L25" i="7"/>
  <c r="M25" i="7" s="1"/>
  <c r="L54" i="7"/>
  <c r="M54" i="7" s="1"/>
  <c r="L153" i="7"/>
  <c r="M153" i="7" s="1"/>
  <c r="L7" i="7"/>
  <c r="M7" i="7" s="1"/>
  <c r="L6" i="7"/>
  <c r="M6" i="7" s="1"/>
  <c r="L4" i="7"/>
  <c r="M4" i="7" s="1"/>
  <c r="L13" i="7"/>
  <c r="M13" i="7" s="1"/>
  <c r="L5" i="7"/>
  <c r="M5" i="7" s="1"/>
  <c r="L192" i="7"/>
  <c r="M192" i="7" s="1"/>
  <c r="L173" i="7"/>
  <c r="M173" i="7" s="1"/>
  <c r="L184" i="7"/>
  <c r="M184" i="7" s="1"/>
  <c r="L181" i="7"/>
  <c r="M181" i="7" s="1"/>
  <c r="L185" i="7"/>
  <c r="M185" i="7" s="1"/>
  <c r="L143" i="7"/>
  <c r="M143" i="7" s="1"/>
  <c r="L175" i="7"/>
  <c r="M175" i="7" s="1"/>
  <c r="L191" i="7"/>
  <c r="M191" i="7" s="1"/>
  <c r="L216" i="7"/>
  <c r="M216" i="7" s="1"/>
  <c r="L179" i="7"/>
  <c r="M179" i="7" s="1"/>
  <c r="L163" i="7"/>
  <c r="M163" i="7" s="1"/>
  <c r="L65" i="7"/>
  <c r="M65" i="7" s="1"/>
  <c r="L178" i="7"/>
  <c r="M178" i="7" s="1"/>
  <c r="H244" i="7"/>
  <c r="L159" i="7"/>
  <c r="M159" i="7" s="1"/>
  <c r="L56" i="7"/>
  <c r="M56" i="7" s="1"/>
  <c r="L239" i="7"/>
  <c r="M239" i="7" s="1"/>
  <c r="L174" i="7"/>
  <c r="M174" i="7" s="1"/>
  <c r="L39" i="7"/>
  <c r="M39" i="7" s="1"/>
  <c r="L14" i="7"/>
  <c r="M14" i="7" s="1"/>
  <c r="L152" i="7"/>
  <c r="M152" i="7" s="1"/>
  <c r="J236" i="7"/>
  <c r="I243" i="7"/>
  <c r="L222" i="7"/>
  <c r="M222" i="7" s="1"/>
  <c r="K234" i="7"/>
  <c r="K202" i="7"/>
  <c r="L205" i="7"/>
  <c r="M205" i="7" s="1"/>
  <c r="L172" i="7"/>
  <c r="M172" i="7" s="1"/>
  <c r="K186" i="7"/>
  <c r="L156" i="7"/>
  <c r="M156" i="7" s="1"/>
  <c r="K170" i="7"/>
  <c r="K154" i="7"/>
  <c r="K58" i="7"/>
  <c r="L60" i="7"/>
  <c r="M60" i="7" s="1"/>
  <c r="K74" i="7"/>
  <c r="L61" i="7"/>
  <c r="M61" i="7" s="1"/>
  <c r="L28" i="7"/>
  <c r="M28" i="7" s="1"/>
  <c r="J11" i="7"/>
  <c r="L12" i="7"/>
  <c r="M12" i="7" s="1"/>
  <c r="K26" i="7"/>
  <c r="L48" i="7"/>
  <c r="M48" i="7" s="1"/>
  <c r="K208" i="7"/>
  <c r="L183" i="7"/>
  <c r="M183" i="7" s="1"/>
  <c r="L210" i="7"/>
  <c r="M210" i="7" s="1"/>
  <c r="L49" i="7"/>
  <c r="M49" i="7" s="1"/>
  <c r="L189" i="7"/>
  <c r="M189" i="7" s="1"/>
  <c r="J137" i="7"/>
  <c r="J138" i="7" s="1"/>
  <c r="J139" i="7" s="1"/>
  <c r="L223" i="7"/>
  <c r="M223" i="7" s="1"/>
  <c r="J36" i="7"/>
  <c r="J42" i="7" s="1"/>
  <c r="J43" i="7" s="1"/>
  <c r="L228" i="7"/>
  <c r="M228" i="7" s="1"/>
  <c r="L165" i="7"/>
  <c r="M165" i="7" s="1"/>
  <c r="L237" i="7"/>
  <c r="M237" i="7" s="1"/>
  <c r="L182" i="7"/>
  <c r="M182" i="7" s="1"/>
  <c r="L164" i="7"/>
  <c r="M164" i="7" s="1"/>
  <c r="L144" i="7"/>
  <c r="M144" i="7" s="1"/>
  <c r="L40" i="7"/>
  <c r="M40" i="7" s="1"/>
  <c r="L47" i="7"/>
  <c r="M47" i="7" s="1"/>
  <c r="L46" i="7"/>
  <c r="M46" i="7" s="1"/>
  <c r="L16" i="7"/>
  <c r="M16" i="7" s="1"/>
  <c r="L8" i="7"/>
  <c r="M8" i="7" s="1"/>
  <c r="L157" i="7"/>
  <c r="M157" i="7" s="1"/>
  <c r="L150" i="7"/>
  <c r="M150" i="7" s="1"/>
  <c r="K10" i="7"/>
  <c r="L67" i="7"/>
  <c r="M67" i="7" s="1"/>
  <c r="L230" i="7"/>
  <c r="M230" i="7" s="1"/>
  <c r="L169" i="7"/>
  <c r="M169" i="7" s="1"/>
  <c r="L209" i="7"/>
  <c r="M209" i="7" s="1"/>
  <c r="L213" i="7"/>
  <c r="M213" i="7" s="1"/>
  <c r="L30" i="7"/>
  <c r="M30" i="7" s="1"/>
  <c r="L190" i="7"/>
  <c r="M190" i="7" s="1"/>
  <c r="L176" i="7"/>
  <c r="M176" i="7" s="1"/>
  <c r="L149" i="7"/>
  <c r="M149" i="7" s="1"/>
  <c r="L53" i="7"/>
  <c r="M53" i="7" s="1"/>
  <c r="K59" i="7" l="1"/>
  <c r="J243" i="7"/>
  <c r="J244" i="7" s="1"/>
  <c r="K236" i="7"/>
  <c r="L208" i="7"/>
  <c r="M208" i="7" s="1"/>
  <c r="K155" i="7"/>
  <c r="K203" i="7"/>
  <c r="K171" i="7"/>
  <c r="L234" i="7"/>
  <c r="L235" i="7" s="1"/>
  <c r="K235" i="7"/>
  <c r="K27" i="7"/>
  <c r="K75" i="7"/>
  <c r="K187" i="7"/>
  <c r="K218" i="7"/>
  <c r="L202" i="7"/>
  <c r="L203" i="7" s="1"/>
  <c r="L186" i="7"/>
  <c r="L187" i="7" s="1"/>
  <c r="L170" i="7"/>
  <c r="L171" i="7" s="1"/>
  <c r="L154" i="7"/>
  <c r="L155" i="7" s="1"/>
  <c r="I139" i="7"/>
  <c r="I244" i="7" s="1"/>
  <c r="L74" i="7"/>
  <c r="L75" i="7" s="1"/>
  <c r="L58" i="7"/>
  <c r="L59" i="7" s="1"/>
  <c r="L26" i="7"/>
  <c r="L27" i="7" s="1"/>
  <c r="L10" i="7"/>
  <c r="M10" i="7" s="1"/>
  <c r="K11" i="7"/>
  <c r="K36" i="7"/>
  <c r="K137" i="7"/>
  <c r="M234" i="7" l="1"/>
  <c r="M75" i="7"/>
  <c r="M155" i="7"/>
  <c r="M74" i="7"/>
  <c r="L218" i="7"/>
  <c r="L219" i="7" s="1"/>
  <c r="M170" i="7"/>
  <c r="M171" i="7"/>
  <c r="M59" i="7"/>
  <c r="M154" i="7"/>
  <c r="M27" i="7"/>
  <c r="M187" i="7"/>
  <c r="M203" i="7"/>
  <c r="M58" i="7"/>
  <c r="M26" i="7"/>
  <c r="M235" i="7"/>
  <c r="L236" i="7"/>
  <c r="L243" i="7" s="1"/>
  <c r="M236" i="7"/>
  <c r="M243" i="7" s="1"/>
  <c r="M202" i="7"/>
  <c r="M186" i="7"/>
  <c r="K243" i="7"/>
  <c r="L36" i="7"/>
  <c r="L42" i="7" s="1"/>
  <c r="L43" i="7" s="1"/>
  <c r="K42" i="7"/>
  <c r="M42" i="7" s="1"/>
  <c r="K219" i="7"/>
  <c r="L137" i="7"/>
  <c r="L138" i="7" s="1"/>
  <c r="L139" i="7" s="1"/>
  <c r="K138" i="7"/>
  <c r="L11" i="7"/>
  <c r="M11" i="7" s="1"/>
  <c r="M138" i="7" l="1"/>
  <c r="M219" i="7"/>
  <c r="M218" i="7"/>
  <c r="M36" i="7"/>
  <c r="M137" i="7"/>
  <c r="L244" i="7"/>
  <c r="K43" i="7"/>
  <c r="M43" i="7" s="1"/>
  <c r="K139" i="7"/>
  <c r="M139" i="7" s="1"/>
  <c r="M244" i="7" l="1"/>
  <c r="K244" i="7"/>
</calcChain>
</file>

<file path=xl/sharedStrings.xml><?xml version="1.0" encoding="utf-8"?>
<sst xmlns="http://schemas.openxmlformats.org/spreadsheetml/2006/main" count="1285" uniqueCount="294">
  <si>
    <t>上班卡</t>
    <phoneticPr fontId="2" type="noConversion"/>
  </si>
  <si>
    <t>工作經過
時間</t>
    <phoneticPr fontId="2" type="noConversion"/>
  </si>
  <si>
    <t>加班費</t>
    <phoneticPr fontId="2" type="noConversion"/>
  </si>
  <si>
    <t>例假日出勤</t>
    <phoneticPr fontId="2" type="noConversion"/>
  </si>
  <si>
    <t>休</t>
  </si>
  <si>
    <t>小計</t>
    <phoneticPr fontId="2" type="noConversion"/>
  </si>
  <si>
    <t>5月</t>
    <phoneticPr fontId="2" type="noConversion"/>
  </si>
  <si>
    <t>必休</t>
    <phoneticPr fontId="2" type="noConversion"/>
  </si>
  <si>
    <t>7月</t>
    <phoneticPr fontId="2" type="noConversion"/>
  </si>
  <si>
    <t>南部辦公室</t>
    <phoneticPr fontId="2" type="noConversion"/>
  </si>
  <si>
    <t>國慶日</t>
    <phoneticPr fontId="2" type="noConversion"/>
  </si>
  <si>
    <t>12月</t>
    <phoneticPr fontId="2" type="noConversion"/>
  </si>
  <si>
    <t>編號</t>
    <phoneticPr fontId="2" type="noConversion"/>
  </si>
  <si>
    <t>日期</t>
    <phoneticPr fontId="2" type="noConversion"/>
  </si>
  <si>
    <t>下班卡</t>
    <phoneticPr fontId="2" type="noConversion"/>
  </si>
  <si>
    <t>備註</t>
    <phoneticPr fontId="2" type="noConversion"/>
  </si>
  <si>
    <t>1月</t>
    <phoneticPr fontId="2" type="noConversion"/>
  </si>
  <si>
    <t>元旦</t>
    <phoneticPr fontId="2" type="noConversion"/>
  </si>
  <si>
    <t>2月</t>
    <phoneticPr fontId="2" type="noConversion"/>
  </si>
  <si>
    <t>228紀念日</t>
    <phoneticPr fontId="2" type="noConversion"/>
  </si>
  <si>
    <t>3月</t>
    <phoneticPr fontId="2" type="noConversion"/>
  </si>
  <si>
    <t>4月</t>
    <phoneticPr fontId="2" type="noConversion"/>
  </si>
  <si>
    <t>兒童清明</t>
    <phoneticPr fontId="2" type="noConversion"/>
  </si>
  <si>
    <t>勞動節</t>
    <phoneticPr fontId="2" type="noConversion"/>
  </si>
  <si>
    <t>6月</t>
    <phoneticPr fontId="2" type="noConversion"/>
  </si>
  <si>
    <t>休</t>
    <phoneticPr fontId="2" type="noConversion"/>
  </si>
  <si>
    <t>8月</t>
    <phoneticPr fontId="2" type="noConversion"/>
  </si>
  <si>
    <t>9月</t>
    <phoneticPr fontId="2" type="noConversion"/>
  </si>
  <si>
    <t>中秋節</t>
    <phoneticPr fontId="2" type="noConversion"/>
  </si>
  <si>
    <t>10月</t>
    <phoneticPr fontId="2" type="noConversion"/>
  </si>
  <si>
    <t>11月</t>
    <phoneticPr fontId="2" type="noConversion"/>
  </si>
  <si>
    <t>李麗美</t>
    <phoneticPr fontId="2" type="noConversion"/>
  </si>
  <si>
    <t>清明</t>
    <phoneticPr fontId="2" type="noConversion"/>
  </si>
  <si>
    <t>工作時數</t>
    <phoneticPr fontId="2" type="noConversion"/>
  </si>
  <si>
    <t>延長工時時數（4/3）</t>
    <phoneticPr fontId="2" type="noConversion"/>
  </si>
  <si>
    <t>延長工時時數（5/3）</t>
    <phoneticPr fontId="2" type="noConversion"/>
  </si>
  <si>
    <t>無打卡資料</t>
    <phoneticPr fontId="2" type="noConversion"/>
  </si>
  <si>
    <t>卷三P291</t>
    <phoneticPr fontId="2" type="noConversion"/>
  </si>
  <si>
    <t>實際工時時數</t>
    <phoneticPr fontId="2" type="noConversion"/>
  </si>
  <si>
    <t>無打卡時間</t>
    <phoneticPr fontId="2" type="noConversion"/>
  </si>
  <si>
    <t>必休</t>
    <phoneticPr fontId="2" type="noConversion"/>
  </si>
  <si>
    <t>年假</t>
    <phoneticPr fontId="2" type="noConversion"/>
  </si>
  <si>
    <t>必休3</t>
    <phoneticPr fontId="2" type="noConversion"/>
  </si>
  <si>
    <t>必休6</t>
    <phoneticPr fontId="2" type="noConversion"/>
  </si>
  <si>
    <t>年假</t>
    <phoneticPr fontId="2" type="noConversion"/>
  </si>
  <si>
    <t>年假1</t>
    <phoneticPr fontId="2" type="noConversion"/>
  </si>
  <si>
    <t>南部辦公室</t>
    <phoneticPr fontId="2" type="noConversion"/>
  </si>
  <si>
    <t>無打卡資料</t>
  </si>
  <si>
    <t>休假17</t>
    <phoneticPr fontId="2" type="noConversion"/>
  </si>
  <si>
    <t>卷二P145</t>
    <phoneticPr fontId="2" type="noConversion"/>
  </si>
  <si>
    <t>卷四P239</t>
    <phoneticPr fontId="2" type="noConversion"/>
  </si>
  <si>
    <t>卷三P263</t>
    <phoneticPr fontId="2" type="noConversion"/>
  </si>
  <si>
    <t>休6</t>
    <phoneticPr fontId="2" type="noConversion"/>
  </si>
  <si>
    <t>:</t>
    <phoneticPr fontId="2" type="noConversion"/>
  </si>
  <si>
    <t>卷二P147</t>
    <phoneticPr fontId="2" type="noConversion"/>
  </si>
  <si>
    <t>卷四P241</t>
    <phoneticPr fontId="2" type="noConversion"/>
  </si>
  <si>
    <t>休7</t>
    <phoneticPr fontId="2" type="noConversion"/>
  </si>
  <si>
    <t>卷三P265</t>
    <phoneticPr fontId="2" type="noConversion"/>
  </si>
  <si>
    <t>無打卡资料</t>
    <phoneticPr fontId="2" type="noConversion"/>
  </si>
  <si>
    <t>卷二P149</t>
    <phoneticPr fontId="2" type="noConversion"/>
  </si>
  <si>
    <t>卷三P267</t>
    <phoneticPr fontId="2" type="noConversion"/>
  </si>
  <si>
    <t>卷四P243</t>
    <phoneticPr fontId="2" type="noConversion"/>
  </si>
  <si>
    <t>休12</t>
    <phoneticPr fontId="2" type="noConversion"/>
  </si>
  <si>
    <t>卷二P151</t>
    <phoneticPr fontId="2" type="noConversion"/>
  </si>
  <si>
    <t>卷三P269</t>
    <phoneticPr fontId="2" type="noConversion"/>
  </si>
  <si>
    <t>卷四P245</t>
    <phoneticPr fontId="2" type="noConversion"/>
  </si>
  <si>
    <t>休4</t>
    <phoneticPr fontId="2" type="noConversion"/>
  </si>
  <si>
    <t>卷二P153</t>
    <phoneticPr fontId="2" type="noConversion"/>
  </si>
  <si>
    <t>卷三P271</t>
    <phoneticPr fontId="2" type="noConversion"/>
  </si>
  <si>
    <t>卷四P247</t>
    <phoneticPr fontId="2" type="noConversion"/>
  </si>
  <si>
    <t>休9</t>
    <phoneticPr fontId="2" type="noConversion"/>
  </si>
  <si>
    <t>卷二P155</t>
    <phoneticPr fontId="2" type="noConversion"/>
  </si>
  <si>
    <t>卷四P249</t>
    <phoneticPr fontId="2" type="noConversion"/>
  </si>
  <si>
    <t>休10</t>
    <phoneticPr fontId="2" type="noConversion"/>
  </si>
  <si>
    <t>卷二P157</t>
    <phoneticPr fontId="2" type="noConversion"/>
  </si>
  <si>
    <t>卷四P251</t>
    <phoneticPr fontId="2" type="noConversion"/>
  </si>
  <si>
    <t>卷四P255</t>
    <phoneticPr fontId="2" type="noConversion"/>
  </si>
  <si>
    <t>卷四P253</t>
    <phoneticPr fontId="2" type="noConversion"/>
  </si>
  <si>
    <t>卷二P159</t>
    <phoneticPr fontId="2" type="noConversion"/>
  </si>
  <si>
    <t>卷二P161</t>
    <phoneticPr fontId="2" type="noConversion"/>
  </si>
  <si>
    <t>休5</t>
    <phoneticPr fontId="2" type="noConversion"/>
  </si>
  <si>
    <t>卷二P163</t>
    <phoneticPr fontId="2" type="noConversion"/>
  </si>
  <si>
    <t>卷四P257</t>
    <phoneticPr fontId="2" type="noConversion"/>
  </si>
  <si>
    <t>卷二P165</t>
    <phoneticPr fontId="2" type="noConversion"/>
  </si>
  <si>
    <t>卷四P259</t>
    <phoneticPr fontId="2" type="noConversion"/>
  </si>
  <si>
    <t>卷二P167</t>
    <phoneticPr fontId="2" type="noConversion"/>
  </si>
  <si>
    <t>卷四P261</t>
    <phoneticPr fontId="2" type="noConversion"/>
  </si>
  <si>
    <t>南部教育訓練</t>
    <phoneticPr fontId="2" type="noConversion"/>
  </si>
  <si>
    <t>卷三P287</t>
    <phoneticPr fontId="2" type="noConversion"/>
  </si>
  <si>
    <t>卷三P285</t>
    <phoneticPr fontId="2" type="noConversion"/>
  </si>
  <si>
    <t>卷三P283</t>
    <phoneticPr fontId="2" type="noConversion"/>
  </si>
  <si>
    <t>卷三P281</t>
    <phoneticPr fontId="2" type="noConversion"/>
  </si>
  <si>
    <t>卷三P279</t>
    <phoneticPr fontId="2" type="noConversion"/>
  </si>
  <si>
    <t>卷三P277</t>
    <phoneticPr fontId="2" type="noConversion"/>
  </si>
  <si>
    <t>總計</t>
    <phoneticPr fontId="2" type="noConversion"/>
  </si>
  <si>
    <t>南部辦公室</t>
  </si>
  <si>
    <t>南部教育訓練</t>
  </si>
  <si>
    <t>卷二P177</t>
    <phoneticPr fontId="2" type="noConversion"/>
  </si>
  <si>
    <t>卷四P271</t>
    <phoneticPr fontId="2" type="noConversion"/>
  </si>
  <si>
    <t>休28</t>
    <phoneticPr fontId="2" type="noConversion"/>
  </si>
  <si>
    <t>卷三P289</t>
    <phoneticPr fontId="2" type="noConversion"/>
  </si>
  <si>
    <t>卷二P175</t>
    <phoneticPr fontId="2" type="noConversion"/>
  </si>
  <si>
    <t>卷四P269</t>
    <phoneticPr fontId="2" type="noConversion"/>
  </si>
  <si>
    <t>卷二P173</t>
    <phoneticPr fontId="2" type="noConversion"/>
  </si>
  <si>
    <t>卷四P267</t>
    <phoneticPr fontId="2" type="noConversion"/>
  </si>
  <si>
    <t>必休2</t>
    <phoneticPr fontId="2" type="noConversion"/>
  </si>
  <si>
    <t>卷二P171</t>
    <phoneticPr fontId="2" type="noConversion"/>
  </si>
  <si>
    <t>卷四P265</t>
    <phoneticPr fontId="2" type="noConversion"/>
  </si>
  <si>
    <t>卷二P169</t>
    <phoneticPr fontId="2" type="noConversion"/>
  </si>
  <si>
    <t>卷四P263</t>
    <phoneticPr fontId="2" type="noConversion"/>
  </si>
  <si>
    <t>卷二P143</t>
    <phoneticPr fontId="2" type="noConversion"/>
  </si>
  <si>
    <t>卷三P261</t>
    <phoneticPr fontId="2" type="noConversion"/>
  </si>
  <si>
    <t>卷四P237</t>
    <phoneticPr fontId="2" type="noConversion"/>
  </si>
  <si>
    <t>卷二P139</t>
    <phoneticPr fontId="2" type="noConversion"/>
  </si>
  <si>
    <t>卷三P257</t>
    <phoneticPr fontId="2" type="noConversion"/>
  </si>
  <si>
    <t>卷四P233</t>
    <phoneticPr fontId="2" type="noConversion"/>
  </si>
  <si>
    <t>休26</t>
    <phoneticPr fontId="2" type="noConversion"/>
  </si>
  <si>
    <t>卷二P137</t>
    <phoneticPr fontId="2" type="noConversion"/>
  </si>
  <si>
    <t>卷四P231</t>
    <phoneticPr fontId="2" type="noConversion"/>
  </si>
  <si>
    <t>卷二P135</t>
    <phoneticPr fontId="2" type="noConversion"/>
  </si>
  <si>
    <t>卷四P229</t>
    <phoneticPr fontId="2" type="noConversion"/>
  </si>
  <si>
    <t>卷三P247</t>
    <phoneticPr fontId="2" type="noConversion"/>
  </si>
  <si>
    <t>卷二P133</t>
    <phoneticPr fontId="2" type="noConversion"/>
  </si>
  <si>
    <t>卷四P227</t>
    <phoneticPr fontId="2" type="noConversion"/>
  </si>
  <si>
    <t>卷二P131</t>
    <phoneticPr fontId="2" type="noConversion"/>
  </si>
  <si>
    <t>卷四P225</t>
    <phoneticPr fontId="2" type="noConversion"/>
  </si>
  <si>
    <t>卷二P129</t>
    <phoneticPr fontId="2" type="noConversion"/>
  </si>
  <si>
    <t>卷四P223</t>
    <phoneticPr fontId="2" type="noConversion"/>
  </si>
  <si>
    <t>卷二P125</t>
    <phoneticPr fontId="2" type="noConversion"/>
  </si>
  <si>
    <t>卷四P219</t>
    <phoneticPr fontId="2" type="noConversion"/>
  </si>
  <si>
    <t>卷二P127</t>
    <phoneticPr fontId="2" type="noConversion"/>
  </si>
  <si>
    <t>卷四P221</t>
    <phoneticPr fontId="2" type="noConversion"/>
  </si>
  <si>
    <t>必休5</t>
    <phoneticPr fontId="2" type="noConversion"/>
  </si>
  <si>
    <t>卷二P101</t>
    <phoneticPr fontId="2" type="noConversion"/>
  </si>
  <si>
    <t>卷二P103</t>
    <phoneticPr fontId="2" type="noConversion"/>
  </si>
  <si>
    <t>卷四P197</t>
    <phoneticPr fontId="2" type="noConversion"/>
  </si>
  <si>
    <t>卷四P195</t>
    <phoneticPr fontId="2" type="noConversion"/>
  </si>
  <si>
    <t>卷二P105</t>
    <phoneticPr fontId="2" type="noConversion"/>
  </si>
  <si>
    <t>卷四P199</t>
    <phoneticPr fontId="2" type="noConversion"/>
  </si>
  <si>
    <t>休3</t>
    <phoneticPr fontId="2" type="noConversion"/>
  </si>
  <si>
    <t>年假7</t>
    <phoneticPr fontId="2" type="noConversion"/>
  </si>
  <si>
    <t>休2</t>
    <phoneticPr fontId="2" type="noConversion"/>
  </si>
  <si>
    <t>卷二P107</t>
    <phoneticPr fontId="2" type="noConversion"/>
  </si>
  <si>
    <t>卷四P201</t>
    <phoneticPr fontId="2" type="noConversion"/>
  </si>
  <si>
    <t>卷二P109</t>
    <phoneticPr fontId="2" type="noConversion"/>
  </si>
  <si>
    <t>卷四P203</t>
    <phoneticPr fontId="2" type="noConversion"/>
  </si>
  <si>
    <t>卷二P111</t>
    <phoneticPr fontId="2" type="noConversion"/>
  </si>
  <si>
    <t>卷四P205</t>
    <phoneticPr fontId="2" type="noConversion"/>
  </si>
  <si>
    <t>卷二P113</t>
    <phoneticPr fontId="2" type="noConversion"/>
  </si>
  <si>
    <t>卷四P207</t>
    <phoneticPr fontId="2" type="noConversion"/>
  </si>
  <si>
    <t>卷二P115</t>
    <phoneticPr fontId="2" type="noConversion"/>
  </si>
  <si>
    <t>卷四P209</t>
    <phoneticPr fontId="2" type="noConversion"/>
  </si>
  <si>
    <t>卷二P117</t>
    <phoneticPr fontId="2" type="noConversion"/>
  </si>
  <si>
    <t>卷四P211</t>
    <phoneticPr fontId="2" type="noConversion"/>
  </si>
  <si>
    <t>卷二P119</t>
    <phoneticPr fontId="2" type="noConversion"/>
  </si>
  <si>
    <t>卷四P213</t>
    <phoneticPr fontId="2" type="noConversion"/>
  </si>
  <si>
    <t>卷二P121</t>
    <phoneticPr fontId="2" type="noConversion"/>
  </si>
  <si>
    <t>卷四P215</t>
    <phoneticPr fontId="2" type="noConversion"/>
  </si>
  <si>
    <t>卷二P123</t>
    <phoneticPr fontId="2" type="noConversion"/>
  </si>
  <si>
    <t>卷四P217</t>
    <phoneticPr fontId="2" type="noConversion"/>
  </si>
  <si>
    <t>加班時數</t>
    <phoneticPr fontId="2" type="noConversion"/>
  </si>
  <si>
    <t>例假日出勤工資</t>
    <phoneticPr fontId="2" type="noConversion"/>
  </si>
  <si>
    <t>卷八P79</t>
    <phoneticPr fontId="2" type="noConversion"/>
  </si>
  <si>
    <t>卷八P81</t>
    <phoneticPr fontId="2" type="noConversion"/>
  </si>
  <si>
    <t>卷八P83</t>
    <phoneticPr fontId="2" type="noConversion"/>
  </si>
  <si>
    <t>卷八P85</t>
    <phoneticPr fontId="2" type="noConversion"/>
  </si>
  <si>
    <t>卷八P87</t>
    <phoneticPr fontId="2" type="noConversion"/>
  </si>
  <si>
    <t>卷八P89</t>
    <phoneticPr fontId="2" type="noConversion"/>
  </si>
  <si>
    <t>卷八P91</t>
    <phoneticPr fontId="2" type="noConversion"/>
  </si>
  <si>
    <t>卷八P93</t>
    <phoneticPr fontId="2" type="noConversion"/>
  </si>
  <si>
    <t>卷八P95</t>
    <phoneticPr fontId="2" type="noConversion"/>
  </si>
  <si>
    <t>卷八P99</t>
    <phoneticPr fontId="2" type="noConversion"/>
  </si>
  <si>
    <t>卷八P97</t>
    <phoneticPr fontId="2" type="noConversion"/>
  </si>
  <si>
    <t>卷八P101</t>
    <phoneticPr fontId="2" type="noConversion"/>
  </si>
  <si>
    <t>孔子誕辰紀念日</t>
    <phoneticPr fontId="2" type="noConversion"/>
  </si>
  <si>
    <t>卷八P103</t>
    <phoneticPr fontId="2" type="noConversion"/>
  </si>
  <si>
    <t>卷八P105</t>
    <phoneticPr fontId="2" type="noConversion"/>
  </si>
  <si>
    <t>卷八P107</t>
    <phoneticPr fontId="2" type="noConversion"/>
  </si>
  <si>
    <t>卷八P109</t>
    <phoneticPr fontId="2" type="noConversion"/>
  </si>
  <si>
    <t>卷八P113</t>
    <phoneticPr fontId="2" type="noConversion"/>
  </si>
  <si>
    <t>卷八P111</t>
    <phoneticPr fontId="2" type="noConversion"/>
  </si>
  <si>
    <t>卷八P115</t>
    <phoneticPr fontId="2" type="noConversion"/>
  </si>
  <si>
    <t>年假7天</t>
    <phoneticPr fontId="2" type="noConversion"/>
  </si>
  <si>
    <t>卷八P117</t>
    <phoneticPr fontId="2" type="noConversion"/>
  </si>
  <si>
    <t>卷八P119</t>
    <phoneticPr fontId="2" type="noConversion"/>
  </si>
  <si>
    <t>卷八P121</t>
    <phoneticPr fontId="2" type="noConversion"/>
  </si>
  <si>
    <t>離職</t>
    <phoneticPr fontId="2" type="noConversion"/>
  </si>
  <si>
    <t>106年1月</t>
    <phoneticPr fontId="2" type="noConversion"/>
  </si>
  <si>
    <t>107年1月</t>
    <phoneticPr fontId="2" type="noConversion"/>
  </si>
  <si>
    <t>108年1月</t>
    <phoneticPr fontId="2" type="noConversion"/>
  </si>
  <si>
    <t>小計</t>
    <phoneticPr fontId="4" type="noConversion"/>
  </si>
  <si>
    <t>休4必休4</t>
    <phoneticPr fontId="4" type="noConversion"/>
  </si>
  <si>
    <t>休1必休1年假6</t>
    <phoneticPr fontId="4" type="noConversion"/>
  </si>
  <si>
    <t>必休6</t>
    <phoneticPr fontId="2" type="noConversion"/>
  </si>
  <si>
    <t>休3必休2</t>
    <phoneticPr fontId="4" type="noConversion"/>
  </si>
  <si>
    <t>休6年假1</t>
    <phoneticPr fontId="2" type="noConversion"/>
  </si>
  <si>
    <t>休9</t>
    <phoneticPr fontId="2" type="noConversion"/>
  </si>
  <si>
    <t>休4必休3</t>
    <phoneticPr fontId="2" type="noConversion"/>
  </si>
  <si>
    <t>休8</t>
    <phoneticPr fontId="2" type="noConversion"/>
  </si>
  <si>
    <t>休</t>
    <phoneticPr fontId="2" type="noConversion"/>
  </si>
  <si>
    <t>休5</t>
    <phoneticPr fontId="2" type="noConversion"/>
  </si>
  <si>
    <t>休10</t>
    <phoneticPr fontId="2" type="noConversion"/>
  </si>
  <si>
    <t>休4</t>
    <phoneticPr fontId="2" type="noConversion"/>
  </si>
  <si>
    <t>休7</t>
    <phoneticPr fontId="2" type="noConversion"/>
  </si>
  <si>
    <t>休17</t>
    <phoneticPr fontId="2" type="noConversion"/>
  </si>
  <si>
    <t>休22</t>
    <phoneticPr fontId="2" type="noConversion"/>
  </si>
  <si>
    <t>休11</t>
    <phoneticPr fontId="2" type="noConversion"/>
  </si>
  <si>
    <t>休5年假7</t>
    <phoneticPr fontId="2" type="noConversion"/>
  </si>
  <si>
    <t>休11必休2</t>
    <phoneticPr fontId="2" type="noConversion"/>
  </si>
  <si>
    <t>5月</t>
    <phoneticPr fontId="2" type="noConversion"/>
  </si>
  <si>
    <t>休6必休2年假1</t>
    <phoneticPr fontId="4" type="noConversion"/>
  </si>
  <si>
    <t>休5必休6</t>
    <phoneticPr fontId="4" type="noConversion"/>
  </si>
  <si>
    <t>國定假日出勤</t>
    <phoneticPr fontId="2" type="noConversion"/>
  </si>
  <si>
    <t>國定假日出勤工資</t>
    <phoneticPr fontId="2" type="noConversion"/>
  </si>
  <si>
    <t>休息日出勤</t>
    <phoneticPr fontId="2" type="noConversion"/>
  </si>
  <si>
    <t>休息日出勤工資</t>
    <phoneticPr fontId="2" type="noConversion"/>
  </si>
  <si>
    <t>元旦→1/3</t>
    <phoneticPr fontId="2" type="noConversion"/>
  </si>
  <si>
    <t>小計</t>
    <phoneticPr fontId="2" type="noConversion"/>
  </si>
  <si>
    <t>台灣光復節</t>
    <phoneticPr fontId="2" type="noConversion"/>
  </si>
  <si>
    <t>國父誕辰紀念日</t>
  </si>
  <si>
    <t>編號</t>
    <phoneticPr fontId="2" type="noConversion"/>
  </si>
  <si>
    <t>工作經過
時間</t>
    <phoneticPr fontId="2" type="noConversion"/>
  </si>
  <si>
    <t>10月</t>
    <phoneticPr fontId="2" type="noConversion"/>
  </si>
  <si>
    <t>卷五P113</t>
    <phoneticPr fontId="2" type="noConversion"/>
  </si>
  <si>
    <t>卷五P115</t>
    <phoneticPr fontId="2" type="noConversion"/>
  </si>
  <si>
    <t>卷五P117</t>
    <phoneticPr fontId="2" type="noConversion"/>
  </si>
  <si>
    <t>卷五P119</t>
    <phoneticPr fontId="2" type="noConversion"/>
  </si>
  <si>
    <t>辦公室</t>
    <phoneticPr fontId="2" type="noConversion"/>
  </si>
  <si>
    <t>V</t>
    <phoneticPr fontId="2" type="noConversion"/>
  </si>
  <si>
    <t>李麗美</t>
    <phoneticPr fontId="2" type="noConversion"/>
  </si>
  <si>
    <t>扣除例假日、休息日、國定假日</t>
    <phoneticPr fontId="2" type="noConversion"/>
  </si>
  <si>
    <t>休5</t>
    <phoneticPr fontId="2" type="noConversion"/>
  </si>
  <si>
    <t>休2</t>
    <phoneticPr fontId="2" type="noConversion"/>
  </si>
  <si>
    <t>休</t>
    <phoneticPr fontId="2" type="noConversion"/>
  </si>
  <si>
    <t>休5</t>
    <phoneticPr fontId="2" type="noConversion"/>
  </si>
  <si>
    <t>休5</t>
    <phoneticPr fontId="2" type="noConversion"/>
  </si>
  <si>
    <t>休0</t>
    <phoneticPr fontId="2" type="noConversion"/>
  </si>
  <si>
    <t>蔣公誕辰紀念日</t>
    <phoneticPr fontId="2" type="noConversion"/>
  </si>
  <si>
    <t>必休3</t>
    <phoneticPr fontId="4" type="noConversion"/>
  </si>
  <si>
    <t>休2必休2</t>
    <phoneticPr fontId="4" type="noConversion"/>
  </si>
  <si>
    <t>扣除例假日、休息日、國定假日</t>
    <phoneticPr fontId="2" type="noConversion"/>
  </si>
  <si>
    <t>V</t>
    <phoneticPr fontId="2" type="noConversion"/>
  </si>
  <si>
    <t>V</t>
    <phoneticPr fontId="2" type="noConversion"/>
  </si>
  <si>
    <t>除夕→2/3</t>
    <phoneticPr fontId="2" type="noConversion"/>
  </si>
  <si>
    <t>初一→2/4</t>
    <phoneticPr fontId="2" type="noConversion"/>
  </si>
  <si>
    <t>初二→2/8</t>
    <phoneticPr fontId="2" type="noConversion"/>
  </si>
  <si>
    <t>初三→2/9</t>
    <phoneticPr fontId="2" type="noConversion"/>
  </si>
  <si>
    <t>228紀念日→5/25</t>
    <phoneticPr fontId="2" type="noConversion"/>
  </si>
  <si>
    <t>端午節→6/8</t>
    <phoneticPr fontId="2" type="noConversion"/>
  </si>
  <si>
    <t>中秋節→9/12</t>
    <phoneticPr fontId="2" type="noConversion"/>
  </si>
  <si>
    <t>孔子誕辰紀念日→9/25</t>
    <phoneticPr fontId="2" type="noConversion"/>
  </si>
  <si>
    <t>國慶日→10/7</t>
    <phoneticPr fontId="2" type="noConversion"/>
  </si>
  <si>
    <t>V</t>
    <phoneticPr fontId="2" type="noConversion"/>
  </si>
  <si>
    <t>國父誕辰紀念日→11/8</t>
    <phoneticPr fontId="2" type="noConversion"/>
  </si>
  <si>
    <t>臺灣光復節→10/22</t>
    <phoneticPr fontId="2" type="noConversion"/>
  </si>
  <si>
    <t>蔣公誕辰紀念日→10/23</t>
    <phoneticPr fontId="2" type="noConversion"/>
  </si>
  <si>
    <t>行憲紀念日→12/24</t>
    <phoneticPr fontId="2" type="noConversion"/>
  </si>
  <si>
    <t>元旦→1/4</t>
    <phoneticPr fontId="2" type="noConversion"/>
  </si>
  <si>
    <t>除夕→1/25</t>
    <phoneticPr fontId="2" type="noConversion"/>
  </si>
  <si>
    <t>初一→1/29</t>
    <phoneticPr fontId="2" type="noConversion"/>
  </si>
  <si>
    <t>初二→1/30</t>
    <phoneticPr fontId="2" type="noConversion"/>
  </si>
  <si>
    <t>初三→1/31</t>
    <phoneticPr fontId="2" type="noConversion"/>
  </si>
  <si>
    <t>228紀念日→3/7</t>
    <phoneticPr fontId="2" type="noConversion"/>
  </si>
  <si>
    <t>兒童節清明→4/1</t>
    <phoneticPr fontId="2" type="noConversion"/>
  </si>
  <si>
    <t>兒童節清明→4/5</t>
    <phoneticPr fontId="2" type="noConversion"/>
  </si>
  <si>
    <t>端午節→5/28</t>
    <phoneticPr fontId="2" type="noConversion"/>
  </si>
  <si>
    <t>婦女節、兒童節→4/1</t>
    <phoneticPr fontId="2" type="noConversion"/>
  </si>
  <si>
    <t>除夕→1/30</t>
    <phoneticPr fontId="2" type="noConversion"/>
  </si>
  <si>
    <t>初一→1/31</t>
    <phoneticPr fontId="2" type="noConversion"/>
  </si>
  <si>
    <t>初二→2/5</t>
    <phoneticPr fontId="2" type="noConversion"/>
  </si>
  <si>
    <t>初三→2/7</t>
    <phoneticPr fontId="2" type="noConversion"/>
  </si>
  <si>
    <t>端午節→6/17</t>
    <phoneticPr fontId="2" type="noConversion"/>
  </si>
  <si>
    <t>婦女節、兒童節合 併假日→3/29</t>
    <phoneticPr fontId="2" type="noConversion"/>
  </si>
  <si>
    <t>清明→3/30</t>
    <phoneticPr fontId="2" type="noConversion"/>
  </si>
  <si>
    <t>228紀念日→3/2</t>
    <phoneticPr fontId="2" type="noConversion"/>
  </si>
  <si>
    <t>除夕→2/20</t>
    <phoneticPr fontId="2" type="noConversion"/>
  </si>
  <si>
    <t>初一→2/24</t>
    <phoneticPr fontId="2" type="noConversion"/>
  </si>
  <si>
    <t>初二→2/25</t>
    <phoneticPr fontId="2" type="noConversion"/>
  </si>
  <si>
    <t>初三→2/26</t>
    <phoneticPr fontId="2" type="noConversion"/>
  </si>
  <si>
    <t>扣除例假日、休息日、國定假日總計</t>
    <phoneticPr fontId="2" type="noConversion"/>
  </si>
  <si>
    <t>超過160小時部分延長工時時數（4/3）</t>
    <phoneticPr fontId="2" type="noConversion"/>
  </si>
  <si>
    <t>超過160小時部分延長工時時數（5/3）</t>
    <phoneticPr fontId="2" type="noConversion"/>
  </si>
  <si>
    <t>超過160小時部分加班費</t>
    <phoneticPr fontId="2" type="noConversion"/>
  </si>
  <si>
    <t>休息時間（4.5小時扣0.5，9小時以上扣1.5）</t>
    <phoneticPr fontId="2" type="noConversion"/>
  </si>
  <si>
    <t>休息時間
(4.5小時扣0.5，9小時以上扣1.5)</t>
    <phoneticPr fontId="2" type="noConversion"/>
  </si>
  <si>
    <t>加班費</t>
    <phoneticPr fontId="2" type="noConversion"/>
  </si>
  <si>
    <t>超過84小時部分加班費</t>
    <phoneticPr fontId="2" type="noConversion"/>
  </si>
  <si>
    <t>超過84小時部分延長工時時數(1/3)</t>
    <phoneticPr fontId="2" type="noConversion"/>
  </si>
  <si>
    <t>超過84小時部分延長工時時數(2/3)</t>
    <phoneticPr fontId="2" type="noConversion"/>
  </si>
  <si>
    <t>延長工時時數（4/3）</t>
    <phoneticPr fontId="2" type="noConversion"/>
  </si>
  <si>
    <t>行憲紀念日</t>
    <phoneticPr fontId="2" type="noConversion"/>
  </si>
  <si>
    <t>總計</t>
    <phoneticPr fontId="2" type="noConversion"/>
  </si>
  <si>
    <t>元旦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</si>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</sst>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[$-404]e&quot;年&quot;m&quot;月&quot;d&quot;日&quot;\ aaaa"/>
    <numFmt numFmtId="177" formatCode="h:mm:ss;@"/>
    <numFmt numFmtId="178" formatCode="_-* #,##0_-;\-* #,##0_-;_-* &quot;-&quot;??_-;_-@_-"/>
    <numFmt numFmtId="179" formatCode="00&quot;:&quot;00&quot;:&quot;00"/>
    <numFmt numFmtId="180" formatCode="h&quot;:&quot;mm&quot;:&quot;ss;@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</font>
    <font>
      <sz val="11"/>
      <color theme="1"/>
      <name val="標楷體"/>
      <family val="4"/>
      <charset val="136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DDDD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2" xfId="0" applyFont="1" applyFill="1" applyBorder="1">
      <alignment vertical="center"/>
    </xf>
    <xf numFmtId="0" fontId="1" fillId="4" borderId="0" xfId="0" applyFont="1" applyFill="1">
      <alignment vertical="center"/>
    </xf>
    <xf numFmtId="0" fontId="1" fillId="0" borderId="3" xfId="0" applyFont="1" applyFill="1" applyBorder="1" applyAlignment="1">
      <alignment horizontal="center" vertical="center"/>
    </xf>
    <xf numFmtId="176" fontId="1" fillId="5" borderId="4" xfId="0" applyNumberFormat="1" applyFont="1" applyFill="1" applyBorder="1">
      <alignment vertical="center"/>
    </xf>
    <xf numFmtId="21" fontId="1" fillId="6" borderId="5" xfId="0" applyNumberFormat="1" applyFont="1" applyFill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6" xfId="0" applyFont="1" applyBorder="1" applyAlignment="1">
      <alignment horizontal="center" vertical="center"/>
    </xf>
    <xf numFmtId="176" fontId="1" fillId="0" borderId="5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176" fontId="1" fillId="7" borderId="5" xfId="0" applyNumberFormat="1" applyFont="1" applyFill="1" applyBorder="1">
      <alignment vertical="center"/>
    </xf>
    <xf numFmtId="177" fontId="1" fillId="7" borderId="4" xfId="0" applyNumberFormat="1" applyFont="1" applyFill="1" applyBorder="1">
      <alignment vertical="center"/>
    </xf>
    <xf numFmtId="0" fontId="1" fillId="7" borderId="5" xfId="0" applyFont="1" applyFill="1" applyBorder="1">
      <alignment vertical="center"/>
    </xf>
    <xf numFmtId="176" fontId="1" fillId="5" borderId="5" xfId="0" applyNumberFormat="1" applyFont="1" applyFill="1" applyBorder="1">
      <alignment vertical="center"/>
    </xf>
    <xf numFmtId="21" fontId="1" fillId="0" borderId="5" xfId="0" applyNumberFormat="1" applyFont="1" applyBorder="1">
      <alignment vertical="center"/>
    </xf>
    <xf numFmtId="176" fontId="1" fillId="0" borderId="4" xfId="0" applyNumberFormat="1" applyFont="1" applyFill="1" applyBorder="1">
      <alignment vertical="center"/>
    </xf>
    <xf numFmtId="21" fontId="1" fillId="0" borderId="5" xfId="0" applyNumberFormat="1" applyFont="1" applyBorder="1" applyAlignment="1">
      <alignment vertical="center"/>
    </xf>
    <xf numFmtId="177" fontId="1" fillId="0" borderId="5" xfId="0" applyNumberFormat="1" applyFont="1" applyBorder="1">
      <alignment vertical="center"/>
    </xf>
    <xf numFmtId="0" fontId="1" fillId="0" borderId="5" xfId="0" applyFont="1" applyFill="1" applyBorder="1">
      <alignment vertical="center"/>
    </xf>
    <xf numFmtId="0" fontId="1" fillId="0" borderId="4" xfId="0" applyFont="1" applyBorder="1" applyAlignment="1">
      <alignment horizontal="right" vertical="center"/>
    </xf>
    <xf numFmtId="0" fontId="1" fillId="8" borderId="5" xfId="0" applyFont="1" applyFill="1" applyBorder="1">
      <alignment vertical="center"/>
    </xf>
    <xf numFmtId="21" fontId="1" fillId="9" borderId="5" xfId="0" applyNumberFormat="1" applyFont="1" applyFill="1" applyBorder="1">
      <alignment vertical="center"/>
    </xf>
    <xf numFmtId="0" fontId="1" fillId="0" borderId="11" xfId="0" applyFont="1" applyBorder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5" xfId="0" applyFont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176" fontId="1" fillId="5" borderId="11" xfId="0" applyNumberFormat="1" applyFont="1" applyFill="1" applyBorder="1">
      <alignment vertical="center"/>
    </xf>
    <xf numFmtId="176" fontId="1" fillId="0" borderId="11" xfId="0" applyNumberFormat="1" applyFont="1" applyFill="1" applyBorder="1">
      <alignment vertical="center"/>
    </xf>
    <xf numFmtId="21" fontId="1" fillId="0" borderId="4" xfId="0" applyNumberFormat="1" applyFont="1" applyBorder="1" applyAlignment="1">
      <alignment vertical="center"/>
    </xf>
    <xf numFmtId="0" fontId="1" fillId="0" borderId="4" xfId="0" applyNumberFormat="1" applyFont="1" applyBorder="1" applyAlignment="1">
      <alignment vertical="center"/>
    </xf>
    <xf numFmtId="21" fontId="1" fillId="9" borderId="5" xfId="0" applyNumberFormat="1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176" fontId="1" fillId="0" borderId="5" xfId="0" applyNumberFormat="1" applyFont="1" applyFill="1" applyBorder="1">
      <alignment vertical="center"/>
    </xf>
    <xf numFmtId="178" fontId="1" fillId="0" borderId="5" xfId="1" applyNumberFormat="1" applyFont="1" applyBorder="1">
      <alignment vertical="center"/>
    </xf>
    <xf numFmtId="177" fontId="1" fillId="0" borderId="4" xfId="0" applyNumberFormat="1" applyFont="1" applyFill="1" applyBorder="1">
      <alignment vertical="center"/>
    </xf>
    <xf numFmtId="21" fontId="1" fillId="0" borderId="5" xfId="0" applyNumberFormat="1" applyFont="1" applyFill="1" applyBorder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178" fontId="1" fillId="0" borderId="4" xfId="1" applyNumberFormat="1" applyFont="1" applyBorder="1" applyAlignment="1">
      <alignment vertical="center"/>
    </xf>
    <xf numFmtId="21" fontId="1" fillId="0" borderId="5" xfId="0" applyNumberFormat="1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1" fillId="11" borderId="6" xfId="0" applyFont="1" applyFill="1" applyBorder="1" applyAlignment="1">
      <alignment horizontal="center" vertical="center"/>
    </xf>
    <xf numFmtId="176" fontId="1" fillId="11" borderId="5" xfId="0" applyNumberFormat="1" applyFont="1" applyFill="1" applyBorder="1">
      <alignment vertical="center"/>
    </xf>
    <xf numFmtId="177" fontId="1" fillId="11" borderId="4" xfId="0" applyNumberFormat="1" applyFont="1" applyFill="1" applyBorder="1">
      <alignment vertical="center"/>
    </xf>
    <xf numFmtId="0" fontId="1" fillId="11" borderId="5" xfId="0" applyFont="1" applyFill="1" applyBorder="1">
      <alignment vertical="center"/>
    </xf>
    <xf numFmtId="0" fontId="1" fillId="11" borderId="4" xfId="0" applyNumberFormat="1" applyFont="1" applyFill="1" applyBorder="1" applyAlignment="1">
      <alignment vertical="center"/>
    </xf>
    <xf numFmtId="0" fontId="1" fillId="11" borderId="4" xfId="0" applyFont="1" applyFill="1" applyBorder="1">
      <alignment vertical="center"/>
    </xf>
    <xf numFmtId="0" fontId="1" fillId="11" borderId="5" xfId="0" applyFont="1" applyFill="1" applyBorder="1" applyAlignment="1">
      <alignment horizontal="center" vertical="center"/>
    </xf>
    <xf numFmtId="21" fontId="1" fillId="11" borderId="5" xfId="0" applyNumberFormat="1" applyFont="1" applyFill="1" applyBorder="1">
      <alignment vertical="center"/>
    </xf>
    <xf numFmtId="178" fontId="1" fillId="11" borderId="8" xfId="0" applyNumberFormat="1" applyFont="1" applyFill="1" applyBorder="1">
      <alignment vertical="center"/>
    </xf>
    <xf numFmtId="0" fontId="1" fillId="0" borderId="18" xfId="0" applyFont="1" applyBorder="1" applyAlignment="1">
      <alignment horizontal="center" vertical="center"/>
    </xf>
    <xf numFmtId="21" fontId="1" fillId="11" borderId="5" xfId="0" applyNumberFormat="1" applyFont="1" applyFill="1" applyBorder="1" applyAlignment="1">
      <alignment vertical="center"/>
    </xf>
    <xf numFmtId="21" fontId="1" fillId="11" borderId="14" xfId="0" applyNumberFormat="1" applyFont="1" applyFill="1" applyBorder="1">
      <alignment vertical="center"/>
    </xf>
    <xf numFmtId="176" fontId="1" fillId="11" borderId="4" xfId="0" applyNumberFormat="1" applyFont="1" applyFill="1" applyBorder="1">
      <alignment vertical="center"/>
    </xf>
    <xf numFmtId="178" fontId="1" fillId="11" borderId="4" xfId="1" applyNumberFormat="1" applyFont="1" applyFill="1" applyBorder="1" applyAlignment="1">
      <alignment vertical="center"/>
    </xf>
    <xf numFmtId="0" fontId="1" fillId="11" borderId="11" xfId="0" applyFont="1" applyFill="1" applyBorder="1" applyAlignment="1">
      <alignment horizontal="right" vertical="center"/>
    </xf>
    <xf numFmtId="0" fontId="1" fillId="11" borderId="5" xfId="0" applyFont="1" applyFill="1" applyBorder="1" applyAlignment="1">
      <alignment horizontal="right" vertical="center"/>
    </xf>
    <xf numFmtId="178" fontId="1" fillId="11" borderId="5" xfId="1" applyNumberFormat="1" applyFont="1" applyFill="1" applyBorder="1">
      <alignment vertical="center"/>
    </xf>
    <xf numFmtId="176" fontId="1" fillId="11" borderId="11" xfId="0" applyNumberFormat="1" applyFont="1" applyFill="1" applyBorder="1">
      <alignment vertical="center"/>
    </xf>
    <xf numFmtId="21" fontId="1" fillId="11" borderId="4" xfId="0" applyNumberFormat="1" applyFont="1" applyFill="1" applyBorder="1" applyAlignment="1">
      <alignment vertical="center"/>
    </xf>
    <xf numFmtId="0" fontId="1" fillId="11" borderId="5" xfId="0" applyNumberFormat="1" applyFont="1" applyFill="1" applyBorder="1" applyAlignment="1">
      <alignment vertical="center"/>
    </xf>
    <xf numFmtId="0" fontId="1" fillId="11" borderId="4" xfId="0" applyFont="1" applyFill="1" applyBorder="1" applyAlignment="1">
      <alignment horizontal="center" vertical="center"/>
    </xf>
    <xf numFmtId="177" fontId="1" fillId="11" borderId="5" xfId="0" applyNumberFormat="1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>
      <alignment vertical="center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center" vertical="center"/>
    </xf>
    <xf numFmtId="176" fontId="1" fillId="0" borderId="12" xfId="0" applyNumberFormat="1" applyFont="1" applyBorder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176" fontId="1" fillId="7" borderId="12" xfId="0" applyNumberFormat="1" applyFont="1" applyFill="1" applyBorder="1">
      <alignment vertical="center"/>
    </xf>
    <xf numFmtId="0" fontId="1" fillId="7" borderId="4" xfId="0" applyNumberFormat="1" applyFont="1" applyFill="1" applyBorder="1" applyAlignment="1">
      <alignment horizontal="left" vertical="center"/>
    </xf>
    <xf numFmtId="176" fontId="1" fillId="5" borderId="12" xfId="0" applyNumberFormat="1" applyFont="1" applyFill="1" applyBorder="1">
      <alignment vertical="center"/>
    </xf>
    <xf numFmtId="178" fontId="1" fillId="0" borderId="4" xfId="0" applyNumberFormat="1" applyFont="1" applyBorder="1">
      <alignment vertical="center"/>
    </xf>
    <xf numFmtId="178" fontId="1" fillId="0" borderId="5" xfId="0" applyNumberFormat="1" applyFont="1" applyBorder="1">
      <alignment vertical="center"/>
    </xf>
    <xf numFmtId="49" fontId="1" fillId="0" borderId="5" xfId="0" applyNumberFormat="1" applyFont="1" applyBorder="1">
      <alignment vertical="center"/>
    </xf>
    <xf numFmtId="179" fontId="1" fillId="0" borderId="5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180" fontId="1" fillId="0" borderId="5" xfId="0" applyNumberFormat="1" applyFont="1" applyBorder="1">
      <alignment vertical="center"/>
    </xf>
    <xf numFmtId="176" fontId="1" fillId="5" borderId="9" xfId="0" applyNumberFormat="1" applyFont="1" applyFill="1" applyBorder="1">
      <alignment vertical="center"/>
    </xf>
    <xf numFmtId="179" fontId="1" fillId="0" borderId="4" xfId="0" applyNumberFormat="1" applyFont="1" applyBorder="1">
      <alignment vertical="center"/>
    </xf>
    <xf numFmtId="21" fontId="1" fillId="0" borderId="4" xfId="0" applyNumberFormat="1" applyFont="1" applyBorder="1">
      <alignment vertical="center"/>
    </xf>
    <xf numFmtId="176" fontId="1" fillId="0" borderId="19" xfId="0" applyNumberFormat="1" applyFont="1" applyBorder="1">
      <alignment vertical="center"/>
    </xf>
    <xf numFmtId="0" fontId="1" fillId="3" borderId="2" xfId="0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Fill="1" applyBorder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177" fontId="1" fillId="0" borderId="8" xfId="0" applyNumberFormat="1" applyFont="1" applyBorder="1" applyAlignment="1">
      <alignment vertical="center"/>
    </xf>
    <xf numFmtId="177" fontId="1" fillId="0" borderId="9" xfId="0" applyNumberFormat="1" applyFont="1" applyBorder="1" applyAlignment="1">
      <alignment vertical="center"/>
    </xf>
    <xf numFmtId="177" fontId="1" fillId="7" borderId="5" xfId="0" applyNumberFormat="1" applyFont="1" applyFill="1" applyBorder="1">
      <alignment vertical="center"/>
    </xf>
    <xf numFmtId="0" fontId="1" fillId="7" borderId="5" xfId="0" applyFont="1" applyFill="1" applyBorder="1" applyAlignment="1">
      <alignment vertical="center" wrapText="1"/>
    </xf>
    <xf numFmtId="176" fontId="1" fillId="7" borderId="12" xfId="0" applyNumberFormat="1" applyFont="1" applyFill="1" applyBorder="1" applyAlignment="1">
      <alignment vertical="center" wrapText="1"/>
    </xf>
    <xf numFmtId="0" fontId="1" fillId="0" borderId="20" xfId="0" applyFont="1" applyBorder="1">
      <alignment vertical="center"/>
    </xf>
    <xf numFmtId="21" fontId="1" fillId="7" borderId="8" xfId="0" applyNumberFormat="1" applyFont="1" applyFill="1" applyBorder="1">
      <alignment vertical="center"/>
    </xf>
    <xf numFmtId="177" fontId="1" fillId="7" borderId="12" xfId="0" applyNumberFormat="1" applyFont="1" applyFill="1" applyBorder="1">
      <alignment vertical="center"/>
    </xf>
    <xf numFmtId="0" fontId="1" fillId="7" borderId="5" xfId="0" applyFont="1" applyFill="1" applyBorder="1" applyAlignment="1">
      <alignment horizontal="right" vertical="center"/>
    </xf>
    <xf numFmtId="0" fontId="1" fillId="0" borderId="21" xfId="0" applyFont="1" applyFill="1" applyBorder="1" applyAlignment="1">
      <alignment horizontal="center" vertical="center"/>
    </xf>
    <xf numFmtId="178" fontId="1" fillId="11" borderId="5" xfId="0" applyNumberFormat="1" applyFont="1" applyFill="1" applyBorder="1">
      <alignment vertical="center"/>
    </xf>
    <xf numFmtId="176" fontId="1" fillId="7" borderId="8" xfId="0" applyNumberFormat="1" applyFont="1" applyFill="1" applyBorder="1">
      <alignment vertical="center"/>
    </xf>
    <xf numFmtId="176" fontId="1" fillId="7" borderId="9" xfId="0" applyNumberFormat="1" applyFont="1" applyFill="1" applyBorder="1">
      <alignment vertical="center"/>
    </xf>
    <xf numFmtId="176" fontId="1" fillId="7" borderId="5" xfId="0" applyNumberFormat="1" applyFont="1" applyFill="1" applyBorder="1" applyAlignment="1">
      <alignment vertical="center" wrapText="1"/>
    </xf>
    <xf numFmtId="178" fontId="1" fillId="11" borderId="4" xfId="0" applyNumberFormat="1" applyFont="1" applyFill="1" applyBorder="1" applyAlignment="1">
      <alignment vertical="center"/>
    </xf>
    <xf numFmtId="0" fontId="1" fillId="11" borderId="4" xfId="0" applyNumberFormat="1" applyFont="1" applyFill="1" applyBorder="1" applyAlignment="1">
      <alignment horizontal="right" vertical="center"/>
    </xf>
    <xf numFmtId="0" fontId="1" fillId="11" borderId="5" xfId="0" applyNumberFormat="1" applyFont="1" applyFill="1" applyBorder="1" applyAlignment="1">
      <alignment horizontal="right" vertical="center"/>
    </xf>
    <xf numFmtId="0" fontId="1" fillId="11" borderId="4" xfId="0" applyFont="1" applyFill="1" applyBorder="1" applyAlignment="1">
      <alignment horizontal="right" vertical="center"/>
    </xf>
    <xf numFmtId="178" fontId="1" fillId="0" borderId="4" xfId="0" applyNumberFormat="1" applyFont="1" applyBorder="1" applyAlignment="1">
      <alignment vertical="center"/>
    </xf>
    <xf numFmtId="176" fontId="1" fillId="0" borderId="22" xfId="0" applyNumberFormat="1" applyFont="1" applyFill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14" xfId="0" applyFont="1" applyBorder="1">
      <alignment vertical="center"/>
    </xf>
    <xf numFmtId="0" fontId="1" fillId="0" borderId="14" xfId="0" applyFont="1" applyBorder="1" applyAlignment="1">
      <alignment horizontal="right" vertical="center"/>
    </xf>
    <xf numFmtId="0" fontId="1" fillId="13" borderId="21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178" fontId="1" fillId="3" borderId="2" xfId="1" applyNumberFormat="1" applyFont="1" applyFill="1" applyBorder="1" applyAlignment="1">
      <alignment vertical="center" wrapText="1"/>
    </xf>
    <xf numFmtId="0" fontId="1" fillId="0" borderId="4" xfId="0" applyNumberFormat="1" applyFont="1" applyBorder="1" applyAlignment="1">
      <alignment horizontal="center" vertical="center"/>
    </xf>
    <xf numFmtId="0" fontId="1" fillId="7" borderId="4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1" fillId="13" borderId="14" xfId="0" applyFont="1" applyFill="1" applyBorder="1" applyAlignment="1">
      <alignment vertical="center" wrapText="1"/>
    </xf>
    <xf numFmtId="176" fontId="1" fillId="10" borderId="5" xfId="0" applyNumberFormat="1" applyFont="1" applyFill="1" applyBorder="1">
      <alignment vertical="center"/>
    </xf>
    <xf numFmtId="21" fontId="1" fillId="10" borderId="8" xfId="0" applyNumberFormat="1" applyFont="1" applyFill="1" applyBorder="1">
      <alignment vertical="center"/>
    </xf>
    <xf numFmtId="177" fontId="1" fillId="10" borderId="12" xfId="0" applyNumberFormat="1" applyFont="1" applyFill="1" applyBorder="1">
      <alignment vertical="center"/>
    </xf>
    <xf numFmtId="177" fontId="1" fillId="10" borderId="4" xfId="0" applyNumberFormat="1" applyFont="1" applyFill="1" applyBorder="1">
      <alignment vertical="center"/>
    </xf>
    <xf numFmtId="0" fontId="1" fillId="10" borderId="5" xfId="0" applyFont="1" applyFill="1" applyBorder="1">
      <alignment vertical="center"/>
    </xf>
    <xf numFmtId="0" fontId="1" fillId="10" borderId="5" xfId="0" applyFont="1" applyFill="1" applyBorder="1" applyAlignment="1">
      <alignment horizontal="right" vertical="center"/>
    </xf>
    <xf numFmtId="0" fontId="1" fillId="10" borderId="4" xfId="0" applyFont="1" applyFill="1" applyBorder="1">
      <alignment vertical="center"/>
    </xf>
    <xf numFmtId="0" fontId="0" fillId="0" borderId="16" xfId="0" applyFont="1" applyBorder="1" applyAlignment="1">
      <alignment vertical="center" wrapText="1"/>
    </xf>
    <xf numFmtId="0" fontId="0" fillId="12" borderId="14" xfId="0" applyFont="1" applyFill="1" applyBorder="1" applyAlignment="1">
      <alignment vertical="center" wrapText="1"/>
    </xf>
    <xf numFmtId="0" fontId="0" fillId="0" borderId="16" xfId="0" applyFont="1" applyBorder="1">
      <alignment vertical="center"/>
    </xf>
    <xf numFmtId="0" fontId="1" fillId="2" borderId="25" xfId="0" applyFont="1" applyFill="1" applyBorder="1" applyAlignment="1">
      <alignment horizontal="center" vertical="center"/>
    </xf>
    <xf numFmtId="21" fontId="1" fillId="0" borderId="4" xfId="0" applyNumberFormat="1" applyFont="1" applyFill="1" applyBorder="1">
      <alignment vertical="center"/>
    </xf>
    <xf numFmtId="0" fontId="1" fillId="3" borderId="26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vertical="center"/>
    </xf>
    <xf numFmtId="178" fontId="1" fillId="0" borderId="5" xfId="0" applyNumberFormat="1" applyFont="1" applyBorder="1" applyAlignment="1">
      <alignment vertical="center"/>
    </xf>
    <xf numFmtId="0" fontId="1" fillId="0" borderId="5" xfId="0" applyFont="1" applyFill="1" applyBorder="1" applyAlignment="1">
      <alignment vertical="center" wrapText="1"/>
    </xf>
    <xf numFmtId="178" fontId="1" fillId="0" borderId="5" xfId="0" applyNumberFormat="1" applyFont="1" applyFill="1" applyBorder="1">
      <alignment vertical="center"/>
    </xf>
    <xf numFmtId="178" fontId="1" fillId="13" borderId="14" xfId="1" applyNumberFormat="1" applyFont="1" applyFill="1" applyBorder="1">
      <alignment vertical="center"/>
    </xf>
    <xf numFmtId="0" fontId="1" fillId="13" borderId="24" xfId="0" applyFont="1" applyFill="1" applyBorder="1">
      <alignment vertical="center"/>
    </xf>
    <xf numFmtId="0" fontId="1" fillId="13" borderId="14" xfId="0" applyFont="1" applyFill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27" xfId="0" applyFont="1" applyBorder="1">
      <alignment vertical="center"/>
    </xf>
    <xf numFmtId="0" fontId="0" fillId="0" borderId="27" xfId="0" applyFont="1" applyBorder="1" applyAlignment="1">
      <alignment horizontal="right" vertical="center"/>
    </xf>
    <xf numFmtId="0" fontId="1" fillId="0" borderId="28" xfId="0" applyFont="1" applyBorder="1" applyAlignment="1">
      <alignment horizontal="center" vertical="center"/>
    </xf>
    <xf numFmtId="0" fontId="1" fillId="0" borderId="5" xfId="0" applyFont="1" applyBorder="1" applyAlignment="1">
      <alignment vertical="center" shrinkToFit="1"/>
    </xf>
    <xf numFmtId="0" fontId="1" fillId="0" borderId="5" xfId="0" applyFont="1" applyBorder="1" applyAlignment="1">
      <alignment horizontal="left" vertical="center" wrapText="1"/>
    </xf>
    <xf numFmtId="0" fontId="1" fillId="10" borderId="5" xfId="0" applyFont="1" applyFill="1" applyBorder="1" applyAlignment="1">
      <alignment vertical="center" wrapText="1"/>
    </xf>
    <xf numFmtId="178" fontId="1" fillId="11" borderId="5" xfId="0" applyNumberFormat="1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12" borderId="24" xfId="0" applyFont="1" applyFill="1" applyBorder="1">
      <alignment vertical="center"/>
    </xf>
    <xf numFmtId="0" fontId="0" fillId="12" borderId="14" xfId="0" applyFont="1" applyFill="1" applyBorder="1">
      <alignment vertical="center"/>
    </xf>
    <xf numFmtId="0" fontId="1" fillId="12" borderId="14" xfId="0" applyNumberFormat="1" applyFont="1" applyFill="1" applyBorder="1" applyAlignment="1">
      <alignment horizontal="right" vertical="center"/>
    </xf>
    <xf numFmtId="0" fontId="1" fillId="12" borderId="14" xfId="0" applyNumberFormat="1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21" fontId="1" fillId="0" borderId="8" xfId="0" applyNumberFormat="1" applyFont="1" applyBorder="1" applyAlignment="1">
      <alignment horizontal="center" vertical="center"/>
    </xf>
    <xf numFmtId="21" fontId="1" fillId="0" borderId="9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177" fontId="1" fillId="0" borderId="9" xfId="0" applyNumberFormat="1" applyFont="1" applyBorder="1" applyAlignment="1">
      <alignment horizontal="center" vertical="center" wrapText="1"/>
    </xf>
    <xf numFmtId="21" fontId="1" fillId="0" borderId="23" xfId="0" applyNumberFormat="1" applyFont="1" applyBorder="1" applyAlignment="1">
      <alignment horizontal="center" vertical="center"/>
    </xf>
    <xf numFmtId="21" fontId="1" fillId="0" borderId="24" xfId="0" applyNumberFormat="1" applyFont="1" applyBorder="1" applyAlignment="1">
      <alignment horizontal="center" vertical="center"/>
    </xf>
    <xf numFmtId="21" fontId="1" fillId="11" borderId="8" xfId="0" applyNumberFormat="1" applyFont="1" applyFill="1" applyBorder="1" applyAlignment="1">
      <alignment horizontal="center" vertical="center"/>
    </xf>
    <xf numFmtId="21" fontId="1" fillId="11" borderId="9" xfId="0" applyNumberFormat="1" applyFont="1" applyFill="1" applyBorder="1" applyAlignment="1">
      <alignment horizontal="center" vertical="center"/>
    </xf>
    <xf numFmtId="21" fontId="1" fillId="0" borderId="8" xfId="0" applyNumberFormat="1" applyFont="1" applyFill="1" applyBorder="1" applyAlignment="1">
      <alignment horizontal="center" vertical="center"/>
    </xf>
    <xf numFmtId="21" fontId="1" fillId="0" borderId="9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21" fontId="1" fillId="11" borderId="11" xfId="0" applyNumberFormat="1" applyFont="1" applyFill="1" applyBorder="1" applyAlignment="1">
      <alignment horizontal="center" vertical="center"/>
    </xf>
    <xf numFmtId="21" fontId="1" fillId="11" borderId="1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DDDDFF"/>
      <color rgb="FFCC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45"/>
  <sheetViews>
    <sheetView tabSelected="1" topLeftCell="B1" zoomScale="70" zoomScaleNormal="70" workbookViewId="0">
      <pane ySplit="1" topLeftCell="A233" activePane="bottomLeft" state="frozen"/>
      <selection activeCell="B1" sqref="B1"/>
      <selection pane="bottomLeft" activeCell="C252" sqref="C252"/>
    </sheetView>
  </sheetViews>
  <sheetFormatPr defaultRowHeight="16.2" x14ac:dyDescent="0.3"/>
  <cols>
    <col min="1" max="2" width="10.77734375" style="132" customWidth="1"/>
    <col min="3" max="3" width="25.77734375" style="132" bestFit="1" customWidth="1"/>
    <col min="4" max="5" width="13.21875" style="132" customWidth="1"/>
    <col min="6" max="6" width="10.77734375" style="132" customWidth="1"/>
    <col min="7" max="7" width="10.77734375" style="134" customWidth="1"/>
    <col min="8" max="10" width="9.88671875" style="134" customWidth="1"/>
    <col min="11" max="11" width="9.33203125" style="134" customWidth="1"/>
    <col min="12" max="12" width="9.6640625" style="134" customWidth="1"/>
    <col min="13" max="13" width="13.21875" style="135" bestFit="1" customWidth="1"/>
    <col min="14" max="14" width="9" style="134" customWidth="1"/>
    <col min="15" max="15" width="8.33203125" style="134" customWidth="1"/>
    <col min="16" max="16" width="9" style="134" customWidth="1"/>
    <col min="17" max="17" width="7.6640625" style="132" customWidth="1"/>
    <col min="18" max="18" width="8.77734375" style="132" customWidth="1"/>
    <col min="19" max="19" width="8.109375" style="132" customWidth="1"/>
    <col min="20" max="20" width="10" style="132" customWidth="1"/>
    <col min="21" max="21" width="6.88671875" style="132" customWidth="1"/>
    <col min="22" max="22" width="10.6640625" style="132" customWidth="1"/>
    <col min="23" max="23" width="10.44140625" style="132" customWidth="1"/>
    <col min="24" max="16384" width="8.88671875" style="132"/>
  </cols>
  <sheetData>
    <row r="1" spans="1:24" ht="97.8" thickBot="1" x14ac:dyDescent="0.35">
      <c r="A1" s="77" t="s">
        <v>229</v>
      </c>
      <c r="B1" s="78" t="s">
        <v>220</v>
      </c>
      <c r="C1" s="174" t="s">
        <v>13</v>
      </c>
      <c r="D1" s="4" t="s">
        <v>0</v>
      </c>
      <c r="E1" s="4" t="s">
        <v>14</v>
      </c>
      <c r="F1" s="79" t="s">
        <v>221</v>
      </c>
      <c r="G1" s="99" t="s">
        <v>33</v>
      </c>
      <c r="H1" s="80" t="s">
        <v>284</v>
      </c>
      <c r="I1" s="80" t="s">
        <v>38</v>
      </c>
      <c r="J1" s="80" t="s">
        <v>160</v>
      </c>
      <c r="K1" s="80" t="s">
        <v>289</v>
      </c>
      <c r="L1" s="80" t="s">
        <v>35</v>
      </c>
      <c r="M1" s="5" t="s">
        <v>285</v>
      </c>
      <c r="N1" s="80" t="s">
        <v>287</v>
      </c>
      <c r="O1" s="80" t="s">
        <v>288</v>
      </c>
      <c r="P1" s="80" t="s">
        <v>286</v>
      </c>
      <c r="Q1" s="6" t="s">
        <v>214</v>
      </c>
      <c r="R1" s="6" t="s">
        <v>215</v>
      </c>
      <c r="S1" s="5" t="s">
        <v>3</v>
      </c>
      <c r="T1" s="80" t="s">
        <v>161</v>
      </c>
      <c r="U1" s="5" t="s">
        <v>212</v>
      </c>
      <c r="V1" s="80" t="s">
        <v>213</v>
      </c>
      <c r="W1" s="149" t="s">
        <v>15</v>
      </c>
    </row>
    <row r="2" spans="1:24" x14ac:dyDescent="0.3">
      <c r="A2" s="45"/>
      <c r="B2" s="81">
        <v>1</v>
      </c>
      <c r="C2" s="82">
        <v>41794</v>
      </c>
      <c r="D2" s="180" t="s">
        <v>25</v>
      </c>
      <c r="E2" s="181"/>
      <c r="F2" s="26"/>
      <c r="G2" s="100"/>
      <c r="H2" s="100"/>
      <c r="I2" s="33"/>
      <c r="J2" s="28"/>
      <c r="K2" s="100"/>
      <c r="L2" s="33"/>
      <c r="M2" s="130">
        <f t="shared" ref="M2:M62" si="0">IF(K2="?",0,ROUND(101*4/3*K2+101*5/3*L2,0))</f>
        <v>0</v>
      </c>
      <c r="N2" s="100"/>
      <c r="O2" s="100"/>
      <c r="P2" s="100"/>
      <c r="Q2" s="38"/>
      <c r="R2" s="38"/>
      <c r="S2" s="17"/>
      <c r="T2" s="17"/>
      <c r="U2" s="18"/>
      <c r="V2" s="17"/>
      <c r="W2" s="85"/>
    </row>
    <row r="3" spans="1:24" x14ac:dyDescent="0.3">
      <c r="A3" s="45"/>
      <c r="B3" s="81">
        <v>2</v>
      </c>
      <c r="C3" s="82">
        <v>41795</v>
      </c>
      <c r="D3" s="26">
        <v>0.625</v>
      </c>
      <c r="E3" s="26">
        <v>0.92638888888888893</v>
      </c>
      <c r="F3" s="26">
        <f t="shared" ref="F3:F15" si="1">IF(OR(E3="無打卡資料",D3="無打卡資料"),"?",(E3-D3))</f>
        <v>0.30138888888888893</v>
      </c>
      <c r="G3" s="100">
        <v>7</v>
      </c>
      <c r="H3" s="100">
        <f>IF(G3&gt;=9,1.5,0.5)</f>
        <v>0.5</v>
      </c>
      <c r="I3" s="33">
        <f>IF((G3="？"),"?",(G3-H3))</f>
        <v>6.5</v>
      </c>
      <c r="J3" s="28">
        <f t="shared" ref="J3:J16" si="2">IF(I3-8&lt;0,0,(I3-8))</f>
        <v>0</v>
      </c>
      <c r="K3" s="100">
        <f>IF(2&lt;J3,2,J3)</f>
        <v>0</v>
      </c>
      <c r="L3" s="33">
        <f>J3-K3</f>
        <v>0</v>
      </c>
      <c r="M3" s="130">
        <f t="shared" si="0"/>
        <v>0</v>
      </c>
      <c r="N3" s="100"/>
      <c r="O3" s="100"/>
      <c r="P3" s="100"/>
      <c r="Q3" s="38"/>
      <c r="R3" s="38"/>
      <c r="S3" s="17"/>
      <c r="T3" s="17"/>
      <c r="U3" s="18"/>
      <c r="V3" s="17"/>
      <c r="W3" s="85"/>
    </row>
    <row r="4" spans="1:24" x14ac:dyDescent="0.3">
      <c r="A4" s="45"/>
      <c r="B4" s="81">
        <v>3</v>
      </c>
      <c r="C4" s="82">
        <v>41796</v>
      </c>
      <c r="D4" s="26" t="s">
        <v>47</v>
      </c>
      <c r="E4" s="26">
        <v>0.94166666666666676</v>
      </c>
      <c r="F4" s="26"/>
      <c r="G4" s="100">
        <v>12</v>
      </c>
      <c r="H4" s="100">
        <f t="shared" ref="H4:H16" si="3">IF(G4&gt;=9,1.5,0.5)</f>
        <v>1.5</v>
      </c>
      <c r="I4" s="33">
        <f t="shared" ref="I4:I16" si="4">IF((G4="？"),"?",(G4-H4))</f>
        <v>10.5</v>
      </c>
      <c r="J4" s="28">
        <f t="shared" si="2"/>
        <v>2.5</v>
      </c>
      <c r="K4" s="100">
        <f t="shared" ref="K4:K16" si="5">IF(2&lt;J4,2,J4)</f>
        <v>2</v>
      </c>
      <c r="L4" s="33">
        <f t="shared" ref="L4:L16" si="6">J4-K4</f>
        <v>0.5</v>
      </c>
      <c r="M4" s="130">
        <f t="shared" si="0"/>
        <v>354</v>
      </c>
      <c r="N4" s="100"/>
      <c r="O4" s="100"/>
      <c r="P4" s="100"/>
      <c r="Q4" s="38"/>
      <c r="R4" s="38"/>
      <c r="S4" s="17"/>
      <c r="T4" s="17"/>
      <c r="U4" s="18"/>
      <c r="V4" s="17"/>
      <c r="W4" s="85"/>
    </row>
    <row r="5" spans="1:24" x14ac:dyDescent="0.3">
      <c r="A5" s="1"/>
      <c r="B5" s="81">
        <v>4</v>
      </c>
      <c r="C5" s="82">
        <v>41797</v>
      </c>
      <c r="D5" s="26">
        <v>0.4368055555555555</v>
      </c>
      <c r="E5" s="26">
        <v>0.7993055555555556</v>
      </c>
      <c r="F5" s="26">
        <f t="shared" si="1"/>
        <v>0.3625000000000001</v>
      </c>
      <c r="G5" s="100">
        <v>8.5</v>
      </c>
      <c r="H5" s="100">
        <f t="shared" si="3"/>
        <v>0.5</v>
      </c>
      <c r="I5" s="33">
        <f t="shared" si="4"/>
        <v>8</v>
      </c>
      <c r="J5" s="28">
        <f t="shared" si="2"/>
        <v>0</v>
      </c>
      <c r="K5" s="100">
        <f t="shared" si="5"/>
        <v>0</v>
      </c>
      <c r="L5" s="33">
        <f t="shared" si="6"/>
        <v>0</v>
      </c>
      <c r="M5" s="130">
        <f t="shared" si="0"/>
        <v>0</v>
      </c>
      <c r="N5" s="100"/>
      <c r="O5" s="100"/>
      <c r="P5" s="100"/>
      <c r="Q5" s="38"/>
      <c r="R5" s="38"/>
      <c r="S5" s="17"/>
      <c r="T5" s="17"/>
      <c r="U5" s="18"/>
      <c r="V5" s="17"/>
      <c r="W5" s="85"/>
    </row>
    <row r="6" spans="1:24" x14ac:dyDescent="0.3">
      <c r="A6" s="1"/>
      <c r="B6" s="81">
        <v>5</v>
      </c>
      <c r="C6" s="82">
        <v>41798</v>
      </c>
      <c r="D6" s="26">
        <v>0.44444444444444442</v>
      </c>
      <c r="E6" s="26">
        <v>0.92638888888888893</v>
      </c>
      <c r="F6" s="26">
        <f t="shared" si="1"/>
        <v>0.48194444444444451</v>
      </c>
      <c r="G6" s="100">
        <v>11.5</v>
      </c>
      <c r="H6" s="100">
        <f t="shared" si="3"/>
        <v>1.5</v>
      </c>
      <c r="I6" s="33">
        <f t="shared" si="4"/>
        <v>10</v>
      </c>
      <c r="J6" s="28">
        <f t="shared" si="2"/>
        <v>2</v>
      </c>
      <c r="K6" s="100">
        <f t="shared" si="5"/>
        <v>2</v>
      </c>
      <c r="L6" s="33">
        <f t="shared" si="6"/>
        <v>0</v>
      </c>
      <c r="M6" s="130">
        <f t="shared" si="0"/>
        <v>269</v>
      </c>
      <c r="N6" s="100"/>
      <c r="O6" s="100"/>
      <c r="P6" s="100"/>
      <c r="Q6" s="38"/>
      <c r="R6" s="38"/>
      <c r="S6" s="17"/>
      <c r="T6" s="17"/>
      <c r="U6" s="18"/>
      <c r="V6" s="17"/>
      <c r="W6" s="85"/>
    </row>
    <row r="7" spans="1:24" x14ac:dyDescent="0.3">
      <c r="A7" s="1"/>
      <c r="B7" s="81">
        <v>6</v>
      </c>
      <c r="C7" s="82">
        <v>41799</v>
      </c>
      <c r="D7" s="26" t="s">
        <v>47</v>
      </c>
      <c r="E7" s="26">
        <v>0.92013888888888884</v>
      </c>
      <c r="F7" s="26"/>
      <c r="G7" s="100">
        <v>11.5</v>
      </c>
      <c r="H7" s="100">
        <f t="shared" si="3"/>
        <v>1.5</v>
      </c>
      <c r="I7" s="33">
        <f t="shared" si="4"/>
        <v>10</v>
      </c>
      <c r="J7" s="28">
        <f t="shared" si="2"/>
        <v>2</v>
      </c>
      <c r="K7" s="100">
        <f t="shared" si="5"/>
        <v>2</v>
      </c>
      <c r="L7" s="33">
        <f t="shared" si="6"/>
        <v>0</v>
      </c>
      <c r="M7" s="130">
        <f t="shared" si="0"/>
        <v>269</v>
      </c>
      <c r="N7" s="100"/>
      <c r="O7" s="100"/>
      <c r="P7" s="100"/>
      <c r="Q7" s="38"/>
      <c r="R7" s="38"/>
      <c r="S7" s="17"/>
      <c r="T7" s="17"/>
      <c r="U7" s="18"/>
      <c r="V7" s="17"/>
      <c r="W7" s="85"/>
    </row>
    <row r="8" spans="1:24" x14ac:dyDescent="0.3">
      <c r="A8" s="1"/>
      <c r="B8" s="81">
        <v>7</v>
      </c>
      <c r="C8" s="82">
        <v>41800</v>
      </c>
      <c r="D8" s="26">
        <v>0.45694444444444443</v>
      </c>
      <c r="E8" s="26">
        <v>0.73611111111111116</v>
      </c>
      <c r="F8" s="26">
        <f t="shared" si="1"/>
        <v>0.27916666666666673</v>
      </c>
      <c r="G8" s="100">
        <v>6.5</v>
      </c>
      <c r="H8" s="100">
        <f t="shared" si="3"/>
        <v>0.5</v>
      </c>
      <c r="I8" s="33">
        <f t="shared" si="4"/>
        <v>6</v>
      </c>
      <c r="J8" s="28">
        <f t="shared" si="2"/>
        <v>0</v>
      </c>
      <c r="K8" s="100">
        <f t="shared" si="5"/>
        <v>0</v>
      </c>
      <c r="L8" s="33">
        <f t="shared" si="6"/>
        <v>0</v>
      </c>
      <c r="M8" s="130">
        <f t="shared" si="0"/>
        <v>0</v>
      </c>
      <c r="N8" s="100"/>
      <c r="O8" s="100"/>
      <c r="P8" s="100"/>
      <c r="Q8" s="38"/>
      <c r="R8" s="38"/>
      <c r="S8" s="17"/>
      <c r="T8" s="17"/>
      <c r="U8" s="18"/>
      <c r="V8" s="90"/>
      <c r="W8" s="85"/>
    </row>
    <row r="9" spans="1:24" x14ac:dyDescent="0.3">
      <c r="A9" s="1"/>
      <c r="B9" s="81">
        <v>8</v>
      </c>
      <c r="C9" s="82">
        <v>41801</v>
      </c>
      <c r="D9" s="26">
        <v>0.625</v>
      </c>
      <c r="E9" s="26">
        <v>0.92083333333333339</v>
      </c>
      <c r="F9" s="26">
        <f t="shared" si="1"/>
        <v>0.29583333333333339</v>
      </c>
      <c r="G9" s="100">
        <v>7</v>
      </c>
      <c r="H9" s="100">
        <f t="shared" si="3"/>
        <v>0.5</v>
      </c>
      <c r="I9" s="33">
        <f t="shared" si="4"/>
        <v>6.5</v>
      </c>
      <c r="J9" s="28">
        <f t="shared" si="2"/>
        <v>0</v>
      </c>
      <c r="K9" s="100">
        <f t="shared" si="5"/>
        <v>0</v>
      </c>
      <c r="L9" s="33">
        <f t="shared" si="6"/>
        <v>0</v>
      </c>
      <c r="M9" s="130">
        <f t="shared" si="0"/>
        <v>0</v>
      </c>
      <c r="N9" s="100"/>
      <c r="O9" s="100"/>
      <c r="P9" s="100"/>
      <c r="Q9" s="38"/>
      <c r="R9" s="38"/>
      <c r="S9" s="17"/>
      <c r="T9" s="17"/>
      <c r="U9" s="18"/>
      <c r="V9" s="17"/>
      <c r="W9" s="85"/>
    </row>
    <row r="10" spans="1:24" s="1" customFormat="1" x14ac:dyDescent="0.3">
      <c r="B10" s="81"/>
      <c r="C10" s="86" t="s">
        <v>217</v>
      </c>
      <c r="D10" s="105"/>
      <c r="E10" s="105"/>
      <c r="F10" s="105"/>
      <c r="G10" s="87">
        <f t="shared" ref="G10:L10" si="7">SUM(G2:G9)</f>
        <v>64</v>
      </c>
      <c r="H10" s="87">
        <f t="shared" si="7"/>
        <v>6.5</v>
      </c>
      <c r="I10" s="87">
        <f t="shared" si="7"/>
        <v>57.5</v>
      </c>
      <c r="J10" s="87">
        <f t="shared" si="7"/>
        <v>6.5</v>
      </c>
      <c r="K10" s="87">
        <f t="shared" si="7"/>
        <v>6</v>
      </c>
      <c r="L10" s="87">
        <f t="shared" si="7"/>
        <v>0.5</v>
      </c>
      <c r="M10" s="131">
        <f t="shared" si="0"/>
        <v>892</v>
      </c>
      <c r="N10" s="87">
        <v>0</v>
      </c>
      <c r="O10" s="87">
        <v>0</v>
      </c>
      <c r="P10" s="87">
        <v>0</v>
      </c>
      <c r="Q10" s="87">
        <f t="shared" ref="Q10:V10" si="8">SUM(Q2:Q9)</f>
        <v>0</v>
      </c>
      <c r="R10" s="87">
        <f t="shared" si="8"/>
        <v>0</v>
      </c>
      <c r="S10" s="87">
        <f t="shared" si="8"/>
        <v>0</v>
      </c>
      <c r="T10" s="87">
        <f t="shared" si="8"/>
        <v>0</v>
      </c>
      <c r="U10" s="87">
        <f t="shared" si="8"/>
        <v>0</v>
      </c>
      <c r="V10" s="87">
        <f t="shared" si="8"/>
        <v>0</v>
      </c>
      <c r="W10" s="106" t="s">
        <v>139</v>
      </c>
      <c r="X10" s="77"/>
    </row>
    <row r="11" spans="1:24" s="1" customFormat="1" ht="32.4" x14ac:dyDescent="0.3">
      <c r="B11" s="128"/>
      <c r="C11" s="107" t="s">
        <v>230</v>
      </c>
      <c r="D11" s="105"/>
      <c r="E11" s="105"/>
      <c r="F11" s="20"/>
      <c r="G11" s="87">
        <f>G10</f>
        <v>64</v>
      </c>
      <c r="H11" s="87">
        <f t="shared" ref="H11:V11" si="9">H10</f>
        <v>6.5</v>
      </c>
      <c r="I11" s="87">
        <f>I10-J9</f>
        <v>57.5</v>
      </c>
      <c r="J11" s="87">
        <f>J10-J9</f>
        <v>6.5</v>
      </c>
      <c r="K11" s="87">
        <f>K10-K9</f>
        <v>6</v>
      </c>
      <c r="L11" s="87">
        <f>L10-L9</f>
        <v>0.5</v>
      </c>
      <c r="M11" s="131">
        <f t="shared" si="0"/>
        <v>892</v>
      </c>
      <c r="N11" s="87">
        <v>0</v>
      </c>
      <c r="O11" s="87">
        <v>0</v>
      </c>
      <c r="P11" s="87">
        <v>0</v>
      </c>
      <c r="Q11" s="87">
        <f t="shared" si="9"/>
        <v>0</v>
      </c>
      <c r="R11" s="87">
        <f t="shared" si="9"/>
        <v>0</v>
      </c>
      <c r="S11" s="87">
        <f t="shared" si="9"/>
        <v>0</v>
      </c>
      <c r="T11" s="87">
        <f t="shared" si="9"/>
        <v>0</v>
      </c>
      <c r="U11" s="87">
        <f t="shared" si="9"/>
        <v>0</v>
      </c>
      <c r="V11" s="87">
        <f t="shared" si="9"/>
        <v>0</v>
      </c>
      <c r="W11" s="106"/>
    </row>
    <row r="12" spans="1:24" x14ac:dyDescent="0.3">
      <c r="A12" s="1"/>
      <c r="B12" s="81">
        <v>9</v>
      </c>
      <c r="C12" s="82">
        <v>41802</v>
      </c>
      <c r="D12" s="26">
        <v>0.62916666666666665</v>
      </c>
      <c r="E12" s="26" t="s">
        <v>47</v>
      </c>
      <c r="F12" s="26"/>
      <c r="G12" s="100">
        <v>7</v>
      </c>
      <c r="H12" s="100">
        <f t="shared" si="3"/>
        <v>0.5</v>
      </c>
      <c r="I12" s="33">
        <f t="shared" si="4"/>
        <v>6.5</v>
      </c>
      <c r="J12" s="28">
        <f t="shared" si="2"/>
        <v>0</v>
      </c>
      <c r="K12" s="100">
        <f t="shared" si="5"/>
        <v>0</v>
      </c>
      <c r="L12" s="33">
        <f t="shared" si="6"/>
        <v>0</v>
      </c>
      <c r="M12" s="130">
        <f t="shared" si="0"/>
        <v>0</v>
      </c>
      <c r="N12" s="100"/>
      <c r="O12" s="100"/>
      <c r="P12" s="100"/>
      <c r="Q12" s="38"/>
      <c r="R12" s="38"/>
      <c r="S12" s="17"/>
      <c r="T12" s="17"/>
      <c r="U12" s="18"/>
      <c r="V12" s="17"/>
      <c r="W12" s="85"/>
    </row>
    <row r="13" spans="1:24" x14ac:dyDescent="0.3">
      <c r="A13" s="1"/>
      <c r="B13" s="81">
        <v>10</v>
      </c>
      <c r="C13" s="82">
        <v>41803</v>
      </c>
      <c r="D13" s="26">
        <v>0.62638888888888888</v>
      </c>
      <c r="E13" s="26" t="s">
        <v>47</v>
      </c>
      <c r="F13" s="26"/>
      <c r="G13" s="100">
        <v>7.5</v>
      </c>
      <c r="H13" s="100">
        <f t="shared" si="3"/>
        <v>0.5</v>
      </c>
      <c r="I13" s="33">
        <f t="shared" si="4"/>
        <v>7</v>
      </c>
      <c r="J13" s="28">
        <f t="shared" si="2"/>
        <v>0</v>
      </c>
      <c r="K13" s="100">
        <f t="shared" si="5"/>
        <v>0</v>
      </c>
      <c r="L13" s="33">
        <f t="shared" si="6"/>
        <v>0</v>
      </c>
      <c r="M13" s="130">
        <f t="shared" si="0"/>
        <v>0</v>
      </c>
      <c r="N13" s="100"/>
      <c r="O13" s="100"/>
      <c r="P13" s="100"/>
      <c r="Q13" s="38"/>
      <c r="R13" s="38"/>
      <c r="S13" s="17"/>
      <c r="T13" s="17"/>
      <c r="U13" s="18"/>
      <c r="V13" s="17"/>
      <c r="W13" s="85"/>
    </row>
    <row r="14" spans="1:24" x14ac:dyDescent="0.3">
      <c r="A14" s="1"/>
      <c r="B14" s="81">
        <v>11</v>
      </c>
      <c r="C14" s="82">
        <v>41804</v>
      </c>
      <c r="D14" s="26">
        <v>0.43888888888888888</v>
      </c>
      <c r="E14" s="26">
        <v>0.91249999999999998</v>
      </c>
      <c r="F14" s="26">
        <f t="shared" si="1"/>
        <v>0.47361111111111109</v>
      </c>
      <c r="G14" s="100">
        <v>11.5</v>
      </c>
      <c r="H14" s="100">
        <f t="shared" si="3"/>
        <v>1.5</v>
      </c>
      <c r="I14" s="33">
        <f t="shared" si="4"/>
        <v>10</v>
      </c>
      <c r="J14" s="28">
        <f t="shared" si="2"/>
        <v>2</v>
      </c>
      <c r="K14" s="100">
        <f t="shared" si="5"/>
        <v>2</v>
      </c>
      <c r="L14" s="33">
        <f t="shared" si="6"/>
        <v>0</v>
      </c>
      <c r="M14" s="130">
        <f t="shared" si="0"/>
        <v>269</v>
      </c>
      <c r="N14" s="100"/>
      <c r="O14" s="100"/>
      <c r="P14" s="100"/>
      <c r="Q14" s="38"/>
      <c r="R14" s="38"/>
      <c r="S14" s="17"/>
      <c r="T14" s="17"/>
      <c r="U14" s="18"/>
      <c r="V14" s="17"/>
      <c r="W14" s="85"/>
    </row>
    <row r="15" spans="1:24" x14ac:dyDescent="0.3">
      <c r="A15" s="1"/>
      <c r="B15" s="81">
        <v>12</v>
      </c>
      <c r="C15" s="82">
        <v>41805</v>
      </c>
      <c r="D15" s="26">
        <v>0.54375000000000007</v>
      </c>
      <c r="E15" s="26">
        <v>0.92083333333333339</v>
      </c>
      <c r="F15" s="26">
        <f t="shared" si="1"/>
        <v>0.37708333333333333</v>
      </c>
      <c r="G15" s="100">
        <v>9</v>
      </c>
      <c r="H15" s="100">
        <f t="shared" si="3"/>
        <v>1.5</v>
      </c>
      <c r="I15" s="33">
        <f t="shared" si="4"/>
        <v>7.5</v>
      </c>
      <c r="J15" s="28">
        <f t="shared" si="2"/>
        <v>0</v>
      </c>
      <c r="K15" s="100">
        <f t="shared" si="5"/>
        <v>0</v>
      </c>
      <c r="L15" s="33">
        <f t="shared" si="6"/>
        <v>0</v>
      </c>
      <c r="M15" s="130">
        <f t="shared" si="0"/>
        <v>0</v>
      </c>
      <c r="N15" s="100"/>
      <c r="O15" s="100"/>
      <c r="P15" s="100"/>
      <c r="Q15" s="38"/>
      <c r="R15" s="38"/>
      <c r="S15" s="17"/>
      <c r="T15" s="17"/>
      <c r="U15" s="18"/>
      <c r="V15" s="17"/>
      <c r="W15" s="85"/>
    </row>
    <row r="16" spans="1:24" x14ac:dyDescent="0.3">
      <c r="A16" s="1"/>
      <c r="B16" s="81">
        <v>13</v>
      </c>
      <c r="C16" s="82">
        <v>41806</v>
      </c>
      <c r="D16" s="26" t="s">
        <v>47</v>
      </c>
      <c r="E16" s="26">
        <v>0.92083333333333339</v>
      </c>
      <c r="F16" s="26"/>
      <c r="G16" s="100">
        <v>11.5</v>
      </c>
      <c r="H16" s="100">
        <f t="shared" si="3"/>
        <v>1.5</v>
      </c>
      <c r="I16" s="33">
        <f t="shared" si="4"/>
        <v>10</v>
      </c>
      <c r="J16" s="28">
        <f t="shared" si="2"/>
        <v>2</v>
      </c>
      <c r="K16" s="100">
        <f t="shared" si="5"/>
        <v>2</v>
      </c>
      <c r="L16" s="33">
        <f t="shared" si="6"/>
        <v>0</v>
      </c>
      <c r="M16" s="130">
        <f t="shared" si="0"/>
        <v>269</v>
      </c>
      <c r="N16" s="100"/>
      <c r="O16" s="100"/>
      <c r="P16" s="100"/>
      <c r="Q16" s="38"/>
      <c r="R16" s="38"/>
      <c r="S16" s="17"/>
      <c r="T16" s="17"/>
      <c r="U16" s="18"/>
      <c r="V16" s="17"/>
      <c r="W16" s="85"/>
    </row>
    <row r="17" spans="1:24" x14ac:dyDescent="0.3">
      <c r="A17" s="1"/>
      <c r="B17" s="81">
        <v>14</v>
      </c>
      <c r="C17" s="82">
        <v>41807</v>
      </c>
      <c r="D17" s="180" t="s">
        <v>25</v>
      </c>
      <c r="E17" s="181"/>
      <c r="F17" s="26"/>
      <c r="G17" s="100"/>
      <c r="H17" s="100"/>
      <c r="I17" s="33"/>
      <c r="J17" s="28"/>
      <c r="K17" s="100"/>
      <c r="L17" s="33"/>
      <c r="M17" s="130">
        <f t="shared" si="0"/>
        <v>0</v>
      </c>
      <c r="N17" s="100"/>
      <c r="O17" s="100"/>
      <c r="P17" s="100"/>
      <c r="Q17" s="38"/>
      <c r="R17" s="38"/>
      <c r="S17" s="17"/>
      <c r="T17" s="17"/>
      <c r="U17" s="18"/>
      <c r="V17" s="17"/>
      <c r="W17" s="85"/>
    </row>
    <row r="18" spans="1:24" x14ac:dyDescent="0.3">
      <c r="A18" s="1"/>
      <c r="B18" s="81">
        <v>15</v>
      </c>
      <c r="C18" s="82">
        <v>41808</v>
      </c>
      <c r="D18" s="180" t="s">
        <v>25</v>
      </c>
      <c r="E18" s="181"/>
      <c r="F18" s="26"/>
      <c r="G18" s="100"/>
      <c r="H18" s="100"/>
      <c r="I18" s="33"/>
      <c r="J18" s="28"/>
      <c r="K18" s="100"/>
      <c r="L18" s="33"/>
      <c r="M18" s="130">
        <f t="shared" si="0"/>
        <v>0</v>
      </c>
      <c r="N18" s="100"/>
      <c r="O18" s="100"/>
      <c r="P18" s="100"/>
      <c r="Q18" s="38"/>
      <c r="R18" s="38"/>
      <c r="S18" s="17"/>
      <c r="T18" s="17"/>
      <c r="U18" s="18"/>
      <c r="V18" s="17"/>
      <c r="W18" s="85"/>
    </row>
    <row r="19" spans="1:24" x14ac:dyDescent="0.3">
      <c r="A19" s="1"/>
      <c r="B19" s="81">
        <v>16</v>
      </c>
      <c r="C19" s="82">
        <v>41809</v>
      </c>
      <c r="D19" s="180" t="s">
        <v>25</v>
      </c>
      <c r="E19" s="181"/>
      <c r="F19" s="26"/>
      <c r="G19" s="100"/>
      <c r="H19" s="100"/>
      <c r="I19" s="33"/>
      <c r="J19" s="28"/>
      <c r="K19" s="100"/>
      <c r="L19" s="33"/>
      <c r="M19" s="130">
        <f t="shared" si="0"/>
        <v>0</v>
      </c>
      <c r="N19" s="100"/>
      <c r="O19" s="100"/>
      <c r="P19" s="100"/>
      <c r="Q19" s="38"/>
      <c r="R19" s="38"/>
      <c r="S19" s="17"/>
      <c r="T19" s="17"/>
      <c r="U19" s="18"/>
      <c r="V19" s="17"/>
      <c r="W19" s="85"/>
    </row>
    <row r="20" spans="1:24" x14ac:dyDescent="0.3">
      <c r="A20" s="1"/>
      <c r="B20" s="81">
        <v>17</v>
      </c>
      <c r="C20" s="82">
        <v>41810</v>
      </c>
      <c r="D20" s="180" t="s">
        <v>25</v>
      </c>
      <c r="E20" s="181"/>
      <c r="F20" s="26"/>
      <c r="G20" s="100"/>
      <c r="H20" s="100"/>
      <c r="I20" s="33"/>
      <c r="J20" s="28"/>
      <c r="K20" s="100"/>
      <c r="L20" s="33"/>
      <c r="M20" s="130">
        <f t="shared" si="0"/>
        <v>0</v>
      </c>
      <c r="N20" s="100"/>
      <c r="O20" s="100"/>
      <c r="P20" s="100"/>
      <c r="Q20" s="38"/>
      <c r="R20" s="38"/>
      <c r="S20" s="17"/>
      <c r="T20" s="17"/>
      <c r="U20" s="18"/>
      <c r="V20" s="17"/>
      <c r="W20" s="85"/>
    </row>
    <row r="21" spans="1:24" x14ac:dyDescent="0.3">
      <c r="A21" s="1"/>
      <c r="B21" s="81">
        <v>18</v>
      </c>
      <c r="C21" s="82">
        <v>41811</v>
      </c>
      <c r="D21" s="180" t="s">
        <v>25</v>
      </c>
      <c r="E21" s="181"/>
      <c r="F21" s="26"/>
      <c r="G21" s="100"/>
      <c r="H21" s="100"/>
      <c r="I21" s="33"/>
      <c r="J21" s="28"/>
      <c r="K21" s="100"/>
      <c r="L21" s="33"/>
      <c r="M21" s="130">
        <f t="shared" si="0"/>
        <v>0</v>
      </c>
      <c r="N21" s="100"/>
      <c r="O21" s="100"/>
      <c r="P21" s="100"/>
      <c r="Q21" s="38"/>
      <c r="R21" s="38"/>
      <c r="S21" s="17"/>
      <c r="T21" s="17"/>
      <c r="U21" s="18"/>
      <c r="V21" s="17"/>
      <c r="W21" s="85"/>
    </row>
    <row r="22" spans="1:24" x14ac:dyDescent="0.3">
      <c r="A22" s="1"/>
      <c r="B22" s="81">
        <v>19</v>
      </c>
      <c r="C22" s="82">
        <v>41812</v>
      </c>
      <c r="D22" s="180" t="s">
        <v>25</v>
      </c>
      <c r="E22" s="181"/>
      <c r="F22" s="26"/>
      <c r="G22" s="100"/>
      <c r="H22" s="100"/>
      <c r="I22" s="33"/>
      <c r="J22" s="28"/>
      <c r="K22" s="100"/>
      <c r="L22" s="33"/>
      <c r="M22" s="130">
        <f t="shared" si="0"/>
        <v>0</v>
      </c>
      <c r="N22" s="100"/>
      <c r="O22" s="100"/>
      <c r="P22" s="100"/>
      <c r="Q22" s="38"/>
      <c r="R22" s="38"/>
      <c r="S22" s="17"/>
      <c r="T22" s="17"/>
      <c r="U22" s="18"/>
      <c r="V22" s="17"/>
      <c r="W22" s="85"/>
    </row>
    <row r="23" spans="1:24" x14ac:dyDescent="0.3">
      <c r="A23" s="1"/>
      <c r="B23" s="81">
        <v>20</v>
      </c>
      <c r="C23" s="82">
        <v>41813</v>
      </c>
      <c r="D23" s="180" t="s">
        <v>25</v>
      </c>
      <c r="E23" s="181"/>
      <c r="F23" s="26"/>
      <c r="G23" s="100"/>
      <c r="H23" s="100"/>
      <c r="I23" s="33"/>
      <c r="J23" s="28"/>
      <c r="K23" s="100"/>
      <c r="L23" s="33"/>
      <c r="M23" s="130">
        <f t="shared" si="0"/>
        <v>0</v>
      </c>
      <c r="N23" s="100"/>
      <c r="O23" s="100"/>
      <c r="P23" s="100"/>
      <c r="Q23" s="38"/>
      <c r="R23" s="38"/>
      <c r="S23" s="17"/>
      <c r="T23" s="17"/>
      <c r="U23" s="18"/>
      <c r="V23" s="17"/>
      <c r="W23" s="85"/>
    </row>
    <row r="24" spans="1:24" x14ac:dyDescent="0.3">
      <c r="A24" s="1"/>
      <c r="B24" s="81">
        <v>21</v>
      </c>
      <c r="C24" s="82">
        <v>41814</v>
      </c>
      <c r="D24" s="180" t="s">
        <v>25</v>
      </c>
      <c r="E24" s="181"/>
      <c r="F24" s="26"/>
      <c r="G24" s="100"/>
      <c r="H24" s="100"/>
      <c r="I24" s="33"/>
      <c r="J24" s="28"/>
      <c r="K24" s="100"/>
      <c r="L24" s="33"/>
      <c r="M24" s="130">
        <f t="shared" si="0"/>
        <v>0</v>
      </c>
      <c r="N24" s="100"/>
      <c r="O24" s="100"/>
      <c r="P24" s="100"/>
      <c r="Q24" s="38"/>
      <c r="R24" s="38"/>
      <c r="S24" s="17"/>
      <c r="T24" s="17"/>
      <c r="U24" s="18"/>
      <c r="V24" s="17"/>
      <c r="W24" s="85"/>
    </row>
    <row r="25" spans="1:24" x14ac:dyDescent="0.3">
      <c r="A25" s="1"/>
      <c r="B25" s="81">
        <v>22</v>
      </c>
      <c r="C25" s="82">
        <v>41815</v>
      </c>
      <c r="D25" s="26">
        <v>0.46249999999999997</v>
      </c>
      <c r="E25" s="26">
        <v>0.92361111111111116</v>
      </c>
      <c r="F25" s="26">
        <f t="shared" ref="F25:F31" si="10">IF(OR(E25="無打卡資料",D25="無打卡資料"),"?",(E25-D25))</f>
        <v>0.46111111111111119</v>
      </c>
      <c r="G25" s="100">
        <v>11</v>
      </c>
      <c r="H25" s="100">
        <f t="shared" ref="H25:H32" si="11">IF(G25&gt;=9,1.5,0.5)</f>
        <v>1.5</v>
      </c>
      <c r="I25" s="33">
        <f t="shared" ref="I25:I32" si="12">IF((G25="？"),"?",(G25-H25))</f>
        <v>9.5</v>
      </c>
      <c r="J25" s="28">
        <f t="shared" ref="J25:J32" si="13">IF(I25-8&lt;0,0,(I25-8))</f>
        <v>1.5</v>
      </c>
      <c r="K25" s="100">
        <f t="shared" ref="K25:K32" si="14">IF(2&lt;J25,2,J25)</f>
        <v>1.5</v>
      </c>
      <c r="L25" s="33">
        <f t="shared" ref="L25:L32" si="15">J25-K25</f>
        <v>0</v>
      </c>
      <c r="M25" s="130">
        <f t="shared" si="0"/>
        <v>202</v>
      </c>
      <c r="N25" s="100"/>
      <c r="O25" s="100"/>
      <c r="P25" s="100"/>
      <c r="Q25" s="38"/>
      <c r="R25" s="38"/>
      <c r="S25" s="17"/>
      <c r="T25" s="17"/>
      <c r="U25" s="18"/>
      <c r="V25" s="90"/>
      <c r="W25" s="85"/>
    </row>
    <row r="26" spans="1:24" s="1" customFormat="1" x14ac:dyDescent="0.3">
      <c r="B26" s="81"/>
      <c r="C26" s="86" t="s">
        <v>217</v>
      </c>
      <c r="D26" s="105"/>
      <c r="E26" s="105"/>
      <c r="F26" s="105"/>
      <c r="G26" s="87">
        <f>SUM(G12:G25)</f>
        <v>57.5</v>
      </c>
      <c r="H26" s="87">
        <f t="shared" ref="H26" si="16">SUM(H12:H25)</f>
        <v>7</v>
      </c>
      <c r="I26" s="87">
        <f t="shared" ref="I26" si="17">SUM(I12:I25)</f>
        <v>50.5</v>
      </c>
      <c r="J26" s="87">
        <f t="shared" ref="J26" si="18">SUM(J12:J25)</f>
        <v>5.5</v>
      </c>
      <c r="K26" s="87">
        <f t="shared" ref="K26" si="19">SUM(K12:K25)</f>
        <v>5.5</v>
      </c>
      <c r="L26" s="87">
        <f t="shared" ref="L26" si="20">SUM(L12:L25)</f>
        <v>0</v>
      </c>
      <c r="M26" s="131">
        <f t="shared" si="0"/>
        <v>741</v>
      </c>
      <c r="N26" s="87">
        <v>0</v>
      </c>
      <c r="O26" s="87">
        <v>0</v>
      </c>
      <c r="P26" s="87">
        <v>0</v>
      </c>
      <c r="Q26" s="87">
        <f t="shared" ref="Q26" si="21">SUM(Q12:Q25)</f>
        <v>0</v>
      </c>
      <c r="R26" s="87">
        <f t="shared" ref="R26" si="22">SUM(R12:R25)</f>
        <v>0</v>
      </c>
      <c r="S26" s="87">
        <f t="shared" ref="S26" si="23">SUM(S12:S25)</f>
        <v>0</v>
      </c>
      <c r="T26" s="87">
        <f t="shared" ref="T26" si="24">SUM(T12:T25)</f>
        <v>0</v>
      </c>
      <c r="U26" s="87">
        <f t="shared" ref="U26" si="25">SUM(U12:U25)</f>
        <v>0</v>
      </c>
      <c r="V26" s="87">
        <f t="shared" ref="V26" si="26">SUM(V12:V25)</f>
        <v>0</v>
      </c>
      <c r="W26" s="106" t="s">
        <v>198</v>
      </c>
      <c r="X26" s="77"/>
    </row>
    <row r="27" spans="1:24" s="1" customFormat="1" ht="32.4" x14ac:dyDescent="0.3">
      <c r="B27" s="81"/>
      <c r="C27" s="107" t="s">
        <v>230</v>
      </c>
      <c r="D27" s="105"/>
      <c r="E27" s="105"/>
      <c r="F27" s="20"/>
      <c r="G27" s="87">
        <f>G26</f>
        <v>57.5</v>
      </c>
      <c r="H27" s="87">
        <f t="shared" ref="H27" si="27">H26</f>
        <v>7</v>
      </c>
      <c r="I27" s="87">
        <f>I26-J25</f>
        <v>49</v>
      </c>
      <c r="J27" s="87">
        <f>J26-J25</f>
        <v>4</v>
      </c>
      <c r="K27" s="87">
        <f>K26-K25</f>
        <v>4</v>
      </c>
      <c r="L27" s="87">
        <f>L26-L25</f>
        <v>0</v>
      </c>
      <c r="M27" s="131">
        <f t="shared" si="0"/>
        <v>539</v>
      </c>
      <c r="N27" s="87">
        <v>0</v>
      </c>
      <c r="O27" s="87">
        <v>0</v>
      </c>
      <c r="P27" s="87">
        <v>0</v>
      </c>
      <c r="Q27" s="87">
        <f t="shared" ref="Q27:V27" si="28">Q26</f>
        <v>0</v>
      </c>
      <c r="R27" s="87">
        <f t="shared" si="28"/>
        <v>0</v>
      </c>
      <c r="S27" s="87">
        <f t="shared" si="28"/>
        <v>0</v>
      </c>
      <c r="T27" s="87">
        <f t="shared" si="28"/>
        <v>0</v>
      </c>
      <c r="U27" s="87">
        <f t="shared" si="28"/>
        <v>0</v>
      </c>
      <c r="V27" s="87">
        <f t="shared" si="28"/>
        <v>0</v>
      </c>
      <c r="W27" s="106"/>
    </row>
    <row r="28" spans="1:24" x14ac:dyDescent="0.3">
      <c r="A28" s="1"/>
      <c r="B28" s="81">
        <v>23</v>
      </c>
      <c r="C28" s="82">
        <v>41816</v>
      </c>
      <c r="D28" s="26">
        <v>0.45624999999999999</v>
      </c>
      <c r="E28" s="26">
        <v>0.92083333333333339</v>
      </c>
      <c r="F28" s="26">
        <f t="shared" si="10"/>
        <v>0.4645833333333334</v>
      </c>
      <c r="G28" s="100">
        <v>11</v>
      </c>
      <c r="H28" s="100">
        <f t="shared" si="11"/>
        <v>1.5</v>
      </c>
      <c r="I28" s="33">
        <f t="shared" si="12"/>
        <v>9.5</v>
      </c>
      <c r="J28" s="28">
        <f t="shared" si="13"/>
        <v>1.5</v>
      </c>
      <c r="K28" s="100">
        <f t="shared" si="14"/>
        <v>1.5</v>
      </c>
      <c r="L28" s="33">
        <f t="shared" si="15"/>
        <v>0</v>
      </c>
      <c r="M28" s="130">
        <f t="shared" si="0"/>
        <v>202</v>
      </c>
      <c r="N28" s="100"/>
      <c r="O28" s="100"/>
      <c r="P28" s="100"/>
      <c r="Q28" s="38"/>
      <c r="R28" s="38"/>
      <c r="S28" s="17"/>
      <c r="T28" s="17"/>
      <c r="U28" s="18"/>
      <c r="V28" s="17"/>
      <c r="W28" s="85"/>
    </row>
    <row r="29" spans="1:24" x14ac:dyDescent="0.3">
      <c r="A29" s="1"/>
      <c r="B29" s="81">
        <v>24</v>
      </c>
      <c r="C29" s="82">
        <v>41817</v>
      </c>
      <c r="D29" s="26">
        <v>0.4604166666666667</v>
      </c>
      <c r="E29" s="26">
        <v>0.94305555555555554</v>
      </c>
      <c r="F29" s="26">
        <f t="shared" si="10"/>
        <v>0.48263888888888884</v>
      </c>
      <c r="G29" s="100">
        <v>11.5</v>
      </c>
      <c r="H29" s="100">
        <f t="shared" si="11"/>
        <v>1.5</v>
      </c>
      <c r="I29" s="33">
        <f t="shared" si="12"/>
        <v>10</v>
      </c>
      <c r="J29" s="28">
        <f t="shared" si="13"/>
        <v>2</v>
      </c>
      <c r="K29" s="100">
        <f t="shared" si="14"/>
        <v>2</v>
      </c>
      <c r="L29" s="33">
        <f t="shared" si="15"/>
        <v>0</v>
      </c>
      <c r="M29" s="130">
        <f t="shared" si="0"/>
        <v>269</v>
      </c>
      <c r="N29" s="100"/>
      <c r="O29" s="100"/>
      <c r="P29" s="100"/>
      <c r="Q29" s="38"/>
      <c r="R29" s="38"/>
      <c r="S29" s="17"/>
      <c r="T29" s="17"/>
      <c r="U29" s="18"/>
      <c r="V29" s="17"/>
      <c r="W29" s="85"/>
    </row>
    <row r="30" spans="1:24" x14ac:dyDescent="0.3">
      <c r="A30" s="1"/>
      <c r="B30" s="81">
        <v>25</v>
      </c>
      <c r="C30" s="82">
        <v>41818</v>
      </c>
      <c r="D30" s="26">
        <v>0.53888888888888886</v>
      </c>
      <c r="E30" s="26">
        <v>0.94166666666666676</v>
      </c>
      <c r="F30" s="26">
        <f t="shared" si="10"/>
        <v>0.4027777777777779</v>
      </c>
      <c r="G30" s="100">
        <v>9.5</v>
      </c>
      <c r="H30" s="100">
        <f t="shared" si="11"/>
        <v>1.5</v>
      </c>
      <c r="I30" s="33">
        <f t="shared" si="12"/>
        <v>8</v>
      </c>
      <c r="J30" s="28">
        <f t="shared" si="13"/>
        <v>0</v>
      </c>
      <c r="K30" s="100">
        <f t="shared" si="14"/>
        <v>0</v>
      </c>
      <c r="L30" s="33">
        <f t="shared" si="15"/>
        <v>0</v>
      </c>
      <c r="M30" s="130">
        <f t="shared" si="0"/>
        <v>0</v>
      </c>
      <c r="N30" s="100"/>
      <c r="O30" s="100"/>
      <c r="P30" s="100"/>
      <c r="Q30" s="38"/>
      <c r="R30" s="38"/>
      <c r="S30" s="17"/>
      <c r="T30" s="17"/>
      <c r="U30" s="18"/>
      <c r="V30" s="17"/>
      <c r="W30" s="85"/>
    </row>
    <row r="31" spans="1:24" x14ac:dyDescent="0.3">
      <c r="A31" s="1"/>
      <c r="B31" s="81">
        <v>26</v>
      </c>
      <c r="C31" s="82">
        <v>41819</v>
      </c>
      <c r="D31" s="26">
        <v>0.43888888888888888</v>
      </c>
      <c r="E31" s="26">
        <v>0.92083333333333339</v>
      </c>
      <c r="F31" s="26">
        <f t="shared" si="10"/>
        <v>0.48194444444444451</v>
      </c>
      <c r="G31" s="100">
        <v>11.5</v>
      </c>
      <c r="H31" s="100">
        <f t="shared" si="11"/>
        <v>1.5</v>
      </c>
      <c r="I31" s="33">
        <f t="shared" si="12"/>
        <v>10</v>
      </c>
      <c r="J31" s="28">
        <f t="shared" si="13"/>
        <v>2</v>
      </c>
      <c r="K31" s="100">
        <f t="shared" si="14"/>
        <v>2</v>
      </c>
      <c r="L31" s="33">
        <f t="shared" si="15"/>
        <v>0</v>
      </c>
      <c r="M31" s="130">
        <f t="shared" si="0"/>
        <v>269</v>
      </c>
      <c r="N31" s="100"/>
      <c r="O31" s="100"/>
      <c r="P31" s="100"/>
      <c r="Q31" s="38"/>
      <c r="R31" s="38"/>
      <c r="S31" s="17"/>
      <c r="T31" s="17"/>
      <c r="U31" s="18"/>
      <c r="V31" s="17"/>
      <c r="W31" s="85"/>
    </row>
    <row r="32" spans="1:24" x14ac:dyDescent="0.3">
      <c r="A32" s="1"/>
      <c r="B32" s="81">
        <v>27</v>
      </c>
      <c r="C32" s="82">
        <v>41820</v>
      </c>
      <c r="D32" s="26">
        <v>0.46180555555555558</v>
      </c>
      <c r="E32" s="26" t="s">
        <v>47</v>
      </c>
      <c r="F32" s="26"/>
      <c r="G32" s="100">
        <v>9</v>
      </c>
      <c r="H32" s="100">
        <f t="shared" si="11"/>
        <v>1.5</v>
      </c>
      <c r="I32" s="33">
        <f t="shared" si="12"/>
        <v>7.5</v>
      </c>
      <c r="J32" s="28">
        <f t="shared" si="13"/>
        <v>0</v>
      </c>
      <c r="K32" s="100">
        <f t="shared" si="14"/>
        <v>0</v>
      </c>
      <c r="L32" s="33">
        <f t="shared" si="15"/>
        <v>0</v>
      </c>
      <c r="M32" s="130">
        <f t="shared" si="0"/>
        <v>0</v>
      </c>
      <c r="N32" s="100"/>
      <c r="O32" s="100"/>
      <c r="P32" s="100"/>
      <c r="Q32" s="38"/>
      <c r="R32" s="38"/>
      <c r="S32" s="17"/>
      <c r="T32" s="17"/>
      <c r="U32" s="18"/>
      <c r="V32" s="17"/>
      <c r="W32" s="85"/>
    </row>
    <row r="33" spans="1:24" x14ac:dyDescent="0.3">
      <c r="A33" s="8" t="s">
        <v>8</v>
      </c>
      <c r="B33" s="81">
        <v>28</v>
      </c>
      <c r="C33" s="82">
        <v>41821</v>
      </c>
      <c r="D33" s="180" t="s">
        <v>25</v>
      </c>
      <c r="E33" s="181"/>
      <c r="F33" s="26"/>
      <c r="G33" s="101"/>
      <c r="H33" s="100"/>
      <c r="I33" s="33"/>
      <c r="J33" s="28"/>
      <c r="K33" s="100"/>
      <c r="L33" s="33"/>
      <c r="M33" s="130">
        <f t="shared" si="0"/>
        <v>0</v>
      </c>
      <c r="N33" s="100"/>
      <c r="O33" s="100"/>
      <c r="P33" s="100"/>
      <c r="Q33" s="38"/>
      <c r="R33" s="38"/>
      <c r="S33" s="38"/>
      <c r="T33" s="13"/>
      <c r="U33" s="12"/>
      <c r="V33" s="13"/>
      <c r="W33" s="83"/>
    </row>
    <row r="34" spans="1:24" x14ac:dyDescent="0.3">
      <c r="A34" s="1" t="s">
        <v>223</v>
      </c>
      <c r="B34" s="81">
        <v>29</v>
      </c>
      <c r="C34" s="82">
        <v>41822</v>
      </c>
      <c r="D34" s="180" t="s">
        <v>25</v>
      </c>
      <c r="E34" s="181"/>
      <c r="F34" s="26"/>
      <c r="G34" s="100"/>
      <c r="H34" s="100"/>
      <c r="I34" s="33"/>
      <c r="J34" s="28"/>
      <c r="K34" s="100"/>
      <c r="L34" s="33"/>
      <c r="M34" s="130">
        <f t="shared" si="0"/>
        <v>0</v>
      </c>
      <c r="N34" s="100"/>
      <c r="O34" s="100"/>
      <c r="P34" s="100"/>
      <c r="Q34" s="38"/>
      <c r="R34" s="38"/>
      <c r="S34" s="17"/>
      <c r="T34" s="17"/>
      <c r="U34" s="18"/>
      <c r="V34" s="17"/>
      <c r="W34" s="85"/>
    </row>
    <row r="35" spans="1:24" x14ac:dyDescent="0.3">
      <c r="A35" s="45" t="s">
        <v>62</v>
      </c>
      <c r="B35" s="81">
        <v>30</v>
      </c>
      <c r="C35" s="82">
        <v>41823</v>
      </c>
      <c r="D35" s="180" t="s">
        <v>25</v>
      </c>
      <c r="E35" s="181"/>
      <c r="F35" s="26"/>
      <c r="G35" s="101"/>
      <c r="H35" s="100"/>
      <c r="I35" s="33"/>
      <c r="J35" s="28"/>
      <c r="K35" s="100"/>
      <c r="L35" s="33"/>
      <c r="M35" s="130">
        <f t="shared" si="0"/>
        <v>0</v>
      </c>
      <c r="N35" s="100"/>
      <c r="O35" s="100"/>
      <c r="P35" s="100"/>
      <c r="Q35" s="38"/>
      <c r="R35" s="38"/>
      <c r="S35" s="17"/>
      <c r="T35" s="17"/>
      <c r="U35" s="18"/>
      <c r="V35" s="17"/>
      <c r="W35" s="85"/>
    </row>
    <row r="36" spans="1:24" x14ac:dyDescent="0.3">
      <c r="A36" s="45"/>
      <c r="B36" s="81">
        <v>31</v>
      </c>
      <c r="C36" s="82">
        <v>41824</v>
      </c>
      <c r="D36" s="26">
        <v>0.4597222222222222</v>
      </c>
      <c r="E36" s="26">
        <v>0.94166666666666676</v>
      </c>
      <c r="F36" s="26">
        <f>IF(OR(E36="無打卡資料",D36="無打卡資料"),"?",(E36-D36))</f>
        <v>0.48194444444444456</v>
      </c>
      <c r="G36" s="101">
        <v>11.5</v>
      </c>
      <c r="H36" s="100">
        <f>IF(G36&gt;=9,1.5,0.5)</f>
        <v>1.5</v>
      </c>
      <c r="I36" s="33">
        <f>IF((G36="？"),"?",(G36-H36))</f>
        <v>10</v>
      </c>
      <c r="J36" s="28">
        <f>IF(I36-8&lt;0,0,(I36-8))</f>
        <v>2</v>
      </c>
      <c r="K36" s="100">
        <f>IF(2&lt;J36,2,J36)</f>
        <v>2</v>
      </c>
      <c r="L36" s="33">
        <f>J36-K36</f>
        <v>0</v>
      </c>
      <c r="M36" s="130">
        <f t="shared" si="0"/>
        <v>269</v>
      </c>
      <c r="N36" s="100"/>
      <c r="O36" s="100"/>
      <c r="P36" s="100"/>
      <c r="Q36" s="38"/>
      <c r="R36" s="38"/>
      <c r="S36" s="17"/>
      <c r="T36" s="17"/>
      <c r="U36" s="18"/>
      <c r="V36" s="17"/>
      <c r="W36" s="85"/>
    </row>
    <row r="37" spans="1:24" x14ac:dyDescent="0.3">
      <c r="A37" s="45"/>
      <c r="B37" s="81">
        <v>32</v>
      </c>
      <c r="C37" s="82">
        <v>41825</v>
      </c>
      <c r="D37" s="26">
        <v>0.53055555555555556</v>
      </c>
      <c r="E37" s="26" t="s">
        <v>47</v>
      </c>
      <c r="F37" s="26"/>
      <c r="G37" s="101">
        <v>9.5</v>
      </c>
      <c r="H37" s="100">
        <f t="shared" ref="H37:H67" si="29">IF(G37&gt;=9,1.5,0.5)</f>
        <v>1.5</v>
      </c>
      <c r="I37" s="33">
        <f t="shared" ref="I37:I67" si="30">IF((G37="？"),"?",(G37-H37))</f>
        <v>8</v>
      </c>
      <c r="J37" s="28">
        <f>IF(I37-8&lt;0,0,(I37-8))</f>
        <v>0</v>
      </c>
      <c r="K37" s="100">
        <f t="shared" ref="K37:K67" si="31">IF(2&lt;J37,2,J37)</f>
        <v>0</v>
      </c>
      <c r="L37" s="33">
        <f t="shared" ref="L37:L67" si="32">J37-K37</f>
        <v>0</v>
      </c>
      <c r="M37" s="130">
        <f t="shared" si="0"/>
        <v>0</v>
      </c>
      <c r="N37" s="100"/>
      <c r="O37" s="100"/>
      <c r="P37" s="100"/>
      <c r="Q37" s="38"/>
      <c r="R37" s="38"/>
      <c r="S37" s="17"/>
      <c r="T37" s="17"/>
      <c r="U37" s="18"/>
      <c r="V37" s="17"/>
      <c r="W37" s="85"/>
    </row>
    <row r="38" spans="1:24" x14ac:dyDescent="0.3">
      <c r="A38" s="45"/>
      <c r="B38" s="81">
        <v>33</v>
      </c>
      <c r="C38" s="82">
        <v>41826</v>
      </c>
      <c r="D38" s="180" t="s">
        <v>25</v>
      </c>
      <c r="E38" s="181"/>
      <c r="F38" s="26"/>
      <c r="G38" s="101"/>
      <c r="H38" s="100"/>
      <c r="I38" s="33"/>
      <c r="J38" s="28"/>
      <c r="K38" s="100"/>
      <c r="L38" s="33"/>
      <c r="M38" s="130">
        <f t="shared" si="0"/>
        <v>0</v>
      </c>
      <c r="N38" s="100"/>
      <c r="O38" s="100"/>
      <c r="P38" s="100"/>
      <c r="Q38" s="38"/>
      <c r="R38" s="38"/>
      <c r="S38" s="17"/>
      <c r="T38" s="17"/>
      <c r="U38" s="18"/>
      <c r="V38" s="17"/>
      <c r="W38" s="85"/>
    </row>
    <row r="39" spans="1:24" x14ac:dyDescent="0.3">
      <c r="A39" s="1"/>
      <c r="B39" s="81">
        <v>34</v>
      </c>
      <c r="C39" s="82">
        <v>41827</v>
      </c>
      <c r="D39" s="26">
        <v>0.46319444444444446</v>
      </c>
      <c r="E39" s="26">
        <v>0.92361111111111116</v>
      </c>
      <c r="F39" s="26">
        <f>IF(OR(E39="無打卡資料",D39="無打卡資料"),"?",(E39-D39))</f>
        <v>0.4604166666666667</v>
      </c>
      <c r="G39" s="101">
        <v>11</v>
      </c>
      <c r="H39" s="100">
        <f t="shared" si="29"/>
        <v>1.5</v>
      </c>
      <c r="I39" s="33">
        <f t="shared" si="30"/>
        <v>9.5</v>
      </c>
      <c r="J39" s="28">
        <f>IF(I39-8&lt;0,0,(I39-8))</f>
        <v>1.5</v>
      </c>
      <c r="K39" s="100">
        <f t="shared" si="31"/>
        <v>1.5</v>
      </c>
      <c r="L39" s="33">
        <f t="shared" si="32"/>
        <v>0</v>
      </c>
      <c r="M39" s="130">
        <f t="shared" si="0"/>
        <v>202</v>
      </c>
      <c r="N39" s="100"/>
      <c r="O39" s="100"/>
      <c r="P39" s="100"/>
      <c r="Q39" s="38"/>
      <c r="R39" s="38"/>
      <c r="S39" s="17"/>
      <c r="T39" s="17"/>
      <c r="U39" s="18"/>
      <c r="V39" s="17"/>
      <c r="W39" s="85"/>
    </row>
    <row r="40" spans="1:24" x14ac:dyDescent="0.3">
      <c r="A40" s="1"/>
      <c r="B40" s="81">
        <v>35</v>
      </c>
      <c r="C40" s="82">
        <v>41828</v>
      </c>
      <c r="D40" s="26">
        <v>0.46180555555555558</v>
      </c>
      <c r="E40" s="26">
        <v>0.92499999999999993</v>
      </c>
      <c r="F40" s="26">
        <f>IF(OR(E40="無打卡資料",D40="無打卡資料"),"?",(E40-D40))</f>
        <v>0.46319444444444435</v>
      </c>
      <c r="G40" s="101">
        <v>11</v>
      </c>
      <c r="H40" s="100">
        <f t="shared" si="29"/>
        <v>1.5</v>
      </c>
      <c r="I40" s="33">
        <f t="shared" si="30"/>
        <v>9.5</v>
      </c>
      <c r="J40" s="28">
        <f>IF(I40-8&lt;0,0,(I40-8))</f>
        <v>1.5</v>
      </c>
      <c r="K40" s="100">
        <f t="shared" si="31"/>
        <v>1.5</v>
      </c>
      <c r="L40" s="33">
        <f t="shared" si="32"/>
        <v>0</v>
      </c>
      <c r="M40" s="130">
        <f t="shared" si="0"/>
        <v>202</v>
      </c>
      <c r="N40" s="100"/>
      <c r="O40" s="100"/>
      <c r="P40" s="100"/>
      <c r="Q40" s="38"/>
      <c r="R40" s="38"/>
      <c r="S40" s="17"/>
      <c r="T40" s="17"/>
      <c r="U40" s="18"/>
      <c r="V40" s="17"/>
      <c r="W40" s="85"/>
    </row>
    <row r="41" spans="1:24" x14ac:dyDescent="0.3">
      <c r="A41" s="1"/>
      <c r="B41" s="81">
        <v>36</v>
      </c>
      <c r="C41" s="82">
        <v>41829</v>
      </c>
      <c r="D41" s="180" t="s">
        <v>25</v>
      </c>
      <c r="E41" s="181"/>
      <c r="F41" s="26"/>
      <c r="G41" s="101"/>
      <c r="H41" s="100"/>
      <c r="I41" s="33"/>
      <c r="J41" s="28"/>
      <c r="K41" s="100"/>
      <c r="L41" s="33"/>
      <c r="M41" s="130">
        <f t="shared" si="0"/>
        <v>0</v>
      </c>
      <c r="N41" s="100"/>
      <c r="O41" s="100"/>
      <c r="P41" s="100"/>
      <c r="Q41" s="38"/>
      <c r="R41" s="38"/>
      <c r="S41" s="17"/>
      <c r="T41" s="17"/>
      <c r="U41" s="18"/>
      <c r="V41" s="17"/>
      <c r="W41" s="85"/>
    </row>
    <row r="42" spans="1:24" s="1" customFormat="1" x14ac:dyDescent="0.3">
      <c r="B42" s="81"/>
      <c r="C42" s="86" t="s">
        <v>217</v>
      </c>
      <c r="D42" s="105"/>
      <c r="E42" s="105"/>
      <c r="F42" s="105"/>
      <c r="G42" s="87">
        <f>SUM(G28:G41)</f>
        <v>95.5</v>
      </c>
      <c r="H42" s="87">
        <f t="shared" ref="H42" si="33">SUM(H28:H41)</f>
        <v>13.5</v>
      </c>
      <c r="I42" s="87">
        <f t="shared" ref="I42" si="34">SUM(I28:I41)</f>
        <v>82</v>
      </c>
      <c r="J42" s="87">
        <f t="shared" ref="J42" si="35">SUM(J28:J41)</f>
        <v>10.5</v>
      </c>
      <c r="K42" s="87">
        <f t="shared" ref="K42" si="36">SUM(K28:K41)</f>
        <v>10.5</v>
      </c>
      <c r="L42" s="87">
        <f t="shared" ref="L42" si="37">SUM(L28:L41)</f>
        <v>0</v>
      </c>
      <c r="M42" s="131">
        <f t="shared" si="0"/>
        <v>1414</v>
      </c>
      <c r="N42" s="87">
        <v>0</v>
      </c>
      <c r="O42" s="87">
        <v>0</v>
      </c>
      <c r="P42" s="87">
        <v>0</v>
      </c>
      <c r="Q42" s="87">
        <f t="shared" ref="Q42" si="38">SUM(Q28:Q41)</f>
        <v>0</v>
      </c>
      <c r="R42" s="87">
        <f t="shared" ref="R42" si="39">SUM(R28:R41)</f>
        <v>0</v>
      </c>
      <c r="S42" s="87">
        <f t="shared" ref="S42" si="40">SUM(S28:S41)</f>
        <v>0</v>
      </c>
      <c r="T42" s="87">
        <f t="shared" ref="T42" si="41">SUM(T28:T41)</f>
        <v>0</v>
      </c>
      <c r="U42" s="87">
        <f t="shared" ref="U42" si="42">SUM(U28:U41)</f>
        <v>0</v>
      </c>
      <c r="V42" s="87">
        <f t="shared" ref="V42" si="43">SUM(V28:V41)</f>
        <v>0</v>
      </c>
      <c r="W42" s="106" t="s">
        <v>231</v>
      </c>
      <c r="X42" s="77"/>
    </row>
    <row r="43" spans="1:24" s="1" customFormat="1" ht="32.4" x14ac:dyDescent="0.3">
      <c r="B43" s="81"/>
      <c r="C43" s="107" t="s">
        <v>230</v>
      </c>
      <c r="D43" s="105"/>
      <c r="E43" s="105"/>
      <c r="F43" s="20"/>
      <c r="G43" s="87">
        <f>G42</f>
        <v>95.5</v>
      </c>
      <c r="H43" s="87">
        <f t="shared" ref="H43" si="44">H42</f>
        <v>13.5</v>
      </c>
      <c r="I43" s="87">
        <f>I42-J41</f>
        <v>82</v>
      </c>
      <c r="J43" s="87">
        <f>J42-J41</f>
        <v>10.5</v>
      </c>
      <c r="K43" s="87">
        <f>K42-K41</f>
        <v>10.5</v>
      </c>
      <c r="L43" s="87">
        <f>L42-L41</f>
        <v>0</v>
      </c>
      <c r="M43" s="131">
        <f t="shared" si="0"/>
        <v>1414</v>
      </c>
      <c r="N43" s="87">
        <v>0</v>
      </c>
      <c r="O43" s="87">
        <v>0</v>
      </c>
      <c r="P43" s="87">
        <v>0</v>
      </c>
      <c r="Q43" s="87">
        <f t="shared" ref="Q43:V43" si="45">Q42</f>
        <v>0</v>
      </c>
      <c r="R43" s="87">
        <f t="shared" si="45"/>
        <v>0</v>
      </c>
      <c r="S43" s="87">
        <f t="shared" si="45"/>
        <v>0</v>
      </c>
      <c r="T43" s="87">
        <f t="shared" si="45"/>
        <v>0</v>
      </c>
      <c r="U43" s="87">
        <f t="shared" si="45"/>
        <v>0</v>
      </c>
      <c r="V43" s="87">
        <f t="shared" si="45"/>
        <v>0</v>
      </c>
      <c r="W43" s="106"/>
    </row>
    <row r="44" spans="1:24" x14ac:dyDescent="0.3">
      <c r="A44" s="1"/>
      <c r="B44" s="81">
        <v>37</v>
      </c>
      <c r="C44" s="82">
        <v>41830</v>
      </c>
      <c r="D44" s="180" t="s">
        <v>25</v>
      </c>
      <c r="E44" s="181"/>
      <c r="F44" s="26"/>
      <c r="G44" s="101"/>
      <c r="H44" s="100"/>
      <c r="I44" s="33"/>
      <c r="J44" s="28"/>
      <c r="K44" s="100"/>
      <c r="L44" s="33"/>
      <c r="M44" s="130">
        <f t="shared" si="0"/>
        <v>0</v>
      </c>
      <c r="N44" s="100"/>
      <c r="O44" s="100"/>
      <c r="P44" s="100"/>
      <c r="Q44" s="38"/>
      <c r="R44" s="38"/>
      <c r="S44" s="17"/>
      <c r="T44" s="17"/>
      <c r="U44" s="18"/>
      <c r="V44" s="90"/>
      <c r="W44" s="85"/>
    </row>
    <row r="45" spans="1:24" x14ac:dyDescent="0.3">
      <c r="A45" s="1"/>
      <c r="B45" s="81">
        <v>38</v>
      </c>
      <c r="C45" s="82">
        <v>41831</v>
      </c>
      <c r="D45" s="26">
        <v>0.52500000000000002</v>
      </c>
      <c r="E45" s="26">
        <v>0.94097222222222221</v>
      </c>
      <c r="F45" s="26">
        <f>IF(OR(E45="無打卡資料",D45="無打卡資料"),"?",(E45-D45))</f>
        <v>0.41597222222222219</v>
      </c>
      <c r="G45" s="101">
        <v>10</v>
      </c>
      <c r="H45" s="100">
        <f t="shared" si="29"/>
        <v>1.5</v>
      </c>
      <c r="I45" s="33">
        <f t="shared" si="30"/>
        <v>8.5</v>
      </c>
      <c r="J45" s="28">
        <f>IF(I45-8&lt;0,0,(I45-8))</f>
        <v>0.5</v>
      </c>
      <c r="K45" s="100">
        <f t="shared" si="31"/>
        <v>0.5</v>
      </c>
      <c r="L45" s="33">
        <f t="shared" si="32"/>
        <v>0</v>
      </c>
      <c r="M45" s="130">
        <f t="shared" si="0"/>
        <v>67</v>
      </c>
      <c r="N45" s="100"/>
      <c r="O45" s="100"/>
      <c r="P45" s="100"/>
      <c r="Q45" s="38"/>
      <c r="R45" s="38"/>
      <c r="S45" s="17"/>
      <c r="T45" s="17"/>
      <c r="U45" s="18"/>
      <c r="V45" s="17"/>
      <c r="W45" s="85"/>
    </row>
    <row r="46" spans="1:24" x14ac:dyDescent="0.3">
      <c r="A46" s="1"/>
      <c r="B46" s="81">
        <v>39</v>
      </c>
      <c r="C46" s="82">
        <v>41832</v>
      </c>
      <c r="D46" s="26" t="s">
        <v>36</v>
      </c>
      <c r="E46" s="26">
        <v>0.94097222222222221</v>
      </c>
      <c r="F46" s="26"/>
      <c r="G46" s="101">
        <v>9.5</v>
      </c>
      <c r="H46" s="100">
        <f t="shared" si="29"/>
        <v>1.5</v>
      </c>
      <c r="I46" s="33">
        <f t="shared" si="30"/>
        <v>8</v>
      </c>
      <c r="J46" s="28">
        <f>IF(I46-8&lt;0,0,(I46-8))</f>
        <v>0</v>
      </c>
      <c r="K46" s="100">
        <f t="shared" si="31"/>
        <v>0</v>
      </c>
      <c r="L46" s="33">
        <f t="shared" si="32"/>
        <v>0</v>
      </c>
      <c r="M46" s="130">
        <f t="shared" si="0"/>
        <v>0</v>
      </c>
      <c r="N46" s="100"/>
      <c r="O46" s="100"/>
      <c r="P46" s="100"/>
      <c r="Q46" s="38"/>
      <c r="R46" s="38"/>
      <c r="S46" s="17"/>
      <c r="T46" s="17"/>
      <c r="U46" s="18"/>
      <c r="V46" s="17"/>
      <c r="W46" s="85"/>
    </row>
    <row r="47" spans="1:24" x14ac:dyDescent="0.3">
      <c r="A47" s="1"/>
      <c r="B47" s="81">
        <v>40</v>
      </c>
      <c r="C47" s="82">
        <v>41833</v>
      </c>
      <c r="D47" s="26">
        <v>0.44861111111111113</v>
      </c>
      <c r="E47" s="26">
        <v>0.93194444444444446</v>
      </c>
      <c r="F47" s="26">
        <f>IF(OR(E47="無打卡資料",D47="無打卡資料"),"?",(E47-D47))</f>
        <v>0.48333333333333334</v>
      </c>
      <c r="G47" s="101">
        <v>11.5</v>
      </c>
      <c r="H47" s="100">
        <f t="shared" si="29"/>
        <v>1.5</v>
      </c>
      <c r="I47" s="33">
        <f t="shared" si="30"/>
        <v>10</v>
      </c>
      <c r="J47" s="28">
        <f>IF(I47-8&lt;0,0,(I47-8))</f>
        <v>2</v>
      </c>
      <c r="K47" s="100">
        <f t="shared" si="31"/>
        <v>2</v>
      </c>
      <c r="L47" s="33">
        <f t="shared" si="32"/>
        <v>0</v>
      </c>
      <c r="M47" s="130">
        <f t="shared" si="0"/>
        <v>269</v>
      </c>
      <c r="N47" s="100"/>
      <c r="O47" s="100"/>
      <c r="P47" s="100"/>
      <c r="Q47" s="38"/>
      <c r="R47" s="38"/>
      <c r="S47" s="17"/>
      <c r="T47" s="17"/>
      <c r="U47" s="18"/>
      <c r="V47" s="17"/>
      <c r="W47" s="85"/>
    </row>
    <row r="48" spans="1:24" x14ac:dyDescent="0.3">
      <c r="A48" s="1"/>
      <c r="B48" s="81">
        <v>41</v>
      </c>
      <c r="C48" s="82">
        <v>41834</v>
      </c>
      <c r="D48" s="26">
        <v>0.46111111111111108</v>
      </c>
      <c r="E48" s="26">
        <v>0.8930555555555556</v>
      </c>
      <c r="F48" s="26">
        <f>IF(OR(E48="無打卡資料",D48="無打卡資料"),"?",(E48-D48))</f>
        <v>0.43194444444444452</v>
      </c>
      <c r="G48" s="101">
        <v>10.5</v>
      </c>
      <c r="H48" s="100">
        <f t="shared" si="29"/>
        <v>1.5</v>
      </c>
      <c r="I48" s="33">
        <f t="shared" si="30"/>
        <v>9</v>
      </c>
      <c r="J48" s="28">
        <f>IF(I48-8&lt;0,0,(I48-8))</f>
        <v>1</v>
      </c>
      <c r="K48" s="100">
        <f t="shared" si="31"/>
        <v>1</v>
      </c>
      <c r="L48" s="33">
        <f t="shared" si="32"/>
        <v>0</v>
      </c>
      <c r="M48" s="130">
        <f t="shared" si="0"/>
        <v>135</v>
      </c>
      <c r="N48" s="100"/>
      <c r="O48" s="100"/>
      <c r="P48" s="100"/>
      <c r="Q48" s="38"/>
      <c r="R48" s="38"/>
      <c r="S48" s="17"/>
      <c r="T48" s="17"/>
      <c r="U48" s="18"/>
      <c r="V48" s="17"/>
      <c r="W48" s="85"/>
    </row>
    <row r="49" spans="1:24" x14ac:dyDescent="0.3">
      <c r="A49" s="1"/>
      <c r="B49" s="81">
        <v>42</v>
      </c>
      <c r="C49" s="82">
        <v>41835</v>
      </c>
      <c r="D49" s="26" t="s">
        <v>36</v>
      </c>
      <c r="E49" s="26">
        <v>0.92986111111111114</v>
      </c>
      <c r="F49" s="26"/>
      <c r="G49" s="101">
        <v>12</v>
      </c>
      <c r="H49" s="100">
        <f t="shared" si="29"/>
        <v>1.5</v>
      </c>
      <c r="I49" s="33">
        <f t="shared" si="30"/>
        <v>10.5</v>
      </c>
      <c r="J49" s="28">
        <f>IF(I49-8&lt;0,0,(I49-8))</f>
        <v>2.5</v>
      </c>
      <c r="K49" s="100">
        <f t="shared" si="31"/>
        <v>2</v>
      </c>
      <c r="L49" s="33">
        <f t="shared" si="32"/>
        <v>0.5</v>
      </c>
      <c r="M49" s="130">
        <f t="shared" si="0"/>
        <v>354</v>
      </c>
      <c r="N49" s="100"/>
      <c r="O49" s="100"/>
      <c r="P49" s="100"/>
      <c r="Q49" s="38"/>
      <c r="R49" s="38"/>
      <c r="S49" s="17"/>
      <c r="T49" s="17"/>
      <c r="U49" s="18"/>
      <c r="V49" s="17"/>
      <c r="W49" s="85"/>
    </row>
    <row r="50" spans="1:24" x14ac:dyDescent="0.3">
      <c r="A50" s="1"/>
      <c r="B50" s="81">
        <v>43</v>
      </c>
      <c r="C50" s="82">
        <v>41836</v>
      </c>
      <c r="D50" s="180" t="s">
        <v>25</v>
      </c>
      <c r="E50" s="181"/>
      <c r="F50" s="26"/>
      <c r="G50" s="101"/>
      <c r="H50" s="100"/>
      <c r="I50" s="33"/>
      <c r="J50" s="28"/>
      <c r="K50" s="100"/>
      <c r="L50" s="33"/>
      <c r="M50" s="130"/>
      <c r="N50" s="100"/>
      <c r="O50" s="100"/>
      <c r="P50" s="100"/>
      <c r="Q50" s="38"/>
      <c r="R50" s="38"/>
      <c r="S50" s="17"/>
      <c r="T50" s="17"/>
      <c r="U50" s="18"/>
      <c r="V50" s="17"/>
      <c r="W50" s="85"/>
    </row>
    <row r="51" spans="1:24" x14ac:dyDescent="0.3">
      <c r="A51" s="1"/>
      <c r="B51" s="81">
        <v>44</v>
      </c>
      <c r="C51" s="82">
        <v>41837</v>
      </c>
      <c r="D51" s="180" t="s">
        <v>25</v>
      </c>
      <c r="E51" s="181"/>
      <c r="F51" s="26"/>
      <c r="G51" s="101"/>
      <c r="H51" s="100"/>
      <c r="I51" s="33"/>
      <c r="J51" s="28"/>
      <c r="K51" s="100"/>
      <c r="L51" s="33"/>
      <c r="M51" s="130"/>
      <c r="N51" s="100"/>
      <c r="O51" s="100"/>
      <c r="P51" s="100"/>
      <c r="Q51" s="38"/>
      <c r="R51" s="38"/>
      <c r="S51" s="17"/>
      <c r="T51" s="17"/>
      <c r="U51" s="18"/>
      <c r="V51" s="17"/>
      <c r="W51" s="85"/>
    </row>
    <row r="52" spans="1:24" x14ac:dyDescent="0.3">
      <c r="A52" s="1"/>
      <c r="B52" s="81">
        <v>45</v>
      </c>
      <c r="C52" s="82">
        <v>41838</v>
      </c>
      <c r="D52" s="180" t="s">
        <v>25</v>
      </c>
      <c r="E52" s="181"/>
      <c r="F52" s="26"/>
      <c r="G52" s="101"/>
      <c r="H52" s="100"/>
      <c r="I52" s="33"/>
      <c r="J52" s="28"/>
      <c r="K52" s="100"/>
      <c r="L52" s="33"/>
      <c r="M52" s="130"/>
      <c r="N52" s="100"/>
      <c r="O52" s="100"/>
      <c r="P52" s="100"/>
      <c r="Q52" s="38"/>
      <c r="R52" s="38"/>
      <c r="S52" s="17"/>
      <c r="T52" s="17"/>
      <c r="U52" s="18"/>
      <c r="V52" s="17"/>
      <c r="W52" s="85"/>
    </row>
    <row r="53" spans="1:24" x14ac:dyDescent="0.3">
      <c r="A53" s="1"/>
      <c r="B53" s="81">
        <v>46</v>
      </c>
      <c r="C53" s="82">
        <v>41839</v>
      </c>
      <c r="D53" s="26">
        <v>0.43611111111111112</v>
      </c>
      <c r="E53" s="26">
        <v>0.9472222222222223</v>
      </c>
      <c r="F53" s="26">
        <f>IF(OR(E53="無打卡資料",D53="無打卡資料"),"?",(E53-D53))</f>
        <v>0.51111111111111118</v>
      </c>
      <c r="G53" s="101">
        <v>12.5</v>
      </c>
      <c r="H53" s="100">
        <f t="shared" si="29"/>
        <v>1.5</v>
      </c>
      <c r="I53" s="33">
        <f t="shared" si="30"/>
        <v>11</v>
      </c>
      <c r="J53" s="28">
        <f>IF(I53-8&lt;0,0,(I53-8))</f>
        <v>3</v>
      </c>
      <c r="K53" s="100">
        <f t="shared" si="31"/>
        <v>2</v>
      </c>
      <c r="L53" s="33">
        <f t="shared" si="32"/>
        <v>1</v>
      </c>
      <c r="M53" s="130">
        <f t="shared" si="0"/>
        <v>438</v>
      </c>
      <c r="N53" s="100"/>
      <c r="O53" s="100"/>
      <c r="P53" s="100"/>
      <c r="Q53" s="38"/>
      <c r="R53" s="38"/>
      <c r="S53" s="17"/>
      <c r="T53" s="17"/>
      <c r="U53" s="18"/>
      <c r="V53" s="17"/>
      <c r="W53" s="85"/>
    </row>
    <row r="54" spans="1:24" x14ac:dyDescent="0.3">
      <c r="A54" s="1"/>
      <c r="B54" s="81">
        <v>47</v>
      </c>
      <c r="C54" s="82">
        <v>41840</v>
      </c>
      <c r="D54" s="26">
        <v>0.54513888888888895</v>
      </c>
      <c r="E54" s="26">
        <v>0.93541666666666667</v>
      </c>
      <c r="F54" s="26">
        <f>IF(OR(E54="無打卡資料",D54="無打卡資料"),"?",(E54-D54))</f>
        <v>0.39027777777777772</v>
      </c>
      <c r="G54" s="101">
        <v>9.5</v>
      </c>
      <c r="H54" s="100">
        <f t="shared" si="29"/>
        <v>1.5</v>
      </c>
      <c r="I54" s="33">
        <f t="shared" si="30"/>
        <v>8</v>
      </c>
      <c r="J54" s="28">
        <f>IF(I54-8&lt;0,0,(I54-8))</f>
        <v>0</v>
      </c>
      <c r="K54" s="100">
        <f t="shared" si="31"/>
        <v>0</v>
      </c>
      <c r="L54" s="33">
        <f t="shared" si="32"/>
        <v>0</v>
      </c>
      <c r="M54" s="130">
        <f t="shared" si="0"/>
        <v>0</v>
      </c>
      <c r="N54" s="100"/>
      <c r="O54" s="100"/>
      <c r="P54" s="100"/>
      <c r="Q54" s="38"/>
      <c r="R54" s="38"/>
      <c r="S54" s="17"/>
      <c r="T54" s="17"/>
      <c r="U54" s="18"/>
      <c r="V54" s="17"/>
      <c r="W54" s="85"/>
    </row>
    <row r="55" spans="1:24" x14ac:dyDescent="0.3">
      <c r="A55" s="1"/>
      <c r="B55" s="81">
        <v>48</v>
      </c>
      <c r="C55" s="82">
        <v>41841</v>
      </c>
      <c r="D55" s="26" t="s">
        <v>36</v>
      </c>
      <c r="E55" s="26">
        <v>0.92291666666666661</v>
      </c>
      <c r="F55" s="26"/>
      <c r="G55" s="101">
        <v>11.5</v>
      </c>
      <c r="H55" s="100">
        <f t="shared" si="29"/>
        <v>1.5</v>
      </c>
      <c r="I55" s="33">
        <f t="shared" si="30"/>
        <v>10</v>
      </c>
      <c r="J55" s="28">
        <f>IF(I55-8&lt;0,0,(I55-8))</f>
        <v>2</v>
      </c>
      <c r="K55" s="100">
        <f t="shared" si="31"/>
        <v>2</v>
      </c>
      <c r="L55" s="33">
        <f t="shared" si="32"/>
        <v>0</v>
      </c>
      <c r="M55" s="130">
        <f t="shared" si="0"/>
        <v>269</v>
      </c>
      <c r="N55" s="100"/>
      <c r="O55" s="100"/>
      <c r="P55" s="100"/>
      <c r="Q55" s="38"/>
      <c r="R55" s="38"/>
      <c r="S55" s="17"/>
      <c r="T55" s="17"/>
      <c r="U55" s="18"/>
      <c r="V55" s="17"/>
      <c r="W55" s="85"/>
    </row>
    <row r="56" spans="1:24" x14ac:dyDescent="0.3">
      <c r="A56" s="1"/>
      <c r="B56" s="81">
        <v>49</v>
      </c>
      <c r="C56" s="82">
        <v>41842</v>
      </c>
      <c r="D56" s="26">
        <v>0.45555555555555555</v>
      </c>
      <c r="E56" s="26">
        <v>0.92083333333333339</v>
      </c>
      <c r="F56" s="26">
        <f>IF(OR(E56="無打卡資料",D56="無打卡資料"),"?",(E56-D56))</f>
        <v>0.46527777777777785</v>
      </c>
      <c r="G56" s="101">
        <v>11</v>
      </c>
      <c r="H56" s="100">
        <f t="shared" si="29"/>
        <v>1.5</v>
      </c>
      <c r="I56" s="33">
        <f t="shared" si="30"/>
        <v>9.5</v>
      </c>
      <c r="J56" s="28">
        <f>IF(I56-8&lt;0,0,(I56-8))</f>
        <v>1.5</v>
      </c>
      <c r="K56" s="100">
        <f t="shared" si="31"/>
        <v>1.5</v>
      </c>
      <c r="L56" s="33">
        <f t="shared" si="32"/>
        <v>0</v>
      </c>
      <c r="M56" s="130">
        <f t="shared" si="0"/>
        <v>202</v>
      </c>
      <c r="N56" s="100">
        <v>0.5</v>
      </c>
      <c r="O56" s="100"/>
      <c r="P56" s="100">
        <v>17</v>
      </c>
      <c r="Q56" s="38"/>
      <c r="R56" s="38"/>
      <c r="S56" s="17"/>
      <c r="T56" s="17"/>
      <c r="U56" s="18"/>
      <c r="V56" s="17"/>
      <c r="W56" s="85"/>
    </row>
    <row r="57" spans="1:24" x14ac:dyDescent="0.3">
      <c r="A57" s="1"/>
      <c r="B57" s="81">
        <v>50</v>
      </c>
      <c r="C57" s="82">
        <v>41843</v>
      </c>
      <c r="D57" s="180" t="s">
        <v>25</v>
      </c>
      <c r="E57" s="181"/>
      <c r="F57" s="26"/>
      <c r="G57" s="101"/>
      <c r="H57" s="100"/>
      <c r="I57" s="33"/>
      <c r="J57" s="28"/>
      <c r="K57" s="100"/>
      <c r="L57" s="33"/>
      <c r="M57" s="130">
        <f t="shared" si="0"/>
        <v>0</v>
      </c>
      <c r="N57" s="100"/>
      <c r="O57" s="100"/>
      <c r="P57" s="100"/>
      <c r="Q57" s="38"/>
      <c r="R57" s="38"/>
      <c r="S57" s="17"/>
      <c r="T57" s="17"/>
      <c r="U57" s="18"/>
      <c r="V57" s="17"/>
      <c r="W57" s="85"/>
    </row>
    <row r="58" spans="1:24" s="1" customFormat="1" x14ac:dyDescent="0.3">
      <c r="B58" s="81"/>
      <c r="C58" s="86" t="s">
        <v>217</v>
      </c>
      <c r="D58" s="105"/>
      <c r="E58" s="105"/>
      <c r="F58" s="105"/>
      <c r="G58" s="87">
        <f>SUM(G44:G57)</f>
        <v>98</v>
      </c>
      <c r="H58" s="87">
        <f t="shared" ref="H58" si="46">SUM(H44:H57)</f>
        <v>13.5</v>
      </c>
      <c r="I58" s="87">
        <f t="shared" ref="I58" si="47">SUM(I44:I57)</f>
        <v>84.5</v>
      </c>
      <c r="J58" s="87">
        <f t="shared" ref="J58" si="48">SUM(J44:J57)</f>
        <v>12.5</v>
      </c>
      <c r="K58" s="87">
        <f t="shared" ref="K58" si="49">SUM(K44:K57)</f>
        <v>11</v>
      </c>
      <c r="L58" s="87">
        <f t="shared" ref="L58" si="50">SUM(L44:L57)</f>
        <v>1.5</v>
      </c>
      <c r="M58" s="131">
        <f t="shared" si="0"/>
        <v>1734</v>
      </c>
      <c r="N58" s="87">
        <v>0.5</v>
      </c>
      <c r="O58" s="87"/>
      <c r="P58" s="87">
        <v>17</v>
      </c>
      <c r="Q58" s="87">
        <f t="shared" ref="Q58" si="51">SUM(Q44:Q57)</f>
        <v>0</v>
      </c>
      <c r="R58" s="87">
        <f t="shared" ref="R58" si="52">SUM(R44:R57)</f>
        <v>0</v>
      </c>
      <c r="S58" s="87">
        <f t="shared" ref="S58" si="53">SUM(S44:S57)</f>
        <v>0</v>
      </c>
      <c r="T58" s="87">
        <f t="shared" ref="T58" si="54">SUM(T44:T57)</f>
        <v>0</v>
      </c>
      <c r="U58" s="87">
        <f t="shared" ref="U58" si="55">SUM(U44:U57)</f>
        <v>0</v>
      </c>
      <c r="V58" s="87">
        <f t="shared" ref="V58" si="56">SUM(V44:V57)</f>
        <v>0</v>
      </c>
      <c r="W58" s="106" t="s">
        <v>231</v>
      </c>
      <c r="X58" s="77"/>
    </row>
    <row r="59" spans="1:24" s="1" customFormat="1" ht="32.4" x14ac:dyDescent="0.3">
      <c r="B59" s="128"/>
      <c r="C59" s="107" t="s">
        <v>230</v>
      </c>
      <c r="D59" s="105"/>
      <c r="E59" s="105"/>
      <c r="F59" s="20"/>
      <c r="G59" s="87">
        <f>G58</f>
        <v>98</v>
      </c>
      <c r="H59" s="87">
        <f t="shared" ref="H59" si="57">H58</f>
        <v>13.5</v>
      </c>
      <c r="I59" s="87">
        <f>I58-J57</f>
        <v>84.5</v>
      </c>
      <c r="J59" s="87">
        <f>J58-J57</f>
        <v>12.5</v>
      </c>
      <c r="K59" s="87">
        <f>K58-K57</f>
        <v>11</v>
      </c>
      <c r="L59" s="87">
        <f>L58-L57</f>
        <v>1.5</v>
      </c>
      <c r="M59" s="131">
        <f t="shared" si="0"/>
        <v>1734</v>
      </c>
      <c r="N59" s="87"/>
      <c r="O59" s="87"/>
      <c r="P59" s="87"/>
      <c r="Q59" s="87">
        <f t="shared" ref="Q59:V59" si="58">Q58</f>
        <v>0</v>
      </c>
      <c r="R59" s="87">
        <f t="shared" si="58"/>
        <v>0</v>
      </c>
      <c r="S59" s="87">
        <f t="shared" si="58"/>
        <v>0</v>
      </c>
      <c r="T59" s="87">
        <f t="shared" si="58"/>
        <v>0</v>
      </c>
      <c r="U59" s="87">
        <f t="shared" si="58"/>
        <v>0</v>
      </c>
      <c r="V59" s="87">
        <f t="shared" si="58"/>
        <v>0</v>
      </c>
      <c r="W59" s="106"/>
    </row>
    <row r="60" spans="1:24" x14ac:dyDescent="0.3">
      <c r="A60" s="1"/>
      <c r="B60" s="81">
        <v>51</v>
      </c>
      <c r="C60" s="82">
        <v>41844</v>
      </c>
      <c r="D60" s="26" t="s">
        <v>36</v>
      </c>
      <c r="E60" s="26" t="s">
        <v>36</v>
      </c>
      <c r="F60" s="26"/>
      <c r="G60" s="101">
        <v>9</v>
      </c>
      <c r="H60" s="100">
        <f t="shared" si="29"/>
        <v>1.5</v>
      </c>
      <c r="I60" s="33">
        <f t="shared" si="30"/>
        <v>7.5</v>
      </c>
      <c r="J60" s="28">
        <f>IF(I60-8&lt;0,0,(I60-8))</f>
        <v>0</v>
      </c>
      <c r="K60" s="100">
        <f t="shared" si="31"/>
        <v>0</v>
      </c>
      <c r="L60" s="33">
        <f t="shared" si="32"/>
        <v>0</v>
      </c>
      <c r="M60" s="130">
        <f t="shared" si="0"/>
        <v>0</v>
      </c>
      <c r="N60" s="100"/>
      <c r="O60" s="100"/>
      <c r="P60" s="100"/>
      <c r="Q60" s="38"/>
      <c r="R60" s="38"/>
      <c r="S60" s="17"/>
      <c r="T60" s="17"/>
      <c r="U60" s="18"/>
      <c r="V60" s="17"/>
      <c r="W60" s="85"/>
    </row>
    <row r="61" spans="1:24" x14ac:dyDescent="0.3">
      <c r="A61" s="1"/>
      <c r="B61" s="81">
        <v>52</v>
      </c>
      <c r="C61" s="82">
        <v>41845</v>
      </c>
      <c r="D61" s="26" t="s">
        <v>36</v>
      </c>
      <c r="E61" s="26">
        <v>0.94166666666666676</v>
      </c>
      <c r="F61" s="26"/>
      <c r="G61" s="101">
        <v>7.5</v>
      </c>
      <c r="H61" s="100">
        <f t="shared" si="29"/>
        <v>0.5</v>
      </c>
      <c r="I61" s="33">
        <f t="shared" si="30"/>
        <v>7</v>
      </c>
      <c r="J61" s="28">
        <f>IF(I61-8&lt;0,0,(I61-8))</f>
        <v>0</v>
      </c>
      <c r="K61" s="100">
        <f t="shared" si="31"/>
        <v>0</v>
      </c>
      <c r="L61" s="33">
        <f t="shared" si="32"/>
        <v>0</v>
      </c>
      <c r="M61" s="130">
        <f t="shared" si="0"/>
        <v>0</v>
      </c>
      <c r="N61" s="100"/>
      <c r="O61" s="100"/>
      <c r="P61" s="100"/>
      <c r="Q61" s="38"/>
      <c r="R61" s="38"/>
      <c r="S61" s="17"/>
      <c r="T61" s="17"/>
      <c r="U61" s="18"/>
      <c r="V61" s="90"/>
      <c r="W61" s="85"/>
    </row>
    <row r="62" spans="1:24" x14ac:dyDescent="0.3">
      <c r="A62" s="1"/>
      <c r="B62" s="81">
        <v>53</v>
      </c>
      <c r="C62" s="82">
        <v>41846</v>
      </c>
      <c r="D62" s="26">
        <v>0.44305555555555554</v>
      </c>
      <c r="E62" s="26">
        <v>0.94166666666666676</v>
      </c>
      <c r="F62" s="26">
        <f t="shared" ref="F62:F67" si="59">IF(OR(E62="無打卡資料",D62="無打卡資料"),"?",(E62-D62))</f>
        <v>0.49861111111111123</v>
      </c>
      <c r="G62" s="101">
        <v>12</v>
      </c>
      <c r="H62" s="100">
        <f t="shared" si="29"/>
        <v>1.5</v>
      </c>
      <c r="I62" s="33">
        <f t="shared" si="30"/>
        <v>10.5</v>
      </c>
      <c r="J62" s="28">
        <f>IF(I62-8&lt;0,0,(I62-8))</f>
        <v>2.5</v>
      </c>
      <c r="K62" s="100">
        <f t="shared" si="31"/>
        <v>2</v>
      </c>
      <c r="L62" s="33">
        <f t="shared" si="32"/>
        <v>0.5</v>
      </c>
      <c r="M62" s="130">
        <f t="shared" si="0"/>
        <v>354</v>
      </c>
      <c r="N62" s="100"/>
      <c r="O62" s="100"/>
      <c r="P62" s="100"/>
      <c r="Q62" s="38"/>
      <c r="R62" s="38"/>
      <c r="S62" s="17"/>
      <c r="T62" s="17"/>
      <c r="U62" s="18"/>
      <c r="V62" s="17"/>
      <c r="W62" s="85"/>
    </row>
    <row r="63" spans="1:24" x14ac:dyDescent="0.3">
      <c r="A63" s="1"/>
      <c r="B63" s="81">
        <v>54</v>
      </c>
      <c r="C63" s="82">
        <v>41847</v>
      </c>
      <c r="D63" s="26">
        <v>0.44166666666666665</v>
      </c>
      <c r="E63" s="26">
        <v>0.92083333333333339</v>
      </c>
      <c r="F63" s="26">
        <f t="shared" si="59"/>
        <v>0.47916666666666674</v>
      </c>
      <c r="G63" s="101">
        <v>11.5</v>
      </c>
      <c r="H63" s="100">
        <f t="shared" si="29"/>
        <v>1.5</v>
      </c>
      <c r="I63" s="33">
        <f t="shared" si="30"/>
        <v>10</v>
      </c>
      <c r="J63" s="28">
        <f>IF(I63-8&lt;0,0,(I63-8))</f>
        <v>2</v>
      </c>
      <c r="K63" s="100">
        <f t="shared" si="31"/>
        <v>2</v>
      </c>
      <c r="L63" s="33">
        <f t="shared" si="32"/>
        <v>0</v>
      </c>
      <c r="M63" s="130">
        <f t="shared" ref="M63:M123" si="60">IF(K63="?",0,ROUND(101*4/3*K63+101*5/3*L63,0))</f>
        <v>269</v>
      </c>
      <c r="N63" s="100"/>
      <c r="O63" s="100"/>
      <c r="P63" s="100"/>
      <c r="Q63" s="38"/>
      <c r="R63" s="38"/>
      <c r="S63" s="17"/>
      <c r="T63" s="17"/>
      <c r="U63" s="18"/>
      <c r="V63" s="17"/>
      <c r="W63" s="85"/>
    </row>
    <row r="64" spans="1:24" x14ac:dyDescent="0.3">
      <c r="A64" s="1"/>
      <c r="B64" s="81">
        <v>55</v>
      </c>
      <c r="C64" s="82">
        <v>41848</v>
      </c>
      <c r="D64" s="180" t="s">
        <v>25</v>
      </c>
      <c r="E64" s="181"/>
      <c r="F64" s="26"/>
      <c r="G64" s="101"/>
      <c r="H64" s="100"/>
      <c r="I64" s="33"/>
      <c r="J64" s="28"/>
      <c r="K64" s="100"/>
      <c r="L64" s="33"/>
      <c r="M64" s="130"/>
      <c r="N64" s="100"/>
      <c r="O64" s="100"/>
      <c r="P64" s="100"/>
      <c r="Q64" s="38"/>
      <c r="R64" s="38"/>
      <c r="S64" s="17"/>
      <c r="T64" s="17"/>
      <c r="U64" s="18"/>
      <c r="V64" s="17"/>
      <c r="W64" s="85"/>
    </row>
    <row r="65" spans="1:24" x14ac:dyDescent="0.3">
      <c r="A65" s="1"/>
      <c r="B65" s="81">
        <v>56</v>
      </c>
      <c r="C65" s="82">
        <v>41849</v>
      </c>
      <c r="D65" s="26" t="s">
        <v>36</v>
      </c>
      <c r="E65" s="26">
        <v>0.92986111111111114</v>
      </c>
      <c r="F65" s="26"/>
      <c r="G65" s="101">
        <v>12</v>
      </c>
      <c r="H65" s="100">
        <f t="shared" si="29"/>
        <v>1.5</v>
      </c>
      <c r="I65" s="33">
        <f t="shared" si="30"/>
        <v>10.5</v>
      </c>
      <c r="J65" s="28">
        <f>IF(I65-8&lt;0,0,(I65-8))</f>
        <v>2.5</v>
      </c>
      <c r="K65" s="100">
        <f t="shared" si="31"/>
        <v>2</v>
      </c>
      <c r="L65" s="33">
        <f t="shared" si="32"/>
        <v>0.5</v>
      </c>
      <c r="M65" s="130">
        <f t="shared" si="60"/>
        <v>354</v>
      </c>
      <c r="N65" s="100"/>
      <c r="O65" s="100"/>
      <c r="P65" s="100"/>
      <c r="Q65" s="38"/>
      <c r="R65" s="38"/>
      <c r="S65" s="17"/>
      <c r="T65" s="17"/>
      <c r="U65" s="18"/>
      <c r="V65" s="17"/>
      <c r="W65" s="85"/>
    </row>
    <row r="66" spans="1:24" x14ac:dyDescent="0.3">
      <c r="A66" s="1"/>
      <c r="B66" s="81">
        <v>57</v>
      </c>
      <c r="C66" s="82">
        <v>41850</v>
      </c>
      <c r="D66" s="180" t="s">
        <v>25</v>
      </c>
      <c r="E66" s="181"/>
      <c r="F66" s="91"/>
      <c r="G66" s="101"/>
      <c r="H66" s="100"/>
      <c r="I66" s="33"/>
      <c r="J66" s="28"/>
      <c r="K66" s="100"/>
      <c r="L66" s="33"/>
      <c r="M66" s="130"/>
      <c r="N66" s="100"/>
      <c r="O66" s="100"/>
      <c r="P66" s="100"/>
      <c r="Q66" s="38"/>
      <c r="R66" s="38"/>
      <c r="S66" s="17"/>
      <c r="T66" s="17"/>
      <c r="U66" s="18"/>
      <c r="V66" s="17"/>
      <c r="W66" s="85"/>
    </row>
    <row r="67" spans="1:24" x14ac:dyDescent="0.3">
      <c r="A67" s="1"/>
      <c r="B67" s="81">
        <v>58</v>
      </c>
      <c r="C67" s="82">
        <v>41851</v>
      </c>
      <c r="D67" s="26">
        <v>0.4597222222222222</v>
      </c>
      <c r="E67" s="26">
        <v>0.93958333333333333</v>
      </c>
      <c r="F67" s="26">
        <f t="shared" si="59"/>
        <v>0.47986111111111113</v>
      </c>
      <c r="G67" s="101">
        <v>11.5</v>
      </c>
      <c r="H67" s="100">
        <f t="shared" si="29"/>
        <v>1.5</v>
      </c>
      <c r="I67" s="33">
        <f t="shared" si="30"/>
        <v>10</v>
      </c>
      <c r="J67" s="28">
        <f>IF(I67-8&lt;0,0,(I67-8))</f>
        <v>2</v>
      </c>
      <c r="K67" s="100">
        <f t="shared" si="31"/>
        <v>2</v>
      </c>
      <c r="L67" s="33">
        <f t="shared" si="32"/>
        <v>0</v>
      </c>
      <c r="M67" s="130">
        <f t="shared" si="60"/>
        <v>269</v>
      </c>
      <c r="N67" s="100"/>
      <c r="O67" s="100"/>
      <c r="P67" s="100"/>
      <c r="Q67" s="38"/>
      <c r="R67" s="38"/>
      <c r="S67" s="17"/>
      <c r="T67" s="17"/>
      <c r="U67" s="18"/>
      <c r="V67" s="90"/>
      <c r="W67" s="85"/>
    </row>
    <row r="68" spans="1:24" x14ac:dyDescent="0.3">
      <c r="A68" s="8" t="s">
        <v>26</v>
      </c>
      <c r="B68" s="81">
        <v>59</v>
      </c>
      <c r="C68" s="82">
        <v>41852</v>
      </c>
      <c r="D68" s="26"/>
      <c r="E68" s="26"/>
      <c r="F68" s="26"/>
      <c r="G68" s="100"/>
      <c r="H68" s="100"/>
      <c r="I68" s="33"/>
      <c r="J68" s="28"/>
      <c r="K68" s="100"/>
      <c r="L68" s="33"/>
      <c r="M68" s="130"/>
      <c r="N68" s="100"/>
      <c r="O68" s="100"/>
      <c r="P68" s="100"/>
      <c r="Q68" s="38"/>
      <c r="R68" s="38"/>
      <c r="S68" s="38"/>
      <c r="T68" s="13"/>
      <c r="U68" s="12"/>
      <c r="V68" s="13"/>
      <c r="W68" s="83"/>
    </row>
    <row r="69" spans="1:24" x14ac:dyDescent="0.3">
      <c r="A69" s="1"/>
      <c r="B69" s="81">
        <v>60</v>
      </c>
      <c r="C69" s="82">
        <v>41853</v>
      </c>
      <c r="D69" s="26"/>
      <c r="E69" s="26"/>
      <c r="F69" s="26"/>
      <c r="G69" s="101"/>
      <c r="H69" s="100"/>
      <c r="I69" s="33"/>
      <c r="J69" s="28"/>
      <c r="K69" s="100"/>
      <c r="L69" s="33"/>
      <c r="M69" s="130"/>
      <c r="N69" s="100"/>
      <c r="O69" s="100"/>
      <c r="P69" s="100"/>
      <c r="Q69" s="38"/>
      <c r="R69" s="38"/>
      <c r="S69" s="17"/>
      <c r="T69" s="17"/>
      <c r="U69" s="18"/>
      <c r="V69" s="17"/>
      <c r="W69" s="85"/>
    </row>
    <row r="70" spans="1:24" x14ac:dyDescent="0.3">
      <c r="A70" s="1"/>
      <c r="B70" s="81">
        <v>61</v>
      </c>
      <c r="C70" s="82">
        <v>41854</v>
      </c>
      <c r="D70" s="26"/>
      <c r="E70" s="26"/>
      <c r="F70" s="26"/>
      <c r="G70" s="101"/>
      <c r="H70" s="100"/>
      <c r="I70" s="33"/>
      <c r="J70" s="28"/>
      <c r="K70" s="100"/>
      <c r="L70" s="33"/>
      <c r="M70" s="130"/>
      <c r="N70" s="100"/>
      <c r="O70" s="100"/>
      <c r="P70" s="100"/>
      <c r="Q70" s="38"/>
      <c r="R70" s="38"/>
      <c r="S70" s="17"/>
      <c r="T70" s="17"/>
      <c r="U70" s="18"/>
      <c r="V70" s="17"/>
      <c r="W70" s="85"/>
    </row>
    <row r="71" spans="1:24" x14ac:dyDescent="0.3">
      <c r="A71" s="45"/>
      <c r="B71" s="81">
        <v>62</v>
      </c>
      <c r="C71" s="82">
        <v>41855</v>
      </c>
      <c r="D71" s="26"/>
      <c r="E71" s="26"/>
      <c r="F71" s="26"/>
      <c r="G71" s="101"/>
      <c r="H71" s="100"/>
      <c r="I71" s="33"/>
      <c r="J71" s="28"/>
      <c r="K71" s="100"/>
      <c r="L71" s="33"/>
      <c r="M71" s="130"/>
      <c r="N71" s="100"/>
      <c r="O71" s="100"/>
      <c r="P71" s="100"/>
      <c r="Q71" s="38"/>
      <c r="R71" s="38"/>
      <c r="S71" s="17"/>
      <c r="T71" s="17"/>
      <c r="U71" s="18"/>
      <c r="V71" s="17"/>
      <c r="W71" s="85"/>
    </row>
    <row r="72" spans="1:24" x14ac:dyDescent="0.3">
      <c r="A72" s="45"/>
      <c r="B72" s="81">
        <v>63</v>
      </c>
      <c r="C72" s="82">
        <v>41856</v>
      </c>
      <c r="D72" s="26"/>
      <c r="E72" s="26"/>
      <c r="F72" s="26"/>
      <c r="G72" s="101"/>
      <c r="H72" s="100"/>
      <c r="I72" s="33"/>
      <c r="J72" s="28"/>
      <c r="K72" s="100"/>
      <c r="L72" s="33"/>
      <c r="M72" s="130"/>
      <c r="N72" s="100"/>
      <c r="O72" s="100"/>
      <c r="P72" s="100"/>
      <c r="Q72" s="38"/>
      <c r="R72" s="38"/>
      <c r="S72" s="17"/>
      <c r="T72" s="17"/>
      <c r="U72" s="18"/>
      <c r="V72" s="17"/>
      <c r="W72" s="85"/>
    </row>
    <row r="73" spans="1:24" x14ac:dyDescent="0.3">
      <c r="A73" s="45"/>
      <c r="B73" s="81">
        <v>64</v>
      </c>
      <c r="C73" s="82">
        <v>41857</v>
      </c>
      <c r="D73" s="26"/>
      <c r="E73" s="26"/>
      <c r="F73" s="26"/>
      <c r="G73" s="101"/>
      <c r="H73" s="100"/>
      <c r="I73" s="33"/>
      <c r="J73" s="28"/>
      <c r="K73" s="100"/>
      <c r="L73" s="33"/>
      <c r="M73" s="130"/>
      <c r="N73" s="100"/>
      <c r="O73" s="100"/>
      <c r="P73" s="100"/>
      <c r="Q73" s="38"/>
      <c r="R73" s="38"/>
      <c r="S73" s="17"/>
      <c r="T73" s="17"/>
      <c r="U73" s="18"/>
      <c r="V73" s="17"/>
      <c r="W73" s="85"/>
    </row>
    <row r="74" spans="1:24" s="1" customFormat="1" x14ac:dyDescent="0.3">
      <c r="B74" s="81"/>
      <c r="C74" s="86" t="s">
        <v>217</v>
      </c>
      <c r="D74" s="105"/>
      <c r="E74" s="105"/>
      <c r="F74" s="105"/>
      <c r="G74" s="87">
        <f>SUM(G60:G73)</f>
        <v>63.5</v>
      </c>
      <c r="H74" s="87">
        <f t="shared" ref="H74" si="61">SUM(H60:H73)</f>
        <v>8</v>
      </c>
      <c r="I74" s="87">
        <f t="shared" ref="I74" si="62">SUM(I60:I73)</f>
        <v>55.5</v>
      </c>
      <c r="J74" s="87">
        <f t="shared" ref="J74" si="63">SUM(J60:J73)</f>
        <v>9</v>
      </c>
      <c r="K74" s="87">
        <f t="shared" ref="K74" si="64">SUM(K60:K73)</f>
        <v>8</v>
      </c>
      <c r="L74" s="87">
        <f t="shared" ref="L74" si="65">SUM(L60:L73)</f>
        <v>1</v>
      </c>
      <c r="M74" s="131">
        <f t="shared" si="60"/>
        <v>1246</v>
      </c>
      <c r="N74" s="87">
        <v>0</v>
      </c>
      <c r="O74" s="87">
        <v>0</v>
      </c>
      <c r="P74" s="87">
        <v>0</v>
      </c>
      <c r="Q74" s="87">
        <f t="shared" ref="Q74" si="66">SUM(Q60:Q73)</f>
        <v>0</v>
      </c>
      <c r="R74" s="87">
        <f t="shared" ref="R74" si="67">SUM(R60:R73)</f>
        <v>0</v>
      </c>
      <c r="S74" s="87">
        <f t="shared" ref="S74" si="68">SUM(S60:S73)</f>
        <v>0</v>
      </c>
      <c r="T74" s="87">
        <f t="shared" ref="T74" si="69">SUM(T60:T73)</f>
        <v>0</v>
      </c>
      <c r="U74" s="87">
        <f t="shared" ref="U74" si="70">SUM(U60:U73)</f>
        <v>0</v>
      </c>
      <c r="V74" s="87">
        <f t="shared" ref="V74" si="71">SUM(V60:V73)</f>
        <v>0</v>
      </c>
      <c r="W74" s="106" t="s">
        <v>232</v>
      </c>
      <c r="X74" s="77"/>
    </row>
    <row r="75" spans="1:24" s="1" customFormat="1" ht="32.4" x14ac:dyDescent="0.3">
      <c r="B75" s="81"/>
      <c r="C75" s="107" t="s">
        <v>230</v>
      </c>
      <c r="D75" s="105"/>
      <c r="E75" s="105"/>
      <c r="F75" s="20"/>
      <c r="G75" s="87">
        <f>G74</f>
        <v>63.5</v>
      </c>
      <c r="H75" s="87">
        <f t="shared" ref="H75" si="72">H74</f>
        <v>8</v>
      </c>
      <c r="I75" s="87">
        <f>I74-J73</f>
        <v>55.5</v>
      </c>
      <c r="J75" s="87">
        <f>J74-J73</f>
        <v>9</v>
      </c>
      <c r="K75" s="87">
        <f>K74-K73</f>
        <v>8</v>
      </c>
      <c r="L75" s="87">
        <f>L74-L73</f>
        <v>1</v>
      </c>
      <c r="M75" s="131">
        <f t="shared" si="60"/>
        <v>1246</v>
      </c>
      <c r="N75" s="87">
        <v>0</v>
      </c>
      <c r="O75" s="87">
        <v>0</v>
      </c>
      <c r="P75" s="87">
        <v>0</v>
      </c>
      <c r="Q75" s="87">
        <f t="shared" ref="Q75:V75" si="73">Q74</f>
        <v>0</v>
      </c>
      <c r="R75" s="87">
        <f t="shared" si="73"/>
        <v>0</v>
      </c>
      <c r="S75" s="87">
        <f t="shared" si="73"/>
        <v>0</v>
      </c>
      <c r="T75" s="87">
        <f t="shared" si="73"/>
        <v>0</v>
      </c>
      <c r="U75" s="87">
        <f t="shared" si="73"/>
        <v>0</v>
      </c>
      <c r="V75" s="87">
        <f t="shared" si="73"/>
        <v>0</v>
      </c>
      <c r="W75" s="106"/>
    </row>
    <row r="76" spans="1:24" x14ac:dyDescent="0.3">
      <c r="A76" s="1"/>
      <c r="B76" s="81">
        <v>66</v>
      </c>
      <c r="C76" s="82">
        <v>41858</v>
      </c>
      <c r="D76" s="26"/>
      <c r="E76" s="26"/>
      <c r="F76" s="26"/>
      <c r="G76" s="101"/>
      <c r="H76" s="100"/>
      <c r="I76" s="33"/>
      <c r="J76" s="28"/>
      <c r="K76" s="100"/>
      <c r="L76" s="33"/>
      <c r="M76" s="130"/>
      <c r="N76" s="100"/>
      <c r="O76" s="100"/>
      <c r="P76" s="100"/>
      <c r="Q76" s="38"/>
      <c r="R76" s="38"/>
      <c r="S76" s="17"/>
      <c r="T76" s="17"/>
      <c r="U76" s="18"/>
      <c r="V76" s="17"/>
      <c r="W76" s="85"/>
    </row>
    <row r="77" spans="1:24" x14ac:dyDescent="0.3">
      <c r="A77" s="1"/>
      <c r="B77" s="81">
        <v>67</v>
      </c>
      <c r="C77" s="82">
        <v>41859</v>
      </c>
      <c r="D77" s="26"/>
      <c r="E77" s="26"/>
      <c r="F77" s="26"/>
      <c r="G77" s="101"/>
      <c r="H77" s="100"/>
      <c r="I77" s="33"/>
      <c r="J77" s="28"/>
      <c r="K77" s="100"/>
      <c r="L77" s="33"/>
      <c r="M77" s="130"/>
      <c r="N77" s="100"/>
      <c r="O77" s="100"/>
      <c r="P77" s="100"/>
      <c r="Q77" s="38"/>
      <c r="R77" s="38"/>
      <c r="S77" s="17"/>
      <c r="T77" s="17"/>
      <c r="U77" s="18"/>
      <c r="V77" s="17"/>
      <c r="W77" s="85"/>
    </row>
    <row r="78" spans="1:24" x14ac:dyDescent="0.3">
      <c r="A78" s="1"/>
      <c r="B78" s="81">
        <v>68</v>
      </c>
      <c r="C78" s="82">
        <v>41860</v>
      </c>
      <c r="D78" s="26"/>
      <c r="E78" s="26"/>
      <c r="F78" s="26"/>
      <c r="G78" s="101"/>
      <c r="H78" s="100"/>
      <c r="I78" s="33"/>
      <c r="J78" s="28"/>
      <c r="K78" s="100"/>
      <c r="L78" s="33"/>
      <c r="M78" s="130"/>
      <c r="N78" s="100"/>
      <c r="O78" s="100"/>
      <c r="P78" s="100"/>
      <c r="Q78" s="38"/>
      <c r="R78" s="38"/>
      <c r="S78" s="17"/>
      <c r="T78" s="17"/>
      <c r="U78" s="18"/>
      <c r="V78" s="17"/>
      <c r="W78" s="85"/>
    </row>
    <row r="79" spans="1:24" x14ac:dyDescent="0.3">
      <c r="A79" s="1"/>
      <c r="B79" s="81">
        <v>69</v>
      </c>
      <c r="C79" s="82">
        <v>41861</v>
      </c>
      <c r="D79" s="26"/>
      <c r="E79" s="26"/>
      <c r="F79" s="26"/>
      <c r="G79" s="101"/>
      <c r="H79" s="100"/>
      <c r="I79" s="33"/>
      <c r="J79" s="28"/>
      <c r="K79" s="100"/>
      <c r="L79" s="33"/>
      <c r="M79" s="130"/>
      <c r="N79" s="100"/>
      <c r="O79" s="100"/>
      <c r="P79" s="100"/>
      <c r="Q79" s="38"/>
      <c r="R79" s="38"/>
      <c r="S79" s="17"/>
      <c r="T79" s="17"/>
      <c r="U79" s="18"/>
      <c r="V79" s="90"/>
      <c r="W79" s="85"/>
    </row>
    <row r="80" spans="1:24" x14ac:dyDescent="0.3">
      <c r="A80" s="1"/>
      <c r="B80" s="81">
        <v>70</v>
      </c>
      <c r="C80" s="82">
        <v>41862</v>
      </c>
      <c r="D80" s="26"/>
      <c r="E80" s="26"/>
      <c r="F80" s="26"/>
      <c r="G80" s="101"/>
      <c r="H80" s="100"/>
      <c r="I80" s="33"/>
      <c r="J80" s="28"/>
      <c r="K80" s="100"/>
      <c r="L80" s="33"/>
      <c r="M80" s="130"/>
      <c r="N80" s="100"/>
      <c r="O80" s="100"/>
      <c r="P80" s="100"/>
      <c r="Q80" s="38"/>
      <c r="R80" s="38"/>
      <c r="S80" s="17"/>
      <c r="T80" s="17"/>
      <c r="U80" s="18"/>
      <c r="V80" s="17"/>
      <c r="W80" s="85"/>
    </row>
    <row r="81" spans="1:24" x14ac:dyDescent="0.3">
      <c r="A81" s="1"/>
      <c r="B81" s="81">
        <v>71</v>
      </c>
      <c r="C81" s="82">
        <v>41863</v>
      </c>
      <c r="D81" s="26"/>
      <c r="E81" s="26"/>
      <c r="F81" s="26"/>
      <c r="G81" s="101"/>
      <c r="H81" s="100"/>
      <c r="I81" s="33"/>
      <c r="J81" s="28"/>
      <c r="K81" s="100"/>
      <c r="L81" s="33"/>
      <c r="M81" s="130"/>
      <c r="N81" s="100"/>
      <c r="O81" s="100"/>
      <c r="P81" s="100"/>
      <c r="Q81" s="38"/>
      <c r="R81" s="38"/>
      <c r="S81" s="17"/>
      <c r="T81" s="17"/>
      <c r="U81" s="18"/>
      <c r="V81" s="17"/>
      <c r="W81" s="85"/>
    </row>
    <row r="82" spans="1:24" x14ac:dyDescent="0.3">
      <c r="A82" s="1"/>
      <c r="B82" s="81">
        <v>72</v>
      </c>
      <c r="C82" s="82">
        <v>41864</v>
      </c>
      <c r="D82" s="26"/>
      <c r="E82" s="26"/>
      <c r="F82" s="26"/>
      <c r="G82" s="101"/>
      <c r="H82" s="100"/>
      <c r="I82" s="33"/>
      <c r="J82" s="28"/>
      <c r="K82" s="100"/>
      <c r="L82" s="33"/>
      <c r="M82" s="130"/>
      <c r="N82" s="100"/>
      <c r="O82" s="100"/>
      <c r="P82" s="100"/>
      <c r="Q82" s="38"/>
      <c r="R82" s="38"/>
      <c r="S82" s="17"/>
      <c r="T82" s="17"/>
      <c r="U82" s="18"/>
      <c r="V82" s="17"/>
      <c r="W82" s="85"/>
    </row>
    <row r="83" spans="1:24" x14ac:dyDescent="0.3">
      <c r="A83" s="1"/>
      <c r="B83" s="81">
        <v>73</v>
      </c>
      <c r="C83" s="82">
        <v>41865</v>
      </c>
      <c r="D83" s="26"/>
      <c r="E83" s="26"/>
      <c r="F83" s="26"/>
      <c r="G83" s="101"/>
      <c r="H83" s="100"/>
      <c r="I83" s="33"/>
      <c r="J83" s="28"/>
      <c r="K83" s="100"/>
      <c r="L83" s="33"/>
      <c r="M83" s="130"/>
      <c r="N83" s="100"/>
      <c r="O83" s="100"/>
      <c r="P83" s="100"/>
      <c r="Q83" s="38"/>
      <c r="R83" s="38"/>
      <c r="S83" s="17"/>
      <c r="T83" s="17"/>
      <c r="U83" s="18"/>
      <c r="V83" s="17"/>
      <c r="W83" s="85"/>
    </row>
    <row r="84" spans="1:24" x14ac:dyDescent="0.3">
      <c r="A84" s="1"/>
      <c r="B84" s="81">
        <v>74</v>
      </c>
      <c r="C84" s="82">
        <v>41866</v>
      </c>
      <c r="D84" s="26"/>
      <c r="E84" s="26"/>
      <c r="F84" s="26"/>
      <c r="G84" s="101"/>
      <c r="H84" s="100"/>
      <c r="I84" s="33"/>
      <c r="J84" s="28"/>
      <c r="K84" s="100"/>
      <c r="L84" s="33"/>
      <c r="M84" s="130"/>
      <c r="N84" s="100"/>
      <c r="O84" s="100"/>
      <c r="P84" s="100"/>
      <c r="Q84" s="38"/>
      <c r="R84" s="38"/>
      <c r="S84" s="17"/>
      <c r="T84" s="17"/>
      <c r="U84" s="18"/>
      <c r="V84" s="17"/>
      <c r="W84" s="85"/>
    </row>
    <row r="85" spans="1:24" x14ac:dyDescent="0.3">
      <c r="A85" s="1"/>
      <c r="B85" s="81">
        <v>75</v>
      </c>
      <c r="C85" s="82">
        <v>41867</v>
      </c>
      <c r="D85" s="26"/>
      <c r="E85" s="26"/>
      <c r="F85" s="26"/>
      <c r="G85" s="101"/>
      <c r="H85" s="100"/>
      <c r="I85" s="33"/>
      <c r="J85" s="28"/>
      <c r="K85" s="100"/>
      <c r="L85" s="33"/>
      <c r="M85" s="130"/>
      <c r="N85" s="100"/>
      <c r="O85" s="100"/>
      <c r="P85" s="100"/>
      <c r="Q85" s="38"/>
      <c r="R85" s="38"/>
      <c r="S85" s="17"/>
      <c r="T85" s="17"/>
      <c r="U85" s="18"/>
      <c r="V85" s="17"/>
      <c r="W85" s="85"/>
    </row>
    <row r="86" spans="1:24" x14ac:dyDescent="0.3">
      <c r="A86" s="1"/>
      <c r="B86" s="81">
        <v>76</v>
      </c>
      <c r="C86" s="82">
        <v>41868</v>
      </c>
      <c r="D86" s="26"/>
      <c r="E86" s="26"/>
      <c r="F86" s="26"/>
      <c r="G86" s="101"/>
      <c r="H86" s="100"/>
      <c r="I86" s="33"/>
      <c r="J86" s="28"/>
      <c r="K86" s="100"/>
      <c r="L86" s="33"/>
      <c r="M86" s="130"/>
      <c r="N86" s="100"/>
      <c r="O86" s="100"/>
      <c r="P86" s="100"/>
      <c r="Q86" s="38"/>
      <c r="R86" s="38"/>
      <c r="S86" s="17"/>
      <c r="T86" s="17"/>
      <c r="U86" s="18"/>
      <c r="V86" s="17"/>
      <c r="W86" s="85"/>
    </row>
    <row r="87" spans="1:24" x14ac:dyDescent="0.3">
      <c r="A87" s="1"/>
      <c r="B87" s="81">
        <v>77</v>
      </c>
      <c r="C87" s="82">
        <v>41869</v>
      </c>
      <c r="D87" s="26"/>
      <c r="E87" s="26"/>
      <c r="F87" s="26"/>
      <c r="G87" s="101"/>
      <c r="H87" s="100"/>
      <c r="I87" s="33"/>
      <c r="J87" s="28"/>
      <c r="K87" s="100"/>
      <c r="L87" s="33"/>
      <c r="M87" s="130"/>
      <c r="N87" s="100"/>
      <c r="O87" s="100"/>
      <c r="P87" s="100"/>
      <c r="Q87" s="38"/>
      <c r="R87" s="38"/>
      <c r="S87" s="17"/>
      <c r="T87" s="17"/>
      <c r="U87" s="18"/>
      <c r="V87" s="17"/>
      <c r="W87" s="85"/>
    </row>
    <row r="88" spans="1:24" x14ac:dyDescent="0.3">
      <c r="A88" s="1"/>
      <c r="B88" s="81">
        <v>78</v>
      </c>
      <c r="C88" s="82">
        <v>41870</v>
      </c>
      <c r="D88" s="26"/>
      <c r="E88" s="26"/>
      <c r="F88" s="26"/>
      <c r="G88" s="101"/>
      <c r="H88" s="100"/>
      <c r="I88" s="33"/>
      <c r="J88" s="28"/>
      <c r="K88" s="100"/>
      <c r="L88" s="33"/>
      <c r="M88" s="130"/>
      <c r="N88" s="100"/>
      <c r="O88" s="100"/>
      <c r="P88" s="100"/>
      <c r="Q88" s="38"/>
      <c r="R88" s="38"/>
      <c r="S88" s="17"/>
      <c r="T88" s="17"/>
      <c r="U88" s="18"/>
      <c r="V88" s="17"/>
      <c r="W88" s="85"/>
    </row>
    <row r="89" spans="1:24" x14ac:dyDescent="0.3">
      <c r="A89" s="1"/>
      <c r="B89" s="81">
        <v>79</v>
      </c>
      <c r="C89" s="82">
        <v>41871</v>
      </c>
      <c r="D89" s="26"/>
      <c r="E89" s="26"/>
      <c r="F89" s="26"/>
      <c r="G89" s="101"/>
      <c r="H89" s="100"/>
      <c r="I89" s="33"/>
      <c r="J89" s="28"/>
      <c r="K89" s="100"/>
      <c r="L89" s="33"/>
      <c r="M89" s="130"/>
      <c r="N89" s="100"/>
      <c r="O89" s="100"/>
      <c r="P89" s="100"/>
      <c r="Q89" s="38"/>
      <c r="R89" s="38"/>
      <c r="S89" s="17"/>
      <c r="T89" s="17"/>
      <c r="U89" s="18"/>
      <c r="V89" s="17"/>
      <c r="W89" s="85"/>
    </row>
    <row r="90" spans="1:24" s="1" customFormat="1" x14ac:dyDescent="0.3">
      <c r="B90" s="81"/>
      <c r="C90" s="86" t="s">
        <v>217</v>
      </c>
      <c r="D90" s="105"/>
      <c r="E90" s="105"/>
      <c r="F90" s="105"/>
      <c r="G90" s="87">
        <f>SUM(G76:G89)</f>
        <v>0</v>
      </c>
      <c r="H90" s="87">
        <f t="shared" ref="H90" si="74">SUM(H76:H89)</f>
        <v>0</v>
      </c>
      <c r="I90" s="87">
        <f t="shared" ref="I90" si="75">SUM(I76:I89)</f>
        <v>0</v>
      </c>
      <c r="J90" s="87">
        <f t="shared" ref="J90" si="76">SUM(J76:J89)</f>
        <v>0</v>
      </c>
      <c r="K90" s="87">
        <f t="shared" ref="K90" si="77">SUM(K76:K89)</f>
        <v>0</v>
      </c>
      <c r="L90" s="87">
        <f t="shared" ref="L90" si="78">SUM(L76:L89)</f>
        <v>0</v>
      </c>
      <c r="M90" s="131">
        <f t="shared" si="60"/>
        <v>0</v>
      </c>
      <c r="N90" s="87">
        <v>0</v>
      </c>
      <c r="O90" s="87">
        <v>0</v>
      </c>
      <c r="P90" s="87">
        <v>0</v>
      </c>
      <c r="Q90" s="87">
        <f t="shared" ref="Q90" si="79">SUM(Q76:Q89)</f>
        <v>0</v>
      </c>
      <c r="R90" s="87">
        <f t="shared" ref="R90" si="80">SUM(R76:R89)</f>
        <v>0</v>
      </c>
      <c r="S90" s="87">
        <f t="shared" ref="S90" si="81">SUM(S76:S89)</f>
        <v>0</v>
      </c>
      <c r="T90" s="87">
        <f t="shared" ref="T90" si="82">SUM(T76:T89)</f>
        <v>0</v>
      </c>
      <c r="U90" s="87">
        <f t="shared" ref="U90" si="83">SUM(U76:U89)</f>
        <v>0</v>
      </c>
      <c r="V90" s="87">
        <f t="shared" ref="V90" si="84">SUM(V76:V89)</f>
        <v>0</v>
      </c>
      <c r="W90" s="106" t="s">
        <v>25</v>
      </c>
      <c r="X90" s="77"/>
    </row>
    <row r="91" spans="1:24" s="1" customFormat="1" ht="32.4" x14ac:dyDescent="0.3">
      <c r="B91" s="81"/>
      <c r="C91" s="107" t="s">
        <v>230</v>
      </c>
      <c r="D91" s="105"/>
      <c r="E91" s="105"/>
      <c r="F91" s="20"/>
      <c r="G91" s="87">
        <f>G90</f>
        <v>0</v>
      </c>
      <c r="H91" s="87">
        <f t="shared" ref="H91" si="85">H90</f>
        <v>0</v>
      </c>
      <c r="I91" s="87">
        <f>I90-J89</f>
        <v>0</v>
      </c>
      <c r="J91" s="87">
        <f>J90-J89</f>
        <v>0</v>
      </c>
      <c r="K91" s="87">
        <f>K90-K89</f>
        <v>0</v>
      </c>
      <c r="L91" s="87">
        <f>L90-L89</f>
        <v>0</v>
      </c>
      <c r="M91" s="131">
        <f t="shared" si="60"/>
        <v>0</v>
      </c>
      <c r="N91" s="87">
        <v>0</v>
      </c>
      <c r="O91" s="87">
        <v>0</v>
      </c>
      <c r="P91" s="87">
        <v>0</v>
      </c>
      <c r="Q91" s="87">
        <f t="shared" ref="Q91:V91" si="86">Q90</f>
        <v>0</v>
      </c>
      <c r="R91" s="87">
        <f t="shared" si="86"/>
        <v>0</v>
      </c>
      <c r="S91" s="87">
        <f t="shared" si="86"/>
        <v>0</v>
      </c>
      <c r="T91" s="87">
        <f t="shared" si="86"/>
        <v>0</v>
      </c>
      <c r="U91" s="87">
        <f t="shared" si="86"/>
        <v>0</v>
      </c>
      <c r="V91" s="87">
        <f t="shared" si="86"/>
        <v>0</v>
      </c>
      <c r="W91" s="106"/>
    </row>
    <row r="92" spans="1:24" x14ac:dyDescent="0.3">
      <c r="A92" s="1"/>
      <c r="B92" s="81">
        <v>80</v>
      </c>
      <c r="C92" s="82">
        <v>41872</v>
      </c>
      <c r="D92" s="26"/>
      <c r="E92" s="26"/>
      <c r="F92" s="26"/>
      <c r="G92" s="101"/>
      <c r="H92" s="100"/>
      <c r="I92" s="33"/>
      <c r="J92" s="28"/>
      <c r="K92" s="100"/>
      <c r="L92" s="33"/>
      <c r="M92" s="130"/>
      <c r="N92" s="100"/>
      <c r="O92" s="100"/>
      <c r="P92" s="100"/>
      <c r="Q92" s="38"/>
      <c r="R92" s="38"/>
      <c r="S92" s="17"/>
      <c r="T92" s="17"/>
      <c r="U92" s="18"/>
      <c r="V92" s="17"/>
      <c r="W92" s="85"/>
    </row>
    <row r="93" spans="1:24" x14ac:dyDescent="0.3">
      <c r="A93" s="1"/>
      <c r="B93" s="81">
        <v>81</v>
      </c>
      <c r="C93" s="82">
        <v>41873</v>
      </c>
      <c r="D93" s="26"/>
      <c r="E93" s="26"/>
      <c r="F93" s="26"/>
      <c r="G93" s="101"/>
      <c r="H93" s="100"/>
      <c r="I93" s="33"/>
      <c r="J93" s="28"/>
      <c r="K93" s="100"/>
      <c r="L93" s="33"/>
      <c r="M93" s="130"/>
      <c r="N93" s="100"/>
      <c r="O93" s="100"/>
      <c r="P93" s="100"/>
      <c r="Q93" s="38"/>
      <c r="R93" s="38"/>
      <c r="S93" s="17"/>
      <c r="T93" s="17"/>
      <c r="U93" s="18"/>
      <c r="V93" s="17"/>
      <c r="W93" s="85"/>
    </row>
    <row r="94" spans="1:24" x14ac:dyDescent="0.3">
      <c r="A94" s="1"/>
      <c r="B94" s="81">
        <v>82</v>
      </c>
      <c r="C94" s="82">
        <v>41874</v>
      </c>
      <c r="D94" s="26"/>
      <c r="E94" s="26"/>
      <c r="F94" s="26"/>
      <c r="G94" s="101"/>
      <c r="H94" s="100"/>
      <c r="I94" s="33"/>
      <c r="J94" s="28"/>
      <c r="K94" s="100"/>
      <c r="L94" s="33"/>
      <c r="M94" s="130"/>
      <c r="N94" s="100"/>
      <c r="O94" s="100"/>
      <c r="P94" s="100"/>
      <c r="Q94" s="38"/>
      <c r="R94" s="38"/>
      <c r="S94" s="17"/>
      <c r="T94" s="17"/>
      <c r="U94" s="18"/>
      <c r="V94" s="17"/>
      <c r="W94" s="85"/>
    </row>
    <row r="95" spans="1:24" x14ac:dyDescent="0.3">
      <c r="A95" s="1"/>
      <c r="B95" s="81">
        <v>83</v>
      </c>
      <c r="C95" s="82">
        <v>41875</v>
      </c>
      <c r="D95" s="26"/>
      <c r="E95" s="26"/>
      <c r="F95" s="26"/>
      <c r="G95" s="101"/>
      <c r="H95" s="100"/>
      <c r="I95" s="33"/>
      <c r="J95" s="28"/>
      <c r="K95" s="100"/>
      <c r="L95" s="33"/>
      <c r="M95" s="130"/>
      <c r="N95" s="100"/>
      <c r="O95" s="100"/>
      <c r="P95" s="100"/>
      <c r="Q95" s="38"/>
      <c r="R95" s="38"/>
      <c r="S95" s="17"/>
      <c r="T95" s="17"/>
      <c r="U95" s="18"/>
      <c r="V95" s="17"/>
      <c r="W95" s="85"/>
    </row>
    <row r="96" spans="1:24" x14ac:dyDescent="0.3">
      <c r="A96" s="1"/>
      <c r="B96" s="81">
        <v>84</v>
      </c>
      <c r="C96" s="82">
        <v>41876</v>
      </c>
      <c r="D96" s="26"/>
      <c r="E96" s="26"/>
      <c r="F96" s="26"/>
      <c r="G96" s="101"/>
      <c r="H96" s="100"/>
      <c r="I96" s="33"/>
      <c r="J96" s="28"/>
      <c r="K96" s="100"/>
      <c r="L96" s="33"/>
      <c r="M96" s="130"/>
      <c r="N96" s="100"/>
      <c r="O96" s="100"/>
      <c r="P96" s="100"/>
      <c r="Q96" s="38"/>
      <c r="R96" s="38"/>
      <c r="S96" s="17"/>
      <c r="T96" s="17"/>
      <c r="U96" s="18"/>
      <c r="V96" s="90"/>
      <c r="W96" s="85"/>
    </row>
    <row r="97" spans="1:24" x14ac:dyDescent="0.3">
      <c r="A97" s="1"/>
      <c r="B97" s="81">
        <v>85</v>
      </c>
      <c r="C97" s="82">
        <v>41877</v>
      </c>
      <c r="D97" s="26"/>
      <c r="E97" s="26"/>
      <c r="F97" s="26"/>
      <c r="G97" s="101"/>
      <c r="H97" s="100"/>
      <c r="I97" s="33"/>
      <c r="J97" s="28"/>
      <c r="K97" s="100"/>
      <c r="L97" s="33"/>
      <c r="M97" s="130"/>
      <c r="N97" s="100"/>
      <c r="O97" s="100"/>
      <c r="P97" s="100"/>
      <c r="Q97" s="38"/>
      <c r="R97" s="38"/>
      <c r="S97" s="17"/>
      <c r="T97" s="17"/>
      <c r="U97" s="18"/>
      <c r="V97" s="17"/>
      <c r="W97" s="85"/>
    </row>
    <row r="98" spans="1:24" x14ac:dyDescent="0.3">
      <c r="A98" s="1"/>
      <c r="B98" s="81">
        <v>86</v>
      </c>
      <c r="C98" s="82">
        <v>41878</v>
      </c>
      <c r="D98" s="26"/>
      <c r="E98" s="26"/>
      <c r="F98" s="26"/>
      <c r="G98" s="101"/>
      <c r="H98" s="100"/>
      <c r="I98" s="33"/>
      <c r="J98" s="28"/>
      <c r="K98" s="100"/>
      <c r="L98" s="33"/>
      <c r="M98" s="130"/>
      <c r="N98" s="100"/>
      <c r="O98" s="100"/>
      <c r="P98" s="100"/>
      <c r="Q98" s="38"/>
      <c r="R98" s="38"/>
      <c r="S98" s="17"/>
      <c r="T98" s="17"/>
      <c r="U98" s="18"/>
      <c r="V98" s="17"/>
      <c r="W98" s="85"/>
    </row>
    <row r="99" spans="1:24" x14ac:dyDescent="0.3">
      <c r="A99" s="1"/>
      <c r="B99" s="81">
        <v>87</v>
      </c>
      <c r="C99" s="82">
        <v>41879</v>
      </c>
      <c r="D99" s="26"/>
      <c r="E99" s="26"/>
      <c r="F99" s="26"/>
      <c r="G99" s="101"/>
      <c r="H99" s="100"/>
      <c r="I99" s="33"/>
      <c r="J99" s="28"/>
      <c r="K99" s="100"/>
      <c r="L99" s="33"/>
      <c r="M99" s="130"/>
      <c r="N99" s="100"/>
      <c r="O99" s="100"/>
      <c r="P99" s="100"/>
      <c r="Q99" s="38"/>
      <c r="R99" s="38"/>
      <c r="S99" s="17"/>
      <c r="T99" s="17"/>
      <c r="U99" s="18"/>
      <c r="V99" s="17"/>
      <c r="W99" s="85"/>
    </row>
    <row r="100" spans="1:24" x14ac:dyDescent="0.3">
      <c r="A100" s="1"/>
      <c r="B100" s="81">
        <v>88</v>
      </c>
      <c r="C100" s="82">
        <v>41880</v>
      </c>
      <c r="D100" s="26"/>
      <c r="E100" s="26"/>
      <c r="F100" s="26"/>
      <c r="G100" s="101"/>
      <c r="H100" s="100"/>
      <c r="I100" s="33"/>
      <c r="J100" s="28"/>
      <c r="K100" s="100"/>
      <c r="L100" s="33"/>
      <c r="M100" s="130"/>
      <c r="N100" s="100"/>
      <c r="O100" s="100"/>
      <c r="P100" s="100"/>
      <c r="Q100" s="38"/>
      <c r="R100" s="38"/>
      <c r="S100" s="17"/>
      <c r="T100" s="17"/>
      <c r="U100" s="18"/>
      <c r="V100" s="17"/>
      <c r="W100" s="85"/>
    </row>
    <row r="101" spans="1:24" x14ac:dyDescent="0.3">
      <c r="A101" s="1"/>
      <c r="B101" s="81">
        <v>89</v>
      </c>
      <c r="C101" s="82">
        <v>41881</v>
      </c>
      <c r="D101" s="26"/>
      <c r="E101" s="26"/>
      <c r="F101" s="26"/>
      <c r="G101" s="101"/>
      <c r="H101" s="100"/>
      <c r="I101" s="33"/>
      <c r="J101" s="28"/>
      <c r="K101" s="100"/>
      <c r="L101" s="33"/>
      <c r="M101" s="130"/>
      <c r="N101" s="100"/>
      <c r="O101" s="100"/>
      <c r="P101" s="100"/>
      <c r="Q101" s="38"/>
      <c r="R101" s="38"/>
      <c r="S101" s="17"/>
      <c r="T101" s="17"/>
      <c r="U101" s="18"/>
      <c r="V101" s="17"/>
      <c r="W101" s="85"/>
    </row>
    <row r="102" spans="1:24" x14ac:dyDescent="0.3">
      <c r="A102" s="1"/>
      <c r="B102" s="81">
        <v>90</v>
      </c>
      <c r="C102" s="82">
        <v>41882</v>
      </c>
      <c r="D102" s="26"/>
      <c r="E102" s="26"/>
      <c r="F102" s="26"/>
      <c r="G102" s="101"/>
      <c r="H102" s="100"/>
      <c r="I102" s="33"/>
      <c r="J102" s="28"/>
      <c r="K102" s="100"/>
      <c r="L102" s="33"/>
      <c r="M102" s="130"/>
      <c r="N102" s="100"/>
      <c r="O102" s="100"/>
      <c r="P102" s="100"/>
      <c r="Q102" s="38"/>
      <c r="R102" s="38"/>
      <c r="S102" s="17"/>
      <c r="T102" s="17"/>
      <c r="U102" s="18"/>
      <c r="V102" s="90"/>
      <c r="W102" s="85"/>
    </row>
    <row r="103" spans="1:24" x14ac:dyDescent="0.3">
      <c r="A103" s="8" t="s">
        <v>27</v>
      </c>
      <c r="B103" s="81">
        <v>91</v>
      </c>
      <c r="C103" s="82">
        <v>41883</v>
      </c>
      <c r="D103" s="26"/>
      <c r="E103" s="26"/>
      <c r="F103" s="26"/>
      <c r="G103" s="100"/>
      <c r="H103" s="100"/>
      <c r="I103" s="33"/>
      <c r="J103" s="28"/>
      <c r="K103" s="100"/>
      <c r="L103" s="100"/>
      <c r="M103" s="130"/>
      <c r="N103" s="100"/>
      <c r="O103" s="100"/>
      <c r="P103" s="100"/>
      <c r="Q103" s="38"/>
      <c r="R103" s="38"/>
      <c r="S103" s="38"/>
      <c r="T103" s="13"/>
      <c r="U103" s="12"/>
      <c r="V103" s="13"/>
      <c r="W103" s="83"/>
    </row>
    <row r="104" spans="1:24" x14ac:dyDescent="0.3">
      <c r="A104" s="1"/>
      <c r="B104" s="81">
        <v>92</v>
      </c>
      <c r="C104" s="82">
        <v>41884</v>
      </c>
      <c r="D104" s="26"/>
      <c r="E104" s="26"/>
      <c r="F104" s="26"/>
      <c r="G104" s="101"/>
      <c r="H104" s="100"/>
      <c r="I104" s="33"/>
      <c r="J104" s="28"/>
      <c r="K104" s="100"/>
      <c r="L104" s="33"/>
      <c r="M104" s="130"/>
      <c r="N104" s="100"/>
      <c r="O104" s="100"/>
      <c r="P104" s="100"/>
      <c r="Q104" s="38"/>
      <c r="R104" s="38"/>
      <c r="S104" s="17"/>
      <c r="T104" s="17"/>
      <c r="U104" s="18"/>
      <c r="V104" s="17"/>
      <c r="W104" s="85"/>
    </row>
    <row r="105" spans="1:24" x14ac:dyDescent="0.3">
      <c r="A105" s="102"/>
      <c r="B105" s="81">
        <v>93</v>
      </c>
      <c r="C105" s="82">
        <v>41885</v>
      </c>
      <c r="D105" s="26"/>
      <c r="E105" s="26"/>
      <c r="F105" s="26"/>
      <c r="G105" s="100"/>
      <c r="H105" s="100"/>
      <c r="I105" s="33"/>
      <c r="J105" s="28"/>
      <c r="K105" s="100"/>
      <c r="L105" s="33"/>
      <c r="M105" s="130"/>
      <c r="N105" s="100"/>
      <c r="O105" s="100"/>
      <c r="P105" s="100"/>
      <c r="Q105" s="38"/>
      <c r="R105" s="38"/>
      <c r="S105" s="17"/>
      <c r="T105" s="17"/>
      <c r="U105" s="18"/>
      <c r="V105" s="17"/>
      <c r="W105" s="85"/>
    </row>
    <row r="106" spans="1:24" s="1" customFormat="1" x14ac:dyDescent="0.3">
      <c r="B106" s="81"/>
      <c r="C106" s="86" t="s">
        <v>217</v>
      </c>
      <c r="D106" s="105"/>
      <c r="E106" s="105"/>
      <c r="F106" s="105"/>
      <c r="G106" s="87">
        <f>SUM(G92:G105)</f>
        <v>0</v>
      </c>
      <c r="H106" s="87">
        <f t="shared" ref="H106" si="87">SUM(H92:H105)</f>
        <v>0</v>
      </c>
      <c r="I106" s="87">
        <f t="shared" ref="I106" si="88">SUM(I92:I105)</f>
        <v>0</v>
      </c>
      <c r="J106" s="87">
        <f t="shared" ref="J106" si="89">SUM(J92:J105)</f>
        <v>0</v>
      </c>
      <c r="K106" s="87">
        <f t="shared" ref="K106" si="90">SUM(K92:K105)</f>
        <v>0</v>
      </c>
      <c r="L106" s="87">
        <f t="shared" ref="L106" si="91">SUM(L92:L105)</f>
        <v>0</v>
      </c>
      <c r="M106" s="131">
        <f t="shared" si="60"/>
        <v>0</v>
      </c>
      <c r="N106" s="87">
        <v>0</v>
      </c>
      <c r="O106" s="87">
        <v>0</v>
      </c>
      <c r="P106" s="87">
        <v>0</v>
      </c>
      <c r="Q106" s="87">
        <f t="shared" ref="Q106" si="92">SUM(Q92:Q105)</f>
        <v>0</v>
      </c>
      <c r="R106" s="87">
        <f t="shared" ref="R106" si="93">SUM(R92:R105)</f>
        <v>0</v>
      </c>
      <c r="S106" s="87">
        <f t="shared" ref="S106" si="94">SUM(S92:S105)</f>
        <v>0</v>
      </c>
      <c r="T106" s="87">
        <f t="shared" ref="T106" si="95">SUM(T92:T105)</f>
        <v>0</v>
      </c>
      <c r="U106" s="87">
        <f t="shared" ref="U106" si="96">SUM(U92:U105)</f>
        <v>0</v>
      </c>
      <c r="V106" s="87">
        <f t="shared" ref="V106" si="97">SUM(V92:V105)</f>
        <v>0</v>
      </c>
      <c r="W106" s="106" t="s">
        <v>233</v>
      </c>
      <c r="X106" s="77"/>
    </row>
    <row r="107" spans="1:24" s="1" customFormat="1" ht="32.4" x14ac:dyDescent="0.3">
      <c r="B107" s="81"/>
      <c r="C107" s="107" t="s">
        <v>230</v>
      </c>
      <c r="D107" s="105"/>
      <c r="E107" s="105"/>
      <c r="F107" s="20"/>
      <c r="G107" s="87">
        <f>G106</f>
        <v>0</v>
      </c>
      <c r="H107" s="87">
        <f t="shared" ref="H107" si="98">H106</f>
        <v>0</v>
      </c>
      <c r="I107" s="87">
        <f>I106-J105</f>
        <v>0</v>
      </c>
      <c r="J107" s="87">
        <f>J106-J105</f>
        <v>0</v>
      </c>
      <c r="K107" s="87">
        <f>K106-K105</f>
        <v>0</v>
      </c>
      <c r="L107" s="87">
        <f>L106-L105</f>
        <v>0</v>
      </c>
      <c r="M107" s="131">
        <f t="shared" si="60"/>
        <v>0</v>
      </c>
      <c r="N107" s="87">
        <v>0</v>
      </c>
      <c r="O107" s="87">
        <v>0</v>
      </c>
      <c r="P107" s="87">
        <v>0</v>
      </c>
      <c r="Q107" s="87">
        <f t="shared" ref="Q107:V107" si="99">Q106</f>
        <v>0</v>
      </c>
      <c r="R107" s="87">
        <f t="shared" si="99"/>
        <v>0</v>
      </c>
      <c r="S107" s="87">
        <f t="shared" si="99"/>
        <v>0</v>
      </c>
      <c r="T107" s="87">
        <f t="shared" si="99"/>
        <v>0</v>
      </c>
      <c r="U107" s="87">
        <f t="shared" si="99"/>
        <v>0</v>
      </c>
      <c r="V107" s="87">
        <f t="shared" si="99"/>
        <v>0</v>
      </c>
      <c r="W107" s="106"/>
    </row>
    <row r="108" spans="1:24" x14ac:dyDescent="0.3">
      <c r="A108" s="102"/>
      <c r="B108" s="81">
        <v>94</v>
      </c>
      <c r="C108" s="82">
        <v>41886</v>
      </c>
      <c r="D108" s="26"/>
      <c r="E108" s="26"/>
      <c r="F108" s="26"/>
      <c r="G108" s="33"/>
      <c r="H108" s="100"/>
      <c r="I108" s="33"/>
      <c r="J108" s="28"/>
      <c r="K108" s="100"/>
      <c r="L108" s="33"/>
      <c r="M108" s="130"/>
      <c r="N108" s="100"/>
      <c r="O108" s="100"/>
      <c r="P108" s="100"/>
      <c r="Q108" s="38"/>
      <c r="R108" s="38"/>
      <c r="S108" s="17"/>
      <c r="T108" s="17"/>
      <c r="U108" s="18"/>
      <c r="V108" s="17"/>
      <c r="W108" s="85"/>
    </row>
    <row r="109" spans="1:24" x14ac:dyDescent="0.3">
      <c r="A109" s="102"/>
      <c r="B109" s="81">
        <v>95</v>
      </c>
      <c r="C109" s="82">
        <v>41887</v>
      </c>
      <c r="D109" s="26"/>
      <c r="E109" s="26"/>
      <c r="F109" s="26"/>
      <c r="G109" s="33"/>
      <c r="H109" s="100"/>
      <c r="I109" s="33"/>
      <c r="J109" s="28"/>
      <c r="K109" s="100"/>
      <c r="L109" s="33"/>
      <c r="M109" s="130"/>
      <c r="N109" s="100"/>
      <c r="O109" s="100"/>
      <c r="P109" s="100"/>
      <c r="Q109" s="38"/>
      <c r="R109" s="38"/>
      <c r="S109" s="17"/>
      <c r="T109" s="17"/>
      <c r="U109" s="18"/>
      <c r="V109" s="17"/>
      <c r="W109" s="85"/>
    </row>
    <row r="110" spans="1:24" x14ac:dyDescent="0.3">
      <c r="A110" s="102"/>
      <c r="B110" s="81">
        <v>96</v>
      </c>
      <c r="C110" s="82">
        <v>41888</v>
      </c>
      <c r="D110" s="26"/>
      <c r="E110" s="26"/>
      <c r="F110" s="26"/>
      <c r="G110" s="100"/>
      <c r="H110" s="100"/>
      <c r="I110" s="33"/>
      <c r="J110" s="28"/>
      <c r="K110" s="100"/>
      <c r="L110" s="33"/>
      <c r="M110" s="130"/>
      <c r="N110" s="100"/>
      <c r="O110" s="100"/>
      <c r="P110" s="100"/>
      <c r="Q110" s="38"/>
      <c r="R110" s="38"/>
      <c r="S110" s="17"/>
      <c r="T110" s="17"/>
      <c r="U110" s="18"/>
      <c r="V110" s="17"/>
      <c r="W110" s="85"/>
    </row>
    <row r="111" spans="1:24" x14ac:dyDescent="0.3">
      <c r="A111" s="1"/>
      <c r="B111" s="81">
        <v>97</v>
      </c>
      <c r="C111" s="82">
        <v>41889</v>
      </c>
      <c r="D111" s="26"/>
      <c r="E111" s="26"/>
      <c r="F111" s="26"/>
      <c r="G111" s="33"/>
      <c r="H111" s="100"/>
      <c r="I111" s="33"/>
      <c r="J111" s="28"/>
      <c r="K111" s="100"/>
      <c r="L111" s="33"/>
      <c r="M111" s="130"/>
      <c r="N111" s="100"/>
      <c r="O111" s="100"/>
      <c r="P111" s="100"/>
      <c r="Q111" s="38"/>
      <c r="R111" s="38"/>
      <c r="S111" s="17"/>
      <c r="T111" s="17"/>
      <c r="U111" s="18"/>
      <c r="V111" s="17"/>
      <c r="W111" s="85"/>
    </row>
    <row r="112" spans="1:24" x14ac:dyDescent="0.3">
      <c r="A112" s="1"/>
      <c r="B112" s="81">
        <v>98</v>
      </c>
      <c r="C112" s="88">
        <v>41890</v>
      </c>
      <c r="D112" s="26"/>
      <c r="E112" s="26"/>
      <c r="F112" s="26"/>
      <c r="G112" s="33"/>
      <c r="H112" s="100"/>
      <c r="I112" s="33"/>
      <c r="J112" s="28"/>
      <c r="K112" s="100"/>
      <c r="L112" s="33"/>
      <c r="M112" s="130"/>
      <c r="N112" s="100"/>
      <c r="O112" s="100"/>
      <c r="P112" s="100"/>
      <c r="Q112" s="38"/>
      <c r="R112" s="38"/>
      <c r="S112" s="17"/>
      <c r="T112" s="17"/>
      <c r="U112" s="18"/>
      <c r="V112" s="90"/>
      <c r="W112" s="85" t="s">
        <v>28</v>
      </c>
    </row>
    <row r="113" spans="1:24" x14ac:dyDescent="0.3">
      <c r="A113" s="1"/>
      <c r="B113" s="81">
        <v>99</v>
      </c>
      <c r="C113" s="82">
        <v>41891</v>
      </c>
      <c r="D113" s="26"/>
      <c r="E113" s="26"/>
      <c r="F113" s="26"/>
      <c r="G113" s="100"/>
      <c r="H113" s="100"/>
      <c r="I113" s="33"/>
      <c r="J113" s="28"/>
      <c r="K113" s="100"/>
      <c r="L113" s="33"/>
      <c r="M113" s="130"/>
      <c r="N113" s="100"/>
      <c r="O113" s="100"/>
      <c r="P113" s="100"/>
      <c r="Q113" s="38"/>
      <c r="R113" s="38"/>
      <c r="S113" s="17"/>
      <c r="T113" s="17"/>
      <c r="U113" s="18"/>
      <c r="V113" s="17"/>
      <c r="W113" s="85"/>
    </row>
    <row r="114" spans="1:24" x14ac:dyDescent="0.3">
      <c r="A114" s="1"/>
      <c r="B114" s="81">
        <v>100</v>
      </c>
      <c r="C114" s="82">
        <v>41892</v>
      </c>
      <c r="D114" s="26"/>
      <c r="E114" s="26"/>
      <c r="F114" s="26"/>
      <c r="G114" s="33"/>
      <c r="H114" s="100"/>
      <c r="I114" s="33"/>
      <c r="J114" s="28"/>
      <c r="K114" s="100"/>
      <c r="L114" s="33"/>
      <c r="M114" s="130"/>
      <c r="N114" s="100"/>
      <c r="O114" s="100"/>
      <c r="P114" s="100"/>
      <c r="Q114" s="38"/>
      <c r="R114" s="38"/>
      <c r="S114" s="17"/>
      <c r="T114" s="17"/>
      <c r="U114" s="18"/>
      <c r="V114" s="90"/>
      <c r="W114" s="85"/>
    </row>
    <row r="115" spans="1:24" x14ac:dyDescent="0.3">
      <c r="A115" s="1"/>
      <c r="B115" s="81">
        <v>101</v>
      </c>
      <c r="C115" s="82">
        <v>41893</v>
      </c>
      <c r="D115" s="26"/>
      <c r="E115" s="26"/>
      <c r="F115" s="26"/>
      <c r="G115" s="33"/>
      <c r="H115" s="100"/>
      <c r="I115" s="33"/>
      <c r="J115" s="28"/>
      <c r="K115" s="100"/>
      <c r="L115" s="33"/>
      <c r="M115" s="130"/>
      <c r="N115" s="100"/>
      <c r="O115" s="100"/>
      <c r="P115" s="100"/>
      <c r="Q115" s="38"/>
      <c r="R115" s="38"/>
      <c r="S115" s="17"/>
      <c r="T115" s="17"/>
      <c r="U115" s="18"/>
      <c r="V115" s="17"/>
      <c r="W115" s="85"/>
    </row>
    <row r="116" spans="1:24" x14ac:dyDescent="0.3">
      <c r="A116" s="1"/>
      <c r="B116" s="81">
        <v>102</v>
      </c>
      <c r="C116" s="82">
        <v>41894</v>
      </c>
      <c r="D116" s="26"/>
      <c r="E116" s="26"/>
      <c r="F116" s="26"/>
      <c r="G116" s="33"/>
      <c r="H116" s="100"/>
      <c r="I116" s="33"/>
      <c r="J116" s="28"/>
      <c r="K116" s="100"/>
      <c r="L116" s="33"/>
      <c r="M116" s="130"/>
      <c r="N116" s="100"/>
      <c r="O116" s="100"/>
      <c r="P116" s="100"/>
      <c r="Q116" s="38"/>
      <c r="R116" s="38"/>
      <c r="S116" s="17"/>
      <c r="T116" s="17"/>
      <c r="U116" s="18"/>
      <c r="V116" s="17"/>
      <c r="W116" s="85"/>
    </row>
    <row r="117" spans="1:24" x14ac:dyDescent="0.3">
      <c r="A117" s="1"/>
      <c r="B117" s="81">
        <v>103</v>
      </c>
      <c r="C117" s="82">
        <v>41895</v>
      </c>
      <c r="D117" s="26"/>
      <c r="E117" s="26"/>
      <c r="F117" s="26"/>
      <c r="G117" s="33"/>
      <c r="H117" s="100"/>
      <c r="I117" s="33"/>
      <c r="J117" s="28"/>
      <c r="K117" s="100"/>
      <c r="L117" s="33"/>
      <c r="M117" s="130"/>
      <c r="N117" s="100"/>
      <c r="O117" s="100"/>
      <c r="P117" s="100"/>
      <c r="Q117" s="38"/>
      <c r="R117" s="38"/>
      <c r="S117" s="17"/>
      <c r="T117" s="17"/>
      <c r="U117" s="18"/>
      <c r="V117" s="17"/>
      <c r="W117" s="85"/>
    </row>
    <row r="118" spans="1:24" x14ac:dyDescent="0.3">
      <c r="A118" s="1"/>
      <c r="B118" s="81">
        <v>104</v>
      </c>
      <c r="C118" s="82">
        <v>41896</v>
      </c>
      <c r="D118" s="26"/>
      <c r="E118" s="26"/>
      <c r="F118" s="26"/>
      <c r="G118" s="33"/>
      <c r="H118" s="100"/>
      <c r="I118" s="33"/>
      <c r="J118" s="28"/>
      <c r="K118" s="100"/>
      <c r="L118" s="33"/>
      <c r="M118" s="130"/>
      <c r="N118" s="100"/>
      <c r="O118" s="100"/>
      <c r="P118" s="100"/>
      <c r="Q118" s="38"/>
      <c r="R118" s="38"/>
      <c r="S118" s="17"/>
      <c r="T118" s="17"/>
      <c r="U118" s="18"/>
      <c r="V118" s="17"/>
      <c r="W118" s="85"/>
    </row>
    <row r="119" spans="1:24" x14ac:dyDescent="0.3">
      <c r="A119" s="1"/>
      <c r="B119" s="81">
        <v>105</v>
      </c>
      <c r="C119" s="82">
        <v>41897</v>
      </c>
      <c r="D119" s="26"/>
      <c r="E119" s="26"/>
      <c r="F119" s="26"/>
      <c r="G119" s="33"/>
      <c r="H119" s="100"/>
      <c r="I119" s="33"/>
      <c r="J119" s="28"/>
      <c r="K119" s="100"/>
      <c r="L119" s="33"/>
      <c r="M119" s="130"/>
      <c r="N119" s="100"/>
      <c r="O119" s="100"/>
      <c r="P119" s="100"/>
      <c r="Q119" s="38"/>
      <c r="R119" s="38"/>
      <c r="S119" s="17"/>
      <c r="T119" s="17"/>
      <c r="U119" s="18"/>
      <c r="V119" s="17"/>
      <c r="W119" s="85"/>
    </row>
    <row r="120" spans="1:24" x14ac:dyDescent="0.3">
      <c r="A120" s="1"/>
      <c r="B120" s="81">
        <v>106</v>
      </c>
      <c r="C120" s="82">
        <v>41898</v>
      </c>
      <c r="D120" s="26"/>
      <c r="E120" s="26"/>
      <c r="F120" s="26"/>
      <c r="G120" s="33"/>
      <c r="H120" s="100"/>
      <c r="I120" s="33"/>
      <c r="J120" s="28"/>
      <c r="K120" s="100"/>
      <c r="L120" s="33"/>
      <c r="M120" s="130"/>
      <c r="N120" s="100"/>
      <c r="O120" s="100"/>
      <c r="P120" s="100"/>
      <c r="Q120" s="38"/>
      <c r="R120" s="38"/>
      <c r="S120" s="17"/>
      <c r="T120" s="17"/>
      <c r="U120" s="18"/>
      <c r="V120" s="17"/>
      <c r="W120" s="85"/>
    </row>
    <row r="121" spans="1:24" x14ac:dyDescent="0.3">
      <c r="A121" s="1"/>
      <c r="B121" s="81">
        <v>107</v>
      </c>
      <c r="C121" s="82">
        <v>41899</v>
      </c>
      <c r="D121" s="26"/>
      <c r="E121" s="26"/>
      <c r="F121" s="26"/>
      <c r="G121" s="33"/>
      <c r="H121" s="100"/>
      <c r="I121" s="33"/>
      <c r="J121" s="28"/>
      <c r="K121" s="100"/>
      <c r="L121" s="33"/>
      <c r="M121" s="130"/>
      <c r="N121" s="100"/>
      <c r="O121" s="100"/>
      <c r="P121" s="100"/>
      <c r="Q121" s="38"/>
      <c r="R121" s="38"/>
      <c r="S121" s="17"/>
      <c r="T121" s="17"/>
      <c r="U121" s="18"/>
      <c r="V121" s="17"/>
      <c r="W121" s="85"/>
    </row>
    <row r="122" spans="1:24" s="1" customFormat="1" x14ac:dyDescent="0.3">
      <c r="B122" s="81"/>
      <c r="C122" s="86" t="s">
        <v>217</v>
      </c>
      <c r="D122" s="105"/>
      <c r="E122" s="105"/>
      <c r="F122" s="105"/>
      <c r="G122" s="87">
        <f>SUM(G108:G121)</f>
        <v>0</v>
      </c>
      <c r="H122" s="87">
        <f t="shared" ref="H122" si="100">SUM(H108:H121)</f>
        <v>0</v>
      </c>
      <c r="I122" s="87">
        <f t="shared" ref="I122" si="101">SUM(I108:I121)</f>
        <v>0</v>
      </c>
      <c r="J122" s="87">
        <f t="shared" ref="J122" si="102">SUM(J108:J121)</f>
        <v>0</v>
      </c>
      <c r="K122" s="87">
        <f t="shared" ref="K122" si="103">SUM(K108:K121)</f>
        <v>0</v>
      </c>
      <c r="L122" s="87">
        <f t="shared" ref="L122" si="104">SUM(L108:L121)</f>
        <v>0</v>
      </c>
      <c r="M122" s="131">
        <f t="shared" si="60"/>
        <v>0</v>
      </c>
      <c r="N122" s="87">
        <v>0</v>
      </c>
      <c r="O122" s="87">
        <v>0</v>
      </c>
      <c r="P122" s="87">
        <v>0</v>
      </c>
      <c r="Q122" s="87">
        <f t="shared" ref="Q122" si="105">SUM(Q108:Q121)</f>
        <v>0</v>
      </c>
      <c r="R122" s="87">
        <f t="shared" ref="R122" si="106">SUM(R108:R121)</f>
        <v>0</v>
      </c>
      <c r="S122" s="87">
        <f t="shared" ref="S122" si="107">SUM(S108:S121)</f>
        <v>0</v>
      </c>
      <c r="T122" s="87">
        <f t="shared" ref="T122" si="108">SUM(T108:T121)</f>
        <v>0</v>
      </c>
      <c r="U122" s="87">
        <f t="shared" ref="U122" si="109">SUM(U108:U121)</f>
        <v>0</v>
      </c>
      <c r="V122" s="87">
        <f t="shared" ref="V122" si="110">SUM(V108:V121)</f>
        <v>0</v>
      </c>
      <c r="W122" s="106" t="s">
        <v>233</v>
      </c>
      <c r="X122" s="77"/>
    </row>
    <row r="123" spans="1:24" s="1" customFormat="1" ht="32.4" x14ac:dyDescent="0.3">
      <c r="B123" s="81"/>
      <c r="C123" s="107" t="s">
        <v>230</v>
      </c>
      <c r="D123" s="105"/>
      <c r="E123" s="105"/>
      <c r="F123" s="20"/>
      <c r="G123" s="87">
        <f>G122</f>
        <v>0</v>
      </c>
      <c r="H123" s="87">
        <f t="shared" ref="H123" si="111">H122</f>
        <v>0</v>
      </c>
      <c r="I123" s="87">
        <f>I122-J121</f>
        <v>0</v>
      </c>
      <c r="J123" s="87">
        <f>J122-J121</f>
        <v>0</v>
      </c>
      <c r="K123" s="87">
        <f>K122-K121</f>
        <v>0</v>
      </c>
      <c r="L123" s="87">
        <f>L122-L121</f>
        <v>0</v>
      </c>
      <c r="M123" s="131">
        <f t="shared" si="60"/>
        <v>0</v>
      </c>
      <c r="N123" s="87">
        <v>0</v>
      </c>
      <c r="O123" s="87">
        <v>0</v>
      </c>
      <c r="P123" s="87">
        <v>0</v>
      </c>
      <c r="Q123" s="87">
        <f t="shared" ref="Q123:V123" si="112">Q122</f>
        <v>0</v>
      </c>
      <c r="R123" s="87">
        <f t="shared" si="112"/>
        <v>0</v>
      </c>
      <c r="S123" s="87">
        <f t="shared" si="112"/>
        <v>0</v>
      </c>
      <c r="T123" s="87">
        <f t="shared" si="112"/>
        <v>0</v>
      </c>
      <c r="U123" s="87">
        <f t="shared" si="112"/>
        <v>0</v>
      </c>
      <c r="V123" s="87">
        <f t="shared" si="112"/>
        <v>0</v>
      </c>
      <c r="W123" s="106"/>
    </row>
    <row r="124" spans="1:24" x14ac:dyDescent="0.3">
      <c r="A124" s="1"/>
      <c r="B124" s="81">
        <v>108</v>
      </c>
      <c r="C124" s="82">
        <v>41900</v>
      </c>
      <c r="D124" s="26"/>
      <c r="E124" s="26"/>
      <c r="F124" s="26"/>
      <c r="G124" s="33"/>
      <c r="H124" s="100"/>
      <c r="I124" s="33"/>
      <c r="J124" s="28"/>
      <c r="K124" s="100"/>
      <c r="L124" s="33"/>
      <c r="M124" s="130"/>
      <c r="N124" s="100"/>
      <c r="O124" s="100"/>
      <c r="P124" s="100"/>
      <c r="Q124" s="38"/>
      <c r="R124" s="38"/>
      <c r="S124" s="17"/>
      <c r="T124" s="17"/>
      <c r="U124" s="18"/>
      <c r="V124" s="17"/>
      <c r="W124" s="85"/>
    </row>
    <row r="125" spans="1:24" x14ac:dyDescent="0.3">
      <c r="A125" s="1"/>
      <c r="B125" s="81">
        <v>109</v>
      </c>
      <c r="C125" s="82">
        <v>41901</v>
      </c>
      <c r="D125" s="26"/>
      <c r="E125" s="26"/>
      <c r="F125" s="26"/>
      <c r="G125" s="33"/>
      <c r="H125" s="100"/>
      <c r="I125" s="33"/>
      <c r="J125" s="28"/>
      <c r="K125" s="100"/>
      <c r="L125" s="33"/>
      <c r="M125" s="130"/>
      <c r="N125" s="100"/>
      <c r="O125" s="100"/>
      <c r="P125" s="100"/>
      <c r="Q125" s="38"/>
      <c r="R125" s="38"/>
      <c r="S125" s="17"/>
      <c r="T125" s="17"/>
      <c r="U125" s="18"/>
      <c r="V125" s="17"/>
      <c r="W125" s="85"/>
    </row>
    <row r="126" spans="1:24" x14ac:dyDescent="0.3">
      <c r="A126" s="1"/>
      <c r="B126" s="81">
        <v>110</v>
      </c>
      <c r="C126" s="82">
        <v>41902</v>
      </c>
      <c r="D126" s="26"/>
      <c r="E126" s="26"/>
      <c r="F126" s="26"/>
      <c r="G126" s="33"/>
      <c r="H126" s="100"/>
      <c r="I126" s="33"/>
      <c r="J126" s="28"/>
      <c r="K126" s="100"/>
      <c r="L126" s="33"/>
      <c r="M126" s="130"/>
      <c r="N126" s="100"/>
      <c r="O126" s="100"/>
      <c r="P126" s="100"/>
      <c r="Q126" s="38"/>
      <c r="R126" s="38"/>
      <c r="S126" s="17"/>
      <c r="T126" s="17"/>
      <c r="U126" s="18"/>
      <c r="V126" s="17"/>
      <c r="W126" s="85"/>
    </row>
    <row r="127" spans="1:24" x14ac:dyDescent="0.3">
      <c r="A127" s="1"/>
      <c r="B127" s="81">
        <v>111</v>
      </c>
      <c r="C127" s="82">
        <v>41903</v>
      </c>
      <c r="D127" s="26"/>
      <c r="E127" s="26"/>
      <c r="F127" s="26"/>
      <c r="G127" s="33"/>
      <c r="H127" s="100"/>
      <c r="I127" s="33"/>
      <c r="J127" s="28"/>
      <c r="K127" s="100"/>
      <c r="L127" s="33"/>
      <c r="M127" s="130"/>
      <c r="N127" s="100"/>
      <c r="O127" s="100"/>
      <c r="P127" s="100"/>
      <c r="Q127" s="38"/>
      <c r="R127" s="38"/>
      <c r="S127" s="17"/>
      <c r="T127" s="17"/>
      <c r="U127" s="18"/>
      <c r="V127" s="17"/>
      <c r="W127" s="85"/>
    </row>
    <row r="128" spans="1:24" x14ac:dyDescent="0.3">
      <c r="A128" s="1"/>
      <c r="B128" s="81">
        <v>112</v>
      </c>
      <c r="C128" s="82">
        <v>41904</v>
      </c>
      <c r="D128" s="26"/>
      <c r="E128" s="26"/>
      <c r="F128" s="26"/>
      <c r="G128" s="33"/>
      <c r="H128" s="100"/>
      <c r="I128" s="33"/>
      <c r="J128" s="28"/>
      <c r="K128" s="100"/>
      <c r="L128" s="33"/>
      <c r="M128" s="130"/>
      <c r="N128" s="100"/>
      <c r="O128" s="100"/>
      <c r="P128" s="100"/>
      <c r="Q128" s="38"/>
      <c r="R128" s="38"/>
      <c r="S128" s="17"/>
      <c r="T128" s="17"/>
      <c r="U128" s="18"/>
      <c r="V128" s="17"/>
      <c r="W128" s="85"/>
    </row>
    <row r="129" spans="1:24" x14ac:dyDescent="0.3">
      <c r="A129" s="1"/>
      <c r="B129" s="81">
        <v>113</v>
      </c>
      <c r="C129" s="82">
        <v>41905</v>
      </c>
      <c r="D129" s="26"/>
      <c r="E129" s="26"/>
      <c r="F129" s="26"/>
      <c r="G129" s="100"/>
      <c r="H129" s="100"/>
      <c r="I129" s="33"/>
      <c r="J129" s="28"/>
      <c r="K129" s="100"/>
      <c r="L129" s="33"/>
      <c r="M129" s="130"/>
      <c r="N129" s="100"/>
      <c r="O129" s="100"/>
      <c r="P129" s="100"/>
      <c r="Q129" s="38"/>
      <c r="R129" s="38"/>
      <c r="S129" s="17"/>
      <c r="T129" s="17"/>
      <c r="U129" s="18"/>
      <c r="V129" s="17"/>
      <c r="W129" s="85"/>
    </row>
    <row r="130" spans="1:24" x14ac:dyDescent="0.3">
      <c r="A130" s="1"/>
      <c r="B130" s="81">
        <v>114</v>
      </c>
      <c r="C130" s="82">
        <v>41906</v>
      </c>
      <c r="D130" s="26"/>
      <c r="E130" s="26"/>
      <c r="F130" s="26"/>
      <c r="G130" s="33"/>
      <c r="H130" s="100"/>
      <c r="I130" s="33"/>
      <c r="J130" s="28"/>
      <c r="K130" s="100"/>
      <c r="L130" s="33"/>
      <c r="M130" s="130"/>
      <c r="N130" s="100"/>
      <c r="O130" s="100"/>
      <c r="P130" s="100"/>
      <c r="Q130" s="38"/>
      <c r="R130" s="38"/>
      <c r="S130" s="17"/>
      <c r="T130" s="17"/>
      <c r="U130" s="18"/>
      <c r="V130" s="17"/>
      <c r="W130" s="85"/>
    </row>
    <row r="131" spans="1:24" x14ac:dyDescent="0.3">
      <c r="A131" s="1"/>
      <c r="B131" s="81">
        <v>115</v>
      </c>
      <c r="C131" s="82">
        <v>41907</v>
      </c>
      <c r="D131" s="26"/>
      <c r="E131" s="26"/>
      <c r="F131" s="26"/>
      <c r="G131" s="33"/>
      <c r="H131" s="100"/>
      <c r="I131" s="33"/>
      <c r="J131" s="28"/>
      <c r="K131" s="100"/>
      <c r="L131" s="33"/>
      <c r="M131" s="130"/>
      <c r="N131" s="100"/>
      <c r="O131" s="100"/>
      <c r="P131" s="100"/>
      <c r="Q131" s="38"/>
      <c r="R131" s="38"/>
      <c r="S131" s="17"/>
      <c r="T131" s="17"/>
      <c r="U131" s="18"/>
      <c r="V131" s="90"/>
      <c r="W131" s="85"/>
    </row>
    <row r="132" spans="1:24" x14ac:dyDescent="0.3">
      <c r="A132" s="1"/>
      <c r="B132" s="81">
        <v>116</v>
      </c>
      <c r="C132" s="82">
        <v>41908</v>
      </c>
      <c r="D132" s="26"/>
      <c r="E132" s="26"/>
      <c r="F132" s="26"/>
      <c r="G132" s="33"/>
      <c r="H132" s="100"/>
      <c r="I132" s="33"/>
      <c r="J132" s="28"/>
      <c r="K132" s="100"/>
      <c r="L132" s="33"/>
      <c r="M132" s="130"/>
      <c r="N132" s="100"/>
      <c r="O132" s="100"/>
      <c r="P132" s="100"/>
      <c r="Q132" s="38"/>
      <c r="R132" s="38"/>
      <c r="S132" s="17"/>
      <c r="T132" s="17"/>
      <c r="U132" s="18"/>
      <c r="V132" s="17"/>
      <c r="W132" s="85"/>
    </row>
    <row r="133" spans="1:24" x14ac:dyDescent="0.3">
      <c r="A133" s="1"/>
      <c r="B133" s="81">
        <v>117</v>
      </c>
      <c r="C133" s="82">
        <v>41909</v>
      </c>
      <c r="D133" s="26"/>
      <c r="E133" s="26"/>
      <c r="F133" s="26"/>
      <c r="G133" s="33"/>
      <c r="H133" s="100"/>
      <c r="I133" s="33"/>
      <c r="J133" s="28"/>
      <c r="K133" s="100"/>
      <c r="L133" s="33"/>
      <c r="M133" s="130"/>
      <c r="N133" s="100"/>
      <c r="O133" s="100"/>
      <c r="P133" s="100"/>
      <c r="Q133" s="38"/>
      <c r="R133" s="38"/>
      <c r="S133" s="17"/>
      <c r="T133" s="17"/>
      <c r="U133" s="18"/>
      <c r="V133" s="17"/>
      <c r="W133" s="85"/>
    </row>
    <row r="134" spans="1:24" ht="32.4" x14ac:dyDescent="0.3">
      <c r="A134" s="1"/>
      <c r="B134" s="81">
        <v>118</v>
      </c>
      <c r="C134" s="88">
        <v>41910</v>
      </c>
      <c r="D134" s="26"/>
      <c r="E134" s="26"/>
      <c r="F134" s="26"/>
      <c r="G134" s="100"/>
      <c r="H134" s="100"/>
      <c r="I134" s="33"/>
      <c r="J134" s="28"/>
      <c r="K134" s="100"/>
      <c r="L134" s="33"/>
      <c r="M134" s="130"/>
      <c r="N134" s="100"/>
      <c r="O134" s="100"/>
      <c r="P134" s="100"/>
      <c r="Q134" s="38"/>
      <c r="R134" s="38"/>
      <c r="S134" s="17"/>
      <c r="T134" s="17"/>
      <c r="U134" s="18"/>
      <c r="V134" s="90"/>
      <c r="W134" s="85" t="s">
        <v>174</v>
      </c>
    </row>
    <row r="135" spans="1:24" x14ac:dyDescent="0.3">
      <c r="A135" s="1"/>
      <c r="B135" s="81">
        <v>119</v>
      </c>
      <c r="C135" s="82">
        <v>41911</v>
      </c>
      <c r="D135" s="26"/>
      <c r="E135" s="26"/>
      <c r="F135" s="26"/>
      <c r="G135" s="100"/>
      <c r="H135" s="100"/>
      <c r="I135" s="33"/>
      <c r="J135" s="28"/>
      <c r="K135" s="100"/>
      <c r="L135" s="33"/>
      <c r="M135" s="130"/>
      <c r="N135" s="100"/>
      <c r="O135" s="100"/>
      <c r="P135" s="100"/>
      <c r="Q135" s="38"/>
      <c r="R135" s="38"/>
      <c r="S135" s="17"/>
      <c r="T135" s="17"/>
      <c r="U135" s="18"/>
      <c r="V135" s="17"/>
      <c r="W135" s="85"/>
    </row>
    <row r="136" spans="1:24" x14ac:dyDescent="0.3">
      <c r="A136" s="1"/>
      <c r="B136" s="81">
        <v>120</v>
      </c>
      <c r="C136" s="82">
        <v>41912</v>
      </c>
      <c r="D136" s="26"/>
      <c r="E136" s="26"/>
      <c r="F136" s="26"/>
      <c r="G136" s="33"/>
      <c r="H136" s="100"/>
      <c r="I136" s="33"/>
      <c r="J136" s="28"/>
      <c r="K136" s="100"/>
      <c r="L136" s="33"/>
      <c r="M136" s="130"/>
      <c r="N136" s="100"/>
      <c r="O136" s="100"/>
      <c r="P136" s="100"/>
      <c r="Q136" s="38"/>
      <c r="R136" s="38"/>
      <c r="S136" s="17"/>
      <c r="T136" s="17"/>
      <c r="U136" s="18"/>
      <c r="V136" s="17"/>
      <c r="W136" s="85"/>
    </row>
    <row r="137" spans="1:24" x14ac:dyDescent="0.3">
      <c r="A137" s="8" t="s">
        <v>222</v>
      </c>
      <c r="B137" s="81">
        <v>121</v>
      </c>
      <c r="C137" s="82">
        <v>41913</v>
      </c>
      <c r="D137" s="26" t="s">
        <v>36</v>
      </c>
      <c r="E137" s="26" t="s">
        <v>36</v>
      </c>
      <c r="F137" s="26"/>
      <c r="G137" s="100">
        <v>11.5</v>
      </c>
      <c r="H137" s="100">
        <f t="shared" ref="H137:H208" si="113">IF(G137&gt;=9,1.5,0.5)</f>
        <v>1.5</v>
      </c>
      <c r="I137" s="33">
        <f t="shared" ref="I137:I144" si="114">IF((G137="？"),"?",(G137-H137))</f>
        <v>10</v>
      </c>
      <c r="J137" s="28">
        <f>IF(I137-8&lt;0,0,(I137-8))</f>
        <v>2</v>
      </c>
      <c r="K137" s="100">
        <f t="shared" ref="K137:K208" si="115">IF(2&lt;J137,2,J137)</f>
        <v>2</v>
      </c>
      <c r="L137" s="33">
        <f>J137-K137</f>
        <v>0</v>
      </c>
      <c r="M137" s="130">
        <f t="shared" ref="M137:M190" si="116">IF(K137="?",0,ROUND(101*4/3*K137+101*5/3*L137,0))</f>
        <v>269</v>
      </c>
      <c r="N137" s="100"/>
      <c r="O137" s="100"/>
      <c r="P137" s="100"/>
      <c r="Q137" s="38"/>
      <c r="R137" s="38"/>
      <c r="S137" s="38"/>
      <c r="T137" s="13"/>
      <c r="U137" s="12"/>
      <c r="V137" s="13"/>
      <c r="W137" s="83"/>
    </row>
    <row r="138" spans="1:24" s="1" customFormat="1" x14ac:dyDescent="0.3">
      <c r="B138" s="81"/>
      <c r="C138" s="86" t="s">
        <v>217</v>
      </c>
      <c r="D138" s="105"/>
      <c r="E138" s="105"/>
      <c r="F138" s="105"/>
      <c r="G138" s="87">
        <f>SUM(G124:G137)</f>
        <v>11.5</v>
      </c>
      <c r="H138" s="87">
        <f t="shared" ref="H138" si="117">SUM(H124:H137)</f>
        <v>1.5</v>
      </c>
      <c r="I138" s="87">
        <f t="shared" ref="I138" si="118">SUM(I124:I137)</f>
        <v>10</v>
      </c>
      <c r="J138" s="87">
        <f t="shared" ref="J138" si="119">SUM(J124:J137)</f>
        <v>2</v>
      </c>
      <c r="K138" s="87">
        <f t="shared" ref="K138" si="120">SUM(K124:K137)</f>
        <v>2</v>
      </c>
      <c r="L138" s="87">
        <f t="shared" ref="L138" si="121">SUM(L124:L137)</f>
        <v>0</v>
      </c>
      <c r="M138" s="131">
        <f t="shared" si="116"/>
        <v>269</v>
      </c>
      <c r="N138" s="87">
        <v>0</v>
      </c>
      <c r="O138" s="87">
        <v>0</v>
      </c>
      <c r="P138" s="87">
        <v>0</v>
      </c>
      <c r="Q138" s="87">
        <f t="shared" ref="Q138" si="122">SUM(Q124:Q137)</f>
        <v>0</v>
      </c>
      <c r="R138" s="87">
        <f t="shared" ref="R138" si="123">SUM(R124:R137)</f>
        <v>0</v>
      </c>
      <c r="S138" s="87">
        <f t="shared" ref="S138" si="124">SUM(S124:S137)</f>
        <v>0</v>
      </c>
      <c r="T138" s="87">
        <f t="shared" ref="T138" si="125">SUM(T124:T137)</f>
        <v>0</v>
      </c>
      <c r="U138" s="87">
        <f t="shared" ref="U138" si="126">SUM(U124:U137)</f>
        <v>0</v>
      </c>
      <c r="V138" s="87">
        <f t="shared" ref="V138" si="127">SUM(V124:V137)</f>
        <v>0</v>
      </c>
      <c r="W138" s="106" t="s">
        <v>233</v>
      </c>
      <c r="X138" s="77"/>
    </row>
    <row r="139" spans="1:24" s="1" customFormat="1" ht="32.4" x14ac:dyDescent="0.3">
      <c r="B139" s="81"/>
      <c r="C139" s="107" t="s">
        <v>230</v>
      </c>
      <c r="D139" s="105"/>
      <c r="E139" s="105"/>
      <c r="F139" s="20"/>
      <c r="G139" s="87">
        <f>G138</f>
        <v>11.5</v>
      </c>
      <c r="H139" s="87">
        <f t="shared" ref="H139" si="128">H138</f>
        <v>1.5</v>
      </c>
      <c r="I139" s="87">
        <f>I138-J137</f>
        <v>8</v>
      </c>
      <c r="J139" s="87">
        <f>J138-J137</f>
        <v>0</v>
      </c>
      <c r="K139" s="87">
        <f>K138-K137</f>
        <v>0</v>
      </c>
      <c r="L139" s="87">
        <f>L138-L137</f>
        <v>0</v>
      </c>
      <c r="M139" s="131">
        <f t="shared" si="116"/>
        <v>0</v>
      </c>
      <c r="N139" s="87">
        <v>0</v>
      </c>
      <c r="O139" s="87">
        <v>0</v>
      </c>
      <c r="P139" s="87">
        <v>0</v>
      </c>
      <c r="Q139" s="87">
        <f t="shared" ref="Q139:V139" si="129">Q138</f>
        <v>0</v>
      </c>
      <c r="R139" s="87">
        <f t="shared" si="129"/>
        <v>0</v>
      </c>
      <c r="S139" s="87">
        <f t="shared" si="129"/>
        <v>0</v>
      </c>
      <c r="T139" s="87">
        <f t="shared" si="129"/>
        <v>0</v>
      </c>
      <c r="U139" s="87">
        <f t="shared" si="129"/>
        <v>0</v>
      </c>
      <c r="V139" s="87">
        <f t="shared" si="129"/>
        <v>0</v>
      </c>
      <c r="W139" s="106"/>
    </row>
    <row r="140" spans="1:24" x14ac:dyDescent="0.3">
      <c r="A140" s="1" t="s">
        <v>224</v>
      </c>
      <c r="B140" s="81">
        <v>122</v>
      </c>
      <c r="C140" s="93">
        <v>41914</v>
      </c>
      <c r="D140" s="92"/>
      <c r="E140" s="92"/>
      <c r="F140" s="26"/>
      <c r="G140" s="101"/>
      <c r="H140" s="100"/>
      <c r="I140" s="33"/>
      <c r="J140" s="28"/>
      <c r="K140" s="100"/>
      <c r="L140" s="33"/>
      <c r="M140" s="130"/>
      <c r="N140" s="100"/>
      <c r="O140" s="100"/>
      <c r="P140" s="100"/>
      <c r="Q140" s="38"/>
      <c r="R140" s="38"/>
      <c r="S140" s="17"/>
      <c r="T140" s="17"/>
      <c r="U140" s="18"/>
      <c r="V140" s="17"/>
      <c r="W140" s="85"/>
    </row>
    <row r="141" spans="1:24" x14ac:dyDescent="0.3">
      <c r="A141" s="177"/>
      <c r="B141" s="81">
        <v>123</v>
      </c>
      <c r="C141" s="93">
        <v>41915</v>
      </c>
      <c r="D141" s="94">
        <v>0.62986111111111109</v>
      </c>
      <c r="E141" s="94">
        <v>0.94097222222222221</v>
      </c>
      <c r="F141" s="26">
        <f t="shared" ref="F141:F173" si="130">IF(OR(E141="無打卡資料",D141="無打卡資料"),"?",(E141-D141))</f>
        <v>0.31111111111111112</v>
      </c>
      <c r="G141" s="101">
        <v>7.5</v>
      </c>
      <c r="H141" s="100">
        <f t="shared" si="113"/>
        <v>0.5</v>
      </c>
      <c r="I141" s="33">
        <f t="shared" si="114"/>
        <v>7</v>
      </c>
      <c r="J141" s="28">
        <f t="shared" ref="J141:J210" si="131">IF(I141-8&lt;0,0,(I141-8))</f>
        <v>0</v>
      </c>
      <c r="K141" s="100">
        <f t="shared" si="115"/>
        <v>0</v>
      </c>
      <c r="L141" s="33">
        <f t="shared" ref="L141:L173" si="132">J141-K141</f>
        <v>0</v>
      </c>
      <c r="M141" s="130">
        <f t="shared" si="116"/>
        <v>0</v>
      </c>
      <c r="N141" s="100"/>
      <c r="O141" s="100"/>
      <c r="P141" s="100"/>
      <c r="Q141" s="38"/>
      <c r="R141" s="38"/>
      <c r="S141" s="17"/>
      <c r="T141" s="17"/>
      <c r="U141" s="18"/>
      <c r="V141" s="17"/>
      <c r="W141" s="85"/>
    </row>
    <row r="142" spans="1:24" x14ac:dyDescent="0.3">
      <c r="A142" s="177"/>
      <c r="B142" s="81">
        <v>124</v>
      </c>
      <c r="C142" s="93">
        <v>41916</v>
      </c>
      <c r="D142" s="26">
        <v>0.54791666666666672</v>
      </c>
      <c r="E142" s="94">
        <v>0.94513888888888886</v>
      </c>
      <c r="F142" s="26">
        <f t="shared" si="130"/>
        <v>0.39722222222222214</v>
      </c>
      <c r="G142" s="101">
        <v>9.5</v>
      </c>
      <c r="H142" s="100">
        <f t="shared" si="113"/>
        <v>1.5</v>
      </c>
      <c r="I142" s="33">
        <f t="shared" si="114"/>
        <v>8</v>
      </c>
      <c r="J142" s="28">
        <f t="shared" si="131"/>
        <v>0</v>
      </c>
      <c r="K142" s="100">
        <f t="shared" si="115"/>
        <v>0</v>
      </c>
      <c r="L142" s="33">
        <f t="shared" si="132"/>
        <v>0</v>
      </c>
      <c r="M142" s="130">
        <f t="shared" si="116"/>
        <v>0</v>
      </c>
      <c r="N142" s="100"/>
      <c r="O142" s="100"/>
      <c r="P142" s="100"/>
      <c r="Q142" s="38"/>
      <c r="R142" s="38"/>
      <c r="S142" s="17"/>
      <c r="T142" s="17"/>
      <c r="U142" s="18"/>
      <c r="V142" s="17"/>
      <c r="W142" s="85"/>
    </row>
    <row r="143" spans="1:24" x14ac:dyDescent="0.3">
      <c r="A143" s="177"/>
      <c r="B143" s="81">
        <v>125</v>
      </c>
      <c r="C143" s="93">
        <v>41917</v>
      </c>
      <c r="D143" s="26" t="s">
        <v>36</v>
      </c>
      <c r="E143" s="26">
        <v>0.92152777777777783</v>
      </c>
      <c r="F143" s="26"/>
      <c r="G143" s="101">
        <v>9</v>
      </c>
      <c r="H143" s="100">
        <f t="shared" si="113"/>
        <v>1.5</v>
      </c>
      <c r="I143" s="33">
        <f t="shared" si="114"/>
        <v>7.5</v>
      </c>
      <c r="J143" s="28">
        <f t="shared" si="131"/>
        <v>0</v>
      </c>
      <c r="K143" s="100">
        <f t="shared" si="115"/>
        <v>0</v>
      </c>
      <c r="L143" s="33">
        <f t="shared" si="132"/>
        <v>0</v>
      </c>
      <c r="M143" s="130">
        <f t="shared" si="116"/>
        <v>0</v>
      </c>
      <c r="N143" s="100"/>
      <c r="O143" s="100"/>
      <c r="P143" s="100"/>
      <c r="Q143" s="38"/>
      <c r="R143" s="38"/>
      <c r="S143" s="17"/>
      <c r="T143" s="17"/>
      <c r="U143" s="18"/>
      <c r="V143" s="17"/>
      <c r="W143" s="85"/>
    </row>
    <row r="144" spans="1:24" x14ac:dyDescent="0.3">
      <c r="A144" s="177"/>
      <c r="B144" s="81">
        <v>126</v>
      </c>
      <c r="C144" s="93">
        <v>41918</v>
      </c>
      <c r="D144" s="26" t="s">
        <v>36</v>
      </c>
      <c r="E144" s="26" t="s">
        <v>36</v>
      </c>
      <c r="F144" s="26"/>
      <c r="G144" s="101">
        <v>11.5</v>
      </c>
      <c r="H144" s="100">
        <f t="shared" si="113"/>
        <v>1.5</v>
      </c>
      <c r="I144" s="33">
        <f t="shared" si="114"/>
        <v>10</v>
      </c>
      <c r="J144" s="28">
        <f t="shared" si="131"/>
        <v>2</v>
      </c>
      <c r="K144" s="100">
        <f t="shared" si="115"/>
        <v>2</v>
      </c>
      <c r="L144" s="33">
        <f t="shared" si="132"/>
        <v>0</v>
      </c>
      <c r="M144" s="130">
        <f t="shared" si="116"/>
        <v>269</v>
      </c>
      <c r="N144" s="100"/>
      <c r="O144" s="100"/>
      <c r="P144" s="100"/>
      <c r="Q144" s="38"/>
      <c r="R144" s="38"/>
      <c r="S144" s="17"/>
      <c r="T144" s="17"/>
      <c r="U144" s="18"/>
      <c r="V144" s="17"/>
      <c r="W144" s="85"/>
    </row>
    <row r="145" spans="1:24" x14ac:dyDescent="0.3">
      <c r="A145" s="1" t="s">
        <v>66</v>
      </c>
      <c r="B145" s="81">
        <v>127</v>
      </c>
      <c r="C145" s="93">
        <v>41919</v>
      </c>
      <c r="D145" s="26"/>
      <c r="E145" s="26"/>
      <c r="F145" s="26"/>
      <c r="G145" s="101"/>
      <c r="H145" s="100"/>
      <c r="I145" s="33"/>
      <c r="J145" s="28"/>
      <c r="K145" s="100"/>
      <c r="L145" s="33"/>
      <c r="M145" s="130"/>
      <c r="N145" s="100"/>
      <c r="O145" s="100"/>
      <c r="P145" s="100"/>
      <c r="Q145" s="38"/>
      <c r="R145" s="38"/>
      <c r="S145" s="17"/>
      <c r="T145" s="17"/>
      <c r="U145" s="18"/>
      <c r="V145" s="17"/>
      <c r="W145" s="85"/>
    </row>
    <row r="146" spans="1:24" x14ac:dyDescent="0.3">
      <c r="A146" s="1"/>
      <c r="B146" s="81">
        <v>128</v>
      </c>
      <c r="C146" s="93">
        <v>41920</v>
      </c>
      <c r="D146" s="103">
        <v>0.62986111111111109</v>
      </c>
      <c r="E146" s="104">
        <v>0.92013888888888884</v>
      </c>
      <c r="F146" s="26">
        <f t="shared" si="130"/>
        <v>0.29027777777777775</v>
      </c>
      <c r="G146" s="101">
        <v>7</v>
      </c>
      <c r="H146" s="100">
        <f>IF(G146&gt;=9,1.5,0.5)</f>
        <v>0.5</v>
      </c>
      <c r="I146" s="33">
        <f>IF((G146="？"),"?",(G146-H146))</f>
        <v>6.5</v>
      </c>
      <c r="J146" s="28">
        <f>IF(I146-8&lt;0,0,(I146-8))</f>
        <v>0</v>
      </c>
      <c r="K146" s="100">
        <f>IF(2&lt;J146,2,J146)</f>
        <v>0</v>
      </c>
      <c r="L146" s="33">
        <f>J146-K146</f>
        <v>0</v>
      </c>
      <c r="M146" s="130">
        <f t="shared" si="116"/>
        <v>0</v>
      </c>
      <c r="N146" s="100"/>
      <c r="O146" s="100"/>
      <c r="P146" s="100"/>
      <c r="Q146" s="38"/>
      <c r="R146" s="38"/>
      <c r="S146" s="17"/>
      <c r="T146" s="17"/>
      <c r="U146" s="18"/>
      <c r="V146" s="17"/>
      <c r="W146" s="85"/>
    </row>
    <row r="147" spans="1:24" x14ac:dyDescent="0.3">
      <c r="A147" s="1"/>
      <c r="B147" s="81">
        <v>129</v>
      </c>
      <c r="C147" s="93">
        <v>41921</v>
      </c>
      <c r="D147" s="94">
        <v>0.46527777777777773</v>
      </c>
      <c r="E147" s="26">
        <v>0.7729166666666667</v>
      </c>
      <c r="F147" s="26">
        <f t="shared" si="130"/>
        <v>0.30763888888888896</v>
      </c>
      <c r="G147" s="101">
        <v>7.5</v>
      </c>
      <c r="H147" s="100">
        <f t="shared" si="113"/>
        <v>0.5</v>
      </c>
      <c r="I147" s="33">
        <f t="shared" ref="I147:I156" si="133">IF((G147="？"),"?",(G147-H147))</f>
        <v>7</v>
      </c>
      <c r="J147" s="28">
        <f t="shared" si="131"/>
        <v>0</v>
      </c>
      <c r="K147" s="100">
        <f t="shared" si="115"/>
        <v>0</v>
      </c>
      <c r="L147" s="33">
        <f t="shared" si="132"/>
        <v>0</v>
      </c>
      <c r="M147" s="130">
        <f t="shared" si="116"/>
        <v>0</v>
      </c>
      <c r="N147" s="100"/>
      <c r="O147" s="100"/>
      <c r="P147" s="100"/>
      <c r="Q147" s="38"/>
      <c r="R147" s="38"/>
      <c r="S147" s="17"/>
      <c r="T147" s="17"/>
      <c r="U147" s="18"/>
      <c r="V147" s="17"/>
      <c r="W147" s="85"/>
    </row>
    <row r="148" spans="1:24" x14ac:dyDescent="0.3">
      <c r="A148" s="1"/>
      <c r="B148" s="81">
        <v>130</v>
      </c>
      <c r="C148" s="95">
        <v>41922</v>
      </c>
      <c r="D148" s="94">
        <v>0.5444444444444444</v>
      </c>
      <c r="E148" s="26">
        <v>0.94374999999999998</v>
      </c>
      <c r="F148" s="26">
        <f t="shared" si="130"/>
        <v>0.39930555555555558</v>
      </c>
      <c r="G148" s="101">
        <v>9.5</v>
      </c>
      <c r="H148" s="100">
        <f t="shared" si="113"/>
        <v>1.5</v>
      </c>
      <c r="I148" s="33">
        <f t="shared" si="133"/>
        <v>8</v>
      </c>
      <c r="J148" s="28">
        <f t="shared" si="131"/>
        <v>0</v>
      </c>
      <c r="K148" s="100">
        <f t="shared" si="115"/>
        <v>0</v>
      </c>
      <c r="L148" s="33">
        <f t="shared" si="132"/>
        <v>0</v>
      </c>
      <c r="M148" s="130">
        <f t="shared" si="116"/>
        <v>0</v>
      </c>
      <c r="N148" s="100"/>
      <c r="O148" s="100"/>
      <c r="P148" s="100"/>
      <c r="Q148" s="38"/>
      <c r="R148" s="38"/>
      <c r="S148" s="17"/>
      <c r="T148" s="17"/>
      <c r="U148" s="18"/>
      <c r="V148" s="90">
        <v>820</v>
      </c>
      <c r="W148" s="85" t="s">
        <v>10</v>
      </c>
    </row>
    <row r="149" spans="1:24" x14ac:dyDescent="0.3">
      <c r="A149" s="1"/>
      <c r="B149" s="81">
        <v>131</v>
      </c>
      <c r="C149" s="93">
        <v>41923</v>
      </c>
      <c r="D149" s="94">
        <v>0.53819444444444442</v>
      </c>
      <c r="E149" s="26">
        <v>0.94652777777777775</v>
      </c>
      <c r="F149" s="26">
        <f t="shared" si="130"/>
        <v>0.40833333333333333</v>
      </c>
      <c r="G149" s="101">
        <v>9.5</v>
      </c>
      <c r="H149" s="100">
        <f t="shared" si="113"/>
        <v>1.5</v>
      </c>
      <c r="I149" s="33">
        <f t="shared" si="133"/>
        <v>8</v>
      </c>
      <c r="J149" s="28">
        <f t="shared" si="131"/>
        <v>0</v>
      </c>
      <c r="K149" s="100">
        <f t="shared" si="115"/>
        <v>0</v>
      </c>
      <c r="L149" s="33">
        <f t="shared" si="132"/>
        <v>0</v>
      </c>
      <c r="M149" s="130">
        <f t="shared" si="116"/>
        <v>0</v>
      </c>
      <c r="N149" s="100"/>
      <c r="O149" s="100"/>
      <c r="P149" s="100"/>
      <c r="Q149" s="38"/>
      <c r="R149" s="38"/>
      <c r="S149" s="17"/>
      <c r="T149" s="17"/>
      <c r="U149" s="18"/>
      <c r="V149" s="17"/>
      <c r="W149" s="85"/>
    </row>
    <row r="150" spans="1:24" x14ac:dyDescent="0.3">
      <c r="A150" s="1"/>
      <c r="B150" s="81">
        <v>132</v>
      </c>
      <c r="C150" s="93">
        <v>41924</v>
      </c>
      <c r="D150" s="94" t="s">
        <v>36</v>
      </c>
      <c r="E150" s="26">
        <v>0.92638888888888893</v>
      </c>
      <c r="F150" s="26"/>
      <c r="G150" s="101">
        <v>9</v>
      </c>
      <c r="H150" s="100">
        <f t="shared" si="113"/>
        <v>1.5</v>
      </c>
      <c r="I150" s="33">
        <f t="shared" si="133"/>
        <v>7.5</v>
      </c>
      <c r="J150" s="28">
        <f t="shared" si="131"/>
        <v>0</v>
      </c>
      <c r="K150" s="100">
        <f t="shared" si="115"/>
        <v>0</v>
      </c>
      <c r="L150" s="33">
        <f t="shared" si="132"/>
        <v>0</v>
      </c>
      <c r="M150" s="130">
        <f t="shared" si="116"/>
        <v>0</v>
      </c>
      <c r="N150" s="100"/>
      <c r="O150" s="100"/>
      <c r="P150" s="100"/>
      <c r="Q150" s="38"/>
      <c r="R150" s="38"/>
      <c r="S150" s="17"/>
      <c r="T150" s="17"/>
      <c r="U150" s="18"/>
      <c r="V150" s="17"/>
      <c r="W150" s="85"/>
    </row>
    <row r="151" spans="1:24" x14ac:dyDescent="0.3">
      <c r="A151" s="1"/>
      <c r="B151" s="81">
        <v>133</v>
      </c>
      <c r="C151" s="93">
        <v>41925</v>
      </c>
      <c r="D151" s="94"/>
      <c r="E151" s="26"/>
      <c r="F151" s="26"/>
      <c r="G151" s="101"/>
      <c r="H151" s="100"/>
      <c r="I151" s="33"/>
      <c r="J151" s="28"/>
      <c r="K151" s="100"/>
      <c r="L151" s="33"/>
      <c r="M151" s="130"/>
      <c r="N151" s="100"/>
      <c r="O151" s="100"/>
      <c r="P151" s="100"/>
      <c r="Q151" s="38"/>
      <c r="R151" s="38"/>
      <c r="S151" s="17"/>
      <c r="T151" s="17"/>
      <c r="U151" s="18"/>
      <c r="V151" s="17"/>
      <c r="W151" s="85"/>
    </row>
    <row r="152" spans="1:24" x14ac:dyDescent="0.3">
      <c r="A152" s="1"/>
      <c r="B152" s="81">
        <v>134</v>
      </c>
      <c r="C152" s="93">
        <v>41926</v>
      </c>
      <c r="D152" s="94">
        <v>0.47152777777777777</v>
      </c>
      <c r="E152" s="26">
        <v>0.73541666666666661</v>
      </c>
      <c r="F152" s="26">
        <f t="shared" si="130"/>
        <v>0.26388888888888884</v>
      </c>
      <c r="G152" s="101">
        <v>6.5</v>
      </c>
      <c r="H152" s="100">
        <f t="shared" si="113"/>
        <v>0.5</v>
      </c>
      <c r="I152" s="33">
        <f t="shared" si="133"/>
        <v>6</v>
      </c>
      <c r="J152" s="28">
        <f t="shared" si="131"/>
        <v>0</v>
      </c>
      <c r="K152" s="100">
        <f t="shared" si="115"/>
        <v>0</v>
      </c>
      <c r="L152" s="33">
        <f t="shared" si="132"/>
        <v>0</v>
      </c>
      <c r="M152" s="130">
        <f t="shared" si="116"/>
        <v>0</v>
      </c>
      <c r="N152" s="100"/>
      <c r="O152" s="100"/>
      <c r="P152" s="100"/>
      <c r="Q152" s="38"/>
      <c r="R152" s="38"/>
      <c r="S152" s="17"/>
      <c r="T152" s="17"/>
      <c r="U152" s="18"/>
      <c r="V152" s="17"/>
      <c r="W152" s="85"/>
    </row>
    <row r="153" spans="1:24" x14ac:dyDescent="0.3">
      <c r="A153" s="1"/>
      <c r="B153" s="81">
        <v>135</v>
      </c>
      <c r="C153" s="93">
        <v>41927</v>
      </c>
      <c r="D153" s="94">
        <v>0.62638888888888888</v>
      </c>
      <c r="E153" s="26" t="s">
        <v>36</v>
      </c>
      <c r="F153" s="26"/>
      <c r="G153" s="101">
        <v>7</v>
      </c>
      <c r="H153" s="100">
        <f t="shared" si="113"/>
        <v>0.5</v>
      </c>
      <c r="I153" s="33">
        <f t="shared" si="133"/>
        <v>6.5</v>
      </c>
      <c r="J153" s="28">
        <f t="shared" si="131"/>
        <v>0</v>
      </c>
      <c r="K153" s="100">
        <f t="shared" si="115"/>
        <v>0</v>
      </c>
      <c r="L153" s="33">
        <f t="shared" si="132"/>
        <v>0</v>
      </c>
      <c r="M153" s="130">
        <f t="shared" si="116"/>
        <v>0</v>
      </c>
      <c r="N153" s="100"/>
      <c r="O153" s="100"/>
      <c r="P153" s="100"/>
      <c r="Q153" s="38"/>
      <c r="R153" s="38"/>
      <c r="S153" s="17"/>
      <c r="T153" s="17"/>
      <c r="U153" s="18"/>
      <c r="V153" s="17"/>
      <c r="W153" s="85"/>
    </row>
    <row r="154" spans="1:24" s="1" customFormat="1" x14ac:dyDescent="0.3">
      <c r="B154" s="81"/>
      <c r="C154" s="86" t="s">
        <v>217</v>
      </c>
      <c r="D154" s="105"/>
      <c r="E154" s="105"/>
      <c r="F154" s="105"/>
      <c r="G154" s="87">
        <f>SUM(G140:G153)</f>
        <v>93.5</v>
      </c>
      <c r="H154" s="87">
        <f t="shared" ref="H154" si="134">SUM(H140:H153)</f>
        <v>11.5</v>
      </c>
      <c r="I154" s="87">
        <f t="shared" ref="I154" si="135">SUM(I140:I153)</f>
        <v>82</v>
      </c>
      <c r="J154" s="87">
        <f t="shared" ref="J154" si="136">SUM(J140:J153)</f>
        <v>2</v>
      </c>
      <c r="K154" s="87">
        <f t="shared" ref="K154" si="137">SUM(K140:K153)</f>
        <v>2</v>
      </c>
      <c r="L154" s="87">
        <f t="shared" ref="L154" si="138">SUM(L140:L153)</f>
        <v>0</v>
      </c>
      <c r="M154" s="131">
        <f t="shared" si="116"/>
        <v>269</v>
      </c>
      <c r="N154" s="87">
        <v>0</v>
      </c>
      <c r="O154" s="87">
        <v>0</v>
      </c>
      <c r="P154" s="87">
        <v>0</v>
      </c>
      <c r="Q154" s="87">
        <f t="shared" ref="Q154" si="139">SUM(Q140:Q153)</f>
        <v>0</v>
      </c>
      <c r="R154" s="87">
        <f t="shared" ref="R154" si="140">SUM(R140:R153)</f>
        <v>0</v>
      </c>
      <c r="S154" s="87">
        <f t="shared" ref="S154" si="141">SUM(S140:S153)</f>
        <v>0</v>
      </c>
      <c r="T154" s="87">
        <f t="shared" ref="T154" si="142">SUM(T140:T153)</f>
        <v>0</v>
      </c>
      <c r="U154" s="87">
        <f t="shared" ref="U154" si="143">SUM(U140:U153)</f>
        <v>0</v>
      </c>
      <c r="V154" s="87">
        <f t="shared" ref="V154" si="144">SUM(V140:V153)</f>
        <v>820</v>
      </c>
      <c r="W154" s="106" t="s">
        <v>233</v>
      </c>
      <c r="X154" s="77"/>
    </row>
    <row r="155" spans="1:24" s="1" customFormat="1" ht="32.4" x14ac:dyDescent="0.3">
      <c r="B155" s="81"/>
      <c r="C155" s="107" t="s">
        <v>230</v>
      </c>
      <c r="D155" s="105"/>
      <c r="E155" s="105"/>
      <c r="F155" s="20"/>
      <c r="G155" s="87">
        <f>G154</f>
        <v>93.5</v>
      </c>
      <c r="H155" s="87">
        <f t="shared" ref="H155" si="145">H154</f>
        <v>11.5</v>
      </c>
      <c r="I155" s="87">
        <f>I154-J153</f>
        <v>82</v>
      </c>
      <c r="J155" s="87">
        <f>J154-J153</f>
        <v>2</v>
      </c>
      <c r="K155" s="87">
        <f>K154-K153</f>
        <v>2</v>
      </c>
      <c r="L155" s="87">
        <f>L154-L153</f>
        <v>0</v>
      </c>
      <c r="M155" s="131">
        <f t="shared" si="116"/>
        <v>269</v>
      </c>
      <c r="N155" s="87">
        <v>0</v>
      </c>
      <c r="O155" s="87">
        <v>0</v>
      </c>
      <c r="P155" s="87">
        <v>0</v>
      </c>
      <c r="Q155" s="87">
        <f t="shared" ref="Q155:V155" si="146">Q154</f>
        <v>0</v>
      </c>
      <c r="R155" s="87">
        <f t="shared" si="146"/>
        <v>0</v>
      </c>
      <c r="S155" s="87">
        <f t="shared" si="146"/>
        <v>0</v>
      </c>
      <c r="T155" s="87">
        <f t="shared" si="146"/>
        <v>0</v>
      </c>
      <c r="U155" s="87">
        <f t="shared" si="146"/>
        <v>0</v>
      </c>
      <c r="V155" s="87">
        <f t="shared" si="146"/>
        <v>820</v>
      </c>
      <c r="W155" s="106"/>
    </row>
    <row r="156" spans="1:24" x14ac:dyDescent="0.3">
      <c r="A156" s="1"/>
      <c r="B156" s="81">
        <v>136</v>
      </c>
      <c r="C156" s="93">
        <v>41928</v>
      </c>
      <c r="D156" s="94" t="s">
        <v>36</v>
      </c>
      <c r="E156" s="104">
        <v>0.92291666666666661</v>
      </c>
      <c r="F156" s="26"/>
      <c r="G156" s="101">
        <v>9</v>
      </c>
      <c r="H156" s="100">
        <f t="shared" si="113"/>
        <v>1.5</v>
      </c>
      <c r="I156" s="33">
        <f t="shared" si="133"/>
        <v>7.5</v>
      </c>
      <c r="J156" s="28">
        <f t="shared" si="131"/>
        <v>0</v>
      </c>
      <c r="K156" s="100">
        <f t="shared" si="115"/>
        <v>0</v>
      </c>
      <c r="L156" s="33">
        <f t="shared" si="132"/>
        <v>0</v>
      </c>
      <c r="M156" s="130">
        <f t="shared" si="116"/>
        <v>0</v>
      </c>
      <c r="N156" s="100"/>
      <c r="O156" s="100"/>
      <c r="P156" s="100"/>
      <c r="Q156" s="38"/>
      <c r="R156" s="38"/>
      <c r="S156" s="17"/>
      <c r="T156" s="17"/>
      <c r="U156" s="18"/>
      <c r="V156" s="17"/>
      <c r="W156" s="85"/>
    </row>
    <row r="157" spans="1:24" x14ac:dyDescent="0.3">
      <c r="A157" s="1"/>
      <c r="B157" s="81">
        <v>137</v>
      </c>
      <c r="C157" s="93">
        <v>41929</v>
      </c>
      <c r="D157" s="94">
        <v>0.62847222222222221</v>
      </c>
      <c r="E157" s="26">
        <v>0.94513888888888886</v>
      </c>
      <c r="F157" s="26">
        <f t="shared" si="130"/>
        <v>0.31666666666666665</v>
      </c>
      <c r="G157" s="101">
        <v>7.5</v>
      </c>
      <c r="H157" s="100">
        <f t="shared" si="113"/>
        <v>0.5</v>
      </c>
      <c r="I157" s="33">
        <f>IF((G157="？"),"?",(G157-H157))</f>
        <v>7</v>
      </c>
      <c r="J157" s="28">
        <f t="shared" si="131"/>
        <v>0</v>
      </c>
      <c r="K157" s="100">
        <f t="shared" si="115"/>
        <v>0</v>
      </c>
      <c r="L157" s="33">
        <f t="shared" si="132"/>
        <v>0</v>
      </c>
      <c r="M157" s="130">
        <f t="shared" si="116"/>
        <v>0</v>
      </c>
      <c r="N157" s="100"/>
      <c r="O157" s="100"/>
      <c r="P157" s="100"/>
      <c r="Q157" s="38"/>
      <c r="R157" s="38"/>
      <c r="S157" s="17"/>
      <c r="T157" s="17"/>
      <c r="U157" s="18"/>
      <c r="V157" s="17"/>
      <c r="W157" s="85"/>
    </row>
    <row r="158" spans="1:24" x14ac:dyDescent="0.3">
      <c r="A158" s="1"/>
      <c r="B158" s="81">
        <v>138</v>
      </c>
      <c r="C158" s="93">
        <v>41930</v>
      </c>
      <c r="D158" s="94">
        <v>0.44027777777777777</v>
      </c>
      <c r="E158" s="104">
        <v>0.90625</v>
      </c>
      <c r="F158" s="26">
        <f t="shared" si="130"/>
        <v>0.46597222222222223</v>
      </c>
      <c r="G158" s="101">
        <v>11</v>
      </c>
      <c r="H158" s="100">
        <f t="shared" si="113"/>
        <v>1.5</v>
      </c>
      <c r="I158" s="33">
        <f>IF((G158="？"),"?",(G158-H158))</f>
        <v>9.5</v>
      </c>
      <c r="J158" s="28">
        <f t="shared" si="131"/>
        <v>1.5</v>
      </c>
      <c r="K158" s="100">
        <f t="shared" si="115"/>
        <v>1.5</v>
      </c>
      <c r="L158" s="33">
        <f t="shared" si="132"/>
        <v>0</v>
      </c>
      <c r="M158" s="130">
        <f t="shared" si="116"/>
        <v>202</v>
      </c>
      <c r="N158" s="100"/>
      <c r="O158" s="100"/>
      <c r="P158" s="100"/>
      <c r="Q158" s="38"/>
      <c r="R158" s="38"/>
      <c r="S158" s="17"/>
      <c r="T158" s="17"/>
      <c r="U158" s="18"/>
      <c r="V158" s="17"/>
      <c r="W158" s="85"/>
    </row>
    <row r="159" spans="1:24" x14ac:dyDescent="0.3">
      <c r="A159" s="1"/>
      <c r="B159" s="81">
        <v>139</v>
      </c>
      <c r="C159" s="93">
        <v>41931</v>
      </c>
      <c r="D159" s="94">
        <v>0.54236111111111118</v>
      </c>
      <c r="E159" s="26">
        <v>0.9243055555555556</v>
      </c>
      <c r="F159" s="26">
        <f t="shared" si="130"/>
        <v>0.38194444444444442</v>
      </c>
      <c r="G159" s="101">
        <v>9</v>
      </c>
      <c r="H159" s="100">
        <f t="shared" si="113"/>
        <v>1.5</v>
      </c>
      <c r="I159" s="33">
        <f>IF((G159="？"),"?",(G159-H159))</f>
        <v>7.5</v>
      </c>
      <c r="J159" s="28">
        <f t="shared" si="131"/>
        <v>0</v>
      </c>
      <c r="K159" s="100">
        <f t="shared" si="115"/>
        <v>0</v>
      </c>
      <c r="L159" s="33">
        <f t="shared" si="132"/>
        <v>0</v>
      </c>
      <c r="M159" s="130">
        <f t="shared" si="116"/>
        <v>0</v>
      </c>
      <c r="N159" s="100"/>
      <c r="O159" s="100"/>
      <c r="P159" s="100"/>
      <c r="Q159" s="38"/>
      <c r="R159" s="38"/>
      <c r="S159" s="17"/>
      <c r="T159" s="17"/>
      <c r="U159" s="18"/>
      <c r="V159" s="17"/>
      <c r="W159" s="85"/>
    </row>
    <row r="160" spans="1:24" x14ac:dyDescent="0.3">
      <c r="A160" s="1"/>
      <c r="B160" s="81">
        <v>140</v>
      </c>
      <c r="C160" s="93">
        <v>41932</v>
      </c>
      <c r="D160" s="94"/>
      <c r="E160" s="104"/>
      <c r="F160" s="26"/>
      <c r="G160" s="101"/>
      <c r="H160" s="100"/>
      <c r="I160" s="33"/>
      <c r="J160" s="28"/>
      <c r="K160" s="100"/>
      <c r="L160" s="33"/>
      <c r="M160" s="130"/>
      <c r="N160" s="100"/>
      <c r="O160" s="100"/>
      <c r="P160" s="100"/>
      <c r="Q160" s="38"/>
      <c r="R160" s="38"/>
      <c r="S160" s="17"/>
      <c r="T160" s="17"/>
      <c r="U160" s="18"/>
      <c r="V160" s="17"/>
      <c r="W160" s="85"/>
    </row>
    <row r="161" spans="1:24" x14ac:dyDescent="0.3">
      <c r="A161" s="1"/>
      <c r="B161" s="81">
        <v>141</v>
      </c>
      <c r="C161" s="93">
        <v>41933</v>
      </c>
      <c r="D161" s="94">
        <v>0.45624999999999999</v>
      </c>
      <c r="E161" s="104">
        <v>0.9277777777777777</v>
      </c>
      <c r="F161" s="26">
        <f t="shared" si="130"/>
        <v>0.47152777777777771</v>
      </c>
      <c r="G161" s="101">
        <v>11.5</v>
      </c>
      <c r="H161" s="100">
        <f>IF(G161&gt;=9,1.5,0.5)</f>
        <v>1.5</v>
      </c>
      <c r="I161" s="33">
        <f>IF((G161="？"),"?",(G161-H161))</f>
        <v>10</v>
      </c>
      <c r="J161" s="28">
        <f>IF(I161-8&lt;0,0,(I161-8))</f>
        <v>2</v>
      </c>
      <c r="K161" s="100">
        <f>IF(2&lt;J161,2,J161)</f>
        <v>2</v>
      </c>
      <c r="L161" s="33">
        <f>J161-K161</f>
        <v>0</v>
      </c>
      <c r="M161" s="130">
        <f t="shared" si="116"/>
        <v>269</v>
      </c>
      <c r="N161" s="100"/>
      <c r="O161" s="100"/>
      <c r="P161" s="100"/>
      <c r="Q161" s="38"/>
      <c r="R161" s="38"/>
      <c r="S161" s="17"/>
      <c r="T161" s="17"/>
      <c r="U161" s="18"/>
      <c r="V161" s="17"/>
      <c r="W161" s="85"/>
    </row>
    <row r="162" spans="1:24" x14ac:dyDescent="0.3">
      <c r="A162" s="1"/>
      <c r="B162" s="81">
        <v>142</v>
      </c>
      <c r="C162" s="93">
        <v>41934</v>
      </c>
      <c r="D162" s="94" t="s">
        <v>36</v>
      </c>
      <c r="E162" s="26">
        <v>0.92986111111111114</v>
      </c>
      <c r="F162" s="26"/>
      <c r="G162" s="101">
        <v>7.5</v>
      </c>
      <c r="H162" s="100">
        <f t="shared" si="113"/>
        <v>0.5</v>
      </c>
      <c r="I162" s="33">
        <f t="shared" ref="I162:I173" si="147">IF((G162="？"),"?",(G162-H162))</f>
        <v>7</v>
      </c>
      <c r="J162" s="28">
        <f t="shared" si="131"/>
        <v>0</v>
      </c>
      <c r="K162" s="100">
        <f t="shared" si="115"/>
        <v>0</v>
      </c>
      <c r="L162" s="33">
        <f t="shared" si="132"/>
        <v>0</v>
      </c>
      <c r="M162" s="130">
        <f t="shared" si="116"/>
        <v>0</v>
      </c>
      <c r="N162" s="100"/>
      <c r="O162" s="100"/>
      <c r="P162" s="100"/>
      <c r="Q162" s="38"/>
      <c r="R162" s="38"/>
      <c r="S162" s="17"/>
      <c r="T162" s="17"/>
      <c r="U162" s="18"/>
      <c r="V162" s="17"/>
      <c r="W162" s="85"/>
    </row>
    <row r="163" spans="1:24" x14ac:dyDescent="0.3">
      <c r="A163" s="1"/>
      <c r="B163" s="81">
        <v>143</v>
      </c>
      <c r="C163" s="93">
        <v>41935</v>
      </c>
      <c r="D163" s="94">
        <v>0.46111111111111108</v>
      </c>
      <c r="E163" s="26" t="s">
        <v>36</v>
      </c>
      <c r="F163" s="26"/>
      <c r="G163" s="101">
        <v>11</v>
      </c>
      <c r="H163" s="100">
        <f t="shared" si="113"/>
        <v>1.5</v>
      </c>
      <c r="I163" s="33">
        <f t="shared" si="147"/>
        <v>9.5</v>
      </c>
      <c r="J163" s="28">
        <f t="shared" si="131"/>
        <v>1.5</v>
      </c>
      <c r="K163" s="100">
        <f t="shared" si="115"/>
        <v>1.5</v>
      </c>
      <c r="L163" s="33">
        <f t="shared" si="132"/>
        <v>0</v>
      </c>
      <c r="M163" s="130">
        <f t="shared" si="116"/>
        <v>202</v>
      </c>
      <c r="N163" s="100"/>
      <c r="O163" s="100"/>
      <c r="P163" s="100"/>
      <c r="Q163" s="38"/>
      <c r="R163" s="38"/>
      <c r="S163" s="17"/>
      <c r="T163" s="17"/>
      <c r="U163" s="18"/>
      <c r="V163" s="17"/>
      <c r="W163" s="85"/>
    </row>
    <row r="164" spans="1:24" x14ac:dyDescent="0.3">
      <c r="A164" s="1"/>
      <c r="B164" s="81">
        <v>144</v>
      </c>
      <c r="C164" s="93">
        <v>41936</v>
      </c>
      <c r="D164" s="94" t="s">
        <v>36</v>
      </c>
      <c r="E164" s="26">
        <v>0.94236111111111109</v>
      </c>
      <c r="F164" s="26"/>
      <c r="G164" s="101">
        <v>11.5</v>
      </c>
      <c r="H164" s="100">
        <f t="shared" si="113"/>
        <v>1.5</v>
      </c>
      <c r="I164" s="33">
        <f t="shared" si="147"/>
        <v>10</v>
      </c>
      <c r="J164" s="28">
        <f t="shared" si="131"/>
        <v>2</v>
      </c>
      <c r="K164" s="100">
        <f t="shared" si="115"/>
        <v>2</v>
      </c>
      <c r="L164" s="33">
        <f t="shared" si="132"/>
        <v>0</v>
      </c>
      <c r="M164" s="130">
        <f t="shared" si="116"/>
        <v>269</v>
      </c>
      <c r="N164" s="100"/>
      <c r="O164" s="100"/>
      <c r="P164" s="100"/>
      <c r="Q164" s="38"/>
      <c r="R164" s="38"/>
      <c r="S164" s="17"/>
      <c r="T164" s="17"/>
      <c r="U164" s="18"/>
      <c r="V164" s="17"/>
      <c r="W164" s="85"/>
    </row>
    <row r="165" spans="1:24" ht="32.4" x14ac:dyDescent="0.3">
      <c r="A165" s="1"/>
      <c r="B165" s="81">
        <v>145</v>
      </c>
      <c r="C165" s="95">
        <v>41937</v>
      </c>
      <c r="D165" s="94">
        <v>0.4694444444444445</v>
      </c>
      <c r="E165" s="26">
        <v>0.94305555555555554</v>
      </c>
      <c r="F165" s="26">
        <f t="shared" si="130"/>
        <v>0.47361111111111104</v>
      </c>
      <c r="G165" s="101">
        <v>11.5</v>
      </c>
      <c r="H165" s="100">
        <f t="shared" si="113"/>
        <v>1.5</v>
      </c>
      <c r="I165" s="33">
        <f t="shared" si="147"/>
        <v>10</v>
      </c>
      <c r="J165" s="28">
        <f t="shared" si="131"/>
        <v>2</v>
      </c>
      <c r="K165" s="100">
        <f t="shared" si="115"/>
        <v>2</v>
      </c>
      <c r="L165" s="33">
        <f t="shared" si="132"/>
        <v>0</v>
      </c>
      <c r="M165" s="130">
        <f t="shared" si="116"/>
        <v>269</v>
      </c>
      <c r="N165" s="100"/>
      <c r="O165" s="100"/>
      <c r="P165" s="100"/>
      <c r="Q165" s="38"/>
      <c r="R165" s="38"/>
      <c r="S165" s="17"/>
      <c r="T165" s="17"/>
      <c r="U165" s="18"/>
      <c r="V165" s="90">
        <v>820</v>
      </c>
      <c r="W165" s="85" t="s">
        <v>218</v>
      </c>
    </row>
    <row r="166" spans="1:24" x14ac:dyDescent="0.3">
      <c r="A166" s="1"/>
      <c r="B166" s="81">
        <v>146</v>
      </c>
      <c r="C166" s="93">
        <v>41938</v>
      </c>
      <c r="D166" s="94">
        <v>0.46111111111111108</v>
      </c>
      <c r="E166" s="26">
        <v>0.91736111111111107</v>
      </c>
      <c r="F166" s="26">
        <f t="shared" si="130"/>
        <v>0.45624999999999999</v>
      </c>
      <c r="G166" s="101">
        <v>11</v>
      </c>
      <c r="H166" s="100">
        <f t="shared" si="113"/>
        <v>1.5</v>
      </c>
      <c r="I166" s="33">
        <f t="shared" si="147"/>
        <v>9.5</v>
      </c>
      <c r="J166" s="28">
        <f t="shared" si="131"/>
        <v>1.5</v>
      </c>
      <c r="K166" s="100">
        <f t="shared" si="115"/>
        <v>1.5</v>
      </c>
      <c r="L166" s="33">
        <f t="shared" si="132"/>
        <v>0</v>
      </c>
      <c r="M166" s="130">
        <f t="shared" si="116"/>
        <v>202</v>
      </c>
      <c r="N166" s="100">
        <v>2</v>
      </c>
      <c r="O166" s="100">
        <v>3.5</v>
      </c>
      <c r="P166" s="100">
        <v>306</v>
      </c>
      <c r="Q166" s="38"/>
      <c r="R166" s="38"/>
      <c r="S166" s="17"/>
      <c r="T166" s="17"/>
      <c r="U166" s="18"/>
      <c r="V166" s="17"/>
      <c r="W166" s="85"/>
    </row>
    <row r="167" spans="1:24" x14ac:dyDescent="0.3">
      <c r="A167" s="1"/>
      <c r="B167" s="81">
        <v>147</v>
      </c>
      <c r="C167" s="93">
        <v>41939</v>
      </c>
      <c r="D167" s="94">
        <v>0.52777777777777779</v>
      </c>
      <c r="E167" s="26" t="s">
        <v>36</v>
      </c>
      <c r="F167" s="26"/>
      <c r="G167" s="101">
        <v>9.5</v>
      </c>
      <c r="H167" s="100">
        <f t="shared" si="113"/>
        <v>1.5</v>
      </c>
      <c r="I167" s="33">
        <f t="shared" si="147"/>
        <v>8</v>
      </c>
      <c r="J167" s="28">
        <f t="shared" si="131"/>
        <v>0</v>
      </c>
      <c r="K167" s="100">
        <f t="shared" si="115"/>
        <v>0</v>
      </c>
      <c r="L167" s="33">
        <f t="shared" si="132"/>
        <v>0</v>
      </c>
      <c r="M167" s="130">
        <f t="shared" si="116"/>
        <v>0</v>
      </c>
      <c r="N167" s="100">
        <v>2</v>
      </c>
      <c r="O167" s="100">
        <v>6</v>
      </c>
      <c r="P167" s="100">
        <v>476</v>
      </c>
      <c r="Q167" s="38"/>
      <c r="R167" s="38"/>
      <c r="S167" s="17"/>
      <c r="T167" s="17"/>
      <c r="U167" s="18"/>
      <c r="V167" s="17"/>
      <c r="W167" s="85"/>
    </row>
    <row r="168" spans="1:24" x14ac:dyDescent="0.3">
      <c r="A168" s="1"/>
      <c r="B168" s="81">
        <v>148</v>
      </c>
      <c r="C168" s="93">
        <v>41940</v>
      </c>
      <c r="D168" s="94" t="s">
        <v>36</v>
      </c>
      <c r="E168" s="94">
        <v>0.92986111111111114</v>
      </c>
      <c r="F168" s="26"/>
      <c r="G168" s="101">
        <v>11.5</v>
      </c>
      <c r="H168" s="100">
        <f t="shared" si="113"/>
        <v>1.5</v>
      </c>
      <c r="I168" s="33">
        <f t="shared" si="147"/>
        <v>10</v>
      </c>
      <c r="J168" s="28">
        <f t="shared" si="131"/>
        <v>2</v>
      </c>
      <c r="K168" s="100">
        <f t="shared" si="115"/>
        <v>2</v>
      </c>
      <c r="L168" s="33">
        <f t="shared" si="132"/>
        <v>0</v>
      </c>
      <c r="M168" s="130">
        <f t="shared" si="116"/>
        <v>269</v>
      </c>
      <c r="N168" s="100">
        <v>2</v>
      </c>
      <c r="O168" s="100">
        <v>6</v>
      </c>
      <c r="P168" s="100">
        <v>476</v>
      </c>
      <c r="Q168" s="38"/>
      <c r="R168" s="38"/>
      <c r="S168" s="17"/>
      <c r="T168" s="17"/>
      <c r="U168" s="18"/>
      <c r="V168" s="17"/>
      <c r="W168" s="85"/>
    </row>
    <row r="169" spans="1:24" x14ac:dyDescent="0.3">
      <c r="A169" s="1"/>
      <c r="B169" s="81">
        <v>149</v>
      </c>
      <c r="C169" s="93">
        <v>41941</v>
      </c>
      <c r="D169" s="94">
        <v>0.46111111111111108</v>
      </c>
      <c r="E169" s="26" t="s">
        <v>36</v>
      </c>
      <c r="F169" s="26"/>
      <c r="G169" s="101">
        <v>11</v>
      </c>
      <c r="H169" s="100">
        <f t="shared" si="113"/>
        <v>1.5</v>
      </c>
      <c r="I169" s="33">
        <f t="shared" si="147"/>
        <v>9.5</v>
      </c>
      <c r="J169" s="28">
        <f t="shared" si="131"/>
        <v>1.5</v>
      </c>
      <c r="K169" s="100">
        <f t="shared" si="115"/>
        <v>1.5</v>
      </c>
      <c r="L169" s="33">
        <f t="shared" si="132"/>
        <v>0</v>
      </c>
      <c r="M169" s="130">
        <f t="shared" si="116"/>
        <v>202</v>
      </c>
      <c r="N169" s="100">
        <v>2</v>
      </c>
      <c r="O169" s="100">
        <v>6</v>
      </c>
      <c r="P169" s="100">
        <v>476</v>
      </c>
      <c r="Q169" s="38"/>
      <c r="R169" s="38"/>
      <c r="S169" s="17"/>
      <c r="T169" s="17"/>
      <c r="U169" s="18"/>
      <c r="V169" s="17"/>
      <c r="W169" s="85"/>
    </row>
    <row r="170" spans="1:24" s="1" customFormat="1" x14ac:dyDescent="0.3">
      <c r="B170" s="81"/>
      <c r="C170" s="86" t="s">
        <v>217</v>
      </c>
      <c r="D170" s="105"/>
      <c r="E170" s="105"/>
      <c r="F170" s="105"/>
      <c r="G170" s="87">
        <f>SUM(G156:G169)</f>
        <v>132.5</v>
      </c>
      <c r="H170" s="87">
        <f t="shared" ref="H170" si="148">SUM(H156:H169)</f>
        <v>17.5</v>
      </c>
      <c r="I170" s="87">
        <f t="shared" ref="I170" si="149">SUM(I156:I169)</f>
        <v>115</v>
      </c>
      <c r="J170" s="87">
        <f t="shared" ref="J170" si="150">SUM(J156:J169)</f>
        <v>14</v>
      </c>
      <c r="K170" s="87">
        <f t="shared" ref="K170" si="151">SUM(K156:K169)</f>
        <v>14</v>
      </c>
      <c r="L170" s="87">
        <f t="shared" ref="L170" si="152">SUM(L156:L169)</f>
        <v>0</v>
      </c>
      <c r="M170" s="131">
        <f t="shared" si="116"/>
        <v>1885</v>
      </c>
      <c r="N170" s="87">
        <v>8</v>
      </c>
      <c r="O170" s="87">
        <v>21.5</v>
      </c>
      <c r="P170" s="87">
        <v>1734</v>
      </c>
      <c r="Q170" s="87">
        <f t="shared" ref="Q170" si="153">SUM(Q156:Q169)</f>
        <v>0</v>
      </c>
      <c r="R170" s="87">
        <f t="shared" ref="R170" si="154">SUM(R156:R169)</f>
        <v>0</v>
      </c>
      <c r="S170" s="87">
        <f t="shared" ref="S170" si="155">SUM(S156:S169)</f>
        <v>0</v>
      </c>
      <c r="T170" s="87">
        <f t="shared" ref="T170" si="156">SUM(T156:T169)</f>
        <v>0</v>
      </c>
      <c r="U170" s="87">
        <f t="shared" ref="U170" si="157">SUM(U156:U169)</f>
        <v>0</v>
      </c>
      <c r="V170" s="87">
        <f t="shared" ref="V170" si="158">SUM(V156:V169)</f>
        <v>820</v>
      </c>
      <c r="W170" s="106" t="s">
        <v>233</v>
      </c>
      <c r="X170" s="77"/>
    </row>
    <row r="171" spans="1:24" s="1" customFormat="1" ht="32.4" x14ac:dyDescent="0.3">
      <c r="B171" s="128"/>
      <c r="C171" s="107" t="s">
        <v>230</v>
      </c>
      <c r="D171" s="105"/>
      <c r="E171" s="105"/>
      <c r="F171" s="20"/>
      <c r="G171" s="87">
        <f>G170</f>
        <v>132.5</v>
      </c>
      <c r="H171" s="87">
        <f t="shared" ref="H171" si="159">H170</f>
        <v>17.5</v>
      </c>
      <c r="I171" s="87">
        <f>I170-J169</f>
        <v>113.5</v>
      </c>
      <c r="J171" s="87">
        <f>J170-J169</f>
        <v>12.5</v>
      </c>
      <c r="K171" s="87">
        <f>K170-K169</f>
        <v>12.5</v>
      </c>
      <c r="L171" s="87">
        <f>L170-L169</f>
        <v>0</v>
      </c>
      <c r="M171" s="131">
        <f t="shared" si="116"/>
        <v>1683</v>
      </c>
      <c r="N171" s="87">
        <v>8</v>
      </c>
      <c r="O171" s="87">
        <v>21.5</v>
      </c>
      <c r="P171" s="87">
        <v>1734</v>
      </c>
      <c r="Q171" s="87">
        <f t="shared" ref="Q171:V171" si="160">Q170</f>
        <v>0</v>
      </c>
      <c r="R171" s="87">
        <f t="shared" si="160"/>
        <v>0</v>
      </c>
      <c r="S171" s="87">
        <f t="shared" si="160"/>
        <v>0</v>
      </c>
      <c r="T171" s="87">
        <f t="shared" si="160"/>
        <v>0</v>
      </c>
      <c r="U171" s="87">
        <f t="shared" si="160"/>
        <v>0</v>
      </c>
      <c r="V171" s="87">
        <f t="shared" si="160"/>
        <v>820</v>
      </c>
      <c r="W171" s="106"/>
    </row>
    <row r="172" spans="1:24" x14ac:dyDescent="0.3">
      <c r="A172" s="1"/>
      <c r="B172" s="81">
        <v>150</v>
      </c>
      <c r="C172" s="93">
        <v>41942</v>
      </c>
      <c r="D172" s="94">
        <v>0.45694444444444443</v>
      </c>
      <c r="E172" s="26">
        <v>0.95277777777777783</v>
      </c>
      <c r="F172" s="26">
        <f t="shared" si="130"/>
        <v>0.4958333333333334</v>
      </c>
      <c r="G172" s="101">
        <v>12</v>
      </c>
      <c r="H172" s="100">
        <f t="shared" si="113"/>
        <v>1.5</v>
      </c>
      <c r="I172" s="33">
        <f t="shared" si="147"/>
        <v>10.5</v>
      </c>
      <c r="J172" s="28">
        <f t="shared" si="131"/>
        <v>2.5</v>
      </c>
      <c r="K172" s="100">
        <f t="shared" si="115"/>
        <v>2</v>
      </c>
      <c r="L172" s="33">
        <f t="shared" si="132"/>
        <v>0.5</v>
      </c>
      <c r="M172" s="130">
        <f t="shared" si="116"/>
        <v>354</v>
      </c>
      <c r="N172" s="100"/>
      <c r="O172" s="100"/>
      <c r="P172" s="100"/>
      <c r="Q172" s="38"/>
      <c r="R172" s="38"/>
      <c r="S172" s="17"/>
      <c r="T172" s="17"/>
      <c r="U172" s="18"/>
      <c r="V172" s="17"/>
      <c r="W172" s="85"/>
    </row>
    <row r="173" spans="1:24" ht="32.4" x14ac:dyDescent="0.3">
      <c r="A173" s="1"/>
      <c r="B173" s="81">
        <v>151</v>
      </c>
      <c r="C173" s="95">
        <v>41943</v>
      </c>
      <c r="D173" s="94">
        <v>0.45902777777777781</v>
      </c>
      <c r="E173" s="26">
        <v>0.9506944444444444</v>
      </c>
      <c r="F173" s="26">
        <f t="shared" si="130"/>
        <v>0.49166666666666659</v>
      </c>
      <c r="G173" s="101">
        <v>12</v>
      </c>
      <c r="H173" s="100">
        <f t="shared" si="113"/>
        <v>1.5</v>
      </c>
      <c r="I173" s="33">
        <f t="shared" si="147"/>
        <v>10.5</v>
      </c>
      <c r="J173" s="28">
        <f t="shared" si="131"/>
        <v>2.5</v>
      </c>
      <c r="K173" s="100">
        <f t="shared" si="115"/>
        <v>2</v>
      </c>
      <c r="L173" s="33">
        <f t="shared" si="132"/>
        <v>0.5</v>
      </c>
      <c r="M173" s="130">
        <f t="shared" si="116"/>
        <v>354</v>
      </c>
      <c r="N173" s="100"/>
      <c r="O173" s="100"/>
      <c r="P173" s="100"/>
      <c r="Q173" s="38"/>
      <c r="R173" s="38"/>
      <c r="S173" s="17"/>
      <c r="T173" s="17"/>
      <c r="U173" s="18"/>
      <c r="V173" s="90">
        <v>820</v>
      </c>
      <c r="W173" s="85" t="s">
        <v>237</v>
      </c>
    </row>
    <row r="174" spans="1:24" x14ac:dyDescent="0.3">
      <c r="A174" s="8" t="s">
        <v>30</v>
      </c>
      <c r="B174" s="81">
        <v>152</v>
      </c>
      <c r="C174" s="82">
        <v>41944</v>
      </c>
      <c r="D174" s="97">
        <v>0.44375000000000003</v>
      </c>
      <c r="E174" s="97">
        <v>0.96597222222222223</v>
      </c>
      <c r="F174" s="37">
        <f t="shared" ref="F174:F242" si="161">IF(OR(E174="無打卡資料",D174="無打卡資料"),"?",(E174-D174))</f>
        <v>0.52222222222222214</v>
      </c>
      <c r="G174" s="101">
        <v>12.5</v>
      </c>
      <c r="H174" s="100">
        <f t="shared" si="113"/>
        <v>1.5</v>
      </c>
      <c r="I174" s="33">
        <f t="shared" ref="I174:I200" si="162">IF((G174="？"),"?",(G174-H174))</f>
        <v>11</v>
      </c>
      <c r="J174" s="28">
        <f t="shared" si="131"/>
        <v>3</v>
      </c>
      <c r="K174" s="100">
        <f t="shared" si="115"/>
        <v>2</v>
      </c>
      <c r="L174" s="33">
        <f>J174-K174</f>
        <v>1</v>
      </c>
      <c r="M174" s="130">
        <f t="shared" si="116"/>
        <v>438</v>
      </c>
      <c r="N174" s="100"/>
      <c r="O174" s="100"/>
      <c r="P174" s="100"/>
      <c r="Q174" s="38"/>
      <c r="R174" s="38"/>
      <c r="S174" s="13" t="s">
        <v>228</v>
      </c>
      <c r="T174" s="13">
        <v>826</v>
      </c>
      <c r="U174" s="12"/>
      <c r="V174" s="13"/>
      <c r="W174" s="83"/>
    </row>
    <row r="175" spans="1:24" x14ac:dyDescent="0.3">
      <c r="A175" s="1" t="s">
        <v>225</v>
      </c>
      <c r="B175" s="81">
        <v>153</v>
      </c>
      <c r="C175" s="93">
        <v>41945</v>
      </c>
      <c r="D175" s="96" t="s">
        <v>47</v>
      </c>
      <c r="E175" s="23">
        <v>0.93194444444444446</v>
      </c>
      <c r="F175" s="37"/>
      <c r="G175" s="101">
        <v>11.5</v>
      </c>
      <c r="H175" s="100">
        <f t="shared" si="113"/>
        <v>1.5</v>
      </c>
      <c r="I175" s="33">
        <f t="shared" si="162"/>
        <v>10</v>
      </c>
      <c r="J175" s="28">
        <f t="shared" si="131"/>
        <v>2</v>
      </c>
      <c r="K175" s="100">
        <f t="shared" si="115"/>
        <v>2</v>
      </c>
      <c r="L175" s="33">
        <f t="shared" ref="L175:L207" si="163">J175-K175</f>
        <v>0</v>
      </c>
      <c r="M175" s="130">
        <f t="shared" si="116"/>
        <v>269</v>
      </c>
      <c r="N175" s="100"/>
      <c r="O175" s="100"/>
      <c r="P175" s="100"/>
      <c r="Q175" s="38"/>
      <c r="R175" s="38"/>
      <c r="S175" s="17"/>
      <c r="T175" s="17"/>
      <c r="U175" s="18"/>
      <c r="V175" s="17"/>
      <c r="W175" s="85"/>
    </row>
    <row r="176" spans="1:24" x14ac:dyDescent="0.3">
      <c r="A176" s="177"/>
      <c r="B176" s="81">
        <v>154</v>
      </c>
      <c r="C176" s="93">
        <v>41946</v>
      </c>
      <c r="D176" s="96" t="s">
        <v>47</v>
      </c>
      <c r="E176" s="23">
        <v>0.92986111111111114</v>
      </c>
      <c r="F176" s="37"/>
      <c r="G176" s="101">
        <v>11.5</v>
      </c>
      <c r="H176" s="100">
        <f t="shared" si="113"/>
        <v>1.5</v>
      </c>
      <c r="I176" s="33">
        <f t="shared" si="162"/>
        <v>10</v>
      </c>
      <c r="J176" s="28">
        <f t="shared" si="131"/>
        <v>2</v>
      </c>
      <c r="K176" s="100">
        <f t="shared" si="115"/>
        <v>2</v>
      </c>
      <c r="L176" s="33">
        <f t="shared" si="163"/>
        <v>0</v>
      </c>
      <c r="M176" s="130">
        <f t="shared" si="116"/>
        <v>269</v>
      </c>
      <c r="N176" s="100"/>
      <c r="O176" s="100"/>
      <c r="P176" s="100"/>
      <c r="Q176" s="38"/>
      <c r="R176" s="38"/>
      <c r="S176" s="17"/>
      <c r="T176" s="17"/>
      <c r="U176" s="18"/>
      <c r="V176" s="17"/>
      <c r="W176" s="85"/>
    </row>
    <row r="177" spans="1:24" x14ac:dyDescent="0.3">
      <c r="A177" s="177"/>
      <c r="B177" s="81">
        <v>155</v>
      </c>
      <c r="C177" s="93">
        <v>41947</v>
      </c>
      <c r="D177" s="23">
        <v>0.4680555555555555</v>
      </c>
      <c r="E177" s="23">
        <v>0.92152777777777783</v>
      </c>
      <c r="F177" s="37">
        <f t="shared" si="161"/>
        <v>0.45347222222222233</v>
      </c>
      <c r="G177" s="101">
        <v>11</v>
      </c>
      <c r="H177" s="100">
        <f t="shared" si="113"/>
        <v>1.5</v>
      </c>
      <c r="I177" s="33">
        <f t="shared" si="162"/>
        <v>9.5</v>
      </c>
      <c r="J177" s="28">
        <f t="shared" si="131"/>
        <v>1.5</v>
      </c>
      <c r="K177" s="100">
        <f t="shared" si="115"/>
        <v>1.5</v>
      </c>
      <c r="L177" s="33">
        <f t="shared" si="163"/>
        <v>0</v>
      </c>
      <c r="M177" s="130">
        <f t="shared" si="116"/>
        <v>202</v>
      </c>
      <c r="N177" s="100"/>
      <c r="O177" s="100"/>
      <c r="P177" s="100"/>
      <c r="Q177" s="38"/>
      <c r="R177" s="38"/>
      <c r="S177" s="17"/>
      <c r="T177" s="17"/>
      <c r="U177" s="18"/>
      <c r="V177" s="17"/>
      <c r="W177" s="85"/>
    </row>
    <row r="178" spans="1:24" x14ac:dyDescent="0.3">
      <c r="A178" s="177"/>
      <c r="B178" s="81">
        <v>156</v>
      </c>
      <c r="C178" s="93">
        <v>41948</v>
      </c>
      <c r="D178" s="23">
        <v>0.4680555555555555</v>
      </c>
      <c r="E178" s="23">
        <v>0.92083333333333339</v>
      </c>
      <c r="F178" s="37">
        <f t="shared" si="161"/>
        <v>0.45277777777777789</v>
      </c>
      <c r="G178" s="101">
        <v>11</v>
      </c>
      <c r="H178" s="100">
        <f t="shared" si="113"/>
        <v>1.5</v>
      </c>
      <c r="I178" s="33">
        <f t="shared" si="162"/>
        <v>9.5</v>
      </c>
      <c r="J178" s="28">
        <f t="shared" si="131"/>
        <v>1.5</v>
      </c>
      <c r="K178" s="100">
        <f t="shared" si="115"/>
        <v>1.5</v>
      </c>
      <c r="L178" s="33">
        <f t="shared" si="163"/>
        <v>0</v>
      </c>
      <c r="M178" s="130">
        <f t="shared" si="116"/>
        <v>202</v>
      </c>
      <c r="N178" s="100"/>
      <c r="O178" s="100"/>
      <c r="P178" s="100"/>
      <c r="Q178" s="38"/>
      <c r="R178" s="38"/>
      <c r="S178" s="17"/>
      <c r="T178" s="17"/>
      <c r="U178" s="18"/>
      <c r="V178" s="17"/>
      <c r="W178" s="85"/>
    </row>
    <row r="179" spans="1:24" x14ac:dyDescent="0.3">
      <c r="A179" s="177"/>
      <c r="B179" s="81">
        <v>157</v>
      </c>
      <c r="C179" s="93">
        <v>41949</v>
      </c>
      <c r="D179" s="23">
        <v>0.47152777777777777</v>
      </c>
      <c r="E179" s="23">
        <v>0.92152777777777783</v>
      </c>
      <c r="F179" s="37">
        <f t="shared" si="161"/>
        <v>0.45000000000000007</v>
      </c>
      <c r="G179" s="101">
        <v>11</v>
      </c>
      <c r="H179" s="100">
        <f t="shared" si="113"/>
        <v>1.5</v>
      </c>
      <c r="I179" s="33">
        <f t="shared" si="162"/>
        <v>9.5</v>
      </c>
      <c r="J179" s="28">
        <f t="shared" si="131"/>
        <v>1.5</v>
      </c>
      <c r="K179" s="100">
        <f t="shared" si="115"/>
        <v>1.5</v>
      </c>
      <c r="L179" s="33">
        <f t="shared" si="163"/>
        <v>0</v>
      </c>
      <c r="M179" s="130">
        <f t="shared" si="116"/>
        <v>202</v>
      </c>
      <c r="N179" s="100"/>
      <c r="O179" s="100"/>
      <c r="P179" s="100"/>
      <c r="Q179" s="38"/>
      <c r="R179" s="38"/>
      <c r="S179" s="17"/>
      <c r="T179" s="17"/>
      <c r="U179" s="18"/>
      <c r="V179" s="17"/>
      <c r="W179" s="85"/>
    </row>
    <row r="180" spans="1:24" x14ac:dyDescent="0.3">
      <c r="A180" s="1" t="s">
        <v>80</v>
      </c>
      <c r="B180" s="81">
        <v>158</v>
      </c>
      <c r="C180" s="93">
        <v>41950</v>
      </c>
      <c r="D180" s="96" t="s">
        <v>47</v>
      </c>
      <c r="E180" s="23">
        <v>0.94236111111111109</v>
      </c>
      <c r="F180" s="37"/>
      <c r="G180" s="101">
        <v>9.5</v>
      </c>
      <c r="H180" s="100">
        <f t="shared" si="113"/>
        <v>1.5</v>
      </c>
      <c r="I180" s="33">
        <f t="shared" si="162"/>
        <v>8</v>
      </c>
      <c r="J180" s="28">
        <f t="shared" si="131"/>
        <v>0</v>
      </c>
      <c r="K180" s="100">
        <f t="shared" si="115"/>
        <v>0</v>
      </c>
      <c r="L180" s="33">
        <f t="shared" si="163"/>
        <v>0</v>
      </c>
      <c r="M180" s="130">
        <f t="shared" si="116"/>
        <v>0</v>
      </c>
      <c r="N180" s="100"/>
      <c r="O180" s="100"/>
      <c r="P180" s="100"/>
      <c r="Q180" s="38"/>
      <c r="R180" s="38"/>
      <c r="S180" s="17"/>
      <c r="T180" s="17"/>
      <c r="U180" s="18"/>
      <c r="V180" s="17"/>
      <c r="W180" s="85"/>
    </row>
    <row r="181" spans="1:24" x14ac:dyDescent="0.3">
      <c r="A181" s="1"/>
      <c r="B181" s="81">
        <v>159</v>
      </c>
      <c r="C181" s="93">
        <v>41951</v>
      </c>
      <c r="D181" s="23">
        <v>0.50972222222222219</v>
      </c>
      <c r="E181" s="23">
        <v>0.9472222222222223</v>
      </c>
      <c r="F181" s="37">
        <f t="shared" si="161"/>
        <v>0.43750000000000011</v>
      </c>
      <c r="G181" s="101">
        <v>10.5</v>
      </c>
      <c r="H181" s="100">
        <f t="shared" si="113"/>
        <v>1.5</v>
      </c>
      <c r="I181" s="33">
        <f t="shared" si="162"/>
        <v>9</v>
      </c>
      <c r="J181" s="28">
        <f t="shared" si="131"/>
        <v>1</v>
      </c>
      <c r="K181" s="100">
        <f t="shared" si="115"/>
        <v>1</v>
      </c>
      <c r="L181" s="33">
        <f t="shared" si="163"/>
        <v>0</v>
      </c>
      <c r="M181" s="130">
        <f t="shared" si="116"/>
        <v>135</v>
      </c>
      <c r="N181" s="100"/>
      <c r="O181" s="100"/>
      <c r="P181" s="100"/>
      <c r="Q181" s="38"/>
      <c r="R181" s="38"/>
      <c r="S181" s="17"/>
      <c r="T181" s="17"/>
      <c r="U181" s="18"/>
      <c r="V181" s="17"/>
      <c r="W181" s="85"/>
    </row>
    <row r="182" spans="1:24" x14ac:dyDescent="0.3">
      <c r="A182" s="1"/>
      <c r="B182" s="81">
        <v>160</v>
      </c>
      <c r="C182" s="93">
        <v>41952</v>
      </c>
      <c r="D182" s="96" t="s">
        <v>47</v>
      </c>
      <c r="E182" s="23">
        <v>0.94305555555555554</v>
      </c>
      <c r="F182" s="37"/>
      <c r="G182" s="101">
        <v>10.5</v>
      </c>
      <c r="H182" s="100">
        <f t="shared" si="113"/>
        <v>1.5</v>
      </c>
      <c r="I182" s="33">
        <f t="shared" si="162"/>
        <v>9</v>
      </c>
      <c r="J182" s="28">
        <f t="shared" si="131"/>
        <v>1</v>
      </c>
      <c r="K182" s="100">
        <f t="shared" si="115"/>
        <v>1</v>
      </c>
      <c r="L182" s="33">
        <f t="shared" si="163"/>
        <v>0</v>
      </c>
      <c r="M182" s="130">
        <f t="shared" si="116"/>
        <v>135</v>
      </c>
      <c r="N182" s="100"/>
      <c r="O182" s="100"/>
      <c r="P182" s="100"/>
      <c r="Q182" s="38"/>
      <c r="R182" s="38"/>
      <c r="S182" s="17"/>
      <c r="T182" s="17"/>
      <c r="U182" s="18"/>
      <c r="V182" s="17"/>
      <c r="W182" s="85"/>
    </row>
    <row r="183" spans="1:24" x14ac:dyDescent="0.3">
      <c r="A183" s="1"/>
      <c r="B183" s="81">
        <v>161</v>
      </c>
      <c r="C183" s="93">
        <v>41953</v>
      </c>
      <c r="D183" s="23">
        <v>0.5493055555555556</v>
      </c>
      <c r="E183" s="23">
        <v>0.84513888888888899</v>
      </c>
      <c r="F183" s="37">
        <f t="shared" si="161"/>
        <v>0.29583333333333339</v>
      </c>
      <c r="G183" s="101">
        <v>7</v>
      </c>
      <c r="H183" s="100">
        <f t="shared" si="113"/>
        <v>0.5</v>
      </c>
      <c r="I183" s="33">
        <f t="shared" si="162"/>
        <v>6.5</v>
      </c>
      <c r="J183" s="28">
        <f t="shared" si="131"/>
        <v>0</v>
      </c>
      <c r="K183" s="100">
        <f t="shared" si="115"/>
        <v>0</v>
      </c>
      <c r="L183" s="33">
        <f t="shared" si="163"/>
        <v>0</v>
      </c>
      <c r="M183" s="130">
        <f t="shared" si="116"/>
        <v>0</v>
      </c>
      <c r="N183" s="100"/>
      <c r="O183" s="100"/>
      <c r="P183" s="100"/>
      <c r="Q183" s="38"/>
      <c r="R183" s="38"/>
      <c r="S183" s="17"/>
      <c r="T183" s="17"/>
      <c r="U183" s="18"/>
      <c r="V183" s="17"/>
      <c r="W183" s="85"/>
    </row>
    <row r="184" spans="1:24" x14ac:dyDescent="0.3">
      <c r="A184" s="1"/>
      <c r="B184" s="81">
        <v>162</v>
      </c>
      <c r="C184" s="93">
        <v>41954</v>
      </c>
      <c r="D184" s="96" t="s">
        <v>47</v>
      </c>
      <c r="E184" s="23">
        <v>0.8256944444444444</v>
      </c>
      <c r="F184" s="37"/>
      <c r="G184" s="101">
        <v>9.5</v>
      </c>
      <c r="H184" s="100">
        <f t="shared" si="113"/>
        <v>1.5</v>
      </c>
      <c r="I184" s="33">
        <f t="shared" si="162"/>
        <v>8</v>
      </c>
      <c r="J184" s="28">
        <f t="shared" si="131"/>
        <v>0</v>
      </c>
      <c r="K184" s="100">
        <f t="shared" si="115"/>
        <v>0</v>
      </c>
      <c r="L184" s="33">
        <f t="shared" si="163"/>
        <v>0</v>
      </c>
      <c r="M184" s="130">
        <f t="shared" si="116"/>
        <v>0</v>
      </c>
      <c r="N184" s="100"/>
      <c r="O184" s="100"/>
      <c r="P184" s="100"/>
      <c r="Q184" s="38"/>
      <c r="R184" s="38"/>
      <c r="S184" s="17"/>
      <c r="T184" s="17"/>
      <c r="U184" s="18"/>
      <c r="V184" s="17"/>
      <c r="W184" s="85"/>
    </row>
    <row r="185" spans="1:24" ht="32.4" x14ac:dyDescent="0.3">
      <c r="A185" s="1"/>
      <c r="B185" s="81">
        <v>163</v>
      </c>
      <c r="C185" s="95">
        <v>41955</v>
      </c>
      <c r="D185" s="96" t="s">
        <v>47</v>
      </c>
      <c r="E185" s="96" t="s">
        <v>47</v>
      </c>
      <c r="F185" s="37"/>
      <c r="G185" s="101">
        <v>9</v>
      </c>
      <c r="H185" s="100">
        <f t="shared" si="113"/>
        <v>1.5</v>
      </c>
      <c r="I185" s="33">
        <f t="shared" si="162"/>
        <v>7.5</v>
      </c>
      <c r="J185" s="28">
        <f t="shared" si="131"/>
        <v>0</v>
      </c>
      <c r="K185" s="100">
        <f t="shared" si="115"/>
        <v>0</v>
      </c>
      <c r="L185" s="33">
        <f t="shared" si="163"/>
        <v>0</v>
      </c>
      <c r="M185" s="130">
        <f t="shared" si="116"/>
        <v>0</v>
      </c>
      <c r="N185" s="100"/>
      <c r="O185" s="100"/>
      <c r="P185" s="100"/>
      <c r="Q185" s="38"/>
      <c r="R185" s="38"/>
      <c r="S185" s="17"/>
      <c r="T185" s="17"/>
      <c r="U185" s="18"/>
      <c r="V185" s="90">
        <v>826</v>
      </c>
      <c r="W185" s="85" t="s">
        <v>219</v>
      </c>
    </row>
    <row r="186" spans="1:24" s="1" customFormat="1" x14ac:dyDescent="0.3">
      <c r="B186" s="81"/>
      <c r="C186" s="86" t="s">
        <v>217</v>
      </c>
      <c r="D186" s="105"/>
      <c r="E186" s="105"/>
      <c r="F186" s="105"/>
      <c r="G186" s="87">
        <f>SUM(G172:G185)</f>
        <v>148.5</v>
      </c>
      <c r="H186" s="87">
        <f t="shared" ref="H186" si="164">SUM(H172:H185)</f>
        <v>20</v>
      </c>
      <c r="I186" s="87">
        <f t="shared" ref="I186" si="165">SUM(I172:I185)</f>
        <v>128.5</v>
      </c>
      <c r="J186" s="87">
        <f t="shared" ref="J186" si="166">SUM(J172:J185)</f>
        <v>18.5</v>
      </c>
      <c r="K186" s="87">
        <f t="shared" ref="K186" si="167">SUM(K172:K185)</f>
        <v>16.5</v>
      </c>
      <c r="L186" s="87">
        <f t="shared" ref="L186" si="168">SUM(L172:L185)</f>
        <v>2</v>
      </c>
      <c r="M186" s="131">
        <f t="shared" si="116"/>
        <v>2559</v>
      </c>
      <c r="N186" s="87">
        <v>0</v>
      </c>
      <c r="O186" s="87">
        <v>0</v>
      </c>
      <c r="P186" s="87">
        <v>0</v>
      </c>
      <c r="Q186" s="87">
        <f t="shared" ref="Q186" si="169">SUM(Q172:Q185)</f>
        <v>0</v>
      </c>
      <c r="R186" s="87">
        <f t="shared" ref="R186" si="170">SUM(R172:R185)</f>
        <v>0</v>
      </c>
      <c r="S186" s="87">
        <v>1</v>
      </c>
      <c r="T186" s="87">
        <f t="shared" ref="T186" si="171">SUM(T172:T185)</f>
        <v>826</v>
      </c>
      <c r="U186" s="87">
        <f t="shared" ref="U186" si="172">SUM(U172:U185)</f>
        <v>0</v>
      </c>
      <c r="V186" s="87">
        <f t="shared" ref="V186" si="173">SUM(V172:V185)</f>
        <v>1646</v>
      </c>
      <c r="W186" s="106" t="s">
        <v>236</v>
      </c>
      <c r="X186" s="77"/>
    </row>
    <row r="187" spans="1:24" s="1" customFormat="1" ht="32.4" x14ac:dyDescent="0.3">
      <c r="B187" s="128"/>
      <c r="C187" s="107" t="s">
        <v>230</v>
      </c>
      <c r="D187" s="105"/>
      <c r="E187" s="105"/>
      <c r="F187" s="20"/>
      <c r="G187" s="87">
        <f>G186</f>
        <v>148.5</v>
      </c>
      <c r="H187" s="87">
        <f t="shared" ref="H187" si="174">H186</f>
        <v>20</v>
      </c>
      <c r="I187" s="87">
        <f>I186-J185</f>
        <v>128.5</v>
      </c>
      <c r="J187" s="87">
        <f>J186-J185</f>
        <v>18.5</v>
      </c>
      <c r="K187" s="87">
        <f>K186-K185</f>
        <v>16.5</v>
      </c>
      <c r="L187" s="87">
        <f>L186-L185</f>
        <v>2</v>
      </c>
      <c r="M187" s="131">
        <f t="shared" si="116"/>
        <v>2559</v>
      </c>
      <c r="N187" s="87">
        <v>0</v>
      </c>
      <c r="O187" s="87">
        <v>0</v>
      </c>
      <c r="P187" s="87">
        <v>0</v>
      </c>
      <c r="Q187" s="87">
        <f t="shared" ref="Q187:V187" si="175">Q186</f>
        <v>0</v>
      </c>
      <c r="R187" s="87">
        <f t="shared" si="175"/>
        <v>0</v>
      </c>
      <c r="S187" s="87">
        <f t="shared" si="175"/>
        <v>1</v>
      </c>
      <c r="T187" s="87">
        <f t="shared" si="175"/>
        <v>826</v>
      </c>
      <c r="U187" s="87">
        <f t="shared" si="175"/>
        <v>0</v>
      </c>
      <c r="V187" s="87">
        <f t="shared" si="175"/>
        <v>1646</v>
      </c>
      <c r="W187" s="106"/>
    </row>
    <row r="188" spans="1:24" x14ac:dyDescent="0.3">
      <c r="A188" s="1"/>
      <c r="B188" s="81">
        <v>164</v>
      </c>
      <c r="C188" s="93">
        <v>41956</v>
      </c>
      <c r="D188" s="23">
        <v>0.52569444444444446</v>
      </c>
      <c r="E188" s="23">
        <v>0.92361111111111116</v>
      </c>
      <c r="F188" s="23">
        <f t="shared" si="161"/>
        <v>0.3979166666666667</v>
      </c>
      <c r="G188" s="101">
        <v>9.5</v>
      </c>
      <c r="H188" s="100">
        <f t="shared" si="113"/>
        <v>1.5</v>
      </c>
      <c r="I188" s="33">
        <f t="shared" si="162"/>
        <v>8</v>
      </c>
      <c r="J188" s="28">
        <f t="shared" si="131"/>
        <v>0</v>
      </c>
      <c r="K188" s="100">
        <f t="shared" si="115"/>
        <v>0</v>
      </c>
      <c r="L188" s="33">
        <f t="shared" si="163"/>
        <v>0</v>
      </c>
      <c r="M188" s="130">
        <f t="shared" si="116"/>
        <v>0</v>
      </c>
      <c r="N188" s="100"/>
      <c r="O188" s="100"/>
      <c r="P188" s="100"/>
      <c r="Q188" s="38"/>
      <c r="R188" s="38"/>
      <c r="S188" s="17"/>
      <c r="T188" s="17"/>
      <c r="U188" s="18"/>
      <c r="V188" s="17"/>
      <c r="W188" s="85"/>
    </row>
    <row r="189" spans="1:24" x14ac:dyDescent="0.3">
      <c r="A189" s="1"/>
      <c r="B189" s="81">
        <v>165</v>
      </c>
      <c r="C189" s="93">
        <v>41957</v>
      </c>
      <c r="D189" s="23" t="s">
        <v>47</v>
      </c>
      <c r="E189" s="23">
        <v>0.95000000000000007</v>
      </c>
      <c r="F189" s="23"/>
      <c r="G189" s="101">
        <v>10</v>
      </c>
      <c r="H189" s="100">
        <f t="shared" si="113"/>
        <v>1.5</v>
      </c>
      <c r="I189" s="33">
        <f t="shared" si="162"/>
        <v>8.5</v>
      </c>
      <c r="J189" s="28">
        <f t="shared" si="131"/>
        <v>0.5</v>
      </c>
      <c r="K189" s="100">
        <f t="shared" si="115"/>
        <v>0.5</v>
      </c>
      <c r="L189" s="33">
        <f t="shared" si="163"/>
        <v>0</v>
      </c>
      <c r="M189" s="130">
        <f t="shared" si="116"/>
        <v>67</v>
      </c>
      <c r="N189" s="100"/>
      <c r="O189" s="100"/>
      <c r="P189" s="100"/>
      <c r="Q189" s="38"/>
      <c r="R189" s="38"/>
      <c r="S189" s="17"/>
      <c r="T189" s="17"/>
      <c r="U189" s="18"/>
      <c r="V189" s="17"/>
      <c r="W189" s="85"/>
    </row>
    <row r="190" spans="1:24" x14ac:dyDescent="0.3">
      <c r="A190" s="1"/>
      <c r="B190" s="81">
        <v>166</v>
      </c>
      <c r="C190" s="93">
        <v>41958</v>
      </c>
      <c r="D190" s="23">
        <v>0.46319444444444446</v>
      </c>
      <c r="E190" s="23">
        <v>0.94166666666666676</v>
      </c>
      <c r="F190" s="23">
        <f t="shared" si="161"/>
        <v>0.4784722222222223</v>
      </c>
      <c r="G190" s="101">
        <v>11.5</v>
      </c>
      <c r="H190" s="100">
        <f t="shared" si="113"/>
        <v>1.5</v>
      </c>
      <c r="I190" s="33">
        <f t="shared" si="162"/>
        <v>10</v>
      </c>
      <c r="J190" s="28">
        <f t="shared" si="131"/>
        <v>2</v>
      </c>
      <c r="K190" s="100">
        <f t="shared" si="115"/>
        <v>2</v>
      </c>
      <c r="L190" s="33">
        <f t="shared" si="163"/>
        <v>0</v>
      </c>
      <c r="M190" s="130">
        <f t="shared" si="116"/>
        <v>269</v>
      </c>
      <c r="N190" s="100"/>
      <c r="O190" s="100"/>
      <c r="P190" s="100"/>
      <c r="Q190" s="38"/>
      <c r="R190" s="38"/>
      <c r="S190" s="17"/>
      <c r="T190" s="17"/>
      <c r="U190" s="18"/>
      <c r="V190" s="17"/>
      <c r="W190" s="85"/>
    </row>
    <row r="191" spans="1:24" x14ac:dyDescent="0.3">
      <c r="A191" s="1"/>
      <c r="B191" s="81">
        <v>167</v>
      </c>
      <c r="C191" s="93">
        <v>41959</v>
      </c>
      <c r="D191" s="23">
        <v>0.50694444444444442</v>
      </c>
      <c r="E191" s="23">
        <v>0.9458333333333333</v>
      </c>
      <c r="F191" s="23">
        <f t="shared" si="161"/>
        <v>0.43888888888888888</v>
      </c>
      <c r="G191" s="101">
        <v>10.5</v>
      </c>
      <c r="H191" s="100">
        <f t="shared" si="113"/>
        <v>1.5</v>
      </c>
      <c r="I191" s="33">
        <f t="shared" si="162"/>
        <v>9</v>
      </c>
      <c r="J191" s="28">
        <f t="shared" si="131"/>
        <v>1</v>
      </c>
      <c r="K191" s="100">
        <f t="shared" si="115"/>
        <v>1</v>
      </c>
      <c r="L191" s="33">
        <f t="shared" si="163"/>
        <v>0</v>
      </c>
      <c r="M191" s="130">
        <f t="shared" ref="M191:M242" si="176">IF(K191="?",0,ROUND(101*4/3*K191+101*5/3*L191,0))</f>
        <v>135</v>
      </c>
      <c r="N191" s="100"/>
      <c r="O191" s="100"/>
      <c r="P191" s="100"/>
      <c r="Q191" s="38"/>
      <c r="R191" s="38"/>
      <c r="S191" s="17"/>
      <c r="T191" s="17"/>
      <c r="U191" s="18"/>
      <c r="V191" s="17"/>
      <c r="W191" s="85"/>
    </row>
    <row r="192" spans="1:24" x14ac:dyDescent="0.3">
      <c r="A192" s="1"/>
      <c r="B192" s="81">
        <v>168</v>
      </c>
      <c r="C192" s="93">
        <v>41960</v>
      </c>
      <c r="D192" s="23">
        <v>0.4604166666666667</v>
      </c>
      <c r="E192" s="23">
        <v>0.92013888888888884</v>
      </c>
      <c r="F192" s="23">
        <f t="shared" si="161"/>
        <v>0.45972222222222214</v>
      </c>
      <c r="G192" s="101">
        <v>11</v>
      </c>
      <c r="H192" s="100">
        <f t="shared" si="113"/>
        <v>1.5</v>
      </c>
      <c r="I192" s="33">
        <f t="shared" si="162"/>
        <v>9.5</v>
      </c>
      <c r="J192" s="28">
        <f t="shared" si="131"/>
        <v>1.5</v>
      </c>
      <c r="K192" s="100">
        <f t="shared" si="115"/>
        <v>1.5</v>
      </c>
      <c r="L192" s="33">
        <f t="shared" si="163"/>
        <v>0</v>
      </c>
      <c r="M192" s="130">
        <f t="shared" si="176"/>
        <v>202</v>
      </c>
      <c r="N192" s="100"/>
      <c r="O192" s="100"/>
      <c r="P192" s="100"/>
      <c r="Q192" s="38"/>
      <c r="R192" s="38"/>
      <c r="S192" s="17"/>
      <c r="T192" s="17"/>
      <c r="U192" s="18"/>
      <c r="V192" s="17"/>
      <c r="W192" s="85"/>
    </row>
    <row r="193" spans="1:24" x14ac:dyDescent="0.3">
      <c r="A193" s="1"/>
      <c r="B193" s="81">
        <v>169</v>
      </c>
      <c r="C193" s="93">
        <v>41961</v>
      </c>
      <c r="D193" s="23">
        <v>0.4604166666666667</v>
      </c>
      <c r="E193" s="23">
        <v>0.92986111111111114</v>
      </c>
      <c r="F193" s="23">
        <f t="shared" si="161"/>
        <v>0.46944444444444444</v>
      </c>
      <c r="G193" s="101">
        <v>11.5</v>
      </c>
      <c r="H193" s="100">
        <f t="shared" si="113"/>
        <v>1.5</v>
      </c>
      <c r="I193" s="33">
        <f t="shared" si="162"/>
        <v>10</v>
      </c>
      <c r="J193" s="28">
        <f t="shared" si="131"/>
        <v>2</v>
      </c>
      <c r="K193" s="100">
        <f t="shared" si="115"/>
        <v>2</v>
      </c>
      <c r="L193" s="33">
        <f t="shared" si="163"/>
        <v>0</v>
      </c>
      <c r="M193" s="130">
        <f t="shared" si="176"/>
        <v>269</v>
      </c>
      <c r="N193" s="100"/>
      <c r="O193" s="100"/>
      <c r="P193" s="100"/>
      <c r="Q193" s="38"/>
      <c r="R193" s="38"/>
      <c r="S193" s="17"/>
      <c r="T193" s="17"/>
      <c r="U193" s="18"/>
      <c r="V193" s="17"/>
      <c r="W193" s="85"/>
    </row>
    <row r="194" spans="1:24" x14ac:dyDescent="0.3">
      <c r="A194" s="1"/>
      <c r="B194" s="81">
        <v>170</v>
      </c>
      <c r="C194" s="93">
        <v>41962</v>
      </c>
      <c r="D194" s="178" t="s">
        <v>25</v>
      </c>
      <c r="E194" s="179"/>
      <c r="F194" s="23"/>
      <c r="G194" s="101"/>
      <c r="H194" s="100"/>
      <c r="I194" s="33"/>
      <c r="J194" s="28"/>
      <c r="K194" s="100"/>
      <c r="L194" s="33"/>
      <c r="M194" s="130"/>
      <c r="N194" s="100"/>
      <c r="O194" s="100"/>
      <c r="P194" s="100"/>
      <c r="Q194" s="38"/>
      <c r="R194" s="38"/>
      <c r="S194" s="17"/>
      <c r="T194" s="17"/>
      <c r="U194" s="18"/>
      <c r="V194" s="17"/>
      <c r="W194" s="85"/>
    </row>
    <row r="195" spans="1:24" x14ac:dyDescent="0.3">
      <c r="A195" s="1"/>
      <c r="B195" s="81">
        <v>171</v>
      </c>
      <c r="C195" s="93">
        <v>41963</v>
      </c>
      <c r="D195" s="178" t="s">
        <v>25</v>
      </c>
      <c r="E195" s="179"/>
      <c r="F195" s="23"/>
      <c r="G195" s="101"/>
      <c r="H195" s="100"/>
      <c r="I195" s="33"/>
      <c r="J195" s="28"/>
      <c r="K195" s="100"/>
      <c r="L195" s="33"/>
      <c r="M195" s="130"/>
      <c r="N195" s="100"/>
      <c r="O195" s="100"/>
      <c r="P195" s="100"/>
      <c r="Q195" s="38"/>
      <c r="R195" s="38"/>
      <c r="S195" s="17"/>
      <c r="T195" s="17"/>
      <c r="U195" s="18"/>
      <c r="V195" s="17"/>
      <c r="W195" s="85"/>
    </row>
    <row r="196" spans="1:24" x14ac:dyDescent="0.3">
      <c r="A196" s="1"/>
      <c r="B196" s="81">
        <v>172</v>
      </c>
      <c r="C196" s="93">
        <v>41964</v>
      </c>
      <c r="D196" s="178" t="s">
        <v>25</v>
      </c>
      <c r="E196" s="179"/>
      <c r="F196" s="23"/>
      <c r="G196" s="101"/>
      <c r="H196" s="100"/>
      <c r="I196" s="33"/>
      <c r="J196" s="28"/>
      <c r="K196" s="100"/>
      <c r="L196" s="33"/>
      <c r="M196" s="130"/>
      <c r="N196" s="100"/>
      <c r="O196" s="100"/>
      <c r="P196" s="100"/>
      <c r="Q196" s="38"/>
      <c r="R196" s="38"/>
      <c r="S196" s="17"/>
      <c r="T196" s="17"/>
      <c r="U196" s="18"/>
      <c r="V196" s="17"/>
      <c r="W196" s="85"/>
    </row>
    <row r="197" spans="1:24" x14ac:dyDescent="0.3">
      <c r="A197" s="1"/>
      <c r="B197" s="81">
        <v>173</v>
      </c>
      <c r="C197" s="93">
        <v>41965</v>
      </c>
      <c r="D197" s="178" t="s">
        <v>25</v>
      </c>
      <c r="E197" s="179"/>
      <c r="F197" s="23"/>
      <c r="G197" s="101"/>
      <c r="H197" s="100"/>
      <c r="I197" s="33"/>
      <c r="J197" s="28"/>
      <c r="K197" s="100"/>
      <c r="L197" s="33"/>
      <c r="M197" s="130"/>
      <c r="N197" s="100"/>
      <c r="O197" s="100"/>
      <c r="P197" s="100"/>
      <c r="Q197" s="38"/>
      <c r="R197" s="38"/>
      <c r="S197" s="17"/>
      <c r="T197" s="17"/>
      <c r="U197" s="18"/>
      <c r="V197" s="17"/>
      <c r="W197" s="85"/>
    </row>
    <row r="198" spans="1:24" x14ac:dyDescent="0.3">
      <c r="A198" s="1"/>
      <c r="B198" s="81">
        <v>174</v>
      </c>
      <c r="C198" s="93">
        <v>41966</v>
      </c>
      <c r="D198" s="23">
        <v>0.50138888888888888</v>
      </c>
      <c r="E198" s="23">
        <v>0.92152777777777783</v>
      </c>
      <c r="F198" s="23">
        <f t="shared" si="161"/>
        <v>0.42013888888888895</v>
      </c>
      <c r="G198" s="101">
        <v>10</v>
      </c>
      <c r="H198" s="100">
        <f t="shared" si="113"/>
        <v>1.5</v>
      </c>
      <c r="I198" s="33">
        <f t="shared" si="162"/>
        <v>8.5</v>
      </c>
      <c r="J198" s="28">
        <f t="shared" si="131"/>
        <v>0.5</v>
      </c>
      <c r="K198" s="100">
        <f t="shared" si="115"/>
        <v>0.5</v>
      </c>
      <c r="L198" s="33">
        <f t="shared" si="163"/>
        <v>0</v>
      </c>
      <c r="M198" s="130">
        <f t="shared" si="176"/>
        <v>67</v>
      </c>
      <c r="N198" s="100"/>
      <c r="O198" s="100"/>
      <c r="P198" s="100"/>
      <c r="Q198" s="38"/>
      <c r="R198" s="38"/>
      <c r="S198" s="17"/>
      <c r="T198" s="17"/>
      <c r="U198" s="18"/>
      <c r="V198" s="17"/>
      <c r="W198" s="85"/>
    </row>
    <row r="199" spans="1:24" x14ac:dyDescent="0.3">
      <c r="A199" s="1"/>
      <c r="B199" s="81">
        <v>175</v>
      </c>
      <c r="C199" s="93">
        <v>41967</v>
      </c>
      <c r="D199" s="23">
        <v>0.62777777777777777</v>
      </c>
      <c r="E199" s="23">
        <v>0.92083333333333339</v>
      </c>
      <c r="F199" s="23">
        <f t="shared" si="161"/>
        <v>0.29305555555555562</v>
      </c>
      <c r="G199" s="101">
        <v>7</v>
      </c>
      <c r="H199" s="100">
        <f t="shared" si="113"/>
        <v>0.5</v>
      </c>
      <c r="I199" s="33">
        <f t="shared" si="162"/>
        <v>6.5</v>
      </c>
      <c r="J199" s="28">
        <f t="shared" si="131"/>
        <v>0</v>
      </c>
      <c r="K199" s="100">
        <f t="shared" si="115"/>
        <v>0</v>
      </c>
      <c r="L199" s="33">
        <f t="shared" si="163"/>
        <v>0</v>
      </c>
      <c r="M199" s="130">
        <f t="shared" si="176"/>
        <v>0</v>
      </c>
      <c r="N199" s="100"/>
      <c r="O199" s="100"/>
      <c r="P199" s="100"/>
      <c r="Q199" s="38"/>
      <c r="R199" s="38"/>
      <c r="S199" s="17"/>
      <c r="T199" s="17"/>
      <c r="U199" s="18"/>
      <c r="V199" s="17"/>
      <c r="W199" s="85"/>
    </row>
    <row r="200" spans="1:24" x14ac:dyDescent="0.3">
      <c r="A200" s="1"/>
      <c r="B200" s="81">
        <v>176</v>
      </c>
      <c r="C200" s="93">
        <v>41968</v>
      </c>
      <c r="D200" s="23">
        <v>0.46388888888888885</v>
      </c>
      <c r="E200" s="23">
        <v>0.92152777777777783</v>
      </c>
      <c r="F200" s="23">
        <f t="shared" si="161"/>
        <v>0.45763888888888898</v>
      </c>
      <c r="G200" s="101">
        <v>11</v>
      </c>
      <c r="H200" s="100">
        <f t="shared" si="113"/>
        <v>1.5</v>
      </c>
      <c r="I200" s="33">
        <f t="shared" si="162"/>
        <v>9.5</v>
      </c>
      <c r="J200" s="28">
        <f t="shared" si="131"/>
        <v>1.5</v>
      </c>
      <c r="K200" s="100">
        <f t="shared" si="115"/>
        <v>1.5</v>
      </c>
      <c r="L200" s="33">
        <f t="shared" si="163"/>
        <v>0</v>
      </c>
      <c r="M200" s="130">
        <f t="shared" si="176"/>
        <v>202</v>
      </c>
      <c r="N200" s="100"/>
      <c r="O200" s="100"/>
      <c r="P200" s="100"/>
      <c r="Q200" s="38"/>
      <c r="R200" s="38"/>
      <c r="S200" s="17"/>
      <c r="T200" s="17"/>
      <c r="U200" s="18"/>
      <c r="V200" s="17"/>
      <c r="W200" s="85"/>
    </row>
    <row r="201" spans="1:24" x14ac:dyDescent="0.3">
      <c r="A201" s="1"/>
      <c r="B201" s="81">
        <v>177</v>
      </c>
      <c r="C201" s="93">
        <v>41969</v>
      </c>
      <c r="D201" s="175" t="s">
        <v>25</v>
      </c>
      <c r="E201" s="176"/>
      <c r="F201" s="37"/>
      <c r="G201" s="101"/>
      <c r="H201" s="100"/>
      <c r="I201" s="33"/>
      <c r="J201" s="28"/>
      <c r="K201" s="100"/>
      <c r="L201" s="33"/>
      <c r="M201" s="130"/>
      <c r="N201" s="100"/>
      <c r="O201" s="100"/>
      <c r="P201" s="100"/>
      <c r="Q201" s="38"/>
      <c r="R201" s="38"/>
      <c r="S201" s="17"/>
      <c r="T201" s="17"/>
      <c r="U201" s="18"/>
      <c r="V201" s="17"/>
      <c r="W201" s="85"/>
    </row>
    <row r="202" spans="1:24" s="1" customFormat="1" x14ac:dyDescent="0.3">
      <c r="B202" s="81"/>
      <c r="C202" s="86" t="s">
        <v>217</v>
      </c>
      <c r="D202" s="105"/>
      <c r="E202" s="105"/>
      <c r="F202" s="105"/>
      <c r="G202" s="87">
        <f>SUM(G188:G201)</f>
        <v>92</v>
      </c>
      <c r="H202" s="87">
        <f t="shared" ref="H202" si="177">SUM(H188:H201)</f>
        <v>12.5</v>
      </c>
      <c r="I202" s="87">
        <f t="shared" ref="I202" si="178">SUM(I188:I201)</f>
        <v>79.5</v>
      </c>
      <c r="J202" s="87">
        <f t="shared" ref="J202" si="179">SUM(J188:J201)</f>
        <v>9</v>
      </c>
      <c r="K202" s="87">
        <f t="shared" ref="K202" si="180">SUM(K188:K201)</f>
        <v>9</v>
      </c>
      <c r="L202" s="87">
        <f t="shared" ref="L202" si="181">SUM(L188:L201)</f>
        <v>0</v>
      </c>
      <c r="M202" s="131">
        <f t="shared" si="176"/>
        <v>1212</v>
      </c>
      <c r="N202" s="87">
        <v>0</v>
      </c>
      <c r="O202" s="87">
        <v>0</v>
      </c>
      <c r="P202" s="87">
        <v>0</v>
      </c>
      <c r="Q202" s="87">
        <f t="shared" ref="Q202" si="182">SUM(Q188:Q201)</f>
        <v>0</v>
      </c>
      <c r="R202" s="87">
        <f t="shared" ref="R202" si="183">SUM(R188:R201)</f>
        <v>0</v>
      </c>
      <c r="S202" s="87">
        <f t="shared" ref="S202" si="184">SUM(S188:S201)</f>
        <v>0</v>
      </c>
      <c r="T202" s="87">
        <f t="shared" ref="T202" si="185">SUM(T188:T201)</f>
        <v>0</v>
      </c>
      <c r="U202" s="87">
        <f t="shared" ref="U202" si="186">SUM(U188:U201)</f>
        <v>0</v>
      </c>
      <c r="V202" s="87">
        <f t="shared" ref="V202" si="187">SUM(V188:V201)</f>
        <v>0</v>
      </c>
      <c r="W202" s="106" t="s">
        <v>235</v>
      </c>
      <c r="X202" s="77"/>
    </row>
    <row r="203" spans="1:24" s="1" customFormat="1" ht="32.4" x14ac:dyDescent="0.3">
      <c r="B203" s="81"/>
      <c r="C203" s="107" t="s">
        <v>230</v>
      </c>
      <c r="D203" s="105"/>
      <c r="E203" s="105"/>
      <c r="F203" s="20"/>
      <c r="G203" s="87">
        <f>G202</f>
        <v>92</v>
      </c>
      <c r="H203" s="87">
        <f t="shared" ref="H203" si="188">H202</f>
        <v>12.5</v>
      </c>
      <c r="I203" s="87">
        <f>I202-J201</f>
        <v>79.5</v>
      </c>
      <c r="J203" s="87">
        <f>J202-J201</f>
        <v>9</v>
      </c>
      <c r="K203" s="87">
        <f>K202-K201</f>
        <v>9</v>
      </c>
      <c r="L203" s="87">
        <f>L202-L201</f>
        <v>0</v>
      </c>
      <c r="M203" s="131">
        <f t="shared" si="176"/>
        <v>1212</v>
      </c>
      <c r="N203" s="87">
        <v>0</v>
      </c>
      <c r="O203" s="87">
        <v>0</v>
      </c>
      <c r="P203" s="87">
        <v>0</v>
      </c>
      <c r="Q203" s="87">
        <f t="shared" ref="Q203:V203" si="189">Q202</f>
        <v>0</v>
      </c>
      <c r="R203" s="87">
        <f t="shared" si="189"/>
        <v>0</v>
      </c>
      <c r="S203" s="87">
        <f t="shared" si="189"/>
        <v>0</v>
      </c>
      <c r="T203" s="87">
        <f t="shared" si="189"/>
        <v>0</v>
      </c>
      <c r="U203" s="87">
        <f t="shared" si="189"/>
        <v>0</v>
      </c>
      <c r="V203" s="87">
        <f t="shared" si="189"/>
        <v>0</v>
      </c>
      <c r="W203" s="106"/>
    </row>
    <row r="204" spans="1:24" x14ac:dyDescent="0.3">
      <c r="A204" s="1"/>
      <c r="B204" s="81">
        <v>178</v>
      </c>
      <c r="C204" s="93">
        <v>41970</v>
      </c>
      <c r="D204" s="23">
        <v>0.62638888888888888</v>
      </c>
      <c r="E204" s="23">
        <v>0.93402777777777779</v>
      </c>
      <c r="F204" s="23">
        <f t="shared" si="161"/>
        <v>0.30763888888888891</v>
      </c>
      <c r="G204" s="101">
        <v>7.5</v>
      </c>
      <c r="H204" s="100">
        <f>IF(G204&gt;=9,1.5,0.5)</f>
        <v>0.5</v>
      </c>
      <c r="I204" s="33">
        <f>IF((G204="？"),"?",(G204-H204))</f>
        <v>7</v>
      </c>
      <c r="J204" s="28">
        <f>IF(I204-8&lt;0,0,(I204-8))</f>
        <v>0</v>
      </c>
      <c r="K204" s="100">
        <f>IF(2&lt;J204,2,J204)</f>
        <v>0</v>
      </c>
      <c r="L204" s="33">
        <f>J204-K204</f>
        <v>0</v>
      </c>
      <c r="M204" s="130">
        <f t="shared" si="176"/>
        <v>0</v>
      </c>
      <c r="N204" s="100"/>
      <c r="O204" s="100"/>
      <c r="P204" s="100"/>
      <c r="Q204" s="38"/>
      <c r="R204" s="38"/>
      <c r="S204" s="17"/>
      <c r="T204" s="17"/>
      <c r="U204" s="18"/>
      <c r="V204" s="17"/>
      <c r="W204" s="85"/>
    </row>
    <row r="205" spans="1:24" x14ac:dyDescent="0.3">
      <c r="A205" s="1"/>
      <c r="B205" s="81">
        <v>179</v>
      </c>
      <c r="C205" s="93">
        <v>41971</v>
      </c>
      <c r="D205" s="23">
        <v>0.54236111111111118</v>
      </c>
      <c r="E205" s="23">
        <v>0.94166666666666676</v>
      </c>
      <c r="F205" s="23">
        <f t="shared" si="161"/>
        <v>0.39930555555555558</v>
      </c>
      <c r="G205" s="101">
        <v>9.5</v>
      </c>
      <c r="H205" s="100">
        <f t="shared" si="113"/>
        <v>1.5</v>
      </c>
      <c r="I205" s="33">
        <f>IF((G205="？"),"?",(G205-H205))</f>
        <v>8</v>
      </c>
      <c r="J205" s="28">
        <f t="shared" si="131"/>
        <v>0</v>
      </c>
      <c r="K205" s="100">
        <f t="shared" si="115"/>
        <v>0</v>
      </c>
      <c r="L205" s="33">
        <f t="shared" si="163"/>
        <v>0</v>
      </c>
      <c r="M205" s="130">
        <f t="shared" si="176"/>
        <v>0</v>
      </c>
      <c r="N205" s="100"/>
      <c r="O205" s="100"/>
      <c r="P205" s="100"/>
      <c r="Q205" s="38"/>
      <c r="R205" s="38"/>
      <c r="S205" s="17"/>
      <c r="T205" s="17"/>
      <c r="U205" s="18"/>
      <c r="V205" s="17"/>
      <c r="W205" s="85"/>
    </row>
    <row r="206" spans="1:24" x14ac:dyDescent="0.3">
      <c r="A206" s="1"/>
      <c r="B206" s="81">
        <v>180</v>
      </c>
      <c r="C206" s="93">
        <v>41972</v>
      </c>
      <c r="D206" s="23">
        <v>0.5444444444444444</v>
      </c>
      <c r="E206" s="23">
        <v>0.94861111111111107</v>
      </c>
      <c r="F206" s="23">
        <f t="shared" si="161"/>
        <v>0.40416666666666667</v>
      </c>
      <c r="G206" s="101">
        <v>9.5</v>
      </c>
      <c r="H206" s="100">
        <f t="shared" si="113"/>
        <v>1.5</v>
      </c>
      <c r="I206" s="33">
        <f>IF((G206="？"),"?",(G206-H206))</f>
        <v>8</v>
      </c>
      <c r="J206" s="28">
        <f t="shared" si="131"/>
        <v>0</v>
      </c>
      <c r="K206" s="100">
        <f t="shared" si="115"/>
        <v>0</v>
      </c>
      <c r="L206" s="33">
        <f t="shared" si="163"/>
        <v>0</v>
      </c>
      <c r="M206" s="130">
        <f t="shared" si="176"/>
        <v>0</v>
      </c>
      <c r="N206" s="100"/>
      <c r="O206" s="100"/>
      <c r="P206" s="100"/>
      <c r="Q206" s="38"/>
      <c r="R206" s="38"/>
      <c r="S206" s="17"/>
      <c r="T206" s="17"/>
      <c r="U206" s="18"/>
      <c r="V206" s="17"/>
      <c r="W206" s="85"/>
    </row>
    <row r="207" spans="1:24" ht="16.8" thickBot="1" x14ac:dyDescent="0.35">
      <c r="A207" s="1"/>
      <c r="B207" s="81">
        <v>181</v>
      </c>
      <c r="C207" s="93">
        <v>41973</v>
      </c>
      <c r="D207" s="23">
        <v>0.45277777777777778</v>
      </c>
      <c r="E207" s="23">
        <v>0.93888888888888899</v>
      </c>
      <c r="F207" s="23">
        <f t="shared" si="161"/>
        <v>0.48611111111111122</v>
      </c>
      <c r="G207" s="101">
        <v>11.5</v>
      </c>
      <c r="H207" s="100">
        <f t="shared" si="113"/>
        <v>1.5</v>
      </c>
      <c r="I207" s="33">
        <f>IF((G207="？"),"?",(G207-H207))</f>
        <v>10</v>
      </c>
      <c r="J207" s="28">
        <f t="shared" si="131"/>
        <v>2</v>
      </c>
      <c r="K207" s="100">
        <f t="shared" si="115"/>
        <v>2</v>
      </c>
      <c r="L207" s="33">
        <f t="shared" si="163"/>
        <v>0</v>
      </c>
      <c r="M207" s="130">
        <f t="shared" si="176"/>
        <v>269</v>
      </c>
      <c r="N207" s="100"/>
      <c r="O207" s="100"/>
      <c r="P207" s="100"/>
      <c r="Q207" s="38"/>
      <c r="R207" s="38"/>
      <c r="S207" s="17"/>
      <c r="T207" s="17"/>
      <c r="U207" s="18"/>
      <c r="V207" s="17"/>
      <c r="W207" s="85"/>
    </row>
    <row r="208" spans="1:24" x14ac:dyDescent="0.3">
      <c r="A208" s="8" t="s">
        <v>11</v>
      </c>
      <c r="B208" s="81">
        <v>182</v>
      </c>
      <c r="C208" s="98">
        <v>41974</v>
      </c>
      <c r="D208" s="23">
        <v>0.58611111111111114</v>
      </c>
      <c r="E208" s="23">
        <v>0.93819444444444444</v>
      </c>
      <c r="F208" s="23">
        <f t="shared" si="161"/>
        <v>0.3520833333333333</v>
      </c>
      <c r="G208" s="101">
        <v>8.5</v>
      </c>
      <c r="H208" s="100">
        <f t="shared" si="113"/>
        <v>0.5</v>
      </c>
      <c r="I208" s="33">
        <f>IF((G208="？"),"?",(G208-H208))</f>
        <v>8</v>
      </c>
      <c r="J208" s="28">
        <f t="shared" si="131"/>
        <v>0</v>
      </c>
      <c r="K208" s="100">
        <f t="shared" si="115"/>
        <v>0</v>
      </c>
      <c r="L208" s="33">
        <f>J208-K208</f>
        <v>0</v>
      </c>
      <c r="M208" s="130">
        <f t="shared" si="176"/>
        <v>0</v>
      </c>
      <c r="N208" s="100"/>
      <c r="O208" s="100"/>
      <c r="P208" s="100"/>
      <c r="Q208" s="38"/>
      <c r="R208" s="38"/>
      <c r="S208" s="13"/>
      <c r="T208" s="13"/>
      <c r="U208" s="12"/>
      <c r="V208" s="13"/>
      <c r="W208" s="83"/>
    </row>
    <row r="209" spans="1:24" x14ac:dyDescent="0.3">
      <c r="A209" s="1" t="s">
        <v>226</v>
      </c>
      <c r="B209" s="81">
        <v>183</v>
      </c>
      <c r="C209" s="93">
        <v>41975</v>
      </c>
      <c r="D209" s="23">
        <v>0.58194444444444449</v>
      </c>
      <c r="E209" s="23">
        <v>0.93472222222222223</v>
      </c>
      <c r="F209" s="23">
        <f t="shared" si="161"/>
        <v>0.35277777777777775</v>
      </c>
      <c r="G209" s="101">
        <v>8.5</v>
      </c>
      <c r="H209" s="100">
        <f t="shared" ref="H209:H242" si="190">IF(G209&gt;=9,1.5,0.5)</f>
        <v>0.5</v>
      </c>
      <c r="I209" s="33">
        <f t="shared" ref="I209:I242" si="191">IF((G209="？"),"?",(G209-H209))</f>
        <v>8</v>
      </c>
      <c r="J209" s="28">
        <f t="shared" si="131"/>
        <v>0</v>
      </c>
      <c r="K209" s="100">
        <f t="shared" ref="K209:K242" si="192">IF(2&lt;J209,2,J209)</f>
        <v>0</v>
      </c>
      <c r="L209" s="33">
        <f t="shared" ref="L209:L242" si="193">J209-K209</f>
        <v>0</v>
      </c>
      <c r="M209" s="130">
        <f t="shared" si="176"/>
        <v>0</v>
      </c>
      <c r="N209" s="100"/>
      <c r="O209" s="100"/>
      <c r="P209" s="100"/>
      <c r="Q209" s="38"/>
      <c r="R209" s="38"/>
      <c r="S209" s="17"/>
      <c r="T209" s="17"/>
      <c r="U209" s="18"/>
      <c r="V209" s="17"/>
      <c r="W209" s="85"/>
    </row>
    <row r="210" spans="1:24" x14ac:dyDescent="0.3">
      <c r="A210" s="1" t="s">
        <v>70</v>
      </c>
      <c r="B210" s="81">
        <v>184</v>
      </c>
      <c r="C210" s="93">
        <v>41976</v>
      </c>
      <c r="D210" s="23">
        <v>0.45763888888888887</v>
      </c>
      <c r="E210" s="23">
        <v>0.96180555555555547</v>
      </c>
      <c r="F210" s="23">
        <f t="shared" si="161"/>
        <v>0.50416666666666665</v>
      </c>
      <c r="G210" s="101">
        <v>12</v>
      </c>
      <c r="H210" s="100">
        <f t="shared" si="190"/>
        <v>1.5</v>
      </c>
      <c r="I210" s="33">
        <f t="shared" si="191"/>
        <v>10.5</v>
      </c>
      <c r="J210" s="28">
        <f t="shared" si="131"/>
        <v>2.5</v>
      </c>
      <c r="K210" s="100">
        <f t="shared" si="192"/>
        <v>2</v>
      </c>
      <c r="L210" s="33">
        <f t="shared" si="193"/>
        <v>0.5</v>
      </c>
      <c r="M210" s="130">
        <f t="shared" si="176"/>
        <v>354</v>
      </c>
      <c r="N210" s="100"/>
      <c r="O210" s="100"/>
      <c r="P210" s="100"/>
      <c r="Q210" s="38"/>
      <c r="R210" s="38"/>
      <c r="S210" s="17"/>
      <c r="T210" s="17"/>
      <c r="U210" s="18"/>
      <c r="V210" s="17"/>
      <c r="W210" s="85"/>
    </row>
    <row r="211" spans="1:24" x14ac:dyDescent="0.3">
      <c r="A211" s="1"/>
      <c r="B211" s="81">
        <v>185</v>
      </c>
      <c r="C211" s="93">
        <v>41977</v>
      </c>
      <c r="D211" s="175" t="s">
        <v>25</v>
      </c>
      <c r="E211" s="176"/>
      <c r="F211" s="23"/>
      <c r="G211" s="101"/>
      <c r="H211" s="100"/>
      <c r="I211" s="33"/>
      <c r="J211" s="28"/>
      <c r="K211" s="100"/>
      <c r="L211" s="33"/>
      <c r="M211" s="130"/>
      <c r="N211" s="100"/>
      <c r="O211" s="100"/>
      <c r="P211" s="100"/>
      <c r="Q211" s="38"/>
      <c r="R211" s="38"/>
      <c r="S211" s="17"/>
      <c r="T211" s="17"/>
      <c r="U211" s="18"/>
      <c r="V211" s="17"/>
      <c r="W211" s="85"/>
    </row>
    <row r="212" spans="1:24" x14ac:dyDescent="0.3">
      <c r="A212" s="177"/>
      <c r="B212" s="81">
        <v>186</v>
      </c>
      <c r="C212" s="93">
        <v>41978</v>
      </c>
      <c r="D212" s="175" t="s">
        <v>25</v>
      </c>
      <c r="E212" s="176"/>
      <c r="F212" s="23"/>
      <c r="G212" s="101"/>
      <c r="H212" s="100"/>
      <c r="I212" s="33"/>
      <c r="J212" s="28"/>
      <c r="K212" s="100"/>
      <c r="L212" s="33"/>
      <c r="M212" s="130"/>
      <c r="N212" s="100"/>
      <c r="O212" s="100"/>
      <c r="P212" s="100"/>
      <c r="Q212" s="38"/>
      <c r="R212" s="38"/>
      <c r="S212" s="17"/>
      <c r="T212" s="17"/>
      <c r="U212" s="18"/>
      <c r="V212" s="17"/>
      <c r="W212" s="85"/>
    </row>
    <row r="213" spans="1:24" x14ac:dyDescent="0.3">
      <c r="A213" s="177"/>
      <c r="B213" s="81">
        <v>187</v>
      </c>
      <c r="C213" s="93">
        <v>41979</v>
      </c>
      <c r="D213" s="23">
        <v>0.54305555555555551</v>
      </c>
      <c r="E213" s="23">
        <v>0.92013888888888884</v>
      </c>
      <c r="F213" s="23">
        <f t="shared" si="161"/>
        <v>0.37708333333333333</v>
      </c>
      <c r="G213" s="101">
        <v>9</v>
      </c>
      <c r="H213" s="100">
        <f t="shared" si="190"/>
        <v>1.5</v>
      </c>
      <c r="I213" s="33">
        <f t="shared" si="191"/>
        <v>7.5</v>
      </c>
      <c r="J213" s="28">
        <f t="shared" ref="J213:J242" si="194">IF(I213-8&lt;0,0,(I213-8))</f>
        <v>0</v>
      </c>
      <c r="K213" s="100">
        <f t="shared" si="192"/>
        <v>0</v>
      </c>
      <c r="L213" s="33">
        <f t="shared" si="193"/>
        <v>0</v>
      </c>
      <c r="M213" s="130">
        <f t="shared" si="176"/>
        <v>0</v>
      </c>
      <c r="N213" s="100"/>
      <c r="O213" s="100"/>
      <c r="P213" s="100"/>
      <c r="Q213" s="38"/>
      <c r="R213" s="38"/>
      <c r="S213" s="17"/>
      <c r="T213" s="17"/>
      <c r="U213" s="18"/>
      <c r="V213" s="17"/>
      <c r="W213" s="85"/>
    </row>
    <row r="214" spans="1:24" x14ac:dyDescent="0.3">
      <c r="A214" s="177"/>
      <c r="B214" s="81">
        <v>188</v>
      </c>
      <c r="C214" s="93">
        <v>41980</v>
      </c>
      <c r="D214" s="175" t="s">
        <v>25</v>
      </c>
      <c r="E214" s="176"/>
      <c r="F214" s="23"/>
      <c r="G214" s="101"/>
      <c r="H214" s="100"/>
      <c r="I214" s="33"/>
      <c r="J214" s="28"/>
      <c r="K214" s="100"/>
      <c r="L214" s="33"/>
      <c r="M214" s="130"/>
      <c r="N214" s="100"/>
      <c r="O214" s="100"/>
      <c r="P214" s="100"/>
      <c r="Q214" s="38"/>
      <c r="R214" s="38"/>
      <c r="S214" s="17"/>
      <c r="T214" s="17"/>
      <c r="U214" s="18"/>
      <c r="V214" s="17"/>
      <c r="W214" s="85"/>
    </row>
    <row r="215" spans="1:24" x14ac:dyDescent="0.3">
      <c r="A215" s="177"/>
      <c r="B215" s="81">
        <v>189</v>
      </c>
      <c r="C215" s="93">
        <v>41981</v>
      </c>
      <c r="D215" s="96" t="s">
        <v>47</v>
      </c>
      <c r="E215" s="23">
        <v>0.92638888888888893</v>
      </c>
      <c r="F215" s="23"/>
      <c r="G215" s="101">
        <v>9</v>
      </c>
      <c r="H215" s="100">
        <f t="shared" si="190"/>
        <v>1.5</v>
      </c>
      <c r="I215" s="33">
        <f t="shared" si="191"/>
        <v>7.5</v>
      </c>
      <c r="J215" s="28">
        <f t="shared" si="194"/>
        <v>0</v>
      </c>
      <c r="K215" s="100">
        <f t="shared" si="192"/>
        <v>0</v>
      </c>
      <c r="L215" s="33">
        <f t="shared" si="193"/>
        <v>0</v>
      </c>
      <c r="M215" s="130">
        <f t="shared" si="176"/>
        <v>0</v>
      </c>
      <c r="N215" s="100"/>
      <c r="O215" s="100"/>
      <c r="P215" s="100"/>
      <c r="Q215" s="38"/>
      <c r="R215" s="38"/>
      <c r="S215" s="17"/>
      <c r="T215" s="17"/>
      <c r="U215" s="18"/>
      <c r="V215" s="17"/>
      <c r="W215" s="85"/>
    </row>
    <row r="216" spans="1:24" x14ac:dyDescent="0.3">
      <c r="A216" s="1"/>
      <c r="B216" s="81">
        <v>190</v>
      </c>
      <c r="C216" s="93">
        <v>41982</v>
      </c>
      <c r="D216" s="23">
        <v>0.53888888888888886</v>
      </c>
      <c r="E216" s="23">
        <v>0.9159722222222223</v>
      </c>
      <c r="F216" s="23">
        <f t="shared" si="161"/>
        <v>0.37708333333333344</v>
      </c>
      <c r="G216" s="101">
        <v>9</v>
      </c>
      <c r="H216" s="100">
        <f t="shared" si="190"/>
        <v>1.5</v>
      </c>
      <c r="I216" s="33">
        <f t="shared" si="191"/>
        <v>7.5</v>
      </c>
      <c r="J216" s="28">
        <f t="shared" si="194"/>
        <v>0</v>
      </c>
      <c r="K216" s="100">
        <f t="shared" si="192"/>
        <v>0</v>
      </c>
      <c r="L216" s="33">
        <f t="shared" si="193"/>
        <v>0</v>
      </c>
      <c r="M216" s="130">
        <f t="shared" si="176"/>
        <v>0</v>
      </c>
      <c r="N216" s="100"/>
      <c r="O216" s="100"/>
      <c r="P216" s="100"/>
      <c r="Q216" s="38"/>
      <c r="R216" s="38"/>
      <c r="S216" s="17"/>
      <c r="T216" s="17"/>
      <c r="U216" s="18"/>
      <c r="V216" s="17"/>
      <c r="W216" s="85"/>
    </row>
    <row r="217" spans="1:24" x14ac:dyDescent="0.3">
      <c r="A217" s="1"/>
      <c r="B217" s="81">
        <v>191</v>
      </c>
      <c r="C217" s="93">
        <v>41983</v>
      </c>
      <c r="D217" s="23">
        <v>0.46111111111111108</v>
      </c>
      <c r="E217" s="23">
        <v>0.81805555555555554</v>
      </c>
      <c r="F217" s="23">
        <f t="shared" si="161"/>
        <v>0.35694444444444445</v>
      </c>
      <c r="G217" s="101">
        <v>8.5</v>
      </c>
      <c r="H217" s="100">
        <f t="shared" si="190"/>
        <v>0.5</v>
      </c>
      <c r="I217" s="33">
        <f t="shared" si="191"/>
        <v>8</v>
      </c>
      <c r="J217" s="28">
        <f t="shared" si="194"/>
        <v>0</v>
      </c>
      <c r="K217" s="100">
        <f t="shared" si="192"/>
        <v>0</v>
      </c>
      <c r="L217" s="33">
        <f t="shared" si="193"/>
        <v>0</v>
      </c>
      <c r="M217" s="130">
        <f t="shared" si="176"/>
        <v>0</v>
      </c>
      <c r="N217" s="100"/>
      <c r="O217" s="100"/>
      <c r="P217" s="100"/>
      <c r="Q217" s="38"/>
      <c r="R217" s="38"/>
      <c r="S217" s="17"/>
      <c r="T217" s="17"/>
      <c r="U217" s="18"/>
      <c r="V217" s="17"/>
      <c r="W217" s="85"/>
    </row>
    <row r="218" spans="1:24" s="1" customFormat="1" x14ac:dyDescent="0.3">
      <c r="B218" s="81"/>
      <c r="C218" s="86" t="s">
        <v>217</v>
      </c>
      <c r="D218" s="105"/>
      <c r="E218" s="105"/>
      <c r="F218" s="105"/>
      <c r="G218" s="87">
        <f>SUM(G204:G217)</f>
        <v>102.5</v>
      </c>
      <c r="H218" s="87">
        <f t="shared" ref="H218" si="195">SUM(H204:H217)</f>
        <v>12.5</v>
      </c>
      <c r="I218" s="87">
        <f t="shared" ref="I218" si="196">SUM(I204:I217)</f>
        <v>90</v>
      </c>
      <c r="J218" s="87">
        <f t="shared" ref="J218" si="197">SUM(J204:J217)</f>
        <v>4.5</v>
      </c>
      <c r="K218" s="87">
        <f t="shared" ref="K218" si="198">SUM(K204:K217)</f>
        <v>4</v>
      </c>
      <c r="L218" s="87">
        <f t="shared" ref="L218" si="199">SUM(L204:L217)</f>
        <v>0.5</v>
      </c>
      <c r="M218" s="131">
        <f t="shared" si="176"/>
        <v>623</v>
      </c>
      <c r="N218" s="87">
        <v>0</v>
      </c>
      <c r="O218" s="87">
        <v>0</v>
      </c>
      <c r="P218" s="87">
        <v>0</v>
      </c>
      <c r="Q218" s="87">
        <f t="shared" ref="Q218" si="200">SUM(Q204:Q217)</f>
        <v>0</v>
      </c>
      <c r="R218" s="87">
        <f t="shared" ref="R218" si="201">SUM(R204:R217)</f>
        <v>0</v>
      </c>
      <c r="S218" s="87">
        <f t="shared" ref="S218" si="202">SUM(S204:S217)</f>
        <v>0</v>
      </c>
      <c r="T218" s="87">
        <f t="shared" ref="T218" si="203">SUM(T204:T217)</f>
        <v>0</v>
      </c>
      <c r="U218" s="87">
        <f t="shared" ref="U218" si="204">SUM(U204:U217)</f>
        <v>0</v>
      </c>
      <c r="V218" s="87">
        <f t="shared" ref="V218" si="205">SUM(V204:V217)</f>
        <v>0</v>
      </c>
      <c r="W218" s="106" t="s">
        <v>139</v>
      </c>
      <c r="X218" s="77"/>
    </row>
    <row r="219" spans="1:24" s="1" customFormat="1" ht="32.4" x14ac:dyDescent="0.3">
      <c r="B219" s="128"/>
      <c r="C219" s="107" t="s">
        <v>230</v>
      </c>
      <c r="D219" s="105"/>
      <c r="E219" s="105"/>
      <c r="F219" s="20"/>
      <c r="G219" s="87">
        <f>G218</f>
        <v>102.5</v>
      </c>
      <c r="H219" s="87">
        <f t="shared" ref="H219" si="206">H218</f>
        <v>12.5</v>
      </c>
      <c r="I219" s="87">
        <f>I218-J217</f>
        <v>90</v>
      </c>
      <c r="J219" s="87">
        <f>J218-J217</f>
        <v>4.5</v>
      </c>
      <c r="K219" s="87">
        <f>K218-K217</f>
        <v>4</v>
      </c>
      <c r="L219" s="87">
        <f>L218-L217</f>
        <v>0.5</v>
      </c>
      <c r="M219" s="131">
        <f t="shared" si="176"/>
        <v>623</v>
      </c>
      <c r="N219" s="87">
        <v>0</v>
      </c>
      <c r="O219" s="87">
        <v>0</v>
      </c>
      <c r="P219" s="87">
        <v>0</v>
      </c>
      <c r="Q219" s="87">
        <f t="shared" ref="Q219:V219" si="207">Q218</f>
        <v>0</v>
      </c>
      <c r="R219" s="87">
        <f t="shared" si="207"/>
        <v>0</v>
      </c>
      <c r="S219" s="87">
        <f t="shared" si="207"/>
        <v>0</v>
      </c>
      <c r="T219" s="87">
        <f t="shared" si="207"/>
        <v>0</v>
      </c>
      <c r="U219" s="87">
        <f t="shared" si="207"/>
        <v>0</v>
      </c>
      <c r="V219" s="87">
        <f t="shared" si="207"/>
        <v>0</v>
      </c>
      <c r="W219" s="106"/>
    </row>
    <row r="220" spans="1:24" x14ac:dyDescent="0.3">
      <c r="A220" s="1"/>
      <c r="B220" s="84">
        <v>192</v>
      </c>
      <c r="C220" s="93">
        <v>41984</v>
      </c>
      <c r="D220" s="23">
        <v>0.54375000000000007</v>
      </c>
      <c r="E220" s="23">
        <v>0.92083333333333339</v>
      </c>
      <c r="F220" s="23">
        <f t="shared" si="161"/>
        <v>0.37708333333333333</v>
      </c>
      <c r="G220" s="101">
        <v>9</v>
      </c>
      <c r="H220" s="100">
        <f t="shared" si="190"/>
        <v>1.5</v>
      </c>
      <c r="I220" s="33">
        <f t="shared" si="191"/>
        <v>7.5</v>
      </c>
      <c r="J220" s="28">
        <f t="shared" si="194"/>
        <v>0</v>
      </c>
      <c r="K220" s="100">
        <f t="shared" si="192"/>
        <v>0</v>
      </c>
      <c r="L220" s="33">
        <f t="shared" si="193"/>
        <v>0</v>
      </c>
      <c r="M220" s="130">
        <f t="shared" si="176"/>
        <v>0</v>
      </c>
      <c r="N220" s="100"/>
      <c r="O220" s="100"/>
      <c r="P220" s="100"/>
      <c r="Q220" s="38"/>
      <c r="R220" s="38"/>
      <c r="S220" s="17"/>
      <c r="T220" s="17"/>
      <c r="U220" s="18"/>
      <c r="V220" s="17"/>
      <c r="W220" s="85"/>
    </row>
    <row r="221" spans="1:24" x14ac:dyDescent="0.3">
      <c r="A221" s="1"/>
      <c r="B221" s="84">
        <v>193</v>
      </c>
      <c r="C221" s="93">
        <v>41985</v>
      </c>
      <c r="D221" s="23">
        <v>0.46875</v>
      </c>
      <c r="E221" s="23">
        <v>0.94305555555555554</v>
      </c>
      <c r="F221" s="23">
        <f t="shared" si="161"/>
        <v>0.47430555555555554</v>
      </c>
      <c r="G221" s="101">
        <v>11.5</v>
      </c>
      <c r="H221" s="100">
        <f t="shared" si="190"/>
        <v>1.5</v>
      </c>
      <c r="I221" s="33">
        <f t="shared" si="191"/>
        <v>10</v>
      </c>
      <c r="J221" s="28">
        <f t="shared" si="194"/>
        <v>2</v>
      </c>
      <c r="K221" s="100">
        <f t="shared" si="192"/>
        <v>2</v>
      </c>
      <c r="L221" s="33">
        <f t="shared" si="193"/>
        <v>0</v>
      </c>
      <c r="M221" s="130">
        <f t="shared" si="176"/>
        <v>269</v>
      </c>
      <c r="N221" s="100"/>
      <c r="O221" s="100"/>
      <c r="P221" s="100"/>
      <c r="Q221" s="38"/>
      <c r="R221" s="38"/>
      <c r="S221" s="17"/>
      <c r="T221" s="17"/>
      <c r="U221" s="18"/>
      <c r="V221" s="17"/>
      <c r="W221" s="85"/>
    </row>
    <row r="222" spans="1:24" x14ac:dyDescent="0.3">
      <c r="A222" s="1"/>
      <c r="B222" s="84">
        <v>194</v>
      </c>
      <c r="C222" s="93">
        <v>41986</v>
      </c>
      <c r="D222" s="23">
        <v>0.43611111111111112</v>
      </c>
      <c r="E222" s="23">
        <v>0.94097222222222221</v>
      </c>
      <c r="F222" s="23">
        <f t="shared" si="161"/>
        <v>0.50486111111111109</v>
      </c>
      <c r="G222" s="101">
        <v>12</v>
      </c>
      <c r="H222" s="100">
        <f t="shared" si="190"/>
        <v>1.5</v>
      </c>
      <c r="I222" s="33">
        <f t="shared" si="191"/>
        <v>10.5</v>
      </c>
      <c r="J222" s="28">
        <f t="shared" si="194"/>
        <v>2.5</v>
      </c>
      <c r="K222" s="100">
        <f t="shared" si="192"/>
        <v>2</v>
      </c>
      <c r="L222" s="33">
        <f t="shared" si="193"/>
        <v>0.5</v>
      </c>
      <c r="M222" s="130">
        <f t="shared" si="176"/>
        <v>354</v>
      </c>
      <c r="N222" s="100"/>
      <c r="O222" s="100"/>
      <c r="P222" s="100"/>
      <c r="Q222" s="38"/>
      <c r="R222" s="38"/>
      <c r="S222" s="17"/>
      <c r="T222" s="17"/>
      <c r="U222" s="18"/>
      <c r="V222" s="17"/>
      <c r="W222" s="85"/>
    </row>
    <row r="223" spans="1:24" x14ac:dyDescent="0.3">
      <c r="A223" s="1"/>
      <c r="B223" s="84">
        <v>195</v>
      </c>
      <c r="C223" s="93">
        <v>41987</v>
      </c>
      <c r="D223" s="23">
        <v>0.54027777777777775</v>
      </c>
      <c r="E223" s="23">
        <v>0.92013888888888884</v>
      </c>
      <c r="F223" s="23">
        <f t="shared" si="161"/>
        <v>0.37986111111111109</v>
      </c>
      <c r="G223" s="101">
        <v>9</v>
      </c>
      <c r="H223" s="100">
        <f t="shared" si="190"/>
        <v>1.5</v>
      </c>
      <c r="I223" s="33">
        <f t="shared" si="191"/>
        <v>7.5</v>
      </c>
      <c r="J223" s="28">
        <f t="shared" si="194"/>
        <v>0</v>
      </c>
      <c r="K223" s="100">
        <f t="shared" si="192"/>
        <v>0</v>
      </c>
      <c r="L223" s="33">
        <f t="shared" si="193"/>
        <v>0</v>
      </c>
      <c r="M223" s="130">
        <f t="shared" si="176"/>
        <v>0</v>
      </c>
      <c r="N223" s="100"/>
      <c r="O223" s="100"/>
      <c r="P223" s="100"/>
      <c r="Q223" s="38"/>
      <c r="R223" s="38"/>
      <c r="S223" s="17"/>
      <c r="T223" s="17"/>
      <c r="U223" s="18"/>
      <c r="V223" s="17"/>
      <c r="W223" s="85"/>
    </row>
    <row r="224" spans="1:24" x14ac:dyDescent="0.3">
      <c r="A224" s="1"/>
      <c r="B224" s="84">
        <v>196</v>
      </c>
      <c r="C224" s="93">
        <v>41988</v>
      </c>
      <c r="D224" s="175" t="s">
        <v>25</v>
      </c>
      <c r="E224" s="176"/>
      <c r="F224" s="23"/>
      <c r="G224" s="101"/>
      <c r="H224" s="100"/>
      <c r="I224" s="33"/>
      <c r="J224" s="28"/>
      <c r="K224" s="100"/>
      <c r="L224" s="33"/>
      <c r="M224" s="130"/>
      <c r="N224" s="100"/>
      <c r="O224" s="100"/>
      <c r="P224" s="100"/>
      <c r="Q224" s="38"/>
      <c r="R224" s="38"/>
      <c r="S224" s="17"/>
      <c r="T224" s="17"/>
      <c r="U224" s="18"/>
      <c r="V224" s="17"/>
      <c r="W224" s="85"/>
    </row>
    <row r="225" spans="1:24" x14ac:dyDescent="0.3">
      <c r="A225" s="1"/>
      <c r="B225" s="84">
        <v>197</v>
      </c>
      <c r="C225" s="93">
        <v>41989</v>
      </c>
      <c r="D225" s="175" t="s">
        <v>25</v>
      </c>
      <c r="E225" s="176"/>
      <c r="F225" s="23"/>
      <c r="G225" s="101"/>
      <c r="H225" s="100"/>
      <c r="I225" s="33"/>
      <c r="J225" s="28"/>
      <c r="K225" s="100"/>
      <c r="L225" s="33"/>
      <c r="M225" s="130"/>
      <c r="N225" s="100"/>
      <c r="O225" s="100"/>
      <c r="P225" s="100"/>
      <c r="Q225" s="38"/>
      <c r="R225" s="38"/>
      <c r="S225" s="17"/>
      <c r="T225" s="17"/>
      <c r="U225" s="18"/>
      <c r="V225" s="17"/>
      <c r="W225" s="85"/>
    </row>
    <row r="226" spans="1:24" x14ac:dyDescent="0.3">
      <c r="A226" s="1"/>
      <c r="B226" s="84">
        <v>198</v>
      </c>
      <c r="C226" s="93">
        <v>41990</v>
      </c>
      <c r="D226" s="23">
        <v>0.4597222222222222</v>
      </c>
      <c r="E226" s="23">
        <v>0.92013888888888884</v>
      </c>
      <c r="F226" s="23">
        <f t="shared" si="161"/>
        <v>0.46041666666666664</v>
      </c>
      <c r="G226" s="101">
        <v>11</v>
      </c>
      <c r="H226" s="100">
        <f t="shared" si="190"/>
        <v>1.5</v>
      </c>
      <c r="I226" s="33">
        <f t="shared" si="191"/>
        <v>9.5</v>
      </c>
      <c r="J226" s="28">
        <f t="shared" si="194"/>
        <v>1.5</v>
      </c>
      <c r="K226" s="100">
        <f t="shared" si="192"/>
        <v>1.5</v>
      </c>
      <c r="L226" s="33">
        <f t="shared" si="193"/>
        <v>0</v>
      </c>
      <c r="M226" s="130">
        <f t="shared" si="176"/>
        <v>202</v>
      </c>
      <c r="N226" s="100"/>
      <c r="O226" s="100"/>
      <c r="P226" s="100"/>
      <c r="Q226" s="38"/>
      <c r="R226" s="38"/>
      <c r="S226" s="17"/>
      <c r="T226" s="17"/>
      <c r="U226" s="18"/>
      <c r="V226" s="17"/>
      <c r="W226" s="85"/>
    </row>
    <row r="227" spans="1:24" x14ac:dyDescent="0.3">
      <c r="A227" s="1"/>
      <c r="B227" s="84">
        <v>199</v>
      </c>
      <c r="C227" s="93">
        <v>41991</v>
      </c>
      <c r="D227" s="96" t="s">
        <v>47</v>
      </c>
      <c r="E227" s="23">
        <v>0.92013888888888884</v>
      </c>
      <c r="F227" s="23"/>
      <c r="G227" s="101">
        <v>11.5</v>
      </c>
      <c r="H227" s="100">
        <f t="shared" si="190"/>
        <v>1.5</v>
      </c>
      <c r="I227" s="33">
        <f t="shared" si="191"/>
        <v>10</v>
      </c>
      <c r="J227" s="28">
        <f t="shared" si="194"/>
        <v>2</v>
      </c>
      <c r="K227" s="100">
        <f t="shared" si="192"/>
        <v>2</v>
      </c>
      <c r="L227" s="33">
        <f t="shared" si="193"/>
        <v>0</v>
      </c>
      <c r="M227" s="130">
        <f t="shared" si="176"/>
        <v>269</v>
      </c>
      <c r="N227" s="100"/>
      <c r="O227" s="100"/>
      <c r="P227" s="100"/>
      <c r="Q227" s="38"/>
      <c r="R227" s="38"/>
      <c r="S227" s="17"/>
      <c r="T227" s="17"/>
      <c r="U227" s="18"/>
      <c r="V227" s="17"/>
      <c r="W227" s="85"/>
    </row>
    <row r="228" spans="1:24" x14ac:dyDescent="0.3">
      <c r="A228" s="1"/>
      <c r="B228" s="84">
        <v>200</v>
      </c>
      <c r="C228" s="93">
        <v>41992</v>
      </c>
      <c r="D228" s="23">
        <v>0.54513888888888895</v>
      </c>
      <c r="E228" s="23">
        <v>0.94097222222222221</v>
      </c>
      <c r="F228" s="23">
        <f t="shared" si="161"/>
        <v>0.39583333333333326</v>
      </c>
      <c r="G228" s="101">
        <v>9.5</v>
      </c>
      <c r="H228" s="100">
        <f t="shared" si="190"/>
        <v>1.5</v>
      </c>
      <c r="I228" s="33">
        <f t="shared" si="191"/>
        <v>8</v>
      </c>
      <c r="J228" s="28">
        <f t="shared" si="194"/>
        <v>0</v>
      </c>
      <c r="K228" s="100">
        <f t="shared" si="192"/>
        <v>0</v>
      </c>
      <c r="L228" s="33">
        <f t="shared" si="193"/>
        <v>0</v>
      </c>
      <c r="M228" s="130">
        <f t="shared" si="176"/>
        <v>0</v>
      </c>
      <c r="N228" s="100"/>
      <c r="O228" s="100"/>
      <c r="P228" s="100"/>
      <c r="Q228" s="38"/>
      <c r="R228" s="38"/>
      <c r="S228" s="17"/>
      <c r="T228" s="17"/>
      <c r="U228" s="18"/>
      <c r="V228" s="17"/>
      <c r="W228" s="85"/>
    </row>
    <row r="229" spans="1:24" x14ac:dyDescent="0.3">
      <c r="A229" s="1"/>
      <c r="B229" s="84">
        <v>201</v>
      </c>
      <c r="C229" s="93">
        <v>41993</v>
      </c>
      <c r="D229" s="96" t="s">
        <v>47</v>
      </c>
      <c r="E229" s="23">
        <v>0.94166666666666676</v>
      </c>
      <c r="F229" s="23"/>
      <c r="G229" s="101">
        <v>9.5</v>
      </c>
      <c r="H229" s="100">
        <f t="shared" si="190"/>
        <v>1.5</v>
      </c>
      <c r="I229" s="33">
        <f t="shared" si="191"/>
        <v>8</v>
      </c>
      <c r="J229" s="28">
        <f t="shared" si="194"/>
        <v>0</v>
      </c>
      <c r="K229" s="100">
        <f t="shared" si="192"/>
        <v>0</v>
      </c>
      <c r="L229" s="33">
        <f t="shared" si="193"/>
        <v>0</v>
      </c>
      <c r="M229" s="130">
        <f t="shared" si="176"/>
        <v>0</v>
      </c>
      <c r="N229" s="100"/>
      <c r="O229" s="100"/>
      <c r="P229" s="100"/>
      <c r="Q229" s="38"/>
      <c r="R229" s="38"/>
      <c r="S229" s="17"/>
      <c r="T229" s="17"/>
      <c r="U229" s="18"/>
      <c r="V229" s="17"/>
      <c r="W229" s="85"/>
    </row>
    <row r="230" spans="1:24" x14ac:dyDescent="0.3">
      <c r="A230" s="1"/>
      <c r="B230" s="84">
        <v>202</v>
      </c>
      <c r="C230" s="93">
        <v>41994</v>
      </c>
      <c r="D230" s="23">
        <v>0.44236111111111115</v>
      </c>
      <c r="E230" s="23">
        <v>0.92083333333333339</v>
      </c>
      <c r="F230" s="23">
        <f t="shared" si="161"/>
        <v>0.47847222222222224</v>
      </c>
      <c r="G230" s="101">
        <v>11.5</v>
      </c>
      <c r="H230" s="100">
        <f t="shared" si="190"/>
        <v>1.5</v>
      </c>
      <c r="I230" s="33">
        <f t="shared" si="191"/>
        <v>10</v>
      </c>
      <c r="J230" s="28">
        <f t="shared" si="194"/>
        <v>2</v>
      </c>
      <c r="K230" s="100">
        <f t="shared" si="192"/>
        <v>2</v>
      </c>
      <c r="L230" s="33">
        <f t="shared" si="193"/>
        <v>0</v>
      </c>
      <c r="M230" s="130">
        <f t="shared" si="176"/>
        <v>269</v>
      </c>
      <c r="N230" s="100"/>
      <c r="O230" s="100"/>
      <c r="P230" s="100"/>
      <c r="Q230" s="38"/>
      <c r="R230" s="38"/>
      <c r="S230" s="17"/>
      <c r="T230" s="17"/>
      <c r="U230" s="18"/>
      <c r="V230" s="17"/>
      <c r="W230" s="85"/>
    </row>
    <row r="231" spans="1:24" x14ac:dyDescent="0.3">
      <c r="A231" s="1"/>
      <c r="B231" s="84">
        <v>203</v>
      </c>
      <c r="C231" s="93">
        <v>41995</v>
      </c>
      <c r="D231" s="175" t="s">
        <v>25</v>
      </c>
      <c r="E231" s="176"/>
      <c r="F231" s="23"/>
      <c r="G231" s="101"/>
      <c r="H231" s="100"/>
      <c r="I231" s="33"/>
      <c r="J231" s="28"/>
      <c r="K231" s="100"/>
      <c r="L231" s="33"/>
      <c r="M231" s="130"/>
      <c r="N231" s="100"/>
      <c r="O231" s="100"/>
      <c r="P231" s="100"/>
      <c r="Q231" s="38"/>
      <c r="R231" s="38"/>
      <c r="S231" s="17"/>
      <c r="T231" s="17"/>
      <c r="U231" s="18"/>
      <c r="V231" s="17"/>
      <c r="W231" s="85"/>
    </row>
    <row r="232" spans="1:24" x14ac:dyDescent="0.3">
      <c r="A232" s="1"/>
      <c r="B232" s="84">
        <v>204</v>
      </c>
      <c r="C232" s="93">
        <v>41996</v>
      </c>
      <c r="D232" s="175" t="s">
        <v>25</v>
      </c>
      <c r="E232" s="176"/>
      <c r="F232" s="23"/>
      <c r="G232" s="101"/>
      <c r="H232" s="100"/>
      <c r="I232" s="33"/>
      <c r="J232" s="28"/>
      <c r="K232" s="100"/>
      <c r="L232" s="33"/>
      <c r="M232" s="130"/>
      <c r="N232" s="100"/>
      <c r="O232" s="100"/>
      <c r="P232" s="100"/>
      <c r="Q232" s="38"/>
      <c r="R232" s="38"/>
      <c r="S232" s="17"/>
      <c r="T232" s="17"/>
      <c r="U232" s="18"/>
      <c r="V232" s="17"/>
      <c r="W232" s="85"/>
    </row>
    <row r="233" spans="1:24" x14ac:dyDescent="0.3">
      <c r="A233" s="1"/>
      <c r="B233" s="84">
        <v>205</v>
      </c>
      <c r="C233" s="93">
        <v>41997</v>
      </c>
      <c r="D233" s="175" t="s">
        <v>25</v>
      </c>
      <c r="E233" s="176"/>
      <c r="F233" s="23"/>
      <c r="G233" s="101"/>
      <c r="H233" s="100"/>
      <c r="I233" s="33"/>
      <c r="J233" s="28"/>
      <c r="K233" s="100"/>
      <c r="L233" s="33"/>
      <c r="M233" s="130"/>
      <c r="N233" s="100"/>
      <c r="O233" s="100"/>
      <c r="P233" s="100"/>
      <c r="Q233" s="38"/>
      <c r="R233" s="38"/>
      <c r="S233" s="17"/>
      <c r="T233" s="17"/>
      <c r="U233" s="18"/>
      <c r="V233" s="17"/>
      <c r="W233" s="85"/>
    </row>
    <row r="234" spans="1:24" s="1" customFormat="1" x14ac:dyDescent="0.3">
      <c r="B234" s="81"/>
      <c r="C234" s="86" t="s">
        <v>217</v>
      </c>
      <c r="D234" s="105"/>
      <c r="E234" s="105"/>
      <c r="F234" s="105"/>
      <c r="G234" s="87">
        <f>SUM(G220:G233)</f>
        <v>94.5</v>
      </c>
      <c r="H234" s="87">
        <f t="shared" ref="H234" si="208">SUM(H220:H233)</f>
        <v>13.5</v>
      </c>
      <c r="I234" s="87">
        <f t="shared" ref="I234" si="209">SUM(I220:I233)</f>
        <v>81</v>
      </c>
      <c r="J234" s="87">
        <f t="shared" ref="J234" si="210">SUM(J220:J233)</f>
        <v>10</v>
      </c>
      <c r="K234" s="87">
        <f t="shared" ref="K234" si="211">SUM(K220:K233)</f>
        <v>9.5</v>
      </c>
      <c r="L234" s="87">
        <f t="shared" ref="L234" si="212">SUM(L220:L233)</f>
        <v>0.5</v>
      </c>
      <c r="M234" s="131">
        <f t="shared" si="176"/>
        <v>1364</v>
      </c>
      <c r="N234" s="87">
        <v>0</v>
      </c>
      <c r="O234" s="87">
        <v>0</v>
      </c>
      <c r="P234" s="87">
        <v>0</v>
      </c>
      <c r="Q234" s="87">
        <f t="shared" ref="Q234" si="213">SUM(Q220:Q233)</f>
        <v>0</v>
      </c>
      <c r="R234" s="87">
        <f t="shared" ref="R234" si="214">SUM(R220:R233)</f>
        <v>0</v>
      </c>
      <c r="S234" s="87">
        <f t="shared" ref="S234" si="215">SUM(S220:S233)</f>
        <v>0</v>
      </c>
      <c r="T234" s="87">
        <f t="shared" ref="T234" si="216">SUM(T220:T233)</f>
        <v>0</v>
      </c>
      <c r="U234" s="87">
        <f t="shared" ref="U234" si="217">SUM(U220:U233)</f>
        <v>0</v>
      </c>
      <c r="V234" s="87">
        <f t="shared" ref="V234" si="218">SUM(V220:V233)</f>
        <v>0</v>
      </c>
      <c r="W234" s="106" t="s">
        <v>234</v>
      </c>
      <c r="X234" s="77"/>
    </row>
    <row r="235" spans="1:24" s="1" customFormat="1" ht="32.4" x14ac:dyDescent="0.3">
      <c r="B235" s="81"/>
      <c r="C235" s="107" t="s">
        <v>230</v>
      </c>
      <c r="D235" s="105"/>
      <c r="E235" s="105"/>
      <c r="F235" s="20"/>
      <c r="G235" s="87">
        <f>G234</f>
        <v>94.5</v>
      </c>
      <c r="H235" s="87">
        <f t="shared" ref="H235" si="219">H234</f>
        <v>13.5</v>
      </c>
      <c r="I235" s="87">
        <f>I234-J233</f>
        <v>81</v>
      </c>
      <c r="J235" s="87">
        <f>J234-J233</f>
        <v>10</v>
      </c>
      <c r="K235" s="87">
        <f>K234-K233</f>
        <v>9.5</v>
      </c>
      <c r="L235" s="87">
        <f>L234-L233</f>
        <v>0.5</v>
      </c>
      <c r="M235" s="131">
        <f t="shared" si="176"/>
        <v>1364</v>
      </c>
      <c r="N235" s="87">
        <v>0</v>
      </c>
      <c r="O235" s="87">
        <v>0</v>
      </c>
      <c r="P235" s="87">
        <v>0</v>
      </c>
      <c r="Q235" s="87">
        <f t="shared" ref="Q235:V235" si="220">Q234</f>
        <v>0</v>
      </c>
      <c r="R235" s="87">
        <f t="shared" si="220"/>
        <v>0</v>
      </c>
      <c r="S235" s="87">
        <f t="shared" si="220"/>
        <v>0</v>
      </c>
      <c r="T235" s="87">
        <f t="shared" si="220"/>
        <v>0</v>
      </c>
      <c r="U235" s="87">
        <f t="shared" si="220"/>
        <v>0</v>
      </c>
      <c r="V235" s="87">
        <f t="shared" si="220"/>
        <v>0</v>
      </c>
      <c r="W235" s="106"/>
    </row>
    <row r="236" spans="1:24" ht="32.4" x14ac:dyDescent="0.3">
      <c r="A236" s="1"/>
      <c r="B236" s="84">
        <v>206</v>
      </c>
      <c r="C236" s="95">
        <v>41998</v>
      </c>
      <c r="D236" s="23" t="s">
        <v>227</v>
      </c>
      <c r="E236" s="23" t="s">
        <v>227</v>
      </c>
      <c r="F236" s="23"/>
      <c r="G236" s="101">
        <v>8</v>
      </c>
      <c r="H236" s="100">
        <f t="shared" si="190"/>
        <v>0.5</v>
      </c>
      <c r="I236" s="33">
        <f t="shared" si="191"/>
        <v>7.5</v>
      </c>
      <c r="J236" s="28">
        <f t="shared" si="194"/>
        <v>0</v>
      </c>
      <c r="K236" s="100">
        <f t="shared" si="192"/>
        <v>0</v>
      </c>
      <c r="L236" s="33">
        <f t="shared" si="193"/>
        <v>0</v>
      </c>
      <c r="M236" s="130">
        <f t="shared" si="176"/>
        <v>0</v>
      </c>
      <c r="N236" s="100"/>
      <c r="O236" s="100"/>
      <c r="P236" s="100"/>
      <c r="Q236" s="38"/>
      <c r="R236" s="38"/>
      <c r="S236" s="17"/>
      <c r="T236" s="17"/>
      <c r="U236" s="18"/>
      <c r="V236" s="17">
        <v>808</v>
      </c>
      <c r="W236" s="85" t="s">
        <v>290</v>
      </c>
    </row>
    <row r="237" spans="1:24" x14ac:dyDescent="0.3">
      <c r="A237" s="1"/>
      <c r="B237" s="84">
        <v>207</v>
      </c>
      <c r="C237" s="93">
        <v>41999</v>
      </c>
      <c r="D237" s="96" t="s">
        <v>47</v>
      </c>
      <c r="E237" s="23">
        <v>0.94166666666666676</v>
      </c>
      <c r="F237" s="23"/>
      <c r="G237" s="101">
        <v>12</v>
      </c>
      <c r="H237" s="100">
        <f t="shared" si="190"/>
        <v>1.5</v>
      </c>
      <c r="I237" s="33">
        <f t="shared" si="191"/>
        <v>10.5</v>
      </c>
      <c r="J237" s="28">
        <f t="shared" si="194"/>
        <v>2.5</v>
      </c>
      <c r="K237" s="100">
        <f t="shared" si="192"/>
        <v>2</v>
      </c>
      <c r="L237" s="33">
        <f t="shared" si="193"/>
        <v>0.5</v>
      </c>
      <c r="M237" s="130">
        <f t="shared" si="176"/>
        <v>354</v>
      </c>
      <c r="N237" s="100"/>
      <c r="O237" s="100"/>
      <c r="P237" s="100"/>
      <c r="Q237" s="38"/>
      <c r="R237" s="38"/>
      <c r="S237" s="17"/>
      <c r="T237" s="17"/>
      <c r="U237" s="18"/>
      <c r="V237" s="17"/>
      <c r="W237" s="85"/>
    </row>
    <row r="238" spans="1:24" x14ac:dyDescent="0.3">
      <c r="A238" s="1"/>
      <c r="B238" s="84">
        <v>208</v>
      </c>
      <c r="C238" s="93">
        <v>42000</v>
      </c>
      <c r="D238" s="96" t="s">
        <v>47</v>
      </c>
      <c r="E238" s="23">
        <v>0.98263888888888884</v>
      </c>
      <c r="F238" s="23"/>
      <c r="G238" s="101">
        <v>9.5</v>
      </c>
      <c r="H238" s="100">
        <f t="shared" si="190"/>
        <v>1.5</v>
      </c>
      <c r="I238" s="33">
        <f t="shared" si="191"/>
        <v>8</v>
      </c>
      <c r="J238" s="28">
        <f t="shared" si="194"/>
        <v>0</v>
      </c>
      <c r="K238" s="100">
        <f t="shared" si="192"/>
        <v>0</v>
      </c>
      <c r="L238" s="33">
        <f t="shared" si="193"/>
        <v>0</v>
      </c>
      <c r="M238" s="130">
        <f t="shared" si="176"/>
        <v>0</v>
      </c>
      <c r="N238" s="100"/>
      <c r="O238" s="100"/>
      <c r="P238" s="100"/>
      <c r="Q238" s="38"/>
      <c r="R238" s="38"/>
      <c r="S238" s="17"/>
      <c r="T238" s="17"/>
      <c r="U238" s="18"/>
      <c r="V238" s="17"/>
      <c r="W238" s="85"/>
    </row>
    <row r="239" spans="1:24" x14ac:dyDescent="0.3">
      <c r="A239" s="1"/>
      <c r="B239" s="84">
        <v>209</v>
      </c>
      <c r="C239" s="93">
        <v>42001</v>
      </c>
      <c r="D239" s="23">
        <v>0.50208333333333333</v>
      </c>
      <c r="E239" s="23">
        <v>0.93819444444444444</v>
      </c>
      <c r="F239" s="23">
        <f t="shared" si="161"/>
        <v>0.43611111111111112</v>
      </c>
      <c r="G239" s="101">
        <v>10.5</v>
      </c>
      <c r="H239" s="100">
        <f t="shared" si="190"/>
        <v>1.5</v>
      </c>
      <c r="I239" s="33">
        <f t="shared" si="191"/>
        <v>9</v>
      </c>
      <c r="J239" s="28">
        <f t="shared" si="194"/>
        <v>1</v>
      </c>
      <c r="K239" s="100">
        <f t="shared" si="192"/>
        <v>1</v>
      </c>
      <c r="L239" s="33">
        <f t="shared" si="193"/>
        <v>0</v>
      </c>
      <c r="M239" s="130">
        <f t="shared" si="176"/>
        <v>135</v>
      </c>
      <c r="N239" s="100"/>
      <c r="O239" s="100"/>
      <c r="P239" s="100"/>
      <c r="Q239" s="38"/>
      <c r="R239" s="38"/>
      <c r="S239" s="17"/>
      <c r="T239" s="17"/>
      <c r="U239" s="18"/>
      <c r="V239" s="17"/>
      <c r="W239" s="85"/>
    </row>
    <row r="240" spans="1:24" x14ac:dyDescent="0.3">
      <c r="A240" s="1"/>
      <c r="B240" s="84">
        <v>210</v>
      </c>
      <c r="C240" s="93">
        <v>42002</v>
      </c>
      <c r="D240" s="175" t="s">
        <v>25</v>
      </c>
      <c r="E240" s="176"/>
      <c r="F240" s="23"/>
      <c r="G240" s="101"/>
      <c r="H240" s="100"/>
      <c r="I240" s="33"/>
      <c r="J240" s="28"/>
      <c r="K240" s="100"/>
      <c r="L240" s="33"/>
      <c r="M240" s="130">
        <f t="shared" si="176"/>
        <v>0</v>
      </c>
      <c r="N240" s="100"/>
      <c r="O240" s="100"/>
      <c r="P240" s="100"/>
      <c r="Q240" s="38"/>
      <c r="R240" s="38"/>
      <c r="S240" s="17"/>
      <c r="T240" s="17"/>
      <c r="U240" s="18"/>
      <c r="V240" s="17"/>
      <c r="W240" s="85"/>
    </row>
    <row r="241" spans="1:23" x14ac:dyDescent="0.3">
      <c r="A241" s="1"/>
      <c r="B241" s="84">
        <v>211</v>
      </c>
      <c r="C241" s="93">
        <v>42003</v>
      </c>
      <c r="D241" s="23">
        <v>0.46597222222222223</v>
      </c>
      <c r="E241" s="23">
        <v>0.92013888888888884</v>
      </c>
      <c r="F241" s="23">
        <f t="shared" si="161"/>
        <v>0.45416666666666661</v>
      </c>
      <c r="G241" s="101">
        <v>11</v>
      </c>
      <c r="H241" s="100">
        <f t="shared" si="190"/>
        <v>1.5</v>
      </c>
      <c r="I241" s="33">
        <f t="shared" si="191"/>
        <v>9.5</v>
      </c>
      <c r="J241" s="28">
        <f t="shared" si="194"/>
        <v>1.5</v>
      </c>
      <c r="K241" s="100">
        <f t="shared" si="192"/>
        <v>1.5</v>
      </c>
      <c r="L241" s="33">
        <f t="shared" si="193"/>
        <v>0</v>
      </c>
      <c r="M241" s="130">
        <f t="shared" si="176"/>
        <v>202</v>
      </c>
      <c r="N241" s="100"/>
      <c r="O241" s="100"/>
      <c r="P241" s="100"/>
      <c r="Q241" s="38"/>
      <c r="R241" s="38"/>
      <c r="S241" s="17"/>
      <c r="T241" s="17"/>
      <c r="U241" s="18"/>
      <c r="V241" s="17"/>
      <c r="W241" s="85"/>
    </row>
    <row r="242" spans="1:23" ht="16.8" thickBot="1" x14ac:dyDescent="0.35">
      <c r="A242" s="1"/>
      <c r="B242" s="84">
        <v>212</v>
      </c>
      <c r="C242" s="93">
        <v>42004</v>
      </c>
      <c r="D242" s="23">
        <v>0.4604166666666667</v>
      </c>
      <c r="E242" s="23">
        <v>0.91736111111111107</v>
      </c>
      <c r="F242" s="23">
        <f t="shared" si="161"/>
        <v>0.45694444444444438</v>
      </c>
      <c r="G242" s="101">
        <v>11</v>
      </c>
      <c r="H242" s="100">
        <f t="shared" si="190"/>
        <v>1.5</v>
      </c>
      <c r="I242" s="33">
        <f t="shared" si="191"/>
        <v>9.5</v>
      </c>
      <c r="J242" s="28">
        <f t="shared" si="194"/>
        <v>1.5</v>
      </c>
      <c r="K242" s="100">
        <f t="shared" si="192"/>
        <v>1.5</v>
      </c>
      <c r="L242" s="33">
        <f t="shared" si="193"/>
        <v>0</v>
      </c>
      <c r="M242" s="130">
        <f t="shared" si="176"/>
        <v>202</v>
      </c>
      <c r="N242" s="100"/>
      <c r="O242" s="100"/>
      <c r="P242" s="100"/>
      <c r="Q242" s="38"/>
      <c r="R242" s="38"/>
      <c r="S242" s="17"/>
      <c r="T242" s="17"/>
      <c r="U242" s="18"/>
      <c r="V242" s="17"/>
      <c r="W242" s="85"/>
    </row>
    <row r="243" spans="1:23" x14ac:dyDescent="0.3">
      <c r="A243" s="1"/>
      <c r="B243" s="166"/>
      <c r="C243" s="86" t="s">
        <v>217</v>
      </c>
      <c r="D243" s="105"/>
      <c r="E243" s="105"/>
      <c r="F243" s="105"/>
      <c r="G243" s="87">
        <f>SUM(G236:G242)</f>
        <v>62</v>
      </c>
      <c r="H243" s="87">
        <f t="shared" ref="H243:M243" si="221">SUM(H236:H242)</f>
        <v>8</v>
      </c>
      <c r="I243" s="87">
        <f t="shared" si="221"/>
        <v>54</v>
      </c>
      <c r="J243" s="87">
        <f t="shared" si="221"/>
        <v>6.5</v>
      </c>
      <c r="K243" s="87">
        <f t="shared" si="221"/>
        <v>6</v>
      </c>
      <c r="L243" s="87">
        <f t="shared" si="221"/>
        <v>0.5</v>
      </c>
      <c r="M243" s="131">
        <f t="shared" si="221"/>
        <v>893</v>
      </c>
      <c r="N243" s="87"/>
      <c r="O243" s="87"/>
      <c r="P243" s="87"/>
      <c r="Q243" s="87">
        <f t="shared" ref="Q243:V243" si="222">SUM(Q229:Q242)</f>
        <v>0</v>
      </c>
      <c r="R243" s="87">
        <f t="shared" si="222"/>
        <v>0</v>
      </c>
      <c r="S243" s="87">
        <f t="shared" si="222"/>
        <v>0</v>
      </c>
      <c r="T243" s="87">
        <f t="shared" si="222"/>
        <v>0</v>
      </c>
      <c r="U243" s="87">
        <f t="shared" si="222"/>
        <v>0</v>
      </c>
      <c r="V243" s="87">
        <f t="shared" si="222"/>
        <v>808</v>
      </c>
      <c r="W243" s="106" t="s">
        <v>200</v>
      </c>
    </row>
    <row r="244" spans="1:23" ht="16.8" thickBot="1" x14ac:dyDescent="0.35">
      <c r="A244" s="1"/>
      <c r="B244" s="167"/>
      <c r="C244" s="168" t="s">
        <v>94</v>
      </c>
      <c r="D244" s="169"/>
      <c r="E244" s="169"/>
      <c r="F244" s="169"/>
      <c r="G244" s="170">
        <f>G243+G235+G219+G203+G187+G171+G155+G139+G123+G107+G91+G75+G59+G43+G27+G11</f>
        <v>1115.5</v>
      </c>
      <c r="H244" s="170">
        <f t="shared" ref="H244:V244" si="223">H243+H235+H219+H203+H187+H171+H155+H139+H123+H107+H91+H75+H59+H43+H27+H11</f>
        <v>145.5</v>
      </c>
      <c r="I244" s="170">
        <f t="shared" si="223"/>
        <v>965</v>
      </c>
      <c r="J244" s="170">
        <f t="shared" si="223"/>
        <v>105.5</v>
      </c>
      <c r="K244" s="170">
        <f t="shared" si="223"/>
        <v>99</v>
      </c>
      <c r="L244" s="170">
        <f t="shared" si="223"/>
        <v>6.5</v>
      </c>
      <c r="M244" s="171">
        <f t="shared" si="223"/>
        <v>14428</v>
      </c>
      <c r="N244" s="170"/>
      <c r="O244" s="170"/>
      <c r="P244" s="170">
        <v>1751</v>
      </c>
      <c r="Q244" s="170">
        <f t="shared" si="223"/>
        <v>0</v>
      </c>
      <c r="R244" s="170">
        <f t="shared" si="223"/>
        <v>0</v>
      </c>
      <c r="S244" s="170">
        <f t="shared" si="223"/>
        <v>1</v>
      </c>
      <c r="T244" s="170">
        <f t="shared" si="223"/>
        <v>826</v>
      </c>
      <c r="U244" s="170">
        <v>6</v>
      </c>
      <c r="V244" s="170">
        <f t="shared" si="223"/>
        <v>4094</v>
      </c>
      <c r="W244" s="145">
        <v>21099</v>
      </c>
    </row>
    <row r="245" spans="1:23" ht="16.8" thickBot="1" x14ac:dyDescent="0.35">
      <c r="B245" s="146" t="s">
        <v>293</v>
      </c>
      <c r="C245" s="158"/>
      <c r="D245" s="158"/>
      <c r="E245" s="158"/>
      <c r="F245" s="158"/>
      <c r="G245" s="159"/>
      <c r="H245" s="159"/>
      <c r="I245" s="159"/>
      <c r="J245" s="159"/>
      <c r="K245" s="159"/>
      <c r="L245" s="159"/>
      <c r="M245" s="172">
        <v>14428</v>
      </c>
      <c r="N245" s="159"/>
      <c r="O245" s="159"/>
      <c r="P245" s="173">
        <v>1751</v>
      </c>
      <c r="Q245" s="158"/>
      <c r="R245" s="158"/>
      <c r="S245" s="158"/>
      <c r="T245" s="146">
        <v>826</v>
      </c>
      <c r="U245" s="158"/>
      <c r="V245" s="146">
        <v>4094</v>
      </c>
      <c r="W245" s="146">
        <f>SUM(M245+P245+T245+V245)</f>
        <v>21099</v>
      </c>
    </row>
  </sheetData>
  <autoFilter ref="A1:X244"/>
  <mergeCells count="38">
    <mergeCell ref="D33:E33"/>
    <mergeCell ref="D2:E2"/>
    <mergeCell ref="D17:E17"/>
    <mergeCell ref="D18:E18"/>
    <mergeCell ref="D19:E19"/>
    <mergeCell ref="D20:E20"/>
    <mergeCell ref="D21:E21"/>
    <mergeCell ref="D22:E22"/>
    <mergeCell ref="D23:E23"/>
    <mergeCell ref="D24:E24"/>
    <mergeCell ref="D224:E224"/>
    <mergeCell ref="A141:A144"/>
    <mergeCell ref="D34:E34"/>
    <mergeCell ref="D35:E35"/>
    <mergeCell ref="D38:E38"/>
    <mergeCell ref="D41:E41"/>
    <mergeCell ref="D44:E44"/>
    <mergeCell ref="D50:E50"/>
    <mergeCell ref="D51:E51"/>
    <mergeCell ref="D52:E52"/>
    <mergeCell ref="D57:E57"/>
    <mergeCell ref="D64:E64"/>
    <mergeCell ref="D66:E66"/>
    <mergeCell ref="D201:E201"/>
    <mergeCell ref="D211:E211"/>
    <mergeCell ref="A212:A215"/>
    <mergeCell ref="D212:E212"/>
    <mergeCell ref="D214:E214"/>
    <mergeCell ref="A176:A179"/>
    <mergeCell ref="D194:E194"/>
    <mergeCell ref="D195:E195"/>
    <mergeCell ref="D196:E196"/>
    <mergeCell ref="D197:E197"/>
    <mergeCell ref="D231:E231"/>
    <mergeCell ref="D232:E232"/>
    <mergeCell ref="D233:E233"/>
    <mergeCell ref="D240:E240"/>
    <mergeCell ref="D225:E225"/>
  </mergeCells>
  <phoneticPr fontId="2" type="noConversion"/>
  <pageMargins left="0.25" right="0.25" top="0.75" bottom="0.75" header="0.3" footer="0.3"/>
  <pageSetup paperSize="9" scale="58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39"/>
  <sheetViews>
    <sheetView zoomScale="70" zoomScaleNormal="70" workbookViewId="0">
      <pane ySplit="1" topLeftCell="A1322" activePane="bottomLeft" state="frozen"/>
      <selection pane="bottomLeft" activeCell="W1339" sqref="W1339"/>
    </sheetView>
  </sheetViews>
  <sheetFormatPr defaultRowHeight="16.2" x14ac:dyDescent="0.3"/>
  <cols>
    <col min="1" max="1" width="10.77734375" style="132" customWidth="1"/>
    <col min="2" max="2" width="11.5546875" style="132" customWidth="1"/>
    <col min="3" max="3" width="25.5546875" style="132" customWidth="1"/>
    <col min="4" max="4" width="15.33203125" style="132" customWidth="1"/>
    <col min="5" max="5" width="14.77734375" style="132" customWidth="1"/>
    <col min="6" max="6" width="11" style="132" customWidth="1"/>
    <col min="7" max="7" width="8.88671875" style="132" customWidth="1"/>
    <col min="8" max="8" width="12.44140625" style="132" customWidth="1"/>
    <col min="9" max="9" width="8.77734375" style="132" customWidth="1"/>
    <col min="10" max="10" width="6.109375" style="132" customWidth="1"/>
    <col min="11" max="11" width="9.88671875" style="132" customWidth="1"/>
    <col min="12" max="12" width="9.109375" style="134" customWidth="1"/>
    <col min="13" max="13" width="11.21875" style="132" customWidth="1"/>
    <col min="14" max="14" width="10.21875" style="132" customWidth="1"/>
    <col min="15" max="16" width="10.88671875" style="132" customWidth="1"/>
    <col min="17" max="17" width="7.44140625" style="132" customWidth="1"/>
    <col min="18" max="18" width="10.6640625" style="132" customWidth="1"/>
    <col min="19" max="19" width="8" style="132" customWidth="1"/>
    <col min="20" max="20" width="11.77734375" style="132" customWidth="1"/>
    <col min="21" max="21" width="8.77734375" style="132" customWidth="1"/>
    <col min="22" max="22" width="10" style="132" customWidth="1"/>
    <col min="23" max="23" width="11.44140625" style="133" customWidth="1"/>
    <col min="24" max="16384" width="8.88671875" style="132"/>
  </cols>
  <sheetData>
    <row r="1" spans="1:23" ht="96.6" customHeight="1" thickBot="1" x14ac:dyDescent="0.35">
      <c r="A1" s="1" t="s">
        <v>31</v>
      </c>
      <c r="B1" s="147" t="s">
        <v>12</v>
      </c>
      <c r="C1" s="2" t="s">
        <v>13</v>
      </c>
      <c r="D1" s="3" t="s">
        <v>0</v>
      </c>
      <c r="E1" s="3" t="s">
        <v>14</v>
      </c>
      <c r="F1" s="4" t="s">
        <v>1</v>
      </c>
      <c r="G1" s="5" t="s">
        <v>33</v>
      </c>
      <c r="H1" s="5" t="s">
        <v>283</v>
      </c>
      <c r="I1" s="6" t="s">
        <v>38</v>
      </c>
      <c r="J1" s="6" t="s">
        <v>160</v>
      </c>
      <c r="K1" s="6" t="s">
        <v>34</v>
      </c>
      <c r="L1" s="99" t="s">
        <v>35</v>
      </c>
      <c r="M1" s="7" t="s">
        <v>2</v>
      </c>
      <c r="N1" s="6" t="s">
        <v>280</v>
      </c>
      <c r="O1" s="6" t="s">
        <v>281</v>
      </c>
      <c r="P1" s="129" t="s">
        <v>282</v>
      </c>
      <c r="Q1" s="6" t="s">
        <v>214</v>
      </c>
      <c r="R1" s="6" t="s">
        <v>215</v>
      </c>
      <c r="S1" s="6" t="s">
        <v>3</v>
      </c>
      <c r="T1" s="6" t="s">
        <v>161</v>
      </c>
      <c r="U1" s="5" t="s">
        <v>212</v>
      </c>
      <c r="V1" s="6" t="s">
        <v>213</v>
      </c>
      <c r="W1" s="149" t="s">
        <v>15</v>
      </c>
    </row>
    <row r="2" spans="1:23" x14ac:dyDescent="0.3">
      <c r="A2" s="8" t="s">
        <v>16</v>
      </c>
      <c r="B2" s="9">
        <v>1</v>
      </c>
      <c r="C2" s="24">
        <v>42370</v>
      </c>
      <c r="D2" s="148">
        <v>0.4493287037037037</v>
      </c>
      <c r="E2" s="43">
        <v>0.81652777777777785</v>
      </c>
      <c r="F2" s="16">
        <f>E2-D2</f>
        <v>0.36719907407407415</v>
      </c>
      <c r="G2" s="28">
        <v>9</v>
      </c>
      <c r="H2" s="38">
        <f>IF(G2&gt;=9,1.5,0.5)</f>
        <v>1.5</v>
      </c>
      <c r="I2" s="13">
        <f>IF((G2="？"),"?",(G2-H2))</f>
        <v>7.5</v>
      </c>
      <c r="J2" s="13">
        <f>IF(I2-8&lt;0,0,(I2-8))</f>
        <v>0</v>
      </c>
      <c r="K2" s="38">
        <f>IF(2&lt;J2,2,J2)</f>
        <v>0</v>
      </c>
      <c r="L2" s="28">
        <f>J2-K2</f>
        <v>0</v>
      </c>
      <c r="M2" s="38">
        <f>IF(K2="?",0,ROUND(102*4/3*K2+102*5/3*L2,0))</f>
        <v>0</v>
      </c>
      <c r="N2" s="38"/>
      <c r="O2" s="38"/>
      <c r="P2" s="38"/>
      <c r="Q2" s="38"/>
      <c r="R2" s="38"/>
      <c r="S2" s="13"/>
      <c r="T2" s="13"/>
      <c r="U2" s="12"/>
      <c r="V2" s="89"/>
      <c r="W2" s="83" t="s">
        <v>216</v>
      </c>
    </row>
    <row r="3" spans="1:23" x14ac:dyDescent="0.3">
      <c r="A3" s="1" t="s">
        <v>133</v>
      </c>
      <c r="B3" s="14">
        <v>2</v>
      </c>
      <c r="C3" s="24">
        <v>42371</v>
      </c>
      <c r="D3" s="44">
        <v>0.54803240740740744</v>
      </c>
      <c r="E3" s="43">
        <v>0.91826388888888888</v>
      </c>
      <c r="F3" s="16">
        <f t="shared" ref="F3:F34" si="0">E3-D3</f>
        <v>0.37023148148148144</v>
      </c>
      <c r="G3" s="17">
        <v>9</v>
      </c>
      <c r="H3" s="38">
        <f t="shared" ref="H3:H67" si="1">IF(G3&gt;=9,1.5,0.5)</f>
        <v>1.5</v>
      </c>
      <c r="I3" s="17">
        <f t="shared" ref="I3:I34" si="2">IF((G3="？"),"?",(G3-H3))</f>
        <v>7.5</v>
      </c>
      <c r="J3" s="13">
        <f>IF(I3-8&lt;0,0,(I3-8))</f>
        <v>0</v>
      </c>
      <c r="K3" s="38">
        <f t="shared" ref="K3:K34" si="3">IF(2&lt;J3,2,J3)</f>
        <v>0</v>
      </c>
      <c r="L3" s="33">
        <f t="shared" ref="L3:L34" si="4">J3-K3</f>
        <v>0</v>
      </c>
      <c r="M3" s="38">
        <f t="shared" ref="M3:M34" si="5">IF(K3="?",0,ROUND(102*4/3*K3+102*5/3*L3,0))</f>
        <v>0</v>
      </c>
      <c r="N3" s="38"/>
      <c r="O3" s="38"/>
      <c r="P3" s="38"/>
      <c r="Q3" s="38"/>
      <c r="R3" s="38"/>
      <c r="S3" s="17"/>
      <c r="T3" s="17"/>
      <c r="U3" s="18"/>
      <c r="V3" s="90"/>
      <c r="W3" s="162"/>
    </row>
    <row r="4" spans="1:23" x14ac:dyDescent="0.3">
      <c r="A4" s="1" t="s">
        <v>136</v>
      </c>
      <c r="B4" s="14">
        <v>3</v>
      </c>
      <c r="C4" s="15">
        <v>42372</v>
      </c>
      <c r="D4" s="186" t="s">
        <v>40</v>
      </c>
      <c r="E4" s="187"/>
      <c r="F4" s="16"/>
      <c r="G4" s="17"/>
      <c r="H4" s="38"/>
      <c r="I4" s="17"/>
      <c r="J4" s="13">
        <f t="shared" ref="J4:J16" si="6">IF(I4-8&lt;0,0,(I4-8))</f>
        <v>0</v>
      </c>
      <c r="K4" s="38"/>
      <c r="L4" s="33"/>
      <c r="M4" s="38"/>
      <c r="N4" s="38"/>
      <c r="O4" s="38"/>
      <c r="P4" s="38"/>
      <c r="Q4" s="38"/>
      <c r="R4" s="38"/>
      <c r="S4" s="17"/>
      <c r="T4" s="17"/>
      <c r="U4" s="18"/>
      <c r="V4" s="17"/>
      <c r="W4" s="85"/>
    </row>
    <row r="5" spans="1:23" x14ac:dyDescent="0.3">
      <c r="A5" s="1" t="s">
        <v>162</v>
      </c>
      <c r="B5" s="14">
        <v>4</v>
      </c>
      <c r="C5" s="15">
        <v>42373</v>
      </c>
      <c r="D5" s="44">
        <v>0.50200231481481483</v>
      </c>
      <c r="E5" s="43">
        <v>0.91931712962962964</v>
      </c>
      <c r="F5" s="16">
        <f t="shared" si="0"/>
        <v>0.41731481481481481</v>
      </c>
      <c r="G5" s="17">
        <v>10</v>
      </c>
      <c r="H5" s="38">
        <f t="shared" si="1"/>
        <v>1.5</v>
      </c>
      <c r="I5" s="17">
        <f t="shared" si="2"/>
        <v>8.5</v>
      </c>
      <c r="J5" s="13">
        <f t="shared" si="6"/>
        <v>0.5</v>
      </c>
      <c r="K5" s="38">
        <f t="shared" si="3"/>
        <v>0.5</v>
      </c>
      <c r="L5" s="33">
        <f t="shared" si="4"/>
        <v>0</v>
      </c>
      <c r="M5" s="38">
        <f t="shared" si="5"/>
        <v>68</v>
      </c>
      <c r="N5" s="38"/>
      <c r="O5" s="38"/>
      <c r="P5" s="38"/>
      <c r="Q5" s="38"/>
      <c r="R5" s="38"/>
      <c r="S5" s="17"/>
      <c r="T5" s="17"/>
      <c r="U5" s="18"/>
      <c r="V5" s="17"/>
      <c r="W5" s="85"/>
    </row>
    <row r="6" spans="1:23" x14ac:dyDescent="0.3">
      <c r="A6" s="1" t="s">
        <v>80</v>
      </c>
      <c r="B6" s="14">
        <v>5</v>
      </c>
      <c r="C6" s="15">
        <v>42374</v>
      </c>
      <c r="D6" s="44">
        <v>0.46832175925925923</v>
      </c>
      <c r="E6" s="43">
        <v>0.92243055555555553</v>
      </c>
      <c r="F6" s="16">
        <f t="shared" si="0"/>
        <v>0.4541087962962963</v>
      </c>
      <c r="G6" s="17">
        <v>11</v>
      </c>
      <c r="H6" s="38">
        <f t="shared" si="1"/>
        <v>1.5</v>
      </c>
      <c r="I6" s="17">
        <f t="shared" si="2"/>
        <v>9.5</v>
      </c>
      <c r="J6" s="13">
        <f t="shared" si="6"/>
        <v>1.5</v>
      </c>
      <c r="K6" s="38">
        <f t="shared" si="3"/>
        <v>1.5</v>
      </c>
      <c r="L6" s="33">
        <f t="shared" si="4"/>
        <v>0</v>
      </c>
      <c r="M6" s="38">
        <f t="shared" si="5"/>
        <v>204</v>
      </c>
      <c r="N6" s="38"/>
      <c r="O6" s="38"/>
      <c r="P6" s="38"/>
      <c r="Q6" s="38"/>
      <c r="R6" s="38"/>
      <c r="S6" s="17"/>
      <c r="T6" s="17"/>
      <c r="U6" s="18"/>
      <c r="V6" s="17"/>
      <c r="W6" s="85"/>
    </row>
    <row r="7" spans="1:23" x14ac:dyDescent="0.3">
      <c r="A7" s="1" t="s">
        <v>132</v>
      </c>
      <c r="B7" s="14">
        <v>6</v>
      </c>
      <c r="C7" s="15">
        <v>42375</v>
      </c>
      <c r="D7" s="186" t="s">
        <v>40</v>
      </c>
      <c r="E7" s="187"/>
      <c r="F7" s="16"/>
      <c r="G7" s="17"/>
      <c r="H7" s="38"/>
      <c r="I7" s="17"/>
      <c r="J7" s="13"/>
      <c r="K7" s="38"/>
      <c r="L7" s="33"/>
      <c r="M7" s="38"/>
      <c r="N7" s="38"/>
      <c r="O7" s="38"/>
      <c r="P7" s="38"/>
      <c r="Q7" s="38"/>
      <c r="R7" s="38"/>
      <c r="S7" s="17"/>
      <c r="T7" s="17"/>
      <c r="U7" s="18"/>
      <c r="V7" s="17"/>
      <c r="W7" s="85"/>
    </row>
    <row r="8" spans="1:23" x14ac:dyDescent="0.3">
      <c r="A8" s="46"/>
      <c r="B8" s="14">
        <v>7</v>
      </c>
      <c r="C8" s="15">
        <v>42376</v>
      </c>
      <c r="D8" s="186" t="s">
        <v>40</v>
      </c>
      <c r="E8" s="187"/>
      <c r="F8" s="16"/>
      <c r="G8" s="17"/>
      <c r="H8" s="38"/>
      <c r="I8" s="17"/>
      <c r="J8" s="13"/>
      <c r="K8" s="38"/>
      <c r="L8" s="33"/>
      <c r="M8" s="38"/>
      <c r="N8" s="38"/>
      <c r="O8" s="38"/>
      <c r="P8" s="38"/>
      <c r="Q8" s="38"/>
      <c r="R8" s="38"/>
      <c r="S8" s="17"/>
      <c r="T8" s="17"/>
      <c r="U8" s="18"/>
      <c r="V8" s="17"/>
      <c r="W8" s="85"/>
    </row>
    <row r="9" spans="1:23" x14ac:dyDescent="0.3">
      <c r="A9" s="1"/>
      <c r="B9" s="61"/>
      <c r="C9" s="137" t="s">
        <v>190</v>
      </c>
      <c r="D9" s="138"/>
      <c r="E9" s="139"/>
      <c r="F9" s="140"/>
      <c r="G9" s="141">
        <f>SUM(G2:G8)</f>
        <v>39</v>
      </c>
      <c r="H9" s="141">
        <f t="shared" ref="H9:V9" si="7">SUM(H2:H8)</f>
        <v>6</v>
      </c>
      <c r="I9" s="141">
        <f t="shared" si="7"/>
        <v>33</v>
      </c>
      <c r="J9" s="141">
        <f t="shared" si="7"/>
        <v>2</v>
      </c>
      <c r="K9" s="141">
        <f t="shared" si="7"/>
        <v>2</v>
      </c>
      <c r="L9" s="142">
        <f t="shared" si="7"/>
        <v>0</v>
      </c>
      <c r="M9" s="141">
        <f t="shared" si="7"/>
        <v>272</v>
      </c>
      <c r="N9" s="141"/>
      <c r="O9" s="141"/>
      <c r="P9" s="141"/>
      <c r="Q9" s="141">
        <f t="shared" si="7"/>
        <v>0</v>
      </c>
      <c r="R9" s="141">
        <f t="shared" si="7"/>
        <v>0</v>
      </c>
      <c r="S9" s="141">
        <v>0</v>
      </c>
      <c r="T9" s="141">
        <f t="shared" si="7"/>
        <v>0</v>
      </c>
      <c r="U9" s="141">
        <f t="shared" si="7"/>
        <v>0</v>
      </c>
      <c r="V9" s="141">
        <f t="shared" si="7"/>
        <v>0</v>
      </c>
      <c r="W9" s="163" t="s">
        <v>238</v>
      </c>
    </row>
    <row r="10" spans="1:23" x14ac:dyDescent="0.3">
      <c r="B10" s="14">
        <v>8</v>
      </c>
      <c r="C10" s="15">
        <v>42377</v>
      </c>
      <c r="D10" s="186" t="s">
        <v>40</v>
      </c>
      <c r="E10" s="187"/>
      <c r="F10" s="16"/>
      <c r="G10" s="17"/>
      <c r="H10" s="38"/>
      <c r="I10" s="17"/>
      <c r="J10" s="13"/>
      <c r="K10" s="38"/>
      <c r="L10" s="33"/>
      <c r="M10" s="38"/>
      <c r="N10" s="38"/>
      <c r="O10" s="38"/>
      <c r="P10" s="38"/>
      <c r="Q10" s="38"/>
      <c r="R10" s="38"/>
      <c r="S10" s="17"/>
      <c r="T10" s="17"/>
      <c r="U10" s="18"/>
      <c r="V10" s="17"/>
      <c r="W10" s="85"/>
    </row>
    <row r="11" spans="1:23" x14ac:dyDescent="0.3">
      <c r="B11" s="14">
        <v>9</v>
      </c>
      <c r="C11" s="15">
        <v>42378</v>
      </c>
      <c r="D11" s="186" t="s">
        <v>40</v>
      </c>
      <c r="E11" s="187"/>
      <c r="F11" s="16"/>
      <c r="G11" s="17"/>
      <c r="H11" s="38"/>
      <c r="I11" s="17"/>
      <c r="J11" s="13"/>
      <c r="K11" s="38"/>
      <c r="L11" s="33"/>
      <c r="M11" s="38"/>
      <c r="N11" s="38"/>
      <c r="O11" s="38"/>
      <c r="P11" s="38"/>
      <c r="Q11" s="38"/>
      <c r="R11" s="38"/>
      <c r="S11" s="17"/>
      <c r="T11" s="17"/>
      <c r="U11" s="18"/>
      <c r="V11" s="17"/>
      <c r="W11" s="85"/>
    </row>
    <row r="12" spans="1:23" x14ac:dyDescent="0.3">
      <c r="B12" s="14">
        <v>10</v>
      </c>
      <c r="C12" s="15">
        <v>42379</v>
      </c>
      <c r="D12" s="44">
        <v>0.44180555555555556</v>
      </c>
      <c r="E12" s="43">
        <v>0.9237037037037038</v>
      </c>
      <c r="F12" s="16">
        <f t="shared" si="0"/>
        <v>0.48189814814814824</v>
      </c>
      <c r="G12" s="17">
        <v>11.5</v>
      </c>
      <c r="H12" s="38">
        <f t="shared" si="1"/>
        <v>1.5</v>
      </c>
      <c r="I12" s="17">
        <f t="shared" si="2"/>
        <v>10</v>
      </c>
      <c r="J12" s="13">
        <f t="shared" si="6"/>
        <v>2</v>
      </c>
      <c r="K12" s="38">
        <f t="shared" si="3"/>
        <v>2</v>
      </c>
      <c r="L12" s="33">
        <f t="shared" si="4"/>
        <v>0</v>
      </c>
      <c r="M12" s="38">
        <f t="shared" si="5"/>
        <v>272</v>
      </c>
      <c r="N12" s="38"/>
      <c r="O12" s="38"/>
      <c r="P12" s="38"/>
      <c r="Q12" s="38"/>
      <c r="R12" s="38"/>
      <c r="S12" s="17"/>
      <c r="T12" s="17"/>
      <c r="U12" s="18"/>
      <c r="V12" s="17"/>
      <c r="W12" s="85"/>
    </row>
    <row r="13" spans="1:23" x14ac:dyDescent="0.3">
      <c r="B13" s="14">
        <v>11</v>
      </c>
      <c r="C13" s="15">
        <v>42380</v>
      </c>
      <c r="D13" s="44">
        <v>0.44366898148148143</v>
      </c>
      <c r="E13" s="43">
        <v>0.92481481481481476</v>
      </c>
      <c r="F13" s="16">
        <f t="shared" si="0"/>
        <v>0.48114583333333333</v>
      </c>
      <c r="G13" s="17">
        <v>11.5</v>
      </c>
      <c r="H13" s="38">
        <f t="shared" si="1"/>
        <v>1.5</v>
      </c>
      <c r="I13" s="17">
        <f t="shared" si="2"/>
        <v>10</v>
      </c>
      <c r="J13" s="13">
        <f t="shared" si="6"/>
        <v>2</v>
      </c>
      <c r="K13" s="38">
        <f t="shared" si="3"/>
        <v>2</v>
      </c>
      <c r="L13" s="33">
        <f t="shared" si="4"/>
        <v>0</v>
      </c>
      <c r="M13" s="38">
        <f t="shared" si="5"/>
        <v>272</v>
      </c>
      <c r="N13" s="38"/>
      <c r="O13" s="38"/>
      <c r="P13" s="38"/>
      <c r="Q13" s="38"/>
      <c r="R13" s="38"/>
      <c r="S13" s="17"/>
      <c r="T13" s="17"/>
      <c r="U13" s="18"/>
      <c r="V13" s="17"/>
      <c r="W13" s="85"/>
    </row>
    <row r="14" spans="1:23" x14ac:dyDescent="0.3">
      <c r="B14" s="14">
        <v>12</v>
      </c>
      <c r="C14" s="15">
        <v>42381</v>
      </c>
      <c r="D14" s="186" t="s">
        <v>25</v>
      </c>
      <c r="E14" s="187"/>
      <c r="F14" s="16"/>
      <c r="G14" s="17"/>
      <c r="H14" s="38"/>
      <c r="I14" s="17"/>
      <c r="J14" s="13"/>
      <c r="K14" s="38"/>
      <c r="L14" s="33"/>
      <c r="M14" s="38"/>
      <c r="N14" s="38"/>
      <c r="O14" s="38"/>
      <c r="P14" s="38"/>
      <c r="Q14" s="38"/>
      <c r="R14" s="38"/>
      <c r="S14" s="17"/>
      <c r="T14" s="17"/>
      <c r="U14" s="18"/>
      <c r="V14" s="17"/>
      <c r="W14" s="85"/>
    </row>
    <row r="15" spans="1:23" x14ac:dyDescent="0.3">
      <c r="A15" s="1"/>
      <c r="B15" s="14">
        <v>13</v>
      </c>
      <c r="C15" s="15">
        <v>42382</v>
      </c>
      <c r="D15" s="186" t="s">
        <v>25</v>
      </c>
      <c r="E15" s="187"/>
      <c r="F15" s="16"/>
      <c r="G15" s="17"/>
      <c r="H15" s="38"/>
      <c r="I15" s="17"/>
      <c r="J15" s="13"/>
      <c r="K15" s="38"/>
      <c r="L15" s="33"/>
      <c r="M15" s="38"/>
      <c r="N15" s="38"/>
      <c r="O15" s="38"/>
      <c r="P15" s="38"/>
      <c r="Q15" s="38"/>
      <c r="R15" s="38"/>
      <c r="S15" s="17"/>
      <c r="T15" s="17"/>
      <c r="U15" s="18"/>
      <c r="V15" s="17"/>
      <c r="W15" s="85"/>
    </row>
    <row r="16" spans="1:23" x14ac:dyDescent="0.3">
      <c r="A16" s="1"/>
      <c r="B16" s="14">
        <v>14</v>
      </c>
      <c r="C16" s="15">
        <v>42383</v>
      </c>
      <c r="D16" s="44">
        <v>0.44143518518518521</v>
      </c>
      <c r="E16" s="43">
        <v>0.93317129629629625</v>
      </c>
      <c r="F16" s="16">
        <f t="shared" si="0"/>
        <v>0.49173611111111104</v>
      </c>
      <c r="G16" s="17">
        <v>12</v>
      </c>
      <c r="H16" s="38">
        <f t="shared" si="1"/>
        <v>1.5</v>
      </c>
      <c r="I16" s="17">
        <f t="shared" si="2"/>
        <v>10.5</v>
      </c>
      <c r="J16" s="13">
        <f t="shared" si="6"/>
        <v>2.5</v>
      </c>
      <c r="K16" s="38">
        <f t="shared" si="3"/>
        <v>2</v>
      </c>
      <c r="L16" s="33">
        <f t="shared" si="4"/>
        <v>0.5</v>
      </c>
      <c r="M16" s="38">
        <f t="shared" si="5"/>
        <v>357</v>
      </c>
      <c r="N16" s="38"/>
      <c r="O16" s="38"/>
      <c r="P16" s="38"/>
      <c r="Q16" s="38"/>
      <c r="R16" s="38"/>
      <c r="S16" s="17"/>
      <c r="T16" s="17"/>
      <c r="U16" s="18"/>
      <c r="V16" s="17"/>
      <c r="W16" s="85"/>
    </row>
    <row r="17" spans="1:23" x14ac:dyDescent="0.3">
      <c r="A17" s="1"/>
      <c r="B17" s="61"/>
      <c r="C17" s="137" t="s">
        <v>190</v>
      </c>
      <c r="D17" s="138"/>
      <c r="E17" s="139"/>
      <c r="F17" s="140"/>
      <c r="G17" s="141">
        <f>SUM(G10:G16)</f>
        <v>35</v>
      </c>
      <c r="H17" s="141">
        <f t="shared" ref="H17:V17" si="8">SUM(H10:H16)</f>
        <v>4.5</v>
      </c>
      <c r="I17" s="141">
        <f t="shared" si="8"/>
        <v>30.5</v>
      </c>
      <c r="J17" s="141">
        <f t="shared" si="8"/>
        <v>6.5</v>
      </c>
      <c r="K17" s="141">
        <f t="shared" si="8"/>
        <v>6</v>
      </c>
      <c r="L17" s="142">
        <f t="shared" si="8"/>
        <v>0.5</v>
      </c>
      <c r="M17" s="141">
        <f t="shared" si="8"/>
        <v>901</v>
      </c>
      <c r="N17" s="141"/>
      <c r="O17" s="141"/>
      <c r="P17" s="141"/>
      <c r="Q17" s="141">
        <f t="shared" si="8"/>
        <v>0</v>
      </c>
      <c r="R17" s="141">
        <f t="shared" si="8"/>
        <v>0</v>
      </c>
      <c r="S17" s="141">
        <f t="shared" si="8"/>
        <v>0</v>
      </c>
      <c r="T17" s="141">
        <f t="shared" si="8"/>
        <v>0</v>
      </c>
      <c r="U17" s="141">
        <f t="shared" si="8"/>
        <v>0</v>
      </c>
      <c r="V17" s="141">
        <f t="shared" si="8"/>
        <v>0</v>
      </c>
      <c r="W17" s="163" t="s">
        <v>239</v>
      </c>
    </row>
    <row r="18" spans="1:23" x14ac:dyDescent="0.3">
      <c r="A18" s="1"/>
      <c r="B18" s="40">
        <v>15</v>
      </c>
      <c r="C18" s="53">
        <v>42384</v>
      </c>
      <c r="D18" s="184" t="s">
        <v>25</v>
      </c>
      <c r="E18" s="185"/>
      <c r="F18" s="54"/>
      <c r="G18" s="55"/>
      <c r="H18" s="55"/>
      <c r="I18" s="55"/>
      <c r="J18" s="57"/>
      <c r="K18" s="56"/>
      <c r="L18" s="67"/>
      <c r="M18" s="56"/>
      <c r="N18" s="56"/>
      <c r="O18" s="56"/>
      <c r="P18" s="56"/>
      <c r="Q18" s="56"/>
      <c r="R18" s="56"/>
      <c r="S18" s="55"/>
      <c r="T18" s="55"/>
      <c r="U18" s="58"/>
      <c r="V18" s="55"/>
      <c r="W18" s="85"/>
    </row>
    <row r="19" spans="1:23" x14ac:dyDescent="0.3">
      <c r="A19" s="1"/>
      <c r="B19" s="40">
        <v>16</v>
      </c>
      <c r="C19" s="53">
        <v>42385</v>
      </c>
      <c r="D19" s="59">
        <v>0.54976851851851849</v>
      </c>
      <c r="E19" s="54">
        <v>0.92651620370370369</v>
      </c>
      <c r="F19" s="54">
        <f t="shared" si="0"/>
        <v>0.3767476851851852</v>
      </c>
      <c r="G19" s="55">
        <v>9</v>
      </c>
      <c r="H19" s="55">
        <f t="shared" si="1"/>
        <v>1.5</v>
      </c>
      <c r="I19" s="55">
        <f t="shared" si="2"/>
        <v>7.5</v>
      </c>
      <c r="J19" s="57">
        <f t="shared" ref="J19:J84" si="9">IF(I19-10&lt;0,0,(I19-10))</f>
        <v>0</v>
      </c>
      <c r="K19" s="56">
        <f t="shared" si="3"/>
        <v>0</v>
      </c>
      <c r="L19" s="67">
        <f t="shared" si="4"/>
        <v>0</v>
      </c>
      <c r="M19" s="56">
        <f t="shared" si="5"/>
        <v>0</v>
      </c>
      <c r="N19" s="56"/>
      <c r="O19" s="56"/>
      <c r="P19" s="56"/>
      <c r="Q19" s="56"/>
      <c r="R19" s="56"/>
      <c r="S19" s="55"/>
      <c r="T19" s="55"/>
      <c r="U19" s="58"/>
      <c r="V19" s="55"/>
      <c r="W19" s="85"/>
    </row>
    <row r="20" spans="1:23" x14ac:dyDescent="0.3">
      <c r="A20" s="1"/>
      <c r="B20" s="40">
        <v>17</v>
      </c>
      <c r="C20" s="53">
        <v>42386</v>
      </c>
      <c r="D20" s="59">
        <v>0.50321759259259258</v>
      </c>
      <c r="E20" s="54">
        <v>0.92796296296296299</v>
      </c>
      <c r="F20" s="54">
        <f t="shared" si="0"/>
        <v>0.42474537037037041</v>
      </c>
      <c r="G20" s="55">
        <v>10</v>
      </c>
      <c r="H20" s="55">
        <f t="shared" si="1"/>
        <v>1.5</v>
      </c>
      <c r="I20" s="55">
        <f t="shared" si="2"/>
        <v>8.5</v>
      </c>
      <c r="J20" s="57">
        <f t="shared" si="9"/>
        <v>0</v>
      </c>
      <c r="K20" s="56">
        <f t="shared" si="3"/>
        <v>0</v>
      </c>
      <c r="L20" s="67">
        <f t="shared" si="4"/>
        <v>0</v>
      </c>
      <c r="M20" s="56">
        <f t="shared" si="5"/>
        <v>0</v>
      </c>
      <c r="N20" s="56"/>
      <c r="O20" s="56"/>
      <c r="P20" s="56"/>
      <c r="Q20" s="56"/>
      <c r="R20" s="56"/>
      <c r="S20" s="55"/>
      <c r="T20" s="55"/>
      <c r="U20" s="58"/>
      <c r="V20" s="55"/>
      <c r="W20" s="85"/>
    </row>
    <row r="21" spans="1:23" x14ac:dyDescent="0.3">
      <c r="A21" s="1"/>
      <c r="B21" s="40">
        <v>18</v>
      </c>
      <c r="C21" s="53">
        <v>42387</v>
      </c>
      <c r="D21" s="59">
        <v>0.44274305555555554</v>
      </c>
      <c r="E21" s="54">
        <v>0.75940972222222225</v>
      </c>
      <c r="F21" s="54">
        <f t="shared" si="0"/>
        <v>0.31666666666666671</v>
      </c>
      <c r="G21" s="55">
        <v>7.5</v>
      </c>
      <c r="H21" s="55">
        <f t="shared" si="1"/>
        <v>0.5</v>
      </c>
      <c r="I21" s="55">
        <f t="shared" si="2"/>
        <v>7</v>
      </c>
      <c r="J21" s="57">
        <f t="shared" si="9"/>
        <v>0</v>
      </c>
      <c r="K21" s="56">
        <f t="shared" si="3"/>
        <v>0</v>
      </c>
      <c r="L21" s="67">
        <f t="shared" si="4"/>
        <v>0</v>
      </c>
      <c r="M21" s="56">
        <f t="shared" si="5"/>
        <v>0</v>
      </c>
      <c r="N21" s="56"/>
      <c r="O21" s="56"/>
      <c r="P21" s="56"/>
      <c r="Q21" s="56"/>
      <c r="R21" s="56"/>
      <c r="S21" s="55"/>
      <c r="T21" s="55"/>
      <c r="U21" s="58"/>
      <c r="V21" s="55"/>
      <c r="W21" s="85"/>
    </row>
    <row r="22" spans="1:23" x14ac:dyDescent="0.3">
      <c r="A22" s="1"/>
      <c r="B22" s="40">
        <v>19</v>
      </c>
      <c r="C22" s="53">
        <v>42388</v>
      </c>
      <c r="D22" s="184" t="s">
        <v>25</v>
      </c>
      <c r="E22" s="185"/>
      <c r="F22" s="54"/>
      <c r="G22" s="55"/>
      <c r="H22" s="55"/>
      <c r="I22" s="55"/>
      <c r="J22" s="57">
        <f t="shared" si="9"/>
        <v>0</v>
      </c>
      <c r="K22" s="56"/>
      <c r="L22" s="67"/>
      <c r="M22" s="56"/>
      <c r="N22" s="56"/>
      <c r="O22" s="56"/>
      <c r="P22" s="56"/>
      <c r="Q22" s="56"/>
      <c r="R22" s="56"/>
      <c r="S22" s="55"/>
      <c r="T22" s="55"/>
      <c r="U22" s="58"/>
      <c r="V22" s="55"/>
      <c r="W22" s="85"/>
    </row>
    <row r="23" spans="1:23" x14ac:dyDescent="0.3">
      <c r="A23" s="1"/>
      <c r="B23" s="40">
        <v>20</v>
      </c>
      <c r="C23" s="53">
        <v>42389</v>
      </c>
      <c r="D23" s="59" t="s">
        <v>36</v>
      </c>
      <c r="E23" s="59" t="s">
        <v>36</v>
      </c>
      <c r="F23" s="54"/>
      <c r="G23" s="55">
        <v>9</v>
      </c>
      <c r="H23" s="55">
        <f t="shared" si="1"/>
        <v>1.5</v>
      </c>
      <c r="I23" s="55">
        <f t="shared" si="2"/>
        <v>7.5</v>
      </c>
      <c r="J23" s="57">
        <f t="shared" si="9"/>
        <v>0</v>
      </c>
      <c r="K23" s="56">
        <f t="shared" si="3"/>
        <v>0</v>
      </c>
      <c r="L23" s="67">
        <f t="shared" si="4"/>
        <v>0</v>
      </c>
      <c r="M23" s="56">
        <f t="shared" si="5"/>
        <v>0</v>
      </c>
      <c r="N23" s="56"/>
      <c r="O23" s="56"/>
      <c r="P23" s="56"/>
      <c r="Q23" s="56"/>
      <c r="R23" s="56"/>
      <c r="S23" s="55"/>
      <c r="T23" s="55"/>
      <c r="U23" s="58"/>
      <c r="V23" s="55"/>
      <c r="W23" s="85"/>
    </row>
    <row r="24" spans="1:23" x14ac:dyDescent="0.3">
      <c r="A24" s="1"/>
      <c r="B24" s="40">
        <v>21</v>
      </c>
      <c r="C24" s="53">
        <v>42390</v>
      </c>
      <c r="D24" s="184" t="s">
        <v>25</v>
      </c>
      <c r="E24" s="185"/>
      <c r="F24" s="54"/>
      <c r="G24" s="55"/>
      <c r="H24" s="55"/>
      <c r="I24" s="55"/>
      <c r="J24" s="57">
        <f t="shared" si="9"/>
        <v>0</v>
      </c>
      <c r="K24" s="56"/>
      <c r="L24" s="67"/>
      <c r="M24" s="56"/>
      <c r="N24" s="56"/>
      <c r="O24" s="56"/>
      <c r="P24" s="56"/>
      <c r="Q24" s="56"/>
      <c r="R24" s="56"/>
      <c r="S24" s="55"/>
      <c r="T24" s="55"/>
      <c r="U24" s="58"/>
      <c r="V24" s="55"/>
      <c r="W24" s="85"/>
    </row>
    <row r="25" spans="1:23" x14ac:dyDescent="0.3">
      <c r="A25" s="1"/>
      <c r="B25" s="40">
        <v>22</v>
      </c>
      <c r="C25" s="53">
        <v>42391</v>
      </c>
      <c r="D25" s="59">
        <v>0.44280092592592596</v>
      </c>
      <c r="E25" s="54">
        <v>0.92461805555555554</v>
      </c>
      <c r="F25" s="54">
        <f t="shared" si="0"/>
        <v>0.48181712962962958</v>
      </c>
      <c r="G25" s="55">
        <v>11.5</v>
      </c>
      <c r="H25" s="55">
        <f t="shared" si="1"/>
        <v>1.5</v>
      </c>
      <c r="I25" s="55">
        <f t="shared" si="2"/>
        <v>10</v>
      </c>
      <c r="J25" s="57">
        <f t="shared" si="9"/>
        <v>0</v>
      </c>
      <c r="K25" s="56">
        <f t="shared" si="3"/>
        <v>0</v>
      </c>
      <c r="L25" s="67">
        <f t="shared" si="4"/>
        <v>0</v>
      </c>
      <c r="M25" s="56">
        <f t="shared" si="5"/>
        <v>0</v>
      </c>
      <c r="N25" s="56"/>
      <c r="O25" s="56"/>
      <c r="P25" s="56"/>
      <c r="Q25" s="56"/>
      <c r="R25" s="56"/>
      <c r="S25" s="55"/>
      <c r="T25" s="55"/>
      <c r="U25" s="58"/>
      <c r="V25" s="55"/>
      <c r="W25" s="85"/>
    </row>
    <row r="26" spans="1:23" x14ac:dyDescent="0.3">
      <c r="A26" s="1"/>
      <c r="B26" s="40">
        <v>23</v>
      </c>
      <c r="C26" s="53">
        <v>42392</v>
      </c>
      <c r="D26" s="59">
        <v>0.46932870370370372</v>
      </c>
      <c r="E26" s="54">
        <v>0.88856481481481486</v>
      </c>
      <c r="F26" s="54">
        <f t="shared" si="0"/>
        <v>0.41923611111111114</v>
      </c>
      <c r="G26" s="55">
        <v>10</v>
      </c>
      <c r="H26" s="55">
        <f t="shared" si="1"/>
        <v>1.5</v>
      </c>
      <c r="I26" s="55">
        <f t="shared" si="2"/>
        <v>8.5</v>
      </c>
      <c r="J26" s="57">
        <f t="shared" si="9"/>
        <v>0</v>
      </c>
      <c r="K26" s="56">
        <f t="shared" si="3"/>
        <v>0</v>
      </c>
      <c r="L26" s="67">
        <f t="shared" si="4"/>
        <v>0</v>
      </c>
      <c r="M26" s="56">
        <f t="shared" si="5"/>
        <v>0</v>
      </c>
      <c r="N26" s="56"/>
      <c r="O26" s="56"/>
      <c r="P26" s="56"/>
      <c r="Q26" s="56"/>
      <c r="R26" s="56"/>
      <c r="S26" s="55"/>
      <c r="T26" s="55"/>
      <c r="U26" s="58"/>
      <c r="V26" s="55"/>
      <c r="W26" s="85"/>
    </row>
    <row r="27" spans="1:23" x14ac:dyDescent="0.3">
      <c r="A27" s="1"/>
      <c r="B27" s="40">
        <v>24</v>
      </c>
      <c r="C27" s="53">
        <v>42393</v>
      </c>
      <c r="D27" s="59">
        <v>0.47052083333333333</v>
      </c>
      <c r="E27" s="54">
        <v>0.84927083333333331</v>
      </c>
      <c r="F27" s="54">
        <f t="shared" si="0"/>
        <v>0.37874999999999998</v>
      </c>
      <c r="G27" s="55">
        <v>9</v>
      </c>
      <c r="H27" s="55">
        <f t="shared" si="1"/>
        <v>1.5</v>
      </c>
      <c r="I27" s="55">
        <f t="shared" si="2"/>
        <v>7.5</v>
      </c>
      <c r="J27" s="57">
        <f t="shared" si="9"/>
        <v>0</v>
      </c>
      <c r="K27" s="56">
        <f t="shared" si="3"/>
        <v>0</v>
      </c>
      <c r="L27" s="67">
        <f t="shared" si="4"/>
        <v>0</v>
      </c>
      <c r="M27" s="56">
        <f t="shared" si="5"/>
        <v>0</v>
      </c>
      <c r="N27" s="56"/>
      <c r="O27" s="56"/>
      <c r="P27" s="56"/>
      <c r="Q27" s="56"/>
      <c r="R27" s="56"/>
      <c r="S27" s="55"/>
      <c r="T27" s="55"/>
      <c r="U27" s="58"/>
      <c r="V27" s="55"/>
      <c r="W27" s="85"/>
    </row>
    <row r="28" spans="1:23" x14ac:dyDescent="0.3">
      <c r="A28" s="1"/>
      <c r="B28" s="40">
        <v>25</v>
      </c>
      <c r="C28" s="53">
        <v>42394</v>
      </c>
      <c r="D28" s="59">
        <v>0.49098379629629635</v>
      </c>
      <c r="E28" s="54">
        <v>0.91145833333333337</v>
      </c>
      <c r="F28" s="54">
        <f t="shared" si="0"/>
        <v>0.42047453703703702</v>
      </c>
      <c r="G28" s="55">
        <v>10</v>
      </c>
      <c r="H28" s="55">
        <f t="shared" si="1"/>
        <v>1.5</v>
      </c>
      <c r="I28" s="55">
        <f t="shared" si="2"/>
        <v>8.5</v>
      </c>
      <c r="J28" s="57">
        <f t="shared" si="9"/>
        <v>0</v>
      </c>
      <c r="K28" s="56">
        <f t="shared" si="3"/>
        <v>0</v>
      </c>
      <c r="L28" s="67">
        <f t="shared" si="4"/>
        <v>0</v>
      </c>
      <c r="M28" s="56">
        <f t="shared" si="5"/>
        <v>0</v>
      </c>
      <c r="N28" s="56"/>
      <c r="O28" s="56"/>
      <c r="P28" s="56"/>
      <c r="Q28" s="56"/>
      <c r="R28" s="56"/>
      <c r="S28" s="55"/>
      <c r="T28" s="55"/>
      <c r="U28" s="58"/>
      <c r="V28" s="55"/>
      <c r="W28" s="85"/>
    </row>
    <row r="29" spans="1:23" x14ac:dyDescent="0.3">
      <c r="A29" s="1"/>
      <c r="B29" s="40">
        <v>26</v>
      </c>
      <c r="C29" s="53">
        <v>42395</v>
      </c>
      <c r="D29" s="59">
        <v>0.44340277777777781</v>
      </c>
      <c r="E29" s="54">
        <v>0.92018518518518511</v>
      </c>
      <c r="F29" s="54">
        <f t="shared" si="0"/>
        <v>0.47678240740740729</v>
      </c>
      <c r="G29" s="55">
        <v>11.5</v>
      </c>
      <c r="H29" s="55">
        <f t="shared" si="1"/>
        <v>1.5</v>
      </c>
      <c r="I29" s="55">
        <f t="shared" si="2"/>
        <v>10</v>
      </c>
      <c r="J29" s="57">
        <f t="shared" si="9"/>
        <v>0</v>
      </c>
      <c r="K29" s="56">
        <f t="shared" si="3"/>
        <v>0</v>
      </c>
      <c r="L29" s="67">
        <f t="shared" si="4"/>
        <v>0</v>
      </c>
      <c r="M29" s="56">
        <f t="shared" si="5"/>
        <v>0</v>
      </c>
      <c r="N29" s="56"/>
      <c r="O29" s="56"/>
      <c r="P29" s="56"/>
      <c r="Q29" s="56"/>
      <c r="R29" s="56"/>
      <c r="S29" s="55"/>
      <c r="T29" s="55"/>
      <c r="U29" s="58"/>
      <c r="V29" s="55"/>
      <c r="W29" s="85"/>
    </row>
    <row r="30" spans="1:23" x14ac:dyDescent="0.3">
      <c r="A30" s="1"/>
      <c r="B30" s="40">
        <v>27</v>
      </c>
      <c r="C30" s="53">
        <v>42396</v>
      </c>
      <c r="D30" s="59">
        <v>0.46622685185185181</v>
      </c>
      <c r="E30" s="54">
        <v>0.87894675925925936</v>
      </c>
      <c r="F30" s="54">
        <f t="shared" si="0"/>
        <v>0.41271990740740755</v>
      </c>
      <c r="G30" s="55">
        <v>10</v>
      </c>
      <c r="H30" s="55">
        <f t="shared" si="1"/>
        <v>1.5</v>
      </c>
      <c r="I30" s="55">
        <f t="shared" si="2"/>
        <v>8.5</v>
      </c>
      <c r="J30" s="57">
        <f t="shared" si="9"/>
        <v>0</v>
      </c>
      <c r="K30" s="56">
        <f t="shared" si="3"/>
        <v>0</v>
      </c>
      <c r="L30" s="67">
        <f t="shared" si="4"/>
        <v>0</v>
      </c>
      <c r="M30" s="56">
        <f t="shared" si="5"/>
        <v>0</v>
      </c>
      <c r="N30" s="56"/>
      <c r="O30" s="56"/>
      <c r="P30" s="56"/>
      <c r="Q30" s="56"/>
      <c r="R30" s="56"/>
      <c r="S30" s="55"/>
      <c r="T30" s="55"/>
      <c r="U30" s="58"/>
      <c r="V30" s="55"/>
      <c r="W30" s="85"/>
    </row>
    <row r="31" spans="1:23" x14ac:dyDescent="0.3">
      <c r="A31" s="1"/>
      <c r="B31" s="40">
        <v>28</v>
      </c>
      <c r="C31" s="53">
        <v>42397</v>
      </c>
      <c r="D31" s="59">
        <v>0.48196759259259259</v>
      </c>
      <c r="E31" s="54">
        <v>0.89090277777777782</v>
      </c>
      <c r="F31" s="54">
        <f t="shared" si="0"/>
        <v>0.40893518518518523</v>
      </c>
      <c r="G31" s="55">
        <v>10</v>
      </c>
      <c r="H31" s="55">
        <f t="shared" si="1"/>
        <v>1.5</v>
      </c>
      <c r="I31" s="55">
        <f t="shared" si="2"/>
        <v>8.5</v>
      </c>
      <c r="J31" s="57">
        <f>IF(I31-8&lt;0,0,(I31-8))</f>
        <v>0.5</v>
      </c>
      <c r="K31" s="56">
        <f t="shared" si="3"/>
        <v>0.5</v>
      </c>
      <c r="L31" s="67">
        <f t="shared" si="4"/>
        <v>0</v>
      </c>
      <c r="M31" s="56">
        <f t="shared" si="5"/>
        <v>68</v>
      </c>
      <c r="N31" s="56"/>
      <c r="O31" s="56"/>
      <c r="P31" s="56"/>
      <c r="Q31" s="56"/>
      <c r="R31" s="56"/>
      <c r="S31" s="55" t="s">
        <v>242</v>
      </c>
      <c r="T31" s="113">
        <v>878</v>
      </c>
      <c r="U31" s="58"/>
      <c r="V31" s="55"/>
      <c r="W31" s="85"/>
    </row>
    <row r="32" spans="1:23" x14ac:dyDescent="0.3">
      <c r="A32" s="1"/>
      <c r="B32" s="40">
        <v>29</v>
      </c>
      <c r="C32" s="53">
        <v>42398</v>
      </c>
      <c r="D32" s="59">
        <v>0.47072916666666664</v>
      </c>
      <c r="E32" s="54">
        <v>0.87512731481481476</v>
      </c>
      <c r="F32" s="54">
        <f t="shared" si="0"/>
        <v>0.40439814814814812</v>
      </c>
      <c r="G32" s="55">
        <v>9.5</v>
      </c>
      <c r="H32" s="55">
        <f t="shared" si="1"/>
        <v>1.5</v>
      </c>
      <c r="I32" s="55">
        <f t="shared" si="2"/>
        <v>8</v>
      </c>
      <c r="J32" s="57">
        <f t="shared" si="9"/>
        <v>0</v>
      </c>
      <c r="K32" s="56">
        <f t="shared" si="3"/>
        <v>0</v>
      </c>
      <c r="L32" s="67">
        <f t="shared" si="4"/>
        <v>0</v>
      </c>
      <c r="M32" s="56">
        <f t="shared" si="5"/>
        <v>0</v>
      </c>
      <c r="N32" s="56"/>
      <c r="O32" s="56"/>
      <c r="P32" s="56"/>
      <c r="Q32" s="56"/>
      <c r="R32" s="56"/>
      <c r="S32" s="55"/>
      <c r="T32" s="55"/>
      <c r="U32" s="58"/>
      <c r="V32" s="55"/>
      <c r="W32" s="85"/>
    </row>
    <row r="33" spans="1:23" x14ac:dyDescent="0.3">
      <c r="A33" s="1"/>
      <c r="B33" s="40">
        <v>30</v>
      </c>
      <c r="C33" s="53">
        <v>42399</v>
      </c>
      <c r="D33" s="59">
        <v>0.51687499999999997</v>
      </c>
      <c r="E33" s="54">
        <v>0.93148148148148147</v>
      </c>
      <c r="F33" s="54">
        <f t="shared" si="0"/>
        <v>0.41460648148148149</v>
      </c>
      <c r="G33" s="55">
        <v>10</v>
      </c>
      <c r="H33" s="55">
        <f t="shared" si="1"/>
        <v>1.5</v>
      </c>
      <c r="I33" s="55">
        <f t="shared" si="2"/>
        <v>8.5</v>
      </c>
      <c r="J33" s="57">
        <f t="shared" si="9"/>
        <v>0</v>
      </c>
      <c r="K33" s="56">
        <f t="shared" si="3"/>
        <v>0</v>
      </c>
      <c r="L33" s="67">
        <f t="shared" si="4"/>
        <v>0</v>
      </c>
      <c r="M33" s="56">
        <f t="shared" si="5"/>
        <v>0</v>
      </c>
      <c r="N33" s="56"/>
      <c r="O33" s="56"/>
      <c r="P33" s="56"/>
      <c r="Q33" s="56"/>
      <c r="R33" s="56"/>
      <c r="S33" s="55"/>
      <c r="T33" s="55"/>
      <c r="U33" s="58"/>
      <c r="V33" s="55"/>
      <c r="W33" s="85"/>
    </row>
    <row r="34" spans="1:23" x14ac:dyDescent="0.3">
      <c r="A34" s="1"/>
      <c r="B34" s="40">
        <v>31</v>
      </c>
      <c r="C34" s="53">
        <v>42400</v>
      </c>
      <c r="D34" s="59">
        <v>0.44142361111111111</v>
      </c>
      <c r="E34" s="54">
        <v>0.93172453703703706</v>
      </c>
      <c r="F34" s="54">
        <f t="shared" si="0"/>
        <v>0.49030092592592595</v>
      </c>
      <c r="G34" s="55">
        <v>12</v>
      </c>
      <c r="H34" s="55">
        <f t="shared" si="1"/>
        <v>1.5</v>
      </c>
      <c r="I34" s="55">
        <f t="shared" si="2"/>
        <v>10.5</v>
      </c>
      <c r="J34" s="57">
        <f t="shared" si="9"/>
        <v>0.5</v>
      </c>
      <c r="K34" s="56">
        <f t="shared" si="3"/>
        <v>0.5</v>
      </c>
      <c r="L34" s="67">
        <f t="shared" si="4"/>
        <v>0</v>
      </c>
      <c r="M34" s="56">
        <f t="shared" si="5"/>
        <v>68</v>
      </c>
      <c r="N34" s="56"/>
      <c r="O34" s="56"/>
      <c r="P34" s="56"/>
      <c r="Q34" s="56"/>
      <c r="R34" s="56"/>
      <c r="S34" s="55"/>
      <c r="T34" s="55"/>
      <c r="U34" s="58"/>
      <c r="V34" s="55"/>
      <c r="W34" s="85"/>
    </row>
    <row r="35" spans="1:23" x14ac:dyDescent="0.3">
      <c r="A35" s="8" t="s">
        <v>18</v>
      </c>
      <c r="B35" s="40">
        <v>32</v>
      </c>
      <c r="C35" s="53">
        <v>42401</v>
      </c>
      <c r="D35" s="59">
        <v>0.63480324074074079</v>
      </c>
      <c r="E35" s="54">
        <v>0.92700231481481488</v>
      </c>
      <c r="F35" s="54">
        <f>E35-D35</f>
        <v>0.29219907407407408</v>
      </c>
      <c r="G35" s="55">
        <v>7</v>
      </c>
      <c r="H35" s="55">
        <f t="shared" si="1"/>
        <v>0.5</v>
      </c>
      <c r="I35" s="55">
        <f>IF((G35="？"),"?",(G35-H35))</f>
        <v>6.5</v>
      </c>
      <c r="J35" s="57">
        <f t="shared" si="9"/>
        <v>0</v>
      </c>
      <c r="K35" s="56">
        <f>IF(2&lt;J35,2,J35)</f>
        <v>0</v>
      </c>
      <c r="L35" s="67">
        <f>J35-K35</f>
        <v>0</v>
      </c>
      <c r="M35" s="56">
        <f>ROUND(101*4/3*K35+101*5/3*L35,0)</f>
        <v>0</v>
      </c>
      <c r="N35" s="56"/>
      <c r="O35" s="56"/>
      <c r="P35" s="56"/>
      <c r="Q35" s="56"/>
      <c r="R35" s="56"/>
      <c r="S35" s="55"/>
      <c r="T35" s="55"/>
      <c r="U35" s="58"/>
      <c r="V35" s="55"/>
      <c r="W35" s="85"/>
    </row>
    <row r="36" spans="1:23" x14ac:dyDescent="0.3">
      <c r="A36" s="1" t="s">
        <v>134</v>
      </c>
      <c r="B36" s="40">
        <v>33</v>
      </c>
      <c r="C36" s="53">
        <v>42402</v>
      </c>
      <c r="D36" s="59">
        <v>0.44336805555555553</v>
      </c>
      <c r="E36" s="54">
        <v>0.92731481481481481</v>
      </c>
      <c r="F36" s="54">
        <f t="shared" ref="F36:F80" si="10">E36-D36</f>
        <v>0.48394675925925928</v>
      </c>
      <c r="G36" s="55">
        <v>11.5</v>
      </c>
      <c r="H36" s="55">
        <f t="shared" si="1"/>
        <v>1.5</v>
      </c>
      <c r="I36" s="55">
        <f t="shared" ref="I36:I65" si="11">IF((G36="？"),"?",(G36-H36))</f>
        <v>10</v>
      </c>
      <c r="J36" s="57">
        <f>IF(I36-8&lt;0,0,(I36-8))</f>
        <v>2</v>
      </c>
      <c r="K36" s="56">
        <f t="shared" ref="K36:K65" si="12">IF(2&lt;J36,2,J36)</f>
        <v>2</v>
      </c>
      <c r="L36" s="67">
        <f t="shared" ref="L36:L65" si="13">J36-K36</f>
        <v>0</v>
      </c>
      <c r="M36" s="56">
        <f>ROUND(101*4/3*K36+101*5/3*L36,0)</f>
        <v>269</v>
      </c>
      <c r="N36" s="56"/>
      <c r="O36" s="56"/>
      <c r="P36" s="56"/>
      <c r="Q36" s="56"/>
      <c r="R36" s="56"/>
      <c r="S36" s="55" t="s">
        <v>241</v>
      </c>
      <c r="T36" s="113">
        <v>1079</v>
      </c>
      <c r="U36" s="58"/>
      <c r="V36" s="55"/>
      <c r="W36" s="85"/>
    </row>
    <row r="37" spans="1:23" x14ac:dyDescent="0.3">
      <c r="A37" s="1" t="s">
        <v>135</v>
      </c>
      <c r="B37" s="40">
        <v>34</v>
      </c>
      <c r="C37" s="53">
        <v>42403</v>
      </c>
      <c r="D37" s="59">
        <v>0.44343749999999998</v>
      </c>
      <c r="E37" s="54">
        <v>0.92521990740740734</v>
      </c>
      <c r="F37" s="54">
        <f t="shared" si="10"/>
        <v>0.48178240740740735</v>
      </c>
      <c r="G37" s="55">
        <v>11.5</v>
      </c>
      <c r="H37" s="55">
        <f t="shared" si="1"/>
        <v>1.5</v>
      </c>
      <c r="I37" s="55">
        <f t="shared" si="11"/>
        <v>10</v>
      </c>
      <c r="J37" s="57">
        <f>IF(I37-8&lt;0,0,(I37-8))</f>
        <v>2</v>
      </c>
      <c r="K37" s="56">
        <f t="shared" si="12"/>
        <v>2</v>
      </c>
      <c r="L37" s="67">
        <f t="shared" si="13"/>
        <v>0</v>
      </c>
      <c r="M37" s="56">
        <f>ROUND(101*4/3*K37+101*5/3*L37,0)</f>
        <v>269</v>
      </c>
      <c r="N37" s="56"/>
      <c r="O37" s="56"/>
      <c r="P37" s="56"/>
      <c r="Q37" s="56"/>
      <c r="R37" s="56"/>
      <c r="S37" s="55"/>
      <c r="T37" s="55"/>
      <c r="U37" s="58" t="s">
        <v>241</v>
      </c>
      <c r="V37" s="113">
        <v>1079</v>
      </c>
      <c r="W37" s="85"/>
    </row>
    <row r="38" spans="1:23" x14ac:dyDescent="0.3">
      <c r="A38" s="46" t="s">
        <v>163</v>
      </c>
      <c r="B38" s="40">
        <v>35</v>
      </c>
      <c r="C38" s="53">
        <v>42404</v>
      </c>
      <c r="D38" s="59">
        <v>0.45707175925925925</v>
      </c>
      <c r="E38" s="54">
        <v>0.92218750000000005</v>
      </c>
      <c r="F38" s="54">
        <f t="shared" si="10"/>
        <v>0.4651157407407408</v>
      </c>
      <c r="G38" s="55">
        <v>11</v>
      </c>
      <c r="H38" s="55">
        <f t="shared" si="1"/>
        <v>1.5</v>
      </c>
      <c r="I38" s="55">
        <f t="shared" si="11"/>
        <v>9.5</v>
      </c>
      <c r="J38" s="57">
        <f>IF(I38-8&lt;0,0,(I38-8))</f>
        <v>1.5</v>
      </c>
      <c r="K38" s="56">
        <f t="shared" si="12"/>
        <v>1.5</v>
      </c>
      <c r="L38" s="67">
        <f t="shared" si="13"/>
        <v>0</v>
      </c>
      <c r="M38" s="56">
        <f>ROUND(101*4/3*K38+101*5/3*L38,0)</f>
        <v>202</v>
      </c>
      <c r="N38" s="56"/>
      <c r="O38" s="56"/>
      <c r="P38" s="56"/>
      <c r="Q38" s="56"/>
      <c r="R38" s="56"/>
      <c r="S38" s="55"/>
      <c r="T38" s="55"/>
      <c r="U38" s="58" t="s">
        <v>241</v>
      </c>
      <c r="V38" s="113">
        <v>1012</v>
      </c>
      <c r="W38" s="85"/>
    </row>
    <row r="39" spans="1:23" x14ac:dyDescent="0.3">
      <c r="A39" s="1" t="s">
        <v>80</v>
      </c>
      <c r="B39" s="40">
        <v>36</v>
      </c>
      <c r="C39" s="53">
        <v>42405</v>
      </c>
      <c r="D39" s="184" t="s">
        <v>25</v>
      </c>
      <c r="E39" s="185"/>
      <c r="F39" s="54"/>
      <c r="G39" s="55"/>
      <c r="H39" s="55"/>
      <c r="I39" s="55"/>
      <c r="J39" s="57">
        <f t="shared" si="9"/>
        <v>0</v>
      </c>
      <c r="K39" s="56"/>
      <c r="L39" s="67"/>
      <c r="M39" s="56"/>
      <c r="N39" s="56"/>
      <c r="O39" s="56"/>
      <c r="P39" s="56"/>
      <c r="Q39" s="56"/>
      <c r="R39" s="56"/>
      <c r="S39" s="55"/>
      <c r="T39" s="55"/>
      <c r="U39" s="58"/>
      <c r="V39" s="113"/>
      <c r="W39" s="85"/>
    </row>
    <row r="40" spans="1:23" x14ac:dyDescent="0.3">
      <c r="A40" s="1" t="s">
        <v>43</v>
      </c>
      <c r="B40" s="40">
        <v>37</v>
      </c>
      <c r="C40" s="53">
        <v>42406</v>
      </c>
      <c r="D40" s="184" t="s">
        <v>40</v>
      </c>
      <c r="E40" s="185"/>
      <c r="F40" s="54"/>
      <c r="G40" s="55"/>
      <c r="H40" s="55"/>
      <c r="I40" s="55"/>
      <c r="J40" s="57">
        <f t="shared" si="9"/>
        <v>0</v>
      </c>
      <c r="K40" s="56"/>
      <c r="L40" s="67"/>
      <c r="M40" s="56"/>
      <c r="N40" s="56"/>
      <c r="O40" s="56"/>
      <c r="P40" s="56"/>
      <c r="Q40" s="56"/>
      <c r="R40" s="56"/>
      <c r="S40" s="55"/>
      <c r="T40" s="55"/>
      <c r="U40" s="58"/>
      <c r="V40" s="113"/>
      <c r="W40" s="85"/>
    </row>
    <row r="41" spans="1:23" x14ac:dyDescent="0.3">
      <c r="A41" s="46"/>
      <c r="B41" s="40">
        <v>38</v>
      </c>
      <c r="C41" s="53">
        <v>42407</v>
      </c>
      <c r="D41" s="184" t="s">
        <v>40</v>
      </c>
      <c r="E41" s="185"/>
      <c r="F41" s="54"/>
      <c r="G41" s="55"/>
      <c r="H41" s="55"/>
      <c r="I41" s="55"/>
      <c r="J41" s="57">
        <f t="shared" si="9"/>
        <v>0</v>
      </c>
      <c r="K41" s="56"/>
      <c r="L41" s="67"/>
      <c r="M41" s="56"/>
      <c r="N41" s="56"/>
      <c r="O41" s="56"/>
      <c r="P41" s="56"/>
      <c r="Q41" s="56"/>
      <c r="R41" s="56"/>
      <c r="S41" s="55"/>
      <c r="T41" s="55"/>
      <c r="U41" s="58"/>
      <c r="V41" s="113"/>
      <c r="W41" s="85" t="s">
        <v>243</v>
      </c>
    </row>
    <row r="42" spans="1:23" x14ac:dyDescent="0.3">
      <c r="A42" s="46"/>
      <c r="B42" s="40">
        <v>39</v>
      </c>
      <c r="C42" s="53">
        <v>42408</v>
      </c>
      <c r="D42" s="59">
        <v>0.42218749999999999</v>
      </c>
      <c r="E42" s="54">
        <v>0.92603009259259261</v>
      </c>
      <c r="F42" s="54">
        <f t="shared" si="10"/>
        <v>0.50384259259259268</v>
      </c>
      <c r="G42" s="55">
        <v>12</v>
      </c>
      <c r="H42" s="55">
        <f t="shared" si="1"/>
        <v>1.5</v>
      </c>
      <c r="I42" s="55">
        <f t="shared" si="11"/>
        <v>10.5</v>
      </c>
      <c r="J42" s="57">
        <f t="shared" ref="J42:J43" si="14">IF(I42-8&lt;0,0,(I42-8))</f>
        <v>2.5</v>
      </c>
      <c r="K42" s="56">
        <f t="shared" si="12"/>
        <v>2</v>
      </c>
      <c r="L42" s="67">
        <f t="shared" si="13"/>
        <v>0.5</v>
      </c>
      <c r="M42" s="56">
        <f>IF(K42="?",0,ROUND(101*4/3*K42+101*5/3*L42,0))</f>
        <v>354</v>
      </c>
      <c r="N42" s="56"/>
      <c r="O42" s="56"/>
      <c r="P42" s="56"/>
      <c r="Q42" s="56"/>
      <c r="R42" s="56"/>
      <c r="S42" s="55"/>
      <c r="T42" s="55"/>
      <c r="U42" s="58" t="s">
        <v>228</v>
      </c>
      <c r="V42" s="113">
        <v>1164</v>
      </c>
      <c r="W42" s="85" t="s">
        <v>244</v>
      </c>
    </row>
    <row r="43" spans="1:23" x14ac:dyDescent="0.3">
      <c r="B43" s="40">
        <v>40</v>
      </c>
      <c r="C43" s="53">
        <v>42409</v>
      </c>
      <c r="D43" s="59">
        <v>0.42090277777777779</v>
      </c>
      <c r="E43" s="54">
        <v>0.92803240740740733</v>
      </c>
      <c r="F43" s="54">
        <f t="shared" si="10"/>
        <v>0.50712962962962949</v>
      </c>
      <c r="G43" s="55">
        <v>12</v>
      </c>
      <c r="H43" s="55">
        <f t="shared" si="1"/>
        <v>1.5</v>
      </c>
      <c r="I43" s="55">
        <f t="shared" si="11"/>
        <v>10.5</v>
      </c>
      <c r="J43" s="57">
        <f t="shared" si="14"/>
        <v>2.5</v>
      </c>
      <c r="K43" s="56">
        <f t="shared" si="12"/>
        <v>2</v>
      </c>
      <c r="L43" s="67">
        <f t="shared" si="13"/>
        <v>0.5</v>
      </c>
      <c r="M43" s="56">
        <f t="shared" ref="M43:M65" si="15">IF(K43="?",0,ROUND(101*4/3*K43+101*5/3*L43,0))</f>
        <v>354</v>
      </c>
      <c r="N43" s="56"/>
      <c r="O43" s="56"/>
      <c r="P43" s="56"/>
      <c r="Q43" s="56"/>
      <c r="R43" s="56"/>
      <c r="S43" s="55"/>
      <c r="T43" s="55"/>
      <c r="U43" s="58" t="s">
        <v>242</v>
      </c>
      <c r="V43" s="113">
        <v>1164</v>
      </c>
      <c r="W43" s="85" t="s">
        <v>245</v>
      </c>
    </row>
    <row r="44" spans="1:23" x14ac:dyDescent="0.3">
      <c r="B44" s="40">
        <v>41</v>
      </c>
      <c r="C44" s="53">
        <v>42410</v>
      </c>
      <c r="D44" s="184" t="s">
        <v>40</v>
      </c>
      <c r="E44" s="185"/>
      <c r="F44" s="54"/>
      <c r="G44" s="55"/>
      <c r="H44" s="55"/>
      <c r="I44" s="55"/>
      <c r="J44" s="57">
        <f t="shared" si="9"/>
        <v>0</v>
      </c>
      <c r="K44" s="56"/>
      <c r="L44" s="67"/>
      <c r="M44" s="56"/>
      <c r="N44" s="56"/>
      <c r="O44" s="56"/>
      <c r="P44" s="56"/>
      <c r="Q44" s="56"/>
      <c r="R44" s="56"/>
      <c r="S44" s="55"/>
      <c r="T44" s="55"/>
      <c r="U44" s="58"/>
      <c r="V44" s="113"/>
      <c r="W44" s="85" t="s">
        <v>246</v>
      </c>
    </row>
    <row r="45" spans="1:23" x14ac:dyDescent="0.3">
      <c r="B45" s="40">
        <v>42</v>
      </c>
      <c r="C45" s="53">
        <v>42411</v>
      </c>
      <c r="D45" s="184" t="s">
        <v>40</v>
      </c>
      <c r="E45" s="185"/>
      <c r="F45" s="54"/>
      <c r="G45" s="55"/>
      <c r="H45" s="55"/>
      <c r="I45" s="55"/>
      <c r="J45" s="57">
        <f t="shared" si="9"/>
        <v>0</v>
      </c>
      <c r="K45" s="56"/>
      <c r="L45" s="67"/>
      <c r="M45" s="56"/>
      <c r="N45" s="56"/>
      <c r="O45" s="56"/>
      <c r="P45" s="56"/>
      <c r="Q45" s="56"/>
      <c r="R45" s="56"/>
      <c r="S45" s="55"/>
      <c r="T45" s="55"/>
      <c r="U45" s="58"/>
      <c r="V45" s="55"/>
      <c r="W45" s="85"/>
    </row>
    <row r="46" spans="1:23" x14ac:dyDescent="0.3">
      <c r="B46" s="40"/>
      <c r="C46" s="138" t="s">
        <v>190</v>
      </c>
      <c r="D46" s="138"/>
      <c r="E46" s="139"/>
      <c r="F46" s="140"/>
      <c r="G46" s="141">
        <f>SUM(G18:G45)</f>
        <v>204</v>
      </c>
      <c r="H46" s="141">
        <f t="shared" ref="H46:T46" si="16">SUM(H18:H45)</f>
        <v>28</v>
      </c>
      <c r="I46" s="141">
        <f t="shared" si="16"/>
        <v>176</v>
      </c>
      <c r="J46" s="141">
        <f t="shared" si="16"/>
        <v>11.5</v>
      </c>
      <c r="K46" s="141">
        <f t="shared" si="16"/>
        <v>10.5</v>
      </c>
      <c r="L46" s="142">
        <f t="shared" si="16"/>
        <v>1</v>
      </c>
      <c r="M46" s="141">
        <f t="shared" si="16"/>
        <v>1584</v>
      </c>
      <c r="N46" s="141"/>
      <c r="O46" s="141"/>
      <c r="P46" s="141"/>
      <c r="Q46" s="141">
        <f t="shared" si="16"/>
        <v>0</v>
      </c>
      <c r="R46" s="141">
        <f t="shared" si="16"/>
        <v>0</v>
      </c>
      <c r="S46" s="141">
        <v>2</v>
      </c>
      <c r="T46" s="141">
        <f t="shared" si="16"/>
        <v>1957</v>
      </c>
      <c r="U46" s="141">
        <v>4</v>
      </c>
      <c r="V46" s="141">
        <v>4419</v>
      </c>
      <c r="W46" s="106" t="s">
        <v>191</v>
      </c>
    </row>
    <row r="47" spans="1:23" x14ac:dyDescent="0.3">
      <c r="A47" s="108"/>
      <c r="B47" s="112"/>
      <c r="C47" s="19" t="s">
        <v>240</v>
      </c>
      <c r="D47" s="109"/>
      <c r="E47" s="110"/>
      <c r="F47" s="20"/>
      <c r="G47" s="21">
        <f>G46-G36-G31</f>
        <v>182.5</v>
      </c>
      <c r="H47" s="21">
        <f t="shared" ref="H47" si="17">H46-H36-H31</f>
        <v>25</v>
      </c>
      <c r="I47" s="21">
        <f>I46-I36-I31-J37-J38-J42-J43</f>
        <v>149</v>
      </c>
      <c r="J47" s="21">
        <f>J46-J36-J31-J43-J42-J38-J37</f>
        <v>0.5</v>
      </c>
      <c r="K47" s="21">
        <f t="shared" ref="K47:M47" si="18">K46-K36-K31-K43-K42-K38-K37</f>
        <v>0.5</v>
      </c>
      <c r="L47" s="21">
        <f t="shared" si="18"/>
        <v>0</v>
      </c>
      <c r="M47" s="21">
        <f t="shared" si="18"/>
        <v>68</v>
      </c>
      <c r="N47" s="21"/>
      <c r="O47" s="21"/>
      <c r="P47" s="21"/>
      <c r="Q47" s="21">
        <f t="shared" ref="Q47:U47" si="19">Q46</f>
        <v>0</v>
      </c>
      <c r="R47" s="21">
        <f t="shared" si="19"/>
        <v>0</v>
      </c>
      <c r="S47" s="21">
        <f t="shared" si="19"/>
        <v>2</v>
      </c>
      <c r="T47" s="21">
        <f t="shared" si="19"/>
        <v>1957</v>
      </c>
      <c r="U47" s="21">
        <f t="shared" si="19"/>
        <v>4</v>
      </c>
      <c r="V47" s="21">
        <v>4419</v>
      </c>
      <c r="W47" s="21"/>
    </row>
    <row r="48" spans="1:23" x14ac:dyDescent="0.3">
      <c r="B48" s="40">
        <v>43</v>
      </c>
      <c r="C48" s="15">
        <v>42412</v>
      </c>
      <c r="D48" s="44" t="s">
        <v>36</v>
      </c>
      <c r="E48" s="44" t="s">
        <v>36</v>
      </c>
      <c r="F48" s="16"/>
      <c r="G48" s="17">
        <v>9</v>
      </c>
      <c r="H48" s="38">
        <f t="shared" si="1"/>
        <v>1.5</v>
      </c>
      <c r="I48" s="17">
        <f t="shared" si="11"/>
        <v>7.5</v>
      </c>
      <c r="J48" s="13">
        <f t="shared" si="9"/>
        <v>0</v>
      </c>
      <c r="K48" s="38">
        <f t="shared" si="12"/>
        <v>0</v>
      </c>
      <c r="L48" s="33">
        <f t="shared" si="13"/>
        <v>0</v>
      </c>
      <c r="M48" s="38">
        <f t="shared" si="15"/>
        <v>0</v>
      </c>
      <c r="N48" s="38"/>
      <c r="O48" s="38"/>
      <c r="P48" s="38"/>
      <c r="Q48" s="38"/>
      <c r="R48" s="38"/>
      <c r="S48" s="17"/>
      <c r="T48" s="17"/>
      <c r="U48" s="18"/>
      <c r="V48" s="17"/>
      <c r="W48" s="85"/>
    </row>
    <row r="49" spans="1:23" x14ac:dyDescent="0.3">
      <c r="A49" s="1"/>
      <c r="B49" s="40">
        <v>44</v>
      </c>
      <c r="C49" s="15">
        <v>42413</v>
      </c>
      <c r="D49" s="44" t="s">
        <v>36</v>
      </c>
      <c r="E49" s="44" t="s">
        <v>36</v>
      </c>
      <c r="F49" s="16"/>
      <c r="G49" s="17">
        <v>11.5</v>
      </c>
      <c r="H49" s="38">
        <f t="shared" si="1"/>
        <v>1.5</v>
      </c>
      <c r="I49" s="17">
        <f t="shared" si="11"/>
        <v>10</v>
      </c>
      <c r="J49" s="13">
        <f t="shared" si="9"/>
        <v>0</v>
      </c>
      <c r="K49" s="38">
        <f t="shared" si="12"/>
        <v>0</v>
      </c>
      <c r="L49" s="33">
        <f t="shared" si="13"/>
        <v>0</v>
      </c>
      <c r="M49" s="38">
        <f t="shared" si="15"/>
        <v>0</v>
      </c>
      <c r="N49" s="38"/>
      <c r="O49" s="38"/>
      <c r="P49" s="38"/>
      <c r="Q49" s="38"/>
      <c r="R49" s="38"/>
      <c r="S49" s="17"/>
      <c r="T49" s="17"/>
      <c r="U49" s="18"/>
      <c r="V49" s="17"/>
      <c r="W49" s="85"/>
    </row>
    <row r="50" spans="1:23" x14ac:dyDescent="0.3">
      <c r="A50" s="1"/>
      <c r="B50" s="40">
        <v>45</v>
      </c>
      <c r="C50" s="15">
        <v>42414</v>
      </c>
      <c r="D50" s="186" t="s">
        <v>40</v>
      </c>
      <c r="E50" s="187"/>
      <c r="F50" s="16"/>
      <c r="G50" s="17"/>
      <c r="H50" s="38"/>
      <c r="I50" s="17"/>
      <c r="J50" s="13">
        <f t="shared" si="9"/>
        <v>0</v>
      </c>
      <c r="K50" s="38"/>
      <c r="L50" s="33"/>
      <c r="M50" s="38">
        <f t="shared" si="15"/>
        <v>0</v>
      </c>
      <c r="N50" s="38"/>
      <c r="O50" s="38"/>
      <c r="P50" s="38"/>
      <c r="Q50" s="38"/>
      <c r="R50" s="38"/>
      <c r="S50" s="17"/>
      <c r="T50" s="17"/>
      <c r="U50" s="18"/>
      <c r="V50" s="17"/>
      <c r="W50" s="85"/>
    </row>
    <row r="51" spans="1:23" x14ac:dyDescent="0.3">
      <c r="A51" s="1"/>
      <c r="B51" s="40">
        <v>46</v>
      </c>
      <c r="C51" s="15">
        <v>42415</v>
      </c>
      <c r="D51" s="186" t="s">
        <v>40</v>
      </c>
      <c r="E51" s="187"/>
      <c r="F51" s="16"/>
      <c r="G51" s="17"/>
      <c r="H51" s="38"/>
      <c r="I51" s="17"/>
      <c r="J51" s="13">
        <f t="shared" si="9"/>
        <v>0</v>
      </c>
      <c r="K51" s="38"/>
      <c r="L51" s="33"/>
      <c r="M51" s="38">
        <f t="shared" si="15"/>
        <v>0</v>
      </c>
      <c r="N51" s="38"/>
      <c r="O51" s="38"/>
      <c r="P51" s="38"/>
      <c r="Q51" s="38"/>
      <c r="R51" s="38"/>
      <c r="S51" s="17"/>
      <c r="T51" s="17"/>
      <c r="U51" s="18"/>
      <c r="V51" s="17"/>
      <c r="W51" s="85"/>
    </row>
    <row r="52" spans="1:23" x14ac:dyDescent="0.3">
      <c r="A52" s="1"/>
      <c r="B52" s="40">
        <v>47</v>
      </c>
      <c r="C52" s="15">
        <v>42416</v>
      </c>
      <c r="D52" s="44">
        <v>0.42167824074074073</v>
      </c>
      <c r="E52" s="43">
        <v>0.92811342592592594</v>
      </c>
      <c r="F52" s="16">
        <f t="shared" si="10"/>
        <v>0.50643518518518515</v>
      </c>
      <c r="G52" s="17">
        <v>12</v>
      </c>
      <c r="H52" s="38">
        <f t="shared" si="1"/>
        <v>1.5</v>
      </c>
      <c r="I52" s="17">
        <f t="shared" si="11"/>
        <v>10.5</v>
      </c>
      <c r="J52" s="13">
        <f t="shared" si="9"/>
        <v>0.5</v>
      </c>
      <c r="K52" s="38">
        <f t="shared" si="12"/>
        <v>0.5</v>
      </c>
      <c r="L52" s="33">
        <f t="shared" si="13"/>
        <v>0</v>
      </c>
      <c r="M52" s="38">
        <f t="shared" si="15"/>
        <v>67</v>
      </c>
      <c r="N52" s="38"/>
      <c r="O52" s="38"/>
      <c r="P52" s="38"/>
      <c r="Q52" s="38"/>
      <c r="R52" s="38"/>
      <c r="S52" s="17"/>
      <c r="T52" s="17"/>
      <c r="U52" s="18"/>
      <c r="V52" s="17"/>
      <c r="W52" s="85"/>
    </row>
    <row r="53" spans="1:23" x14ac:dyDescent="0.3">
      <c r="A53" s="1"/>
      <c r="B53" s="40">
        <v>48</v>
      </c>
      <c r="C53" s="15">
        <v>42417</v>
      </c>
      <c r="D53" s="186" t="s">
        <v>25</v>
      </c>
      <c r="E53" s="187"/>
      <c r="F53" s="16"/>
      <c r="G53" s="17"/>
      <c r="H53" s="38"/>
      <c r="I53" s="17"/>
      <c r="J53" s="13">
        <f t="shared" si="9"/>
        <v>0</v>
      </c>
      <c r="K53" s="38"/>
      <c r="L53" s="33"/>
      <c r="M53" s="38">
        <f t="shared" si="15"/>
        <v>0</v>
      </c>
      <c r="N53" s="38"/>
      <c r="O53" s="38"/>
      <c r="P53" s="38"/>
      <c r="Q53" s="38"/>
      <c r="R53" s="38"/>
      <c r="S53" s="17"/>
      <c r="T53" s="17"/>
      <c r="U53" s="18"/>
      <c r="V53" s="17"/>
      <c r="W53" s="85"/>
    </row>
    <row r="54" spans="1:23" x14ac:dyDescent="0.3">
      <c r="A54" s="1"/>
      <c r="B54" s="40">
        <v>49</v>
      </c>
      <c r="C54" s="15">
        <v>42418</v>
      </c>
      <c r="D54" s="44">
        <v>0.44255787037037037</v>
      </c>
      <c r="E54" s="43">
        <v>0.92160879629629633</v>
      </c>
      <c r="F54" s="16">
        <f t="shared" si="10"/>
        <v>0.47905092592592596</v>
      </c>
      <c r="G54" s="17">
        <v>11.5</v>
      </c>
      <c r="H54" s="38">
        <f t="shared" si="1"/>
        <v>1.5</v>
      </c>
      <c r="I54" s="17">
        <f t="shared" si="11"/>
        <v>10</v>
      </c>
      <c r="J54" s="13">
        <f t="shared" si="9"/>
        <v>0</v>
      </c>
      <c r="K54" s="38">
        <f t="shared" si="12"/>
        <v>0</v>
      </c>
      <c r="L54" s="33">
        <f t="shared" si="13"/>
        <v>0</v>
      </c>
      <c r="M54" s="38">
        <f t="shared" si="15"/>
        <v>0</v>
      </c>
      <c r="N54" s="38"/>
      <c r="O54" s="38"/>
      <c r="P54" s="38"/>
      <c r="Q54" s="38"/>
      <c r="R54" s="38"/>
      <c r="S54" s="17"/>
      <c r="T54" s="17"/>
      <c r="U54" s="18"/>
      <c r="V54" s="17"/>
      <c r="W54" s="85"/>
    </row>
    <row r="55" spans="1:23" x14ac:dyDescent="0.3">
      <c r="A55" s="1"/>
      <c r="B55" s="40">
        <v>50</v>
      </c>
      <c r="C55" s="15">
        <v>42419</v>
      </c>
      <c r="D55" s="186" t="s">
        <v>25</v>
      </c>
      <c r="E55" s="187"/>
      <c r="F55" s="16"/>
      <c r="G55" s="17"/>
      <c r="H55" s="38"/>
      <c r="I55" s="17"/>
      <c r="J55" s="13">
        <f t="shared" si="9"/>
        <v>0</v>
      </c>
      <c r="K55" s="38"/>
      <c r="L55" s="33"/>
      <c r="M55" s="38"/>
      <c r="N55" s="38"/>
      <c r="O55" s="38"/>
      <c r="P55" s="38"/>
      <c r="Q55" s="38"/>
      <c r="R55" s="38"/>
      <c r="S55" s="17"/>
      <c r="T55" s="17"/>
      <c r="U55" s="18"/>
      <c r="V55" s="17"/>
      <c r="W55" s="85"/>
    </row>
    <row r="56" spans="1:23" x14ac:dyDescent="0.3">
      <c r="A56" s="1"/>
      <c r="B56" s="40">
        <v>51</v>
      </c>
      <c r="C56" s="15">
        <v>42420</v>
      </c>
      <c r="D56" s="44">
        <v>0.55516203703703704</v>
      </c>
      <c r="E56" s="43">
        <v>0.9255902777777778</v>
      </c>
      <c r="F56" s="16">
        <f t="shared" si="10"/>
        <v>0.37042824074074077</v>
      </c>
      <c r="G56" s="17">
        <v>9</v>
      </c>
      <c r="H56" s="38">
        <f t="shared" si="1"/>
        <v>1.5</v>
      </c>
      <c r="I56" s="17">
        <f t="shared" si="11"/>
        <v>7.5</v>
      </c>
      <c r="J56" s="13">
        <f t="shared" si="9"/>
        <v>0</v>
      </c>
      <c r="K56" s="38">
        <f t="shared" si="12"/>
        <v>0</v>
      </c>
      <c r="L56" s="33">
        <f t="shared" si="13"/>
        <v>0</v>
      </c>
      <c r="M56" s="38">
        <f t="shared" si="15"/>
        <v>0</v>
      </c>
      <c r="N56" s="38"/>
      <c r="O56" s="38"/>
      <c r="P56" s="38"/>
      <c r="Q56" s="38"/>
      <c r="R56" s="38"/>
      <c r="S56" s="17"/>
      <c r="T56" s="17"/>
      <c r="U56" s="18"/>
      <c r="V56" s="17"/>
      <c r="W56" s="85"/>
    </row>
    <row r="57" spans="1:23" x14ac:dyDescent="0.3">
      <c r="A57" s="1"/>
      <c r="B57" s="40">
        <v>52</v>
      </c>
      <c r="C57" s="15">
        <v>42421</v>
      </c>
      <c r="D57" s="44">
        <v>0.44378472222222221</v>
      </c>
      <c r="E57" s="43">
        <v>0.9252083333333333</v>
      </c>
      <c r="F57" s="16">
        <f t="shared" si="10"/>
        <v>0.48142361111111109</v>
      </c>
      <c r="G57" s="17">
        <v>11.5</v>
      </c>
      <c r="H57" s="38">
        <f t="shared" si="1"/>
        <v>1.5</v>
      </c>
      <c r="I57" s="17">
        <f t="shared" si="11"/>
        <v>10</v>
      </c>
      <c r="J57" s="13">
        <f t="shared" si="9"/>
        <v>0</v>
      </c>
      <c r="K57" s="38">
        <f t="shared" si="12"/>
        <v>0</v>
      </c>
      <c r="L57" s="33">
        <f t="shared" si="13"/>
        <v>0</v>
      </c>
      <c r="M57" s="38">
        <f t="shared" si="15"/>
        <v>0</v>
      </c>
      <c r="N57" s="38"/>
      <c r="O57" s="38"/>
      <c r="P57" s="38"/>
      <c r="Q57" s="38"/>
      <c r="R57" s="38"/>
      <c r="S57" s="17"/>
      <c r="T57" s="17"/>
      <c r="U57" s="18"/>
      <c r="V57" s="17"/>
      <c r="W57" s="85"/>
    </row>
    <row r="58" spans="1:23" x14ac:dyDescent="0.3">
      <c r="A58" s="1"/>
      <c r="B58" s="40">
        <v>53</v>
      </c>
      <c r="C58" s="15">
        <v>42422</v>
      </c>
      <c r="D58" s="44">
        <v>0.4435648148148148</v>
      </c>
      <c r="E58" s="43">
        <v>0.92439814814814814</v>
      </c>
      <c r="F58" s="16">
        <f t="shared" si="10"/>
        <v>0.48083333333333333</v>
      </c>
      <c r="G58" s="17">
        <v>11.5</v>
      </c>
      <c r="H58" s="38">
        <f t="shared" si="1"/>
        <v>1.5</v>
      </c>
      <c r="I58" s="17">
        <f t="shared" si="11"/>
        <v>10</v>
      </c>
      <c r="J58" s="13">
        <f t="shared" si="9"/>
        <v>0</v>
      </c>
      <c r="K58" s="38">
        <f t="shared" si="12"/>
        <v>0</v>
      </c>
      <c r="L58" s="33">
        <f t="shared" si="13"/>
        <v>0</v>
      </c>
      <c r="M58" s="38">
        <f t="shared" si="15"/>
        <v>0</v>
      </c>
      <c r="N58" s="38"/>
      <c r="O58" s="38"/>
      <c r="P58" s="38"/>
      <c r="Q58" s="38"/>
      <c r="R58" s="38"/>
      <c r="S58" s="17"/>
      <c r="T58" s="17"/>
      <c r="U58" s="18"/>
      <c r="V58" s="17"/>
      <c r="W58" s="85"/>
    </row>
    <row r="59" spans="1:23" x14ac:dyDescent="0.3">
      <c r="A59" s="1"/>
      <c r="B59" s="40">
        <v>54</v>
      </c>
      <c r="C59" s="15">
        <v>42423</v>
      </c>
      <c r="D59" s="44">
        <v>0.44435185185185189</v>
      </c>
      <c r="E59" s="43">
        <v>0.91989583333333336</v>
      </c>
      <c r="F59" s="16">
        <f t="shared" si="10"/>
        <v>0.47554398148148147</v>
      </c>
      <c r="G59" s="17">
        <v>11.5</v>
      </c>
      <c r="H59" s="38">
        <f t="shared" si="1"/>
        <v>1.5</v>
      </c>
      <c r="I59" s="17">
        <f t="shared" si="11"/>
        <v>10</v>
      </c>
      <c r="J59" s="13">
        <f t="shared" si="9"/>
        <v>0</v>
      </c>
      <c r="K59" s="38">
        <f t="shared" si="12"/>
        <v>0</v>
      </c>
      <c r="L59" s="33">
        <f t="shared" si="13"/>
        <v>0</v>
      </c>
      <c r="M59" s="38">
        <f t="shared" si="15"/>
        <v>0</v>
      </c>
      <c r="N59" s="38"/>
      <c r="O59" s="38"/>
      <c r="P59" s="38"/>
      <c r="Q59" s="38"/>
      <c r="R59" s="38"/>
      <c r="S59" s="17"/>
      <c r="T59" s="17"/>
      <c r="U59" s="18"/>
      <c r="V59" s="17"/>
      <c r="W59" s="85"/>
    </row>
    <row r="60" spans="1:23" x14ac:dyDescent="0.3">
      <c r="A60" s="1"/>
      <c r="B60" s="40">
        <v>55</v>
      </c>
      <c r="C60" s="15">
        <v>42424</v>
      </c>
      <c r="D60" s="44" t="s">
        <v>36</v>
      </c>
      <c r="E60" s="44" t="s">
        <v>36</v>
      </c>
      <c r="F60" s="16"/>
      <c r="G60" s="17">
        <v>11.5</v>
      </c>
      <c r="H60" s="38">
        <f t="shared" si="1"/>
        <v>1.5</v>
      </c>
      <c r="I60" s="17">
        <f t="shared" si="11"/>
        <v>10</v>
      </c>
      <c r="J60" s="13">
        <f t="shared" si="9"/>
        <v>0</v>
      </c>
      <c r="K60" s="38">
        <f t="shared" si="12"/>
        <v>0</v>
      </c>
      <c r="L60" s="33">
        <f t="shared" si="13"/>
        <v>0</v>
      </c>
      <c r="M60" s="38">
        <f t="shared" si="15"/>
        <v>0</v>
      </c>
      <c r="N60" s="38"/>
      <c r="O60" s="38"/>
      <c r="P60" s="38"/>
      <c r="Q60" s="38"/>
      <c r="R60" s="38"/>
      <c r="S60" s="17"/>
      <c r="T60" s="17"/>
      <c r="U60" s="18"/>
      <c r="V60" s="17"/>
      <c r="W60" s="85"/>
    </row>
    <row r="61" spans="1:23" x14ac:dyDescent="0.3">
      <c r="A61" s="1"/>
      <c r="B61" s="40">
        <v>56</v>
      </c>
      <c r="C61" s="15">
        <v>42425</v>
      </c>
      <c r="D61" s="186" t="s">
        <v>25</v>
      </c>
      <c r="E61" s="187"/>
      <c r="F61" s="16"/>
      <c r="G61" s="17"/>
      <c r="H61" s="38"/>
      <c r="I61" s="17"/>
      <c r="J61" s="13">
        <f t="shared" si="9"/>
        <v>0</v>
      </c>
      <c r="K61" s="38"/>
      <c r="L61" s="33"/>
      <c r="M61" s="38"/>
      <c r="N61" s="38"/>
      <c r="O61" s="38"/>
      <c r="P61" s="38"/>
      <c r="Q61" s="38"/>
      <c r="R61" s="38"/>
      <c r="S61" s="17"/>
      <c r="T61" s="17"/>
      <c r="U61" s="18"/>
      <c r="V61" s="17"/>
      <c r="W61" s="85"/>
    </row>
    <row r="62" spans="1:23" x14ac:dyDescent="0.3">
      <c r="A62" s="1"/>
      <c r="B62" s="40">
        <v>57</v>
      </c>
      <c r="C62" s="15">
        <v>42426</v>
      </c>
      <c r="D62" s="186" t="s">
        <v>25</v>
      </c>
      <c r="E62" s="187"/>
      <c r="F62" s="16"/>
      <c r="G62" s="17"/>
      <c r="H62" s="38"/>
      <c r="I62" s="17"/>
      <c r="J62" s="13">
        <f t="shared" si="9"/>
        <v>0</v>
      </c>
      <c r="K62" s="38"/>
      <c r="L62" s="33"/>
      <c r="M62" s="38"/>
      <c r="N62" s="38"/>
      <c r="O62" s="38"/>
      <c r="P62" s="38"/>
      <c r="Q62" s="38"/>
      <c r="R62" s="38"/>
      <c r="S62" s="17"/>
      <c r="T62" s="17"/>
      <c r="U62" s="18"/>
      <c r="V62" s="17"/>
      <c r="W62" s="85"/>
    </row>
    <row r="63" spans="1:23" x14ac:dyDescent="0.3">
      <c r="A63" s="1"/>
      <c r="B63" s="40">
        <v>58</v>
      </c>
      <c r="C63" s="15">
        <v>42427</v>
      </c>
      <c r="D63" s="44">
        <v>0.56153935185185189</v>
      </c>
      <c r="E63" s="43">
        <v>0.92375000000000007</v>
      </c>
      <c r="F63" s="16">
        <f t="shared" si="10"/>
        <v>0.36221064814814818</v>
      </c>
      <c r="G63" s="17">
        <v>8.5</v>
      </c>
      <c r="H63" s="38">
        <f t="shared" si="1"/>
        <v>0.5</v>
      </c>
      <c r="I63" s="17">
        <f t="shared" si="11"/>
        <v>8</v>
      </c>
      <c r="J63" s="13">
        <f t="shared" si="9"/>
        <v>0</v>
      </c>
      <c r="K63" s="38">
        <f t="shared" si="12"/>
        <v>0</v>
      </c>
      <c r="L63" s="33">
        <f t="shared" si="13"/>
        <v>0</v>
      </c>
      <c r="M63" s="38">
        <f t="shared" si="15"/>
        <v>0</v>
      </c>
      <c r="N63" s="38"/>
      <c r="O63" s="38"/>
      <c r="P63" s="38"/>
      <c r="Q63" s="38"/>
      <c r="R63" s="38"/>
      <c r="S63" s="17"/>
      <c r="T63" s="17"/>
      <c r="U63" s="18"/>
      <c r="V63" s="17"/>
      <c r="W63" s="85"/>
    </row>
    <row r="64" spans="1:23" ht="32.4" x14ac:dyDescent="0.3">
      <c r="A64" s="1"/>
      <c r="B64" s="40">
        <v>59</v>
      </c>
      <c r="C64" s="41">
        <v>42428</v>
      </c>
      <c r="D64" s="44">
        <v>0.5458912037037037</v>
      </c>
      <c r="E64" s="43">
        <v>0.92120370370370364</v>
      </c>
      <c r="F64" s="16">
        <f t="shared" si="10"/>
        <v>0.37531249999999994</v>
      </c>
      <c r="G64" s="17">
        <v>9</v>
      </c>
      <c r="H64" s="38">
        <f t="shared" si="1"/>
        <v>1.5</v>
      </c>
      <c r="I64" s="17">
        <f t="shared" si="11"/>
        <v>7.5</v>
      </c>
      <c r="J64" s="13">
        <f t="shared" si="9"/>
        <v>0</v>
      </c>
      <c r="K64" s="38">
        <f t="shared" si="12"/>
        <v>0</v>
      </c>
      <c r="L64" s="33">
        <f t="shared" si="13"/>
        <v>0</v>
      </c>
      <c r="M64" s="38">
        <f t="shared" si="15"/>
        <v>0</v>
      </c>
      <c r="N64" s="38"/>
      <c r="O64" s="38"/>
      <c r="P64" s="38"/>
      <c r="Q64" s="38"/>
      <c r="R64" s="38"/>
      <c r="S64" s="17"/>
      <c r="T64" s="17"/>
      <c r="U64" s="18"/>
      <c r="V64" s="90"/>
      <c r="W64" s="85" t="s">
        <v>247</v>
      </c>
    </row>
    <row r="65" spans="1:23" x14ac:dyDescent="0.3">
      <c r="A65" s="1"/>
      <c r="B65" s="40">
        <v>60</v>
      </c>
      <c r="C65" s="15">
        <v>42429</v>
      </c>
      <c r="D65" s="44" t="s">
        <v>36</v>
      </c>
      <c r="E65" s="43">
        <v>0.92291666666666661</v>
      </c>
      <c r="F65" s="16"/>
      <c r="G65" s="17">
        <v>9</v>
      </c>
      <c r="H65" s="38">
        <f t="shared" si="1"/>
        <v>1.5</v>
      </c>
      <c r="I65" s="17">
        <f t="shared" si="11"/>
        <v>7.5</v>
      </c>
      <c r="J65" s="13">
        <f t="shared" si="9"/>
        <v>0</v>
      </c>
      <c r="K65" s="38">
        <f t="shared" si="12"/>
        <v>0</v>
      </c>
      <c r="L65" s="33">
        <f t="shared" si="13"/>
        <v>0</v>
      </c>
      <c r="M65" s="38">
        <f t="shared" si="15"/>
        <v>0</v>
      </c>
      <c r="N65" s="38"/>
      <c r="O65" s="38"/>
      <c r="P65" s="38"/>
      <c r="Q65" s="38"/>
      <c r="R65" s="38"/>
      <c r="S65" s="17"/>
      <c r="T65" s="17"/>
      <c r="U65" s="18"/>
      <c r="V65" s="17"/>
      <c r="W65" s="85"/>
    </row>
    <row r="66" spans="1:23" x14ac:dyDescent="0.3">
      <c r="A66" s="8" t="s">
        <v>20</v>
      </c>
      <c r="B66" s="40">
        <v>61</v>
      </c>
      <c r="C66" s="15">
        <v>42430</v>
      </c>
      <c r="D66" s="44">
        <v>0.62914351851851846</v>
      </c>
      <c r="E66" s="43">
        <v>0.91997685185185185</v>
      </c>
      <c r="F66" s="16">
        <f t="shared" si="10"/>
        <v>0.29083333333333339</v>
      </c>
      <c r="G66" s="17">
        <v>7</v>
      </c>
      <c r="H66" s="38">
        <f t="shared" si="1"/>
        <v>0.5</v>
      </c>
      <c r="I66" s="17">
        <f>IF((G66="？"),"?",(G66-H66))</f>
        <v>6.5</v>
      </c>
      <c r="J66" s="13">
        <f t="shared" si="9"/>
        <v>0</v>
      </c>
      <c r="K66" s="38">
        <f>IF(2&lt;J66,2,J66)</f>
        <v>0</v>
      </c>
      <c r="L66" s="33">
        <f>J66-K66</f>
        <v>0</v>
      </c>
      <c r="M66" s="38">
        <f>IF(K66="?",0,ROUND(102*4/3*K66+102*5/3*L66,0))</f>
        <v>0</v>
      </c>
      <c r="N66" s="38"/>
      <c r="O66" s="38"/>
      <c r="P66" s="38"/>
      <c r="Q66" s="38"/>
      <c r="R66" s="38"/>
      <c r="S66" s="17"/>
      <c r="T66" s="17"/>
      <c r="U66" s="18"/>
      <c r="V66" s="17"/>
      <c r="W66" s="85"/>
    </row>
    <row r="67" spans="1:23" x14ac:dyDescent="0.3">
      <c r="A67" s="1" t="s">
        <v>137</v>
      </c>
      <c r="B67" s="40">
        <v>62</v>
      </c>
      <c r="C67" s="15">
        <v>42431</v>
      </c>
      <c r="D67" s="44">
        <v>0.62986111111111109</v>
      </c>
      <c r="E67" s="43">
        <v>0.92200231481481476</v>
      </c>
      <c r="F67" s="16">
        <f t="shared" si="10"/>
        <v>0.29214120370370367</v>
      </c>
      <c r="G67" s="17">
        <v>7</v>
      </c>
      <c r="H67" s="38">
        <f t="shared" si="1"/>
        <v>0.5</v>
      </c>
      <c r="I67" s="17">
        <f t="shared" ref="I67:I98" si="20">IF((G67="？"),"?",(G67-H67))</f>
        <v>6.5</v>
      </c>
      <c r="J67" s="13">
        <f t="shared" si="9"/>
        <v>0</v>
      </c>
      <c r="K67" s="38">
        <f t="shared" ref="K67:K98" si="21">IF(2&lt;J67,2,J67)</f>
        <v>0</v>
      </c>
      <c r="L67" s="33">
        <f t="shared" ref="L67:L98" si="22">J67-K67</f>
        <v>0</v>
      </c>
      <c r="M67" s="38">
        <f t="shared" ref="M67:M98" si="23">IF(K67="?",0,ROUND(102*4/3*K67+102*5/3*L67,0))</f>
        <v>0</v>
      </c>
      <c r="N67" s="38"/>
      <c r="O67" s="38"/>
      <c r="P67" s="38"/>
      <c r="Q67" s="38"/>
      <c r="R67" s="38"/>
      <c r="S67" s="17"/>
      <c r="T67" s="17"/>
      <c r="U67" s="18"/>
      <c r="V67" s="17"/>
      <c r="W67" s="85"/>
    </row>
    <row r="68" spans="1:23" x14ac:dyDescent="0.3">
      <c r="A68" s="1" t="s">
        <v>138</v>
      </c>
      <c r="B68" s="40">
        <v>63</v>
      </c>
      <c r="C68" s="15">
        <v>42432</v>
      </c>
      <c r="D68" s="186" t="s">
        <v>25</v>
      </c>
      <c r="E68" s="187"/>
      <c r="F68" s="16"/>
      <c r="G68" s="17"/>
      <c r="H68" s="38"/>
      <c r="I68" s="17"/>
      <c r="J68" s="13">
        <f t="shared" si="9"/>
        <v>0</v>
      </c>
      <c r="K68" s="38"/>
      <c r="L68" s="33"/>
      <c r="M68" s="38"/>
      <c r="N68" s="38"/>
      <c r="O68" s="38"/>
      <c r="P68" s="38"/>
      <c r="Q68" s="38"/>
      <c r="R68" s="38"/>
      <c r="S68" s="17"/>
      <c r="T68" s="17"/>
      <c r="U68" s="18"/>
      <c r="V68" s="17"/>
      <c r="W68" s="85"/>
    </row>
    <row r="69" spans="1:23" x14ac:dyDescent="0.3">
      <c r="A69" s="1" t="s">
        <v>164</v>
      </c>
      <c r="B69" s="40">
        <v>64</v>
      </c>
      <c r="C69" s="15">
        <v>42433</v>
      </c>
      <c r="D69" s="44">
        <v>0.44974537037037038</v>
      </c>
      <c r="E69" s="43">
        <v>0.92354166666666659</v>
      </c>
      <c r="F69" s="16">
        <f t="shared" si="10"/>
        <v>0.47379629629629622</v>
      </c>
      <c r="G69" s="17">
        <v>11.5</v>
      </c>
      <c r="H69" s="38">
        <f t="shared" ref="H69:H74" si="24">IF(G69&gt;=9,1.5,0.5)</f>
        <v>1.5</v>
      </c>
      <c r="I69" s="17">
        <f t="shared" si="20"/>
        <v>10</v>
      </c>
      <c r="J69" s="13">
        <f t="shared" si="9"/>
        <v>0</v>
      </c>
      <c r="K69" s="38">
        <f t="shared" si="21"/>
        <v>0</v>
      </c>
      <c r="L69" s="33">
        <f t="shared" si="22"/>
        <v>0</v>
      </c>
      <c r="M69" s="38">
        <f t="shared" si="23"/>
        <v>0</v>
      </c>
      <c r="N69" s="38"/>
      <c r="O69" s="38"/>
      <c r="P69" s="38"/>
      <c r="Q69" s="38"/>
      <c r="R69" s="38"/>
      <c r="S69" s="17"/>
      <c r="T69" s="17"/>
      <c r="U69" s="18"/>
      <c r="V69" s="17"/>
      <c r="W69" s="85"/>
    </row>
    <row r="70" spans="1:23" x14ac:dyDescent="0.3">
      <c r="A70" s="45" t="s">
        <v>139</v>
      </c>
      <c r="B70" s="40">
        <v>65</v>
      </c>
      <c r="C70" s="15">
        <v>42434</v>
      </c>
      <c r="D70" s="44">
        <v>0.55104166666666665</v>
      </c>
      <c r="E70" s="43">
        <v>0.91732638888888884</v>
      </c>
      <c r="F70" s="16">
        <f t="shared" si="10"/>
        <v>0.36628472222222219</v>
      </c>
      <c r="G70" s="17">
        <v>9</v>
      </c>
      <c r="H70" s="38">
        <f t="shared" si="24"/>
        <v>1.5</v>
      </c>
      <c r="I70" s="17">
        <f t="shared" si="20"/>
        <v>7.5</v>
      </c>
      <c r="J70" s="13">
        <f t="shared" si="9"/>
        <v>0</v>
      </c>
      <c r="K70" s="38">
        <f t="shared" si="21"/>
        <v>0</v>
      </c>
      <c r="L70" s="33">
        <f t="shared" si="22"/>
        <v>0</v>
      </c>
      <c r="M70" s="38">
        <f t="shared" si="23"/>
        <v>0</v>
      </c>
      <c r="N70" s="38"/>
      <c r="O70" s="38"/>
      <c r="P70" s="38"/>
      <c r="Q70" s="38"/>
      <c r="R70" s="38"/>
      <c r="S70" s="17"/>
      <c r="T70" s="17"/>
      <c r="U70" s="18"/>
      <c r="V70" s="17"/>
      <c r="W70" s="85"/>
    </row>
    <row r="71" spans="1:23" x14ac:dyDescent="0.3">
      <c r="A71" s="1" t="s">
        <v>140</v>
      </c>
      <c r="B71" s="40">
        <v>66</v>
      </c>
      <c r="C71" s="15">
        <v>42435</v>
      </c>
      <c r="D71" s="44">
        <v>0.57406250000000003</v>
      </c>
      <c r="E71" s="43">
        <v>0.83420138888888884</v>
      </c>
      <c r="F71" s="16">
        <f t="shared" si="10"/>
        <v>0.26013888888888881</v>
      </c>
      <c r="G71" s="17">
        <v>6</v>
      </c>
      <c r="H71" s="38">
        <f t="shared" si="24"/>
        <v>0.5</v>
      </c>
      <c r="I71" s="17">
        <f t="shared" si="20"/>
        <v>5.5</v>
      </c>
      <c r="J71" s="13">
        <f t="shared" si="9"/>
        <v>0</v>
      </c>
      <c r="K71" s="38">
        <f t="shared" si="21"/>
        <v>0</v>
      </c>
      <c r="L71" s="33">
        <f t="shared" si="22"/>
        <v>0</v>
      </c>
      <c r="M71" s="38">
        <f t="shared" si="23"/>
        <v>0</v>
      </c>
      <c r="N71" s="38"/>
      <c r="O71" s="38"/>
      <c r="P71" s="38"/>
      <c r="Q71" s="38"/>
      <c r="R71" s="38"/>
      <c r="S71" s="17"/>
      <c r="T71" s="17"/>
      <c r="U71" s="18"/>
      <c r="V71" s="17"/>
      <c r="W71" s="85"/>
    </row>
    <row r="72" spans="1:23" x14ac:dyDescent="0.3">
      <c r="A72" s="46"/>
      <c r="B72" s="40">
        <v>67</v>
      </c>
      <c r="C72" s="15">
        <v>42436</v>
      </c>
      <c r="D72" s="186" t="s">
        <v>25</v>
      </c>
      <c r="E72" s="187"/>
      <c r="F72" s="16"/>
      <c r="G72" s="17"/>
      <c r="H72" s="38"/>
      <c r="I72" s="17"/>
      <c r="J72" s="13">
        <f t="shared" si="9"/>
        <v>0</v>
      </c>
      <c r="K72" s="38"/>
      <c r="L72" s="33"/>
      <c r="M72" s="38"/>
      <c r="N72" s="38"/>
      <c r="O72" s="38"/>
      <c r="P72" s="38"/>
      <c r="Q72" s="38"/>
      <c r="R72" s="38"/>
      <c r="S72" s="17"/>
      <c r="T72" s="17"/>
      <c r="U72" s="18"/>
      <c r="V72" s="17"/>
      <c r="W72" s="85"/>
    </row>
    <row r="73" spans="1:23" x14ac:dyDescent="0.3">
      <c r="A73" s="46"/>
      <c r="B73" s="40">
        <v>68</v>
      </c>
      <c r="C73" s="15">
        <v>42437</v>
      </c>
      <c r="D73" s="44">
        <v>0.44087962962962962</v>
      </c>
      <c r="E73" s="43">
        <v>0.9193634259259259</v>
      </c>
      <c r="F73" s="16">
        <f t="shared" si="10"/>
        <v>0.47848379629629628</v>
      </c>
      <c r="G73" s="17">
        <v>11.5</v>
      </c>
      <c r="H73" s="38">
        <f t="shared" si="24"/>
        <v>1.5</v>
      </c>
      <c r="I73" s="17">
        <f t="shared" si="20"/>
        <v>10</v>
      </c>
      <c r="J73" s="13">
        <f t="shared" si="9"/>
        <v>0</v>
      </c>
      <c r="K73" s="38">
        <f t="shared" si="21"/>
        <v>0</v>
      </c>
      <c r="L73" s="33">
        <f t="shared" si="22"/>
        <v>0</v>
      </c>
      <c r="M73" s="38">
        <f t="shared" si="23"/>
        <v>0</v>
      </c>
      <c r="N73" s="38"/>
      <c r="O73" s="38"/>
      <c r="P73" s="38"/>
      <c r="Q73" s="38"/>
      <c r="R73" s="38"/>
      <c r="S73" s="17"/>
      <c r="T73" s="17"/>
      <c r="U73" s="18"/>
      <c r="V73" s="17"/>
      <c r="W73" s="85"/>
    </row>
    <row r="74" spans="1:23" x14ac:dyDescent="0.3">
      <c r="A74" s="46"/>
      <c r="B74" s="40">
        <v>69</v>
      </c>
      <c r="C74" s="15">
        <v>42438</v>
      </c>
      <c r="D74" s="44">
        <v>0.44289351851851855</v>
      </c>
      <c r="E74" s="43">
        <v>0.82202546296296297</v>
      </c>
      <c r="F74" s="16">
        <f t="shared" si="10"/>
        <v>0.37913194444444442</v>
      </c>
      <c r="G74" s="17">
        <v>9</v>
      </c>
      <c r="H74" s="38">
        <f t="shared" si="24"/>
        <v>1.5</v>
      </c>
      <c r="I74" s="17">
        <f t="shared" si="20"/>
        <v>7.5</v>
      </c>
      <c r="J74" s="13">
        <f t="shared" si="9"/>
        <v>0</v>
      </c>
      <c r="K74" s="38">
        <f t="shared" si="21"/>
        <v>0</v>
      </c>
      <c r="L74" s="33">
        <f t="shared" si="22"/>
        <v>0</v>
      </c>
      <c r="M74" s="38">
        <f t="shared" si="23"/>
        <v>0</v>
      </c>
      <c r="N74" s="38">
        <v>2</v>
      </c>
      <c r="O74" s="38">
        <v>0</v>
      </c>
      <c r="P74" s="38">
        <f>IF(O74&gt;6,ROUND(N74*4/3*102+6*5/3*102+(O74-6)*8/3*102,0),ROUND(N74*4/3*102+O74*5/3*102,0))</f>
        <v>272</v>
      </c>
      <c r="Q74" s="38"/>
      <c r="R74" s="38"/>
      <c r="S74" s="17"/>
      <c r="T74" s="17"/>
      <c r="U74" s="18"/>
      <c r="V74" s="17"/>
      <c r="W74" s="85"/>
    </row>
    <row r="75" spans="1:23" x14ac:dyDescent="0.3">
      <c r="A75" s="46"/>
      <c r="B75" s="40">
        <v>70</v>
      </c>
      <c r="C75" s="15">
        <v>42439</v>
      </c>
      <c r="D75" s="186" t="s">
        <v>41</v>
      </c>
      <c r="E75" s="187"/>
      <c r="F75" s="16"/>
      <c r="G75" s="17"/>
      <c r="H75" s="38"/>
      <c r="I75" s="17"/>
      <c r="J75" s="13">
        <f t="shared" si="9"/>
        <v>0</v>
      </c>
      <c r="K75" s="38"/>
      <c r="L75" s="33"/>
      <c r="M75" s="38"/>
      <c r="N75" s="38"/>
      <c r="O75" s="38"/>
      <c r="P75" s="38"/>
      <c r="Q75" s="38"/>
      <c r="R75" s="38"/>
      <c r="S75" s="17"/>
      <c r="T75" s="17"/>
      <c r="U75" s="18"/>
      <c r="V75" s="17"/>
      <c r="W75" s="85"/>
    </row>
    <row r="76" spans="1:23" ht="32.4" x14ac:dyDescent="0.3">
      <c r="A76" s="46"/>
      <c r="B76" s="40"/>
      <c r="C76" s="138" t="s">
        <v>190</v>
      </c>
      <c r="D76" s="138"/>
      <c r="E76" s="139"/>
      <c r="F76" s="140"/>
      <c r="G76" s="141">
        <f t="shared" ref="G76:V76" si="25">SUM(G48:G75)</f>
        <v>186.5</v>
      </c>
      <c r="H76" s="141">
        <f t="shared" si="25"/>
        <v>24.5</v>
      </c>
      <c r="I76" s="141">
        <f t="shared" si="25"/>
        <v>162</v>
      </c>
      <c r="J76" s="141">
        <f t="shared" si="25"/>
        <v>0.5</v>
      </c>
      <c r="K76" s="141">
        <f t="shared" si="25"/>
        <v>0.5</v>
      </c>
      <c r="L76" s="142">
        <f t="shared" si="25"/>
        <v>0</v>
      </c>
      <c r="M76" s="141">
        <f t="shared" si="25"/>
        <v>67</v>
      </c>
      <c r="N76" s="141">
        <f t="shared" si="25"/>
        <v>2</v>
      </c>
      <c r="O76" s="141">
        <f t="shared" si="25"/>
        <v>0</v>
      </c>
      <c r="P76" s="141">
        <f t="shared" si="25"/>
        <v>272</v>
      </c>
      <c r="Q76" s="141">
        <f t="shared" si="25"/>
        <v>0</v>
      </c>
      <c r="R76" s="141">
        <f t="shared" si="25"/>
        <v>0</v>
      </c>
      <c r="S76" s="141">
        <f t="shared" si="25"/>
        <v>0</v>
      </c>
      <c r="T76" s="141">
        <f t="shared" si="25"/>
        <v>0</v>
      </c>
      <c r="U76" s="141">
        <f t="shared" si="25"/>
        <v>0</v>
      </c>
      <c r="V76" s="141">
        <f t="shared" si="25"/>
        <v>0</v>
      </c>
      <c r="W76" s="106" t="s">
        <v>210</v>
      </c>
    </row>
    <row r="77" spans="1:23" ht="32.4" x14ac:dyDescent="0.3">
      <c r="A77" s="108"/>
      <c r="B77" s="126"/>
      <c r="C77" s="116" t="s">
        <v>240</v>
      </c>
      <c r="D77" s="109"/>
      <c r="E77" s="110"/>
      <c r="F77" s="20"/>
      <c r="G77" s="21">
        <f>G76</f>
        <v>186.5</v>
      </c>
      <c r="H77" s="21">
        <f t="shared" ref="H77:V77" si="26">H76</f>
        <v>24.5</v>
      </c>
      <c r="I77" s="21">
        <f t="shared" si="26"/>
        <v>162</v>
      </c>
      <c r="J77" s="21">
        <f t="shared" si="26"/>
        <v>0.5</v>
      </c>
      <c r="K77" s="21">
        <f t="shared" si="26"/>
        <v>0.5</v>
      </c>
      <c r="L77" s="111">
        <f t="shared" si="26"/>
        <v>0</v>
      </c>
      <c r="M77" s="21">
        <f t="shared" si="26"/>
        <v>67</v>
      </c>
      <c r="N77" s="21">
        <f t="shared" si="26"/>
        <v>2</v>
      </c>
      <c r="O77" s="21">
        <f t="shared" si="26"/>
        <v>0</v>
      </c>
      <c r="P77" s="21">
        <f t="shared" si="26"/>
        <v>272</v>
      </c>
      <c r="Q77" s="21">
        <f t="shared" si="26"/>
        <v>0</v>
      </c>
      <c r="R77" s="21">
        <f t="shared" si="26"/>
        <v>0</v>
      </c>
      <c r="S77" s="21">
        <f t="shared" si="26"/>
        <v>0</v>
      </c>
      <c r="T77" s="21">
        <f t="shared" si="26"/>
        <v>0</v>
      </c>
      <c r="U77" s="21">
        <f t="shared" si="26"/>
        <v>0</v>
      </c>
      <c r="V77" s="21">
        <f t="shared" si="26"/>
        <v>0</v>
      </c>
      <c r="W77" s="21"/>
    </row>
    <row r="78" spans="1:23" x14ac:dyDescent="0.3">
      <c r="A78" s="46"/>
      <c r="B78" s="40">
        <v>71</v>
      </c>
      <c r="C78" s="53">
        <v>42440</v>
      </c>
      <c r="D78" s="59">
        <v>0.44211805555555556</v>
      </c>
      <c r="E78" s="54">
        <v>0.92435185185185187</v>
      </c>
      <c r="F78" s="54">
        <f t="shared" si="10"/>
        <v>0.48223379629629631</v>
      </c>
      <c r="G78" s="55">
        <v>11.5</v>
      </c>
      <c r="H78" s="55">
        <f t="shared" ref="H78:H104" si="27">IF(G78&gt;=9,1.5,0.5)</f>
        <v>1.5</v>
      </c>
      <c r="I78" s="55">
        <f t="shared" si="20"/>
        <v>10</v>
      </c>
      <c r="J78" s="57">
        <f t="shared" si="9"/>
        <v>0</v>
      </c>
      <c r="K78" s="56">
        <f t="shared" si="21"/>
        <v>0</v>
      </c>
      <c r="L78" s="67">
        <f t="shared" si="22"/>
        <v>0</v>
      </c>
      <c r="M78" s="56">
        <f t="shared" si="23"/>
        <v>0</v>
      </c>
      <c r="N78" s="56"/>
      <c r="O78" s="56"/>
      <c r="P78" s="56"/>
      <c r="Q78" s="56"/>
      <c r="R78" s="56"/>
      <c r="S78" s="55"/>
      <c r="T78" s="55"/>
      <c r="U78" s="58"/>
      <c r="V78" s="55"/>
      <c r="W78" s="85"/>
    </row>
    <row r="79" spans="1:23" x14ac:dyDescent="0.3">
      <c r="A79" s="46"/>
      <c r="B79" s="40">
        <v>72</v>
      </c>
      <c r="C79" s="53">
        <v>42441</v>
      </c>
      <c r="D79" s="59">
        <v>0.44393518518518515</v>
      </c>
      <c r="E79" s="54">
        <v>0.8728703703703703</v>
      </c>
      <c r="F79" s="54">
        <f t="shared" si="10"/>
        <v>0.42893518518518514</v>
      </c>
      <c r="G79" s="55">
        <v>10.5</v>
      </c>
      <c r="H79" s="55">
        <f t="shared" si="27"/>
        <v>1.5</v>
      </c>
      <c r="I79" s="55">
        <f t="shared" si="20"/>
        <v>9</v>
      </c>
      <c r="J79" s="57">
        <f t="shared" si="9"/>
        <v>0</v>
      </c>
      <c r="K79" s="56">
        <f t="shared" si="21"/>
        <v>0</v>
      </c>
      <c r="L79" s="67">
        <f t="shared" si="22"/>
        <v>0</v>
      </c>
      <c r="M79" s="56">
        <f t="shared" si="23"/>
        <v>0</v>
      </c>
      <c r="N79" s="56"/>
      <c r="O79" s="56"/>
      <c r="P79" s="56"/>
      <c r="Q79" s="56"/>
      <c r="R79" s="56"/>
      <c r="S79" s="55"/>
      <c r="T79" s="55"/>
      <c r="U79" s="58"/>
      <c r="V79" s="55"/>
      <c r="W79" s="85"/>
    </row>
    <row r="80" spans="1:23" x14ac:dyDescent="0.3">
      <c r="A80" s="1"/>
      <c r="B80" s="40">
        <v>73</v>
      </c>
      <c r="C80" s="53">
        <v>42442</v>
      </c>
      <c r="D80" s="59">
        <v>0.4428125</v>
      </c>
      <c r="E80" s="54">
        <v>0.92557870370370365</v>
      </c>
      <c r="F80" s="54">
        <f t="shared" si="10"/>
        <v>0.48276620370370366</v>
      </c>
      <c r="G80" s="55">
        <v>11.5</v>
      </c>
      <c r="H80" s="55">
        <f t="shared" si="27"/>
        <v>1.5</v>
      </c>
      <c r="I80" s="55">
        <f t="shared" si="20"/>
        <v>10</v>
      </c>
      <c r="J80" s="57">
        <f t="shared" si="9"/>
        <v>0</v>
      </c>
      <c r="K80" s="56">
        <f t="shared" si="21"/>
        <v>0</v>
      </c>
      <c r="L80" s="67">
        <f t="shared" si="22"/>
        <v>0</v>
      </c>
      <c r="M80" s="56">
        <f t="shared" si="23"/>
        <v>0</v>
      </c>
      <c r="N80" s="56"/>
      <c r="O80" s="56"/>
      <c r="P80" s="56"/>
      <c r="Q80" s="56"/>
      <c r="R80" s="56"/>
      <c r="S80" s="55"/>
      <c r="T80" s="55"/>
      <c r="U80" s="58"/>
      <c r="V80" s="55"/>
      <c r="W80" s="85"/>
    </row>
    <row r="81" spans="1:23" x14ac:dyDescent="0.3">
      <c r="A81" s="1"/>
      <c r="B81" s="40">
        <v>74</v>
      </c>
      <c r="C81" s="53">
        <v>42443</v>
      </c>
      <c r="D81" s="184" t="s">
        <v>41</v>
      </c>
      <c r="E81" s="185"/>
      <c r="F81" s="54"/>
      <c r="G81" s="55"/>
      <c r="H81" s="55"/>
      <c r="I81" s="55"/>
      <c r="J81" s="57">
        <f t="shared" si="9"/>
        <v>0</v>
      </c>
      <c r="K81" s="56"/>
      <c r="L81" s="67"/>
      <c r="M81" s="56"/>
      <c r="N81" s="56"/>
      <c r="O81" s="56"/>
      <c r="P81" s="56"/>
      <c r="Q81" s="56"/>
      <c r="R81" s="56"/>
      <c r="S81" s="55"/>
      <c r="T81" s="55"/>
      <c r="U81" s="58"/>
      <c r="V81" s="55"/>
      <c r="W81" s="85"/>
    </row>
    <row r="82" spans="1:23" x14ac:dyDescent="0.3">
      <c r="A82" s="1"/>
      <c r="B82" s="40">
        <v>75</v>
      </c>
      <c r="C82" s="53">
        <v>42444</v>
      </c>
      <c r="D82" s="184" t="s">
        <v>41</v>
      </c>
      <c r="E82" s="185"/>
      <c r="F82" s="54"/>
      <c r="G82" s="55"/>
      <c r="H82" s="55"/>
      <c r="I82" s="55"/>
      <c r="J82" s="57">
        <f t="shared" si="9"/>
        <v>0</v>
      </c>
      <c r="K82" s="56"/>
      <c r="L82" s="67"/>
      <c r="M82" s="56"/>
      <c r="N82" s="56"/>
      <c r="O82" s="56"/>
      <c r="P82" s="56"/>
      <c r="Q82" s="56"/>
      <c r="R82" s="56"/>
      <c r="S82" s="55"/>
      <c r="T82" s="55"/>
      <c r="U82" s="58"/>
      <c r="V82" s="55"/>
      <c r="W82" s="85"/>
    </row>
    <row r="83" spans="1:23" x14ac:dyDescent="0.3">
      <c r="A83" s="1"/>
      <c r="B83" s="40">
        <v>76</v>
      </c>
      <c r="C83" s="53">
        <v>42445</v>
      </c>
      <c r="D83" s="59">
        <v>0.63039351851851855</v>
      </c>
      <c r="E83" s="54">
        <v>0.93017361111111108</v>
      </c>
      <c r="F83" s="54">
        <f>E83-D83</f>
        <v>0.29978009259259253</v>
      </c>
      <c r="G83" s="55">
        <v>7</v>
      </c>
      <c r="H83" s="55">
        <f t="shared" si="27"/>
        <v>0.5</v>
      </c>
      <c r="I83" s="55">
        <f t="shared" si="20"/>
        <v>6.5</v>
      </c>
      <c r="J83" s="57">
        <f t="shared" si="9"/>
        <v>0</v>
      </c>
      <c r="K83" s="56">
        <f t="shared" si="21"/>
        <v>0</v>
      </c>
      <c r="L83" s="67">
        <f t="shared" si="22"/>
        <v>0</v>
      </c>
      <c r="M83" s="56">
        <f t="shared" si="23"/>
        <v>0</v>
      </c>
      <c r="N83" s="56"/>
      <c r="O83" s="56"/>
      <c r="P83" s="56"/>
      <c r="Q83" s="56"/>
      <c r="R83" s="56"/>
      <c r="S83" s="55"/>
      <c r="T83" s="55"/>
      <c r="U83" s="58"/>
      <c r="V83" s="55"/>
      <c r="W83" s="85"/>
    </row>
    <row r="84" spans="1:23" x14ac:dyDescent="0.3">
      <c r="A84" s="1"/>
      <c r="B84" s="40">
        <v>77</v>
      </c>
      <c r="C84" s="53">
        <v>42446</v>
      </c>
      <c r="D84" s="59">
        <v>0.44297453703703704</v>
      </c>
      <c r="E84" s="54">
        <v>0.92363425925925924</v>
      </c>
      <c r="F84" s="54">
        <f>E84-D84</f>
        <v>0.4806597222222222</v>
      </c>
      <c r="G84" s="55">
        <v>11.5</v>
      </c>
      <c r="H84" s="55">
        <f t="shared" si="27"/>
        <v>1.5</v>
      </c>
      <c r="I84" s="55">
        <f t="shared" si="20"/>
        <v>10</v>
      </c>
      <c r="J84" s="57">
        <f t="shared" si="9"/>
        <v>0</v>
      </c>
      <c r="K84" s="56">
        <f t="shared" si="21"/>
        <v>0</v>
      </c>
      <c r="L84" s="67">
        <f t="shared" si="22"/>
        <v>0</v>
      </c>
      <c r="M84" s="56">
        <f t="shared" si="23"/>
        <v>0</v>
      </c>
      <c r="N84" s="56"/>
      <c r="O84" s="56"/>
      <c r="P84" s="56"/>
      <c r="Q84" s="56"/>
      <c r="R84" s="56"/>
      <c r="S84" s="55"/>
      <c r="T84" s="55"/>
      <c r="U84" s="58"/>
      <c r="V84" s="55"/>
      <c r="W84" s="85"/>
    </row>
    <row r="85" spans="1:23" x14ac:dyDescent="0.3">
      <c r="A85" s="1"/>
      <c r="B85" s="40">
        <v>78</v>
      </c>
      <c r="C85" s="53">
        <v>42447</v>
      </c>
      <c r="D85" s="184" t="s">
        <v>41</v>
      </c>
      <c r="E85" s="185"/>
      <c r="F85" s="54"/>
      <c r="G85" s="55"/>
      <c r="H85" s="55"/>
      <c r="I85" s="55"/>
      <c r="J85" s="57">
        <f t="shared" ref="J85:J149" si="28">IF(I85-10&lt;0,0,(I85-10))</f>
        <v>0</v>
      </c>
      <c r="K85" s="56"/>
      <c r="L85" s="67"/>
      <c r="M85" s="56"/>
      <c r="N85" s="56"/>
      <c r="O85" s="56"/>
      <c r="P85" s="56"/>
      <c r="Q85" s="56"/>
      <c r="R85" s="56"/>
      <c r="S85" s="55"/>
      <c r="T85" s="55"/>
      <c r="U85" s="58"/>
      <c r="V85" s="55"/>
      <c r="W85" s="85"/>
    </row>
    <row r="86" spans="1:23" x14ac:dyDescent="0.3">
      <c r="A86" s="1"/>
      <c r="B86" s="40">
        <v>79</v>
      </c>
      <c r="C86" s="53">
        <v>42448</v>
      </c>
      <c r="D86" s="184" t="s">
        <v>41</v>
      </c>
      <c r="E86" s="185"/>
      <c r="F86" s="54"/>
      <c r="G86" s="55"/>
      <c r="H86" s="55"/>
      <c r="I86" s="55"/>
      <c r="J86" s="57">
        <f t="shared" si="28"/>
        <v>0</v>
      </c>
      <c r="K86" s="56"/>
      <c r="L86" s="67"/>
      <c r="M86" s="56"/>
      <c r="N86" s="56"/>
      <c r="O86" s="56"/>
      <c r="P86" s="56"/>
      <c r="Q86" s="56"/>
      <c r="R86" s="56"/>
      <c r="S86" s="55"/>
      <c r="T86" s="55"/>
      <c r="U86" s="58"/>
      <c r="V86" s="55"/>
      <c r="W86" s="85"/>
    </row>
    <row r="87" spans="1:23" x14ac:dyDescent="0.3">
      <c r="A87" s="1"/>
      <c r="B87" s="40">
        <v>80</v>
      </c>
      <c r="C87" s="53">
        <v>42449</v>
      </c>
      <c r="D87" s="59">
        <v>0.63302083333333337</v>
      </c>
      <c r="E87" s="54">
        <v>0.92062499999999992</v>
      </c>
      <c r="F87" s="54">
        <f>E87-D87</f>
        <v>0.28760416666666655</v>
      </c>
      <c r="G87" s="55">
        <v>7</v>
      </c>
      <c r="H87" s="55">
        <f t="shared" si="27"/>
        <v>0.5</v>
      </c>
      <c r="I87" s="55">
        <f t="shared" si="20"/>
        <v>6.5</v>
      </c>
      <c r="J87" s="57">
        <f t="shared" si="28"/>
        <v>0</v>
      </c>
      <c r="K87" s="56">
        <f t="shared" si="21"/>
        <v>0</v>
      </c>
      <c r="L87" s="67">
        <f t="shared" si="22"/>
        <v>0</v>
      </c>
      <c r="M87" s="56">
        <f t="shared" si="23"/>
        <v>0</v>
      </c>
      <c r="N87" s="56"/>
      <c r="O87" s="56"/>
      <c r="P87" s="56"/>
      <c r="Q87" s="56"/>
      <c r="R87" s="56"/>
      <c r="S87" s="55"/>
      <c r="T87" s="55"/>
      <c r="U87" s="58"/>
      <c r="V87" s="55"/>
      <c r="W87" s="85"/>
    </row>
    <row r="88" spans="1:23" x14ac:dyDescent="0.3">
      <c r="A88" s="1"/>
      <c r="B88" s="40">
        <v>81</v>
      </c>
      <c r="C88" s="53">
        <v>42450</v>
      </c>
      <c r="D88" s="59">
        <v>0.63017361111111114</v>
      </c>
      <c r="E88" s="54">
        <v>0.91973379629629637</v>
      </c>
      <c r="F88" s="54">
        <f>E88-D88</f>
        <v>0.28956018518518523</v>
      </c>
      <c r="G88" s="55">
        <v>7</v>
      </c>
      <c r="H88" s="55">
        <f t="shared" si="27"/>
        <v>0.5</v>
      </c>
      <c r="I88" s="55">
        <f t="shared" si="20"/>
        <v>6.5</v>
      </c>
      <c r="J88" s="57">
        <f t="shared" si="28"/>
        <v>0</v>
      </c>
      <c r="K88" s="56">
        <f t="shared" si="21"/>
        <v>0</v>
      </c>
      <c r="L88" s="67">
        <f t="shared" si="22"/>
        <v>0</v>
      </c>
      <c r="M88" s="56">
        <f t="shared" si="23"/>
        <v>0</v>
      </c>
      <c r="N88" s="56"/>
      <c r="O88" s="56"/>
      <c r="P88" s="56"/>
      <c r="Q88" s="56"/>
      <c r="R88" s="56"/>
      <c r="S88" s="55"/>
      <c r="T88" s="55"/>
      <c r="U88" s="58"/>
      <c r="V88" s="55"/>
      <c r="W88" s="85"/>
    </row>
    <row r="89" spans="1:23" x14ac:dyDescent="0.3">
      <c r="A89" s="1"/>
      <c r="B89" s="40">
        <v>82</v>
      </c>
      <c r="C89" s="53">
        <v>42451</v>
      </c>
      <c r="D89" s="184" t="s">
        <v>25</v>
      </c>
      <c r="E89" s="185"/>
      <c r="F89" s="54"/>
      <c r="G89" s="55"/>
      <c r="H89" s="55"/>
      <c r="I89" s="55"/>
      <c r="J89" s="57">
        <f t="shared" si="28"/>
        <v>0</v>
      </c>
      <c r="K89" s="56"/>
      <c r="L89" s="67"/>
      <c r="M89" s="56"/>
      <c r="N89" s="56"/>
      <c r="O89" s="56"/>
      <c r="P89" s="56"/>
      <c r="Q89" s="56"/>
      <c r="R89" s="56"/>
      <c r="S89" s="55"/>
      <c r="T89" s="55"/>
      <c r="U89" s="58"/>
      <c r="V89" s="55"/>
      <c r="W89" s="85"/>
    </row>
    <row r="90" spans="1:23" x14ac:dyDescent="0.3">
      <c r="A90" s="1"/>
      <c r="B90" s="40">
        <v>83</v>
      </c>
      <c r="C90" s="53">
        <v>42452</v>
      </c>
      <c r="D90" s="184" t="s">
        <v>41</v>
      </c>
      <c r="E90" s="185"/>
      <c r="F90" s="54"/>
      <c r="G90" s="55"/>
      <c r="H90" s="55"/>
      <c r="I90" s="55"/>
      <c r="J90" s="57">
        <f t="shared" si="28"/>
        <v>0</v>
      </c>
      <c r="K90" s="56"/>
      <c r="L90" s="67"/>
      <c r="M90" s="56"/>
      <c r="N90" s="56"/>
      <c r="O90" s="56"/>
      <c r="P90" s="56"/>
      <c r="Q90" s="56"/>
      <c r="R90" s="56"/>
      <c r="S90" s="55"/>
      <c r="T90" s="55"/>
      <c r="U90" s="58"/>
      <c r="V90" s="55"/>
      <c r="W90" s="85"/>
    </row>
    <row r="91" spans="1:23" x14ac:dyDescent="0.3">
      <c r="A91" s="1"/>
      <c r="B91" s="40">
        <v>84</v>
      </c>
      <c r="C91" s="53">
        <v>42453</v>
      </c>
      <c r="D91" s="184" t="s">
        <v>41</v>
      </c>
      <c r="E91" s="185"/>
      <c r="F91" s="54"/>
      <c r="G91" s="55"/>
      <c r="H91" s="55"/>
      <c r="I91" s="55"/>
      <c r="J91" s="57">
        <f t="shared" si="28"/>
        <v>0</v>
      </c>
      <c r="K91" s="56"/>
      <c r="L91" s="67"/>
      <c r="M91" s="56"/>
      <c r="N91" s="56"/>
      <c r="O91" s="56"/>
      <c r="P91" s="56"/>
      <c r="Q91" s="56"/>
      <c r="R91" s="56"/>
      <c r="S91" s="55"/>
      <c r="T91" s="55"/>
      <c r="U91" s="58"/>
      <c r="V91" s="55"/>
      <c r="W91" s="85"/>
    </row>
    <row r="92" spans="1:23" x14ac:dyDescent="0.3">
      <c r="A92" s="1"/>
      <c r="B92" s="40">
        <v>85</v>
      </c>
      <c r="C92" s="53">
        <v>42454</v>
      </c>
      <c r="D92" s="59">
        <v>0.44388888888888894</v>
      </c>
      <c r="E92" s="54">
        <v>0.77281250000000001</v>
      </c>
      <c r="F92" s="54">
        <f>E92-D92</f>
        <v>0.32892361111111107</v>
      </c>
      <c r="G92" s="55">
        <v>8</v>
      </c>
      <c r="H92" s="55">
        <f t="shared" si="27"/>
        <v>0.5</v>
      </c>
      <c r="I92" s="55">
        <f t="shared" si="20"/>
        <v>7.5</v>
      </c>
      <c r="J92" s="57">
        <f t="shared" si="28"/>
        <v>0</v>
      </c>
      <c r="K92" s="56">
        <f t="shared" si="21"/>
        <v>0</v>
      </c>
      <c r="L92" s="67">
        <f t="shared" si="22"/>
        <v>0</v>
      </c>
      <c r="M92" s="56">
        <f t="shared" si="23"/>
        <v>0</v>
      </c>
      <c r="N92" s="56"/>
      <c r="O92" s="56"/>
      <c r="P92" s="56"/>
      <c r="Q92" s="56"/>
      <c r="R92" s="56"/>
      <c r="S92" s="55"/>
      <c r="T92" s="55"/>
      <c r="U92" s="58"/>
      <c r="V92" s="55"/>
      <c r="W92" s="85"/>
    </row>
    <row r="93" spans="1:23" x14ac:dyDescent="0.3">
      <c r="A93" s="1"/>
      <c r="B93" s="40">
        <v>86</v>
      </c>
      <c r="C93" s="53">
        <v>0.25138888888888888</v>
      </c>
      <c r="D93" s="59">
        <v>0.44898148148148148</v>
      </c>
      <c r="E93" s="54">
        <v>0.92668981481481483</v>
      </c>
      <c r="F93" s="54">
        <f>E93-D93</f>
        <v>0.47770833333333335</v>
      </c>
      <c r="G93" s="55">
        <v>11.5</v>
      </c>
      <c r="H93" s="55">
        <f t="shared" si="27"/>
        <v>1.5</v>
      </c>
      <c r="I93" s="55">
        <f t="shared" si="20"/>
        <v>10</v>
      </c>
      <c r="J93" s="57">
        <f t="shared" si="28"/>
        <v>0</v>
      </c>
      <c r="K93" s="56">
        <f t="shared" si="21"/>
        <v>0</v>
      </c>
      <c r="L93" s="67">
        <f t="shared" si="22"/>
        <v>0</v>
      </c>
      <c r="M93" s="56">
        <f t="shared" si="23"/>
        <v>0</v>
      </c>
      <c r="N93" s="56"/>
      <c r="O93" s="56"/>
      <c r="P93" s="56"/>
      <c r="Q93" s="56"/>
      <c r="R93" s="56"/>
      <c r="S93" s="55"/>
      <c r="T93" s="55"/>
      <c r="U93" s="58"/>
      <c r="V93" s="55"/>
      <c r="W93" s="85"/>
    </row>
    <row r="94" spans="1:23" x14ac:dyDescent="0.3">
      <c r="A94" s="1"/>
      <c r="B94" s="40">
        <v>87</v>
      </c>
      <c r="C94" s="53">
        <v>0.41666666666666669</v>
      </c>
      <c r="D94" s="59">
        <v>0.44381944444444449</v>
      </c>
      <c r="E94" s="54">
        <v>0.92413194444444446</v>
      </c>
      <c r="F94" s="54">
        <f>E94-D94</f>
        <v>0.48031249999999998</v>
      </c>
      <c r="G94" s="55">
        <v>11.5</v>
      </c>
      <c r="H94" s="55">
        <f t="shared" si="27"/>
        <v>1.5</v>
      </c>
      <c r="I94" s="55">
        <f t="shared" si="20"/>
        <v>10</v>
      </c>
      <c r="J94" s="57">
        <f t="shared" si="28"/>
        <v>0</v>
      </c>
      <c r="K94" s="56">
        <f t="shared" si="21"/>
        <v>0</v>
      </c>
      <c r="L94" s="67">
        <f t="shared" si="22"/>
        <v>0</v>
      </c>
      <c r="M94" s="56">
        <f t="shared" si="23"/>
        <v>0</v>
      </c>
      <c r="N94" s="56"/>
      <c r="O94" s="56"/>
      <c r="P94" s="56"/>
      <c r="Q94" s="56"/>
      <c r="R94" s="56"/>
      <c r="S94" s="55"/>
      <c r="T94" s="55"/>
      <c r="U94" s="58"/>
      <c r="V94" s="55"/>
      <c r="W94" s="85"/>
    </row>
    <row r="95" spans="1:23" x14ac:dyDescent="0.3">
      <c r="A95" s="1"/>
      <c r="B95" s="40">
        <v>88</v>
      </c>
      <c r="C95" s="53">
        <v>42457</v>
      </c>
      <c r="D95" s="59">
        <v>0.4446180555555555</v>
      </c>
      <c r="E95" s="54">
        <v>0.92576388888888894</v>
      </c>
      <c r="F95" s="54">
        <f>E95-D95</f>
        <v>0.48114583333333344</v>
      </c>
      <c r="G95" s="55">
        <v>11.5</v>
      </c>
      <c r="H95" s="55">
        <f t="shared" si="27"/>
        <v>1.5</v>
      </c>
      <c r="I95" s="55">
        <f t="shared" si="20"/>
        <v>10</v>
      </c>
      <c r="J95" s="57">
        <f t="shared" si="28"/>
        <v>0</v>
      </c>
      <c r="K95" s="56">
        <f t="shared" si="21"/>
        <v>0</v>
      </c>
      <c r="L95" s="67">
        <f t="shared" si="22"/>
        <v>0</v>
      </c>
      <c r="M95" s="56">
        <f t="shared" si="23"/>
        <v>0</v>
      </c>
      <c r="N95" s="56"/>
      <c r="O95" s="56"/>
      <c r="P95" s="56"/>
      <c r="Q95" s="56"/>
      <c r="R95" s="56"/>
      <c r="S95" s="55"/>
      <c r="T95" s="55"/>
      <c r="U95" s="58"/>
      <c r="V95" s="55"/>
      <c r="W95" s="85"/>
    </row>
    <row r="96" spans="1:23" x14ac:dyDescent="0.3">
      <c r="A96" s="32"/>
      <c r="B96" s="40">
        <v>89</v>
      </c>
      <c r="C96" s="53">
        <v>42458</v>
      </c>
      <c r="D96" s="59" t="s">
        <v>36</v>
      </c>
      <c r="E96" s="59" t="s">
        <v>36</v>
      </c>
      <c r="F96" s="54"/>
      <c r="G96" s="55">
        <v>11.5</v>
      </c>
      <c r="H96" s="55">
        <f t="shared" si="27"/>
        <v>1.5</v>
      </c>
      <c r="I96" s="55">
        <f t="shared" si="20"/>
        <v>10</v>
      </c>
      <c r="J96" s="57">
        <f t="shared" si="28"/>
        <v>0</v>
      </c>
      <c r="K96" s="56">
        <f t="shared" si="21"/>
        <v>0</v>
      </c>
      <c r="L96" s="67">
        <f t="shared" si="22"/>
        <v>0</v>
      </c>
      <c r="M96" s="56">
        <f t="shared" si="23"/>
        <v>0</v>
      </c>
      <c r="N96" s="56"/>
      <c r="O96" s="56"/>
      <c r="P96" s="56"/>
      <c r="Q96" s="56"/>
      <c r="R96" s="56"/>
      <c r="S96" s="55"/>
      <c r="T96" s="55"/>
      <c r="U96" s="58"/>
      <c r="V96" s="113"/>
      <c r="W96" s="85"/>
    </row>
    <row r="97" spans="1:23" x14ac:dyDescent="0.3">
      <c r="A97" s="32"/>
      <c r="B97" s="40">
        <v>90</v>
      </c>
      <c r="C97" s="53">
        <v>42459</v>
      </c>
      <c r="D97" s="59">
        <v>0.44394675925925925</v>
      </c>
      <c r="E97" s="54">
        <v>0.65142361111111113</v>
      </c>
      <c r="F97" s="54">
        <f t="shared" ref="F97:F129" si="29">E97-D97</f>
        <v>0.20747685185185188</v>
      </c>
      <c r="G97" s="55">
        <v>5</v>
      </c>
      <c r="H97" s="55">
        <f t="shared" si="27"/>
        <v>0.5</v>
      </c>
      <c r="I97" s="55">
        <f t="shared" si="20"/>
        <v>4.5</v>
      </c>
      <c r="J97" s="57">
        <f t="shared" si="28"/>
        <v>0</v>
      </c>
      <c r="K97" s="56">
        <f t="shared" si="21"/>
        <v>0</v>
      </c>
      <c r="L97" s="67">
        <f t="shared" si="22"/>
        <v>0</v>
      </c>
      <c r="M97" s="56">
        <f t="shared" si="23"/>
        <v>0</v>
      </c>
      <c r="N97" s="56"/>
      <c r="O97" s="56"/>
      <c r="P97" s="56"/>
      <c r="Q97" s="56"/>
      <c r="R97" s="56"/>
      <c r="S97" s="55"/>
      <c r="T97" s="55"/>
      <c r="U97" s="58"/>
      <c r="V97" s="55"/>
      <c r="W97" s="85"/>
    </row>
    <row r="98" spans="1:23" x14ac:dyDescent="0.3">
      <c r="A98" s="1"/>
      <c r="B98" s="40">
        <v>91</v>
      </c>
      <c r="C98" s="53">
        <v>42460</v>
      </c>
      <c r="D98" s="59">
        <v>0.45142361111111112</v>
      </c>
      <c r="E98" s="54">
        <v>0.9197453703703703</v>
      </c>
      <c r="F98" s="54">
        <f t="shared" si="29"/>
        <v>0.46832175925925917</v>
      </c>
      <c r="G98" s="55">
        <v>11</v>
      </c>
      <c r="H98" s="55">
        <f t="shared" si="27"/>
        <v>1.5</v>
      </c>
      <c r="I98" s="55">
        <f t="shared" si="20"/>
        <v>9.5</v>
      </c>
      <c r="J98" s="57">
        <f t="shared" si="28"/>
        <v>0</v>
      </c>
      <c r="K98" s="56">
        <f t="shared" si="21"/>
        <v>0</v>
      </c>
      <c r="L98" s="67">
        <f t="shared" si="22"/>
        <v>0</v>
      </c>
      <c r="M98" s="56">
        <f t="shared" si="23"/>
        <v>0</v>
      </c>
      <c r="N98" s="56"/>
      <c r="O98" s="56"/>
      <c r="P98" s="56"/>
      <c r="Q98" s="56"/>
      <c r="R98" s="56"/>
      <c r="S98" s="55"/>
      <c r="T98" s="55"/>
      <c r="U98" s="58"/>
      <c r="V98" s="55"/>
      <c r="W98" s="85"/>
    </row>
    <row r="99" spans="1:23" x14ac:dyDescent="0.3">
      <c r="A99" s="8" t="s">
        <v>21</v>
      </c>
      <c r="B99" s="40">
        <v>92</v>
      </c>
      <c r="C99" s="53">
        <v>42461</v>
      </c>
      <c r="D99" s="59">
        <v>0.44312499999999999</v>
      </c>
      <c r="E99" s="54">
        <v>0.91831018518518526</v>
      </c>
      <c r="F99" s="54">
        <f t="shared" si="29"/>
        <v>0.47518518518518527</v>
      </c>
      <c r="G99" s="55">
        <v>11.5</v>
      </c>
      <c r="H99" s="55">
        <f t="shared" si="27"/>
        <v>1.5</v>
      </c>
      <c r="I99" s="55">
        <f>IF((G99="？"),"?",(G99-H99))</f>
        <v>10</v>
      </c>
      <c r="J99" s="57">
        <f t="shared" si="28"/>
        <v>0</v>
      </c>
      <c r="K99" s="56">
        <f>IF(2&lt;J99,2,J99)</f>
        <v>0</v>
      </c>
      <c r="L99" s="67">
        <f>J99-K99</f>
        <v>0</v>
      </c>
      <c r="M99" s="56">
        <f>IF(K99="?",0,ROUND(103*4/3*K99+103*5/3*L99,0))</f>
        <v>0</v>
      </c>
      <c r="N99" s="56"/>
      <c r="O99" s="56"/>
      <c r="P99" s="56"/>
      <c r="Q99" s="56"/>
      <c r="R99" s="56"/>
      <c r="S99" s="55"/>
      <c r="T99" s="55"/>
      <c r="U99" s="58"/>
      <c r="V99" s="55"/>
      <c r="W99" s="85"/>
    </row>
    <row r="100" spans="1:23" x14ac:dyDescent="0.3">
      <c r="A100" s="1" t="s">
        <v>142</v>
      </c>
      <c r="B100" s="40">
        <v>93</v>
      </c>
      <c r="C100" s="53">
        <v>42462</v>
      </c>
      <c r="D100" s="59">
        <v>0.50736111111111104</v>
      </c>
      <c r="E100" s="54">
        <v>0.92359953703703701</v>
      </c>
      <c r="F100" s="54">
        <f t="shared" si="29"/>
        <v>0.41623842592592597</v>
      </c>
      <c r="G100" s="55">
        <v>10</v>
      </c>
      <c r="H100" s="55">
        <f t="shared" si="27"/>
        <v>1.5</v>
      </c>
      <c r="I100" s="55">
        <f t="shared" ref="I100:I129" si="30">IF((G100="？"),"?",(G100-H100))</f>
        <v>8.5</v>
      </c>
      <c r="J100" s="57">
        <f t="shared" si="28"/>
        <v>0</v>
      </c>
      <c r="K100" s="56">
        <f t="shared" ref="K100:K129" si="31">IF(2&lt;J100,2,J100)</f>
        <v>0</v>
      </c>
      <c r="L100" s="67">
        <f t="shared" ref="L100:L129" si="32">J100-K100</f>
        <v>0</v>
      </c>
      <c r="M100" s="56">
        <f t="shared" ref="M100:M129" si="33">IF(K100="?",0,ROUND(103*4/3*K100+103*5/3*L100,0))</f>
        <v>0</v>
      </c>
      <c r="N100" s="56"/>
      <c r="O100" s="56"/>
      <c r="P100" s="56"/>
      <c r="Q100" s="56"/>
      <c r="R100" s="56"/>
      <c r="S100" s="55"/>
      <c r="T100" s="55"/>
      <c r="U100" s="58"/>
      <c r="V100" s="55"/>
      <c r="W100" s="85"/>
    </row>
    <row r="101" spans="1:23" x14ac:dyDescent="0.3">
      <c r="A101" s="1" t="s">
        <v>143</v>
      </c>
      <c r="B101" s="40">
        <v>94</v>
      </c>
      <c r="C101" s="53">
        <v>42463</v>
      </c>
      <c r="D101" s="59">
        <v>0.55616898148148153</v>
      </c>
      <c r="E101" s="54">
        <v>0.93443287037037026</v>
      </c>
      <c r="F101" s="54">
        <f t="shared" si="29"/>
        <v>0.37826388888888873</v>
      </c>
      <c r="G101" s="55">
        <v>9</v>
      </c>
      <c r="H101" s="55">
        <f t="shared" si="27"/>
        <v>1.5</v>
      </c>
      <c r="I101" s="55">
        <f t="shared" si="30"/>
        <v>7.5</v>
      </c>
      <c r="J101" s="57">
        <f t="shared" si="28"/>
        <v>0</v>
      </c>
      <c r="K101" s="56">
        <f t="shared" si="31"/>
        <v>0</v>
      </c>
      <c r="L101" s="67">
        <f t="shared" si="32"/>
        <v>0</v>
      </c>
      <c r="M101" s="56">
        <f t="shared" si="33"/>
        <v>0</v>
      </c>
      <c r="N101" s="56">
        <v>2</v>
      </c>
      <c r="O101" s="56">
        <v>0</v>
      </c>
      <c r="P101" s="56">
        <f>IF(O101&gt;6,ROUND(N101*4/3*103+6*5/3*103+(O101-6)*8/3*103,0),ROUND(N101*4/3*103+O101*5/3*103,0))</f>
        <v>275</v>
      </c>
      <c r="Q101" s="56"/>
      <c r="R101" s="56"/>
      <c r="S101" s="55"/>
      <c r="T101" s="55"/>
      <c r="U101" s="58"/>
      <c r="V101" s="55"/>
      <c r="W101" s="85"/>
    </row>
    <row r="102" spans="1:23" x14ac:dyDescent="0.3">
      <c r="A102" s="1" t="s">
        <v>165</v>
      </c>
      <c r="B102" s="40">
        <v>95</v>
      </c>
      <c r="C102" s="53">
        <v>42464</v>
      </c>
      <c r="D102" s="59">
        <v>0.49766203703703704</v>
      </c>
      <c r="E102" s="54">
        <v>0.92427083333333337</v>
      </c>
      <c r="F102" s="54">
        <f t="shared" si="29"/>
        <v>0.42660879629629633</v>
      </c>
      <c r="G102" s="55">
        <v>10</v>
      </c>
      <c r="H102" s="55">
        <f t="shared" si="27"/>
        <v>1.5</v>
      </c>
      <c r="I102" s="55">
        <f t="shared" si="30"/>
        <v>8.5</v>
      </c>
      <c r="J102" s="57">
        <f>IF(I102-8&lt;0,0,(I102-8))</f>
        <v>0.5</v>
      </c>
      <c r="K102" s="56">
        <f t="shared" si="31"/>
        <v>0.5</v>
      </c>
      <c r="L102" s="67">
        <f t="shared" si="32"/>
        <v>0</v>
      </c>
      <c r="M102" s="56">
        <f t="shared" si="33"/>
        <v>69</v>
      </c>
      <c r="N102" s="56"/>
      <c r="O102" s="56"/>
      <c r="P102" s="56"/>
      <c r="Q102" s="56"/>
      <c r="R102" s="56"/>
      <c r="S102" s="55"/>
      <c r="T102" s="55"/>
      <c r="U102" s="58" t="s">
        <v>242</v>
      </c>
      <c r="V102" s="113">
        <v>896</v>
      </c>
      <c r="W102" s="85" t="s">
        <v>22</v>
      </c>
    </row>
    <row r="103" spans="1:23" x14ac:dyDescent="0.3">
      <c r="A103" s="45" t="s">
        <v>141</v>
      </c>
      <c r="B103" s="40">
        <v>96</v>
      </c>
      <c r="C103" s="53">
        <v>42465</v>
      </c>
      <c r="D103" s="62">
        <v>0.5081944444444445</v>
      </c>
      <c r="E103" s="62">
        <v>0.93164351851851857</v>
      </c>
      <c r="F103" s="54">
        <f t="shared" si="29"/>
        <v>0.42344907407407406</v>
      </c>
      <c r="G103" s="55">
        <v>10</v>
      </c>
      <c r="H103" s="55">
        <f t="shared" si="27"/>
        <v>1.5</v>
      </c>
      <c r="I103" s="55">
        <f t="shared" si="30"/>
        <v>8.5</v>
      </c>
      <c r="J103" s="57">
        <f>IF(I103-8&lt;0,0,(I103-8))</f>
        <v>0.5</v>
      </c>
      <c r="K103" s="56">
        <f t="shared" si="31"/>
        <v>0.5</v>
      </c>
      <c r="L103" s="67">
        <f t="shared" si="32"/>
        <v>0</v>
      </c>
      <c r="M103" s="56">
        <f t="shared" si="33"/>
        <v>69</v>
      </c>
      <c r="N103" s="56"/>
      <c r="O103" s="56"/>
      <c r="P103" s="56"/>
      <c r="Q103" s="56"/>
      <c r="R103" s="56"/>
      <c r="S103" s="55"/>
      <c r="T103" s="55"/>
      <c r="U103" s="58" t="s">
        <v>228</v>
      </c>
      <c r="V103" s="113">
        <v>896</v>
      </c>
      <c r="W103" s="85" t="s">
        <v>22</v>
      </c>
    </row>
    <row r="104" spans="1:23" x14ac:dyDescent="0.3">
      <c r="A104" s="1" t="s">
        <v>42</v>
      </c>
      <c r="B104" s="40">
        <v>97</v>
      </c>
      <c r="C104" s="53">
        <v>42466</v>
      </c>
      <c r="D104" s="59" t="s">
        <v>36</v>
      </c>
      <c r="E104" s="59" t="s">
        <v>36</v>
      </c>
      <c r="F104" s="54"/>
      <c r="G104" s="55">
        <v>10</v>
      </c>
      <c r="H104" s="55">
        <f t="shared" si="27"/>
        <v>1.5</v>
      </c>
      <c r="I104" s="55">
        <f t="shared" si="30"/>
        <v>8.5</v>
      </c>
      <c r="J104" s="57">
        <f t="shared" si="28"/>
        <v>0</v>
      </c>
      <c r="K104" s="56">
        <f t="shared" si="31"/>
        <v>0</v>
      </c>
      <c r="L104" s="67">
        <f t="shared" si="32"/>
        <v>0</v>
      </c>
      <c r="M104" s="56">
        <f t="shared" si="33"/>
        <v>0</v>
      </c>
      <c r="N104" s="56">
        <v>2</v>
      </c>
      <c r="O104" s="56">
        <v>6.5</v>
      </c>
      <c r="P104" s="56">
        <f>IF(O104&gt;6,ROUND(N104*4/3*103+6*5/3*103+(O104-6)*8/3*103,0),ROUND(N104*4/3*103+O104*5/3*103,0))</f>
        <v>1442</v>
      </c>
      <c r="Q104" s="56"/>
      <c r="R104" s="56"/>
      <c r="S104" s="55"/>
      <c r="T104" s="55"/>
      <c r="U104" s="58"/>
      <c r="V104" s="55"/>
      <c r="W104" s="85"/>
    </row>
    <row r="105" spans="1:23" x14ac:dyDescent="0.3">
      <c r="A105" s="46"/>
      <c r="B105" s="40">
        <v>98</v>
      </c>
      <c r="C105" s="53">
        <v>42467</v>
      </c>
      <c r="D105" s="184" t="s">
        <v>40</v>
      </c>
      <c r="E105" s="185"/>
      <c r="F105" s="54"/>
      <c r="G105" s="55"/>
      <c r="H105" s="55"/>
      <c r="I105" s="55"/>
      <c r="J105" s="57">
        <f t="shared" si="28"/>
        <v>0</v>
      </c>
      <c r="K105" s="56"/>
      <c r="L105" s="67"/>
      <c r="M105" s="56">
        <f t="shared" si="33"/>
        <v>0</v>
      </c>
      <c r="N105" s="56"/>
      <c r="O105" s="56"/>
      <c r="P105" s="56"/>
      <c r="Q105" s="56"/>
      <c r="R105" s="56"/>
      <c r="S105" s="55"/>
      <c r="T105" s="55"/>
      <c r="U105" s="58"/>
      <c r="V105" s="55"/>
      <c r="W105" s="85"/>
    </row>
    <row r="106" spans="1:23" ht="32.4" x14ac:dyDescent="0.3">
      <c r="A106" s="46"/>
      <c r="B106" s="40"/>
      <c r="C106" s="138" t="s">
        <v>190</v>
      </c>
      <c r="D106" s="138"/>
      <c r="E106" s="139"/>
      <c r="F106" s="140"/>
      <c r="G106" s="141">
        <f t="shared" ref="G106:M106" si="34">SUM(G78:G105)</f>
        <v>196.5</v>
      </c>
      <c r="H106" s="141">
        <f t="shared" si="34"/>
        <v>25</v>
      </c>
      <c r="I106" s="141">
        <f t="shared" si="34"/>
        <v>171.5</v>
      </c>
      <c r="J106" s="141">
        <f t="shared" si="34"/>
        <v>1</v>
      </c>
      <c r="K106" s="141">
        <f t="shared" si="34"/>
        <v>1</v>
      </c>
      <c r="L106" s="142">
        <f t="shared" si="34"/>
        <v>0</v>
      </c>
      <c r="M106" s="141">
        <f t="shared" si="34"/>
        <v>138</v>
      </c>
      <c r="N106" s="141">
        <f t="shared" ref="N106:P106" si="35">SUM(N78:N105)</f>
        <v>4</v>
      </c>
      <c r="O106" s="141">
        <f t="shared" si="35"/>
        <v>6.5</v>
      </c>
      <c r="P106" s="141">
        <f t="shared" si="35"/>
        <v>1717</v>
      </c>
      <c r="Q106" s="141">
        <f t="shared" ref="Q106:V106" si="36">SUM(Q78:Q105)</f>
        <v>0</v>
      </c>
      <c r="R106" s="141">
        <f t="shared" si="36"/>
        <v>0</v>
      </c>
      <c r="S106" s="141">
        <f t="shared" si="36"/>
        <v>0</v>
      </c>
      <c r="T106" s="141">
        <f t="shared" si="36"/>
        <v>0</v>
      </c>
      <c r="U106" s="141">
        <v>2</v>
      </c>
      <c r="V106" s="141">
        <f t="shared" si="36"/>
        <v>1792</v>
      </c>
      <c r="W106" s="106" t="s">
        <v>192</v>
      </c>
    </row>
    <row r="107" spans="1:23" ht="32.4" x14ac:dyDescent="0.3">
      <c r="A107" s="108"/>
      <c r="B107" s="126"/>
      <c r="C107" s="116" t="s">
        <v>240</v>
      </c>
      <c r="D107" s="109"/>
      <c r="E107" s="110"/>
      <c r="F107" s="20"/>
      <c r="G107" s="21">
        <f>G106</f>
        <v>196.5</v>
      </c>
      <c r="H107" s="21">
        <f t="shared" ref="H107" si="37">H106</f>
        <v>25</v>
      </c>
      <c r="I107" s="21">
        <f>I106-J102-J103</f>
        <v>170.5</v>
      </c>
      <c r="J107" s="21">
        <f>J106-J102-J103</f>
        <v>0</v>
      </c>
      <c r="K107" s="21">
        <f t="shared" ref="K107:M107" si="38">K106-K102-K103</f>
        <v>0</v>
      </c>
      <c r="L107" s="111">
        <f t="shared" si="38"/>
        <v>0</v>
      </c>
      <c r="M107" s="21">
        <f t="shared" si="38"/>
        <v>0</v>
      </c>
      <c r="N107" s="21">
        <f t="shared" ref="N107:P107" si="39">N106</f>
        <v>4</v>
      </c>
      <c r="O107" s="21">
        <f t="shared" si="39"/>
        <v>6.5</v>
      </c>
      <c r="P107" s="21">
        <f t="shared" si="39"/>
        <v>1717</v>
      </c>
      <c r="Q107" s="21">
        <f t="shared" ref="Q107:V107" si="40">Q106</f>
        <v>0</v>
      </c>
      <c r="R107" s="21">
        <f t="shared" si="40"/>
        <v>0</v>
      </c>
      <c r="S107" s="21">
        <f t="shared" si="40"/>
        <v>0</v>
      </c>
      <c r="T107" s="21">
        <f t="shared" si="40"/>
        <v>0</v>
      </c>
      <c r="U107" s="111">
        <f t="shared" si="40"/>
        <v>2</v>
      </c>
      <c r="V107" s="21">
        <f t="shared" si="40"/>
        <v>1792</v>
      </c>
      <c r="W107" s="21"/>
    </row>
    <row r="108" spans="1:23" x14ac:dyDescent="0.3">
      <c r="A108" s="46"/>
      <c r="B108" s="40">
        <v>100</v>
      </c>
      <c r="C108" s="15">
        <v>42469</v>
      </c>
      <c r="D108" s="44">
        <v>0.54353009259259266</v>
      </c>
      <c r="E108" s="43">
        <v>0.91995370370370377</v>
      </c>
      <c r="F108" s="16">
        <f t="shared" si="29"/>
        <v>0.37642361111111111</v>
      </c>
      <c r="G108" s="17">
        <v>9</v>
      </c>
      <c r="H108" s="38">
        <f>IF(G108&gt;=9,1.5,0.5)</f>
        <v>1.5</v>
      </c>
      <c r="I108" s="17">
        <f t="shared" si="30"/>
        <v>7.5</v>
      </c>
      <c r="J108" s="13">
        <f t="shared" si="28"/>
        <v>0</v>
      </c>
      <c r="K108" s="38">
        <f t="shared" si="31"/>
        <v>0</v>
      </c>
      <c r="L108" s="33">
        <f t="shared" si="32"/>
        <v>0</v>
      </c>
      <c r="M108" s="38">
        <f t="shared" si="33"/>
        <v>0</v>
      </c>
      <c r="N108" s="38"/>
      <c r="O108" s="38"/>
      <c r="P108" s="38"/>
      <c r="Q108" s="38"/>
      <c r="R108" s="38"/>
      <c r="S108" s="17"/>
      <c r="T108" s="17"/>
      <c r="U108" s="18"/>
      <c r="V108" s="17"/>
      <c r="W108" s="85"/>
    </row>
    <row r="109" spans="1:23" x14ac:dyDescent="0.3">
      <c r="A109" s="46"/>
      <c r="B109" s="40">
        <v>101</v>
      </c>
      <c r="C109" s="15">
        <v>42470</v>
      </c>
      <c r="D109" s="50">
        <v>0.44269675925925928</v>
      </c>
      <c r="E109" s="50">
        <v>0.92241898148148149</v>
      </c>
      <c r="F109" s="16">
        <f t="shared" si="29"/>
        <v>0.47972222222222222</v>
      </c>
      <c r="G109" s="17">
        <v>11.5</v>
      </c>
      <c r="H109" s="38">
        <f>IF(G109&gt;=9,1.5,0.5)</f>
        <v>1.5</v>
      </c>
      <c r="I109" s="17">
        <f t="shared" si="30"/>
        <v>10</v>
      </c>
      <c r="J109" s="13">
        <f>IF(I109-8&lt;0,0,(I109-8))</f>
        <v>2</v>
      </c>
      <c r="K109" s="38">
        <f t="shared" si="31"/>
        <v>2</v>
      </c>
      <c r="L109" s="33">
        <f t="shared" si="32"/>
        <v>0</v>
      </c>
      <c r="M109" s="38">
        <f t="shared" si="33"/>
        <v>275</v>
      </c>
      <c r="N109" s="38"/>
      <c r="O109" s="38"/>
      <c r="P109" s="38"/>
      <c r="Q109" s="38" t="s">
        <v>242</v>
      </c>
      <c r="R109" s="38">
        <f>IF(I109&gt;8,ROUND(2*1/3*103+6*2/3*103+(I109-8)*5/3*103,0),ROUND(2*1/3*103+(I109-2)*2/3*103,0))</f>
        <v>824</v>
      </c>
      <c r="S109" s="17"/>
      <c r="T109" s="17"/>
      <c r="U109" s="18"/>
      <c r="V109" s="17"/>
      <c r="W109" s="85"/>
    </row>
    <row r="110" spans="1:23" x14ac:dyDescent="0.3">
      <c r="A110" s="46"/>
      <c r="B110" s="40">
        <v>102</v>
      </c>
      <c r="C110" s="15">
        <v>42471</v>
      </c>
      <c r="D110" s="50">
        <v>0.44324074074074077</v>
      </c>
      <c r="E110" s="50">
        <v>0.91958333333333331</v>
      </c>
      <c r="F110" s="16">
        <f t="shared" si="29"/>
        <v>0.47634259259259254</v>
      </c>
      <c r="G110" s="17">
        <v>11.5</v>
      </c>
      <c r="H110" s="38">
        <f>IF(G110&gt;=9,1.5,0.5)</f>
        <v>1.5</v>
      </c>
      <c r="I110" s="17">
        <f t="shared" si="30"/>
        <v>10</v>
      </c>
      <c r="J110" s="13">
        <f t="shared" si="28"/>
        <v>0</v>
      </c>
      <c r="K110" s="38">
        <f t="shared" si="31"/>
        <v>0</v>
      </c>
      <c r="L110" s="33">
        <f t="shared" si="32"/>
        <v>0</v>
      </c>
      <c r="M110" s="38">
        <f t="shared" si="33"/>
        <v>0</v>
      </c>
      <c r="N110" s="38"/>
      <c r="O110" s="38"/>
      <c r="P110" s="38"/>
      <c r="Q110" s="38"/>
      <c r="R110" s="38"/>
      <c r="S110" s="17"/>
      <c r="T110" s="17"/>
      <c r="U110" s="18"/>
      <c r="V110" s="17"/>
      <c r="W110" s="85"/>
    </row>
    <row r="111" spans="1:23" x14ac:dyDescent="0.3">
      <c r="A111" s="46"/>
      <c r="B111" s="40">
        <v>103</v>
      </c>
      <c r="C111" s="15">
        <v>42472</v>
      </c>
      <c r="D111" s="44">
        <v>0.43826388888888884</v>
      </c>
      <c r="E111" s="43">
        <v>0.91660879629629621</v>
      </c>
      <c r="F111" s="16">
        <f t="shared" si="29"/>
        <v>0.47834490740740737</v>
      </c>
      <c r="G111" s="17">
        <v>11.5</v>
      </c>
      <c r="H111" s="38">
        <f>IF(G111&gt;=9,1.5,0.5)</f>
        <v>1.5</v>
      </c>
      <c r="I111" s="17">
        <f t="shared" si="30"/>
        <v>10</v>
      </c>
      <c r="J111" s="13">
        <f t="shared" si="28"/>
        <v>0</v>
      </c>
      <c r="K111" s="38">
        <f t="shared" si="31"/>
        <v>0</v>
      </c>
      <c r="L111" s="33">
        <f t="shared" si="32"/>
        <v>0</v>
      </c>
      <c r="M111" s="38">
        <f t="shared" si="33"/>
        <v>0</v>
      </c>
      <c r="N111" s="38"/>
      <c r="O111" s="38"/>
      <c r="P111" s="38"/>
      <c r="Q111" s="38"/>
      <c r="R111" s="38"/>
      <c r="S111" s="17"/>
      <c r="T111" s="17"/>
      <c r="U111" s="18"/>
      <c r="V111" s="17"/>
      <c r="W111" s="85"/>
    </row>
    <row r="112" spans="1:23" x14ac:dyDescent="0.3">
      <c r="A112" s="45"/>
      <c r="B112" s="40">
        <v>104</v>
      </c>
      <c r="C112" s="15">
        <v>42473</v>
      </c>
      <c r="D112" s="186" t="s">
        <v>40</v>
      </c>
      <c r="E112" s="187"/>
      <c r="F112" s="16"/>
      <c r="G112" s="17"/>
      <c r="H112" s="38"/>
      <c r="I112" s="17"/>
      <c r="J112" s="13">
        <f t="shared" si="28"/>
        <v>0</v>
      </c>
      <c r="K112" s="38"/>
      <c r="L112" s="33"/>
      <c r="M112" s="38"/>
      <c r="N112" s="38"/>
      <c r="O112" s="38"/>
      <c r="P112" s="38"/>
      <c r="Q112" s="38"/>
      <c r="R112" s="38"/>
      <c r="S112" s="17"/>
      <c r="T112" s="17"/>
      <c r="U112" s="18"/>
      <c r="V112" s="17"/>
      <c r="W112" s="85"/>
    </row>
    <row r="113" spans="1:23" x14ac:dyDescent="0.3">
      <c r="A113" s="45"/>
      <c r="B113" s="40">
        <v>105</v>
      </c>
      <c r="C113" s="15">
        <v>42474</v>
      </c>
      <c r="D113" s="186" t="s">
        <v>40</v>
      </c>
      <c r="E113" s="187"/>
      <c r="F113" s="16"/>
      <c r="G113" s="17"/>
      <c r="H113" s="38"/>
      <c r="I113" s="17"/>
      <c r="J113" s="13">
        <f t="shared" si="28"/>
        <v>0</v>
      </c>
      <c r="K113" s="38"/>
      <c r="L113" s="33"/>
      <c r="M113" s="38"/>
      <c r="N113" s="38"/>
      <c r="O113" s="38"/>
      <c r="P113" s="38"/>
      <c r="Q113" s="38"/>
      <c r="R113" s="38"/>
      <c r="S113" s="17"/>
      <c r="T113" s="17"/>
      <c r="U113" s="18"/>
      <c r="V113" s="17"/>
      <c r="W113" s="85"/>
    </row>
    <row r="114" spans="1:23" x14ac:dyDescent="0.3">
      <c r="A114" s="45"/>
      <c r="B114" s="40">
        <v>106</v>
      </c>
      <c r="C114" s="15">
        <v>42475</v>
      </c>
      <c r="D114" s="44">
        <v>0.44424768518518515</v>
      </c>
      <c r="E114" s="44">
        <v>0.93003472222222217</v>
      </c>
      <c r="F114" s="16">
        <f t="shared" si="29"/>
        <v>0.48578703703703702</v>
      </c>
      <c r="G114" s="17">
        <v>11.5</v>
      </c>
      <c r="H114" s="38">
        <f>IF(G114&gt;=9,1.5,0.5)</f>
        <v>1.5</v>
      </c>
      <c r="I114" s="17">
        <f t="shared" si="30"/>
        <v>10</v>
      </c>
      <c r="J114" s="13">
        <f t="shared" si="28"/>
        <v>0</v>
      </c>
      <c r="K114" s="38">
        <f t="shared" si="31"/>
        <v>0</v>
      </c>
      <c r="L114" s="33">
        <f t="shared" si="32"/>
        <v>0</v>
      </c>
      <c r="M114" s="38">
        <f t="shared" si="33"/>
        <v>0</v>
      </c>
      <c r="N114" s="38"/>
      <c r="O114" s="38"/>
      <c r="P114" s="38"/>
      <c r="Q114" s="38"/>
      <c r="R114" s="38"/>
      <c r="S114" s="17"/>
      <c r="T114" s="17"/>
      <c r="U114" s="18"/>
      <c r="V114" s="17"/>
      <c r="W114" s="85"/>
    </row>
    <row r="115" spans="1:23" x14ac:dyDescent="0.3">
      <c r="A115" s="45"/>
      <c r="B115" s="40">
        <v>107</v>
      </c>
      <c r="C115" s="15">
        <v>42476</v>
      </c>
      <c r="D115" s="44">
        <v>0.55045138888888889</v>
      </c>
      <c r="E115" s="43">
        <v>0.91814814814814805</v>
      </c>
      <c r="F115" s="16">
        <f t="shared" si="29"/>
        <v>0.36769675925925915</v>
      </c>
      <c r="G115" s="17">
        <v>9</v>
      </c>
      <c r="H115" s="38">
        <f>IF(G115&gt;=9,1.5,0.5)</f>
        <v>1.5</v>
      </c>
      <c r="I115" s="17">
        <f t="shared" si="30"/>
        <v>7.5</v>
      </c>
      <c r="J115" s="13">
        <f t="shared" si="28"/>
        <v>0</v>
      </c>
      <c r="K115" s="38">
        <f t="shared" si="31"/>
        <v>0</v>
      </c>
      <c r="L115" s="33">
        <f t="shared" si="32"/>
        <v>0</v>
      </c>
      <c r="M115" s="38">
        <f t="shared" si="33"/>
        <v>0</v>
      </c>
      <c r="N115" s="38"/>
      <c r="O115" s="38"/>
      <c r="P115" s="38"/>
      <c r="Q115" s="38"/>
      <c r="R115" s="38"/>
      <c r="S115" s="17"/>
      <c r="T115" s="17"/>
      <c r="U115" s="18"/>
      <c r="V115" s="17"/>
      <c r="W115" s="85"/>
    </row>
    <row r="116" spans="1:23" x14ac:dyDescent="0.3">
      <c r="A116" s="45"/>
      <c r="B116" s="40">
        <v>108</v>
      </c>
      <c r="C116" s="15">
        <v>42477</v>
      </c>
      <c r="D116" s="44">
        <v>0.54582175925925924</v>
      </c>
      <c r="E116" s="43">
        <v>0.91960648148148139</v>
      </c>
      <c r="F116" s="16">
        <f t="shared" si="29"/>
        <v>0.37378472222222214</v>
      </c>
      <c r="G116" s="17">
        <v>9</v>
      </c>
      <c r="H116" s="38">
        <f>IF(G116&gt;=9,1.5,0.5)</f>
        <v>1.5</v>
      </c>
      <c r="I116" s="17">
        <f t="shared" si="30"/>
        <v>7.5</v>
      </c>
      <c r="J116" s="13">
        <f>IF(I116-8&lt;0,0,(I116-8))</f>
        <v>0</v>
      </c>
      <c r="K116" s="38">
        <f t="shared" si="31"/>
        <v>0</v>
      </c>
      <c r="L116" s="33">
        <f t="shared" si="32"/>
        <v>0</v>
      </c>
      <c r="M116" s="38">
        <f t="shared" si="33"/>
        <v>0</v>
      </c>
      <c r="N116" s="38"/>
      <c r="O116" s="38"/>
      <c r="P116" s="38"/>
      <c r="Q116" s="38" t="s">
        <v>241</v>
      </c>
      <c r="R116" s="38">
        <f>IF(I116&gt;8,ROUND(2*1/3*103+6*2/3*103+(I116-8)*5/3*103,0),ROUND(2*1/3*103+(I116-2)*2/3*103,0))</f>
        <v>446</v>
      </c>
      <c r="S116" s="17"/>
      <c r="T116" s="17"/>
      <c r="U116" s="18"/>
      <c r="V116" s="17"/>
      <c r="W116" s="85"/>
    </row>
    <row r="117" spans="1:23" x14ac:dyDescent="0.3">
      <c r="A117" s="45"/>
      <c r="B117" s="40">
        <v>109</v>
      </c>
      <c r="C117" s="15">
        <v>42478</v>
      </c>
      <c r="D117" s="44">
        <v>0.63061342592592595</v>
      </c>
      <c r="E117" s="44" t="s">
        <v>36</v>
      </c>
      <c r="F117" s="16"/>
      <c r="G117" s="17">
        <v>0</v>
      </c>
      <c r="H117" s="38"/>
      <c r="I117" s="17"/>
      <c r="J117" s="13">
        <f t="shared" si="28"/>
        <v>0</v>
      </c>
      <c r="K117" s="38"/>
      <c r="L117" s="33"/>
      <c r="M117" s="38">
        <f>IF(K117="?",0,ROUND(103*4/3*K117+103*5/3*L117,0))</f>
        <v>0</v>
      </c>
      <c r="N117" s="38"/>
      <c r="O117" s="38"/>
      <c r="P117" s="38"/>
      <c r="Q117" s="38"/>
      <c r="R117" s="38"/>
      <c r="S117" s="17"/>
      <c r="T117" s="17"/>
      <c r="U117" s="18"/>
      <c r="V117" s="17"/>
      <c r="W117" s="85"/>
    </row>
    <row r="118" spans="1:23" x14ac:dyDescent="0.3">
      <c r="A118" s="1"/>
      <c r="B118" s="40">
        <v>110</v>
      </c>
      <c r="C118" s="15">
        <v>42479</v>
      </c>
      <c r="D118" s="44" t="s">
        <v>36</v>
      </c>
      <c r="E118" s="44" t="s">
        <v>36</v>
      </c>
      <c r="F118" s="16"/>
      <c r="G118" s="17">
        <v>11.5</v>
      </c>
      <c r="H118" s="38">
        <f t="shared" ref="H118:H134" si="41">IF(G118&gt;=9,1.5,0.5)</f>
        <v>1.5</v>
      </c>
      <c r="I118" s="17">
        <f t="shared" si="30"/>
        <v>10</v>
      </c>
      <c r="J118" s="13">
        <f t="shared" si="28"/>
        <v>0</v>
      </c>
      <c r="K118" s="38">
        <f t="shared" si="31"/>
        <v>0</v>
      </c>
      <c r="L118" s="33">
        <f t="shared" si="32"/>
        <v>0</v>
      </c>
      <c r="M118" s="38">
        <f>IF(K118="?",0,ROUND(103*4/3*K118+103*5/3*L118,0))</f>
        <v>0</v>
      </c>
      <c r="N118" s="38"/>
      <c r="O118" s="38"/>
      <c r="P118" s="38"/>
      <c r="Q118" s="38"/>
      <c r="R118" s="38"/>
      <c r="S118" s="17"/>
      <c r="T118" s="17"/>
      <c r="U118" s="18"/>
      <c r="V118" s="17"/>
      <c r="W118" s="85"/>
    </row>
    <row r="119" spans="1:23" x14ac:dyDescent="0.3">
      <c r="A119" s="1"/>
      <c r="B119" s="40">
        <v>111</v>
      </c>
      <c r="C119" s="15">
        <v>42480</v>
      </c>
      <c r="D119" s="44" t="s">
        <v>36</v>
      </c>
      <c r="E119" s="44" t="s">
        <v>36</v>
      </c>
      <c r="F119" s="16"/>
      <c r="G119" s="17">
        <v>11.5</v>
      </c>
      <c r="H119" s="38">
        <f t="shared" si="41"/>
        <v>1.5</v>
      </c>
      <c r="I119" s="17">
        <f t="shared" si="30"/>
        <v>10</v>
      </c>
      <c r="J119" s="13">
        <f t="shared" si="28"/>
        <v>0</v>
      </c>
      <c r="K119" s="38">
        <f t="shared" si="31"/>
        <v>0</v>
      </c>
      <c r="L119" s="33">
        <f t="shared" si="32"/>
        <v>0</v>
      </c>
      <c r="M119" s="38">
        <f>IF(K119="?",0,ROUND(103*4/3*K119+103*5/3*L119,0))</f>
        <v>0</v>
      </c>
      <c r="N119" s="38"/>
      <c r="O119" s="38"/>
      <c r="P119" s="38"/>
      <c r="Q119" s="38"/>
      <c r="R119" s="38"/>
      <c r="S119" s="17"/>
      <c r="T119" s="17"/>
      <c r="U119" s="18"/>
      <c r="V119" s="17"/>
      <c r="W119" s="85"/>
    </row>
    <row r="120" spans="1:23" x14ac:dyDescent="0.3">
      <c r="A120" s="1"/>
      <c r="B120" s="40">
        <v>112</v>
      </c>
      <c r="C120" s="15">
        <v>42481</v>
      </c>
      <c r="D120" s="44">
        <v>0.44292824074074072</v>
      </c>
      <c r="E120" s="43">
        <v>0.91957175925925927</v>
      </c>
      <c r="F120" s="16">
        <f t="shared" si="29"/>
        <v>0.47664351851851855</v>
      </c>
      <c r="G120" s="17">
        <v>11.5</v>
      </c>
      <c r="H120" s="38">
        <f t="shared" si="41"/>
        <v>1.5</v>
      </c>
      <c r="I120" s="17">
        <f t="shared" si="30"/>
        <v>10</v>
      </c>
      <c r="J120" s="13">
        <f>IF(I120-8&lt;0,0,(I120-8))</f>
        <v>2</v>
      </c>
      <c r="K120" s="38">
        <f t="shared" si="31"/>
        <v>2</v>
      </c>
      <c r="L120" s="33">
        <f t="shared" si="32"/>
        <v>0</v>
      </c>
      <c r="M120" s="38">
        <f t="shared" si="33"/>
        <v>275</v>
      </c>
      <c r="N120" s="38"/>
      <c r="O120" s="38"/>
      <c r="P120" s="38"/>
      <c r="Q120" s="38"/>
      <c r="R120" s="38"/>
      <c r="S120" s="17" t="s">
        <v>242</v>
      </c>
      <c r="T120" s="90">
        <v>1092</v>
      </c>
      <c r="U120" s="18"/>
      <c r="V120" s="17"/>
      <c r="W120" s="85"/>
    </row>
    <row r="121" spans="1:23" x14ac:dyDescent="0.3">
      <c r="A121" s="1"/>
      <c r="B121" s="40">
        <v>113</v>
      </c>
      <c r="C121" s="15">
        <v>42482</v>
      </c>
      <c r="D121" s="44">
        <v>0.54328703703703707</v>
      </c>
      <c r="E121" s="43">
        <v>0.95417824074074076</v>
      </c>
      <c r="F121" s="16">
        <f t="shared" si="29"/>
        <v>0.41089120370370369</v>
      </c>
      <c r="G121" s="17">
        <v>10</v>
      </c>
      <c r="H121" s="38">
        <f t="shared" si="41"/>
        <v>1.5</v>
      </c>
      <c r="I121" s="17">
        <f t="shared" si="30"/>
        <v>8.5</v>
      </c>
      <c r="J121" s="13">
        <f t="shared" si="28"/>
        <v>0</v>
      </c>
      <c r="K121" s="38">
        <f t="shared" si="31"/>
        <v>0</v>
      </c>
      <c r="L121" s="33">
        <f t="shared" si="32"/>
        <v>0</v>
      </c>
      <c r="M121" s="38">
        <f t="shared" si="33"/>
        <v>0</v>
      </c>
      <c r="N121" s="38"/>
      <c r="O121" s="38"/>
      <c r="P121" s="38"/>
      <c r="Q121" s="38"/>
      <c r="R121" s="38"/>
      <c r="S121" s="17"/>
      <c r="T121" s="17"/>
      <c r="U121" s="18"/>
      <c r="V121" s="17"/>
      <c r="W121" s="85"/>
    </row>
    <row r="122" spans="1:23" x14ac:dyDescent="0.3">
      <c r="A122" s="1"/>
      <c r="B122" s="40">
        <v>114</v>
      </c>
      <c r="C122" s="15">
        <v>42483</v>
      </c>
      <c r="D122" s="44" t="s">
        <v>36</v>
      </c>
      <c r="E122" s="43">
        <v>0.9318171296296297</v>
      </c>
      <c r="F122" s="16"/>
      <c r="G122" s="17">
        <v>9</v>
      </c>
      <c r="H122" s="38">
        <f t="shared" si="41"/>
        <v>1.5</v>
      </c>
      <c r="I122" s="17">
        <f t="shared" si="30"/>
        <v>7.5</v>
      </c>
      <c r="J122" s="13">
        <f t="shared" si="28"/>
        <v>0</v>
      </c>
      <c r="K122" s="38">
        <f t="shared" si="31"/>
        <v>0</v>
      </c>
      <c r="L122" s="33">
        <f t="shared" si="32"/>
        <v>0</v>
      </c>
      <c r="M122" s="38">
        <f>IF(K122="?",0,ROUND(103*4/3*K122+103*5/3*L122,0))</f>
        <v>0</v>
      </c>
      <c r="N122" s="38"/>
      <c r="O122" s="38"/>
      <c r="P122" s="38"/>
      <c r="Q122" s="38"/>
      <c r="R122" s="38"/>
      <c r="S122" s="17"/>
      <c r="T122" s="17"/>
      <c r="U122" s="18"/>
      <c r="V122" s="17"/>
      <c r="W122" s="85"/>
    </row>
    <row r="123" spans="1:23" x14ac:dyDescent="0.3">
      <c r="A123" s="1"/>
      <c r="B123" s="40">
        <v>115</v>
      </c>
      <c r="C123" s="15">
        <v>42484</v>
      </c>
      <c r="D123" s="44">
        <v>0.49396990740740737</v>
      </c>
      <c r="E123" s="43">
        <v>0.93785879629629632</v>
      </c>
      <c r="F123" s="16">
        <f t="shared" si="29"/>
        <v>0.44388888888888894</v>
      </c>
      <c r="G123" s="17">
        <v>10.5</v>
      </c>
      <c r="H123" s="38">
        <f t="shared" si="41"/>
        <v>1.5</v>
      </c>
      <c r="I123" s="17">
        <f t="shared" si="30"/>
        <v>9</v>
      </c>
      <c r="J123" s="13">
        <f t="shared" si="28"/>
        <v>0</v>
      </c>
      <c r="K123" s="38">
        <f t="shared" si="31"/>
        <v>0</v>
      </c>
      <c r="L123" s="33">
        <f t="shared" si="32"/>
        <v>0</v>
      </c>
      <c r="M123" s="38">
        <f t="shared" si="33"/>
        <v>0</v>
      </c>
      <c r="N123" s="38"/>
      <c r="O123" s="38"/>
      <c r="P123" s="38"/>
      <c r="Q123" s="38"/>
      <c r="R123" s="38"/>
      <c r="S123" s="17"/>
      <c r="T123" s="17"/>
      <c r="U123" s="18"/>
      <c r="V123" s="17"/>
      <c r="W123" s="85"/>
    </row>
    <row r="124" spans="1:23" x14ac:dyDescent="0.3">
      <c r="A124" s="1"/>
      <c r="B124" s="40">
        <v>116</v>
      </c>
      <c r="C124" s="15">
        <v>42485</v>
      </c>
      <c r="D124" s="44">
        <v>0.44513888888888892</v>
      </c>
      <c r="E124" s="43">
        <v>0.92175925925925928</v>
      </c>
      <c r="F124" s="16">
        <f t="shared" si="29"/>
        <v>0.47662037037037036</v>
      </c>
      <c r="G124" s="17">
        <v>11.5</v>
      </c>
      <c r="H124" s="38">
        <f t="shared" si="41"/>
        <v>1.5</v>
      </c>
      <c r="I124" s="17">
        <f t="shared" si="30"/>
        <v>10</v>
      </c>
      <c r="J124" s="13">
        <f t="shared" si="28"/>
        <v>0</v>
      </c>
      <c r="K124" s="38">
        <f t="shared" si="31"/>
        <v>0</v>
      </c>
      <c r="L124" s="33">
        <f t="shared" si="32"/>
        <v>0</v>
      </c>
      <c r="M124" s="38">
        <f t="shared" si="33"/>
        <v>0</v>
      </c>
      <c r="N124" s="38"/>
      <c r="O124" s="38"/>
      <c r="P124" s="38"/>
      <c r="Q124" s="38"/>
      <c r="R124" s="38"/>
      <c r="S124" s="17"/>
      <c r="T124" s="17"/>
      <c r="U124" s="18"/>
      <c r="V124" s="17"/>
      <c r="W124" s="85"/>
    </row>
    <row r="125" spans="1:23" x14ac:dyDescent="0.3">
      <c r="A125" s="32"/>
      <c r="B125" s="40">
        <v>117</v>
      </c>
      <c r="C125" s="15">
        <v>42486</v>
      </c>
      <c r="D125" s="186" t="s">
        <v>25</v>
      </c>
      <c r="E125" s="187"/>
      <c r="F125" s="16"/>
      <c r="G125" s="17"/>
      <c r="H125" s="38"/>
      <c r="I125" s="17"/>
      <c r="J125" s="13">
        <f t="shared" si="28"/>
        <v>0</v>
      </c>
      <c r="K125" s="38"/>
      <c r="L125" s="33"/>
      <c r="M125" s="38"/>
      <c r="N125" s="38"/>
      <c r="O125" s="38"/>
      <c r="P125" s="38"/>
      <c r="Q125" s="38"/>
      <c r="R125" s="38"/>
      <c r="S125" s="17"/>
      <c r="T125" s="17"/>
      <c r="U125" s="18"/>
      <c r="V125" s="17"/>
      <c r="W125" s="85"/>
    </row>
    <row r="126" spans="1:23" x14ac:dyDescent="0.3">
      <c r="A126" s="1"/>
      <c r="B126" s="40">
        <v>118</v>
      </c>
      <c r="C126" s="15">
        <v>42487</v>
      </c>
      <c r="D126" s="44">
        <v>0.56579861111111118</v>
      </c>
      <c r="E126" s="43">
        <v>0.9271759259259259</v>
      </c>
      <c r="F126" s="16">
        <f t="shared" si="29"/>
        <v>0.36137731481481472</v>
      </c>
      <c r="G126" s="17">
        <v>8.5</v>
      </c>
      <c r="H126" s="38">
        <f t="shared" si="41"/>
        <v>0.5</v>
      </c>
      <c r="I126" s="17">
        <f t="shared" si="30"/>
        <v>8</v>
      </c>
      <c r="J126" s="13">
        <f t="shared" si="28"/>
        <v>0</v>
      </c>
      <c r="K126" s="38">
        <f t="shared" si="31"/>
        <v>0</v>
      </c>
      <c r="L126" s="33">
        <f t="shared" si="32"/>
        <v>0</v>
      </c>
      <c r="M126" s="38">
        <f t="shared" si="33"/>
        <v>0</v>
      </c>
      <c r="N126" s="38"/>
      <c r="O126" s="38"/>
      <c r="P126" s="38"/>
      <c r="Q126" s="38"/>
      <c r="R126" s="38"/>
      <c r="S126" s="17"/>
      <c r="T126" s="17"/>
      <c r="U126" s="18"/>
      <c r="V126" s="17"/>
      <c r="W126" s="85"/>
    </row>
    <row r="127" spans="1:23" x14ac:dyDescent="0.3">
      <c r="A127" s="1"/>
      <c r="B127" s="40">
        <v>119</v>
      </c>
      <c r="C127" s="15">
        <v>42488</v>
      </c>
      <c r="D127" s="50">
        <v>0.6086921296296296</v>
      </c>
      <c r="E127" s="43">
        <v>0.92219907407407409</v>
      </c>
      <c r="F127" s="16">
        <f t="shared" si="29"/>
        <v>0.31350694444444449</v>
      </c>
      <c r="G127" s="17">
        <v>7.5</v>
      </c>
      <c r="H127" s="38">
        <f t="shared" si="41"/>
        <v>0.5</v>
      </c>
      <c r="I127" s="17">
        <f t="shared" si="30"/>
        <v>7</v>
      </c>
      <c r="J127" s="13">
        <f t="shared" si="28"/>
        <v>0</v>
      </c>
      <c r="K127" s="38">
        <f t="shared" si="31"/>
        <v>0</v>
      </c>
      <c r="L127" s="33">
        <f t="shared" si="32"/>
        <v>0</v>
      </c>
      <c r="M127" s="38">
        <f t="shared" si="33"/>
        <v>0</v>
      </c>
      <c r="N127" s="38"/>
      <c r="O127" s="38"/>
      <c r="P127" s="38"/>
      <c r="Q127" s="38"/>
      <c r="R127" s="38"/>
      <c r="S127" s="17"/>
      <c r="T127" s="17"/>
      <c r="U127" s="18"/>
      <c r="V127" s="17"/>
      <c r="W127" s="85"/>
    </row>
    <row r="128" spans="1:23" x14ac:dyDescent="0.3">
      <c r="A128" s="45"/>
      <c r="B128" s="40">
        <v>120</v>
      </c>
      <c r="C128" s="15">
        <v>42489</v>
      </c>
      <c r="D128" s="186" t="s">
        <v>25</v>
      </c>
      <c r="E128" s="187"/>
      <c r="F128" s="16"/>
      <c r="G128" s="17"/>
      <c r="H128" s="38"/>
      <c r="I128" s="17"/>
      <c r="J128" s="13">
        <f t="shared" si="28"/>
        <v>0</v>
      </c>
      <c r="K128" s="38"/>
      <c r="L128" s="33"/>
      <c r="M128" s="38"/>
      <c r="N128" s="38"/>
      <c r="O128" s="38"/>
      <c r="P128" s="38"/>
      <c r="Q128" s="38"/>
      <c r="R128" s="38"/>
      <c r="S128" s="17"/>
      <c r="T128" s="17"/>
      <c r="U128" s="18"/>
      <c r="V128" s="17"/>
      <c r="W128" s="85"/>
    </row>
    <row r="129" spans="1:23" x14ac:dyDescent="0.3">
      <c r="A129" s="1"/>
      <c r="B129" s="40">
        <v>121</v>
      </c>
      <c r="C129" s="15">
        <v>42490</v>
      </c>
      <c r="D129" s="44">
        <v>0.5546875</v>
      </c>
      <c r="E129" s="43">
        <v>0.92353009259259267</v>
      </c>
      <c r="F129" s="16">
        <f t="shared" si="29"/>
        <v>0.36884259259259267</v>
      </c>
      <c r="G129" s="17">
        <v>9</v>
      </c>
      <c r="H129" s="38">
        <f t="shared" si="41"/>
        <v>1.5</v>
      </c>
      <c r="I129" s="17">
        <f t="shared" si="30"/>
        <v>7.5</v>
      </c>
      <c r="J129" s="13">
        <f t="shared" si="28"/>
        <v>0</v>
      </c>
      <c r="K129" s="38">
        <f t="shared" si="31"/>
        <v>0</v>
      </c>
      <c r="L129" s="33">
        <f t="shared" si="32"/>
        <v>0</v>
      </c>
      <c r="M129" s="38">
        <f t="shared" si="33"/>
        <v>0</v>
      </c>
      <c r="N129" s="38"/>
      <c r="O129" s="38"/>
      <c r="P129" s="38"/>
      <c r="Q129" s="38"/>
      <c r="R129" s="38"/>
      <c r="S129" s="17"/>
      <c r="T129" s="17"/>
      <c r="U129" s="18"/>
      <c r="V129" s="17"/>
      <c r="W129" s="85"/>
    </row>
    <row r="130" spans="1:23" x14ac:dyDescent="0.3">
      <c r="A130" s="8" t="s">
        <v>6</v>
      </c>
      <c r="B130" s="40">
        <v>122</v>
      </c>
      <c r="C130" s="41">
        <v>42491</v>
      </c>
      <c r="D130" s="44" t="s">
        <v>36</v>
      </c>
      <c r="E130" s="43">
        <v>0.93113425925925919</v>
      </c>
      <c r="F130" s="43"/>
      <c r="G130" s="17">
        <v>10</v>
      </c>
      <c r="H130" s="38">
        <f t="shared" si="41"/>
        <v>1.5</v>
      </c>
      <c r="I130" s="17">
        <f>IF((G130="？"),"?",(G130-H130))</f>
        <v>8.5</v>
      </c>
      <c r="J130" s="13">
        <f>IF(I130-8&lt;0,0,(I130-8))</f>
        <v>0.5</v>
      </c>
      <c r="K130" s="38">
        <f>IF(2&lt;J130,2,J130)</f>
        <v>0.5</v>
      </c>
      <c r="L130" s="33">
        <f>J130-K130</f>
        <v>0</v>
      </c>
      <c r="M130" s="38">
        <f>IF(K130="?",0,ROUND(102*4/3*K130+102*5/3*L130,0))</f>
        <v>68</v>
      </c>
      <c r="N130" s="38"/>
      <c r="O130" s="38"/>
      <c r="P130" s="38"/>
      <c r="Q130" s="38"/>
      <c r="R130" s="38"/>
      <c r="S130" s="17"/>
      <c r="T130" s="17"/>
      <c r="U130" s="18" t="s">
        <v>241</v>
      </c>
      <c r="V130" s="90">
        <v>885</v>
      </c>
      <c r="W130" s="85" t="s">
        <v>23</v>
      </c>
    </row>
    <row r="131" spans="1:23" x14ac:dyDescent="0.3">
      <c r="A131" s="1" t="s">
        <v>144</v>
      </c>
      <c r="B131" s="40">
        <v>123</v>
      </c>
      <c r="C131" s="15">
        <v>42492</v>
      </c>
      <c r="D131" s="44">
        <v>0.55060185185185184</v>
      </c>
      <c r="E131" s="43">
        <v>0.9216550925925926</v>
      </c>
      <c r="F131" s="43">
        <f>E131-D131</f>
        <v>0.37105324074074075</v>
      </c>
      <c r="G131" s="17">
        <v>9</v>
      </c>
      <c r="H131" s="38">
        <f t="shared" si="41"/>
        <v>1.5</v>
      </c>
      <c r="I131" s="17">
        <f t="shared" ref="I131:I161" si="42">IF((G131="？"),"?",(G131-H131))</f>
        <v>7.5</v>
      </c>
      <c r="J131" s="13">
        <f t="shared" si="28"/>
        <v>0</v>
      </c>
      <c r="K131" s="38">
        <f t="shared" ref="K131:K161" si="43">IF(2&lt;J131,2,J131)</f>
        <v>0</v>
      </c>
      <c r="L131" s="33">
        <f t="shared" ref="L131:L161" si="44">J131-K131</f>
        <v>0</v>
      </c>
      <c r="M131" s="38">
        <f t="shared" ref="M131:M161" si="45">IF(K131="?",0,ROUND(102*4/3*K131+102*5/3*L131,0))</f>
        <v>0</v>
      </c>
      <c r="N131" s="38"/>
      <c r="O131" s="38"/>
      <c r="P131" s="38"/>
      <c r="Q131" s="38"/>
      <c r="R131" s="38"/>
      <c r="S131" s="17"/>
      <c r="T131" s="17"/>
      <c r="U131" s="18"/>
      <c r="V131" s="17"/>
      <c r="W131" s="85"/>
    </row>
    <row r="132" spans="1:23" x14ac:dyDescent="0.3">
      <c r="A132" s="1" t="s">
        <v>145</v>
      </c>
      <c r="B132" s="40">
        <v>124</v>
      </c>
      <c r="C132" s="15">
        <v>42493</v>
      </c>
      <c r="D132" s="186" t="s">
        <v>25</v>
      </c>
      <c r="E132" s="187"/>
      <c r="F132" s="43"/>
      <c r="G132" s="17"/>
      <c r="H132" s="38"/>
      <c r="I132" s="17"/>
      <c r="J132" s="13">
        <f t="shared" si="28"/>
        <v>0</v>
      </c>
      <c r="K132" s="38"/>
      <c r="L132" s="33"/>
      <c r="M132" s="38"/>
      <c r="N132" s="38"/>
      <c r="O132" s="38"/>
      <c r="P132" s="38"/>
      <c r="Q132" s="38"/>
      <c r="R132" s="38"/>
      <c r="S132" s="17"/>
      <c r="T132" s="17"/>
      <c r="U132" s="18"/>
      <c r="V132" s="17"/>
      <c r="W132" s="85"/>
    </row>
    <row r="133" spans="1:23" x14ac:dyDescent="0.3">
      <c r="A133" s="1" t="s">
        <v>166</v>
      </c>
      <c r="B133" s="40">
        <v>125</v>
      </c>
      <c r="C133" s="15">
        <v>42494</v>
      </c>
      <c r="D133" s="44">
        <v>0.44315972222222227</v>
      </c>
      <c r="E133" s="43">
        <v>0.94319444444444445</v>
      </c>
      <c r="F133" s="43">
        <f>E133-D133</f>
        <v>0.50003472222222212</v>
      </c>
      <c r="G133" s="17">
        <v>12</v>
      </c>
      <c r="H133" s="38">
        <f t="shared" si="41"/>
        <v>1.5</v>
      </c>
      <c r="I133" s="17">
        <f t="shared" si="42"/>
        <v>10.5</v>
      </c>
      <c r="J133" s="13">
        <f t="shared" si="28"/>
        <v>0.5</v>
      </c>
      <c r="K133" s="38">
        <f t="shared" si="43"/>
        <v>0.5</v>
      </c>
      <c r="L133" s="33">
        <f t="shared" si="44"/>
        <v>0</v>
      </c>
      <c r="M133" s="38">
        <f t="shared" si="45"/>
        <v>68</v>
      </c>
      <c r="N133" s="38"/>
      <c r="O133" s="38"/>
      <c r="P133" s="38"/>
      <c r="Q133" s="38"/>
      <c r="R133" s="38"/>
      <c r="S133" s="17"/>
      <c r="T133" s="17"/>
      <c r="U133" s="18"/>
      <c r="V133" s="17"/>
      <c r="W133" s="85"/>
    </row>
    <row r="134" spans="1:23" x14ac:dyDescent="0.3">
      <c r="A134" s="45" t="s">
        <v>80</v>
      </c>
      <c r="B134" s="40">
        <v>126</v>
      </c>
      <c r="C134" s="15">
        <v>42495</v>
      </c>
      <c r="D134" s="44">
        <v>0.44391203703703702</v>
      </c>
      <c r="E134" s="43">
        <v>0.92680555555555555</v>
      </c>
      <c r="F134" s="43">
        <f>E134-D134</f>
        <v>0.48289351851851853</v>
      </c>
      <c r="G134" s="17">
        <v>11.5</v>
      </c>
      <c r="H134" s="38">
        <f t="shared" si="41"/>
        <v>1.5</v>
      </c>
      <c r="I134" s="17">
        <f t="shared" si="42"/>
        <v>10</v>
      </c>
      <c r="J134" s="13">
        <f t="shared" si="28"/>
        <v>0</v>
      </c>
      <c r="K134" s="38">
        <f t="shared" si="43"/>
        <v>0</v>
      </c>
      <c r="L134" s="33">
        <f t="shared" si="44"/>
        <v>0</v>
      </c>
      <c r="M134" s="38">
        <f t="shared" si="45"/>
        <v>0</v>
      </c>
      <c r="N134" s="38"/>
      <c r="O134" s="38"/>
      <c r="P134" s="38"/>
      <c r="Q134" s="38"/>
      <c r="R134" s="38"/>
      <c r="S134" s="17"/>
      <c r="T134" s="17"/>
      <c r="U134" s="18"/>
      <c r="V134" s="17"/>
      <c r="W134" s="85"/>
    </row>
    <row r="135" spans="1:23" x14ac:dyDescent="0.3">
      <c r="A135" s="1" t="s">
        <v>193</v>
      </c>
      <c r="B135" s="40"/>
      <c r="C135" s="138" t="s">
        <v>190</v>
      </c>
      <c r="D135" s="138"/>
      <c r="E135" s="139"/>
      <c r="F135" s="140"/>
      <c r="G135" s="141">
        <f>SUM(G108:G134)</f>
        <v>216</v>
      </c>
      <c r="H135" s="141">
        <f t="shared" ref="H135:M135" si="46">SUM(H108:H134)</f>
        <v>29.5</v>
      </c>
      <c r="I135" s="141">
        <f t="shared" si="46"/>
        <v>186.5</v>
      </c>
      <c r="J135" s="141">
        <f t="shared" si="46"/>
        <v>5</v>
      </c>
      <c r="K135" s="141">
        <f t="shared" si="46"/>
        <v>5</v>
      </c>
      <c r="L135" s="141">
        <f t="shared" si="46"/>
        <v>0</v>
      </c>
      <c r="M135" s="141">
        <f t="shared" si="46"/>
        <v>686</v>
      </c>
      <c r="N135" s="141"/>
      <c r="O135" s="141"/>
      <c r="P135" s="141"/>
      <c r="Q135" s="141">
        <v>2</v>
      </c>
      <c r="R135" s="141">
        <f t="shared" ref="R135:T135" si="47">SUM(R107:R134)</f>
        <v>1270</v>
      </c>
      <c r="S135" s="141">
        <v>1</v>
      </c>
      <c r="T135" s="141">
        <f t="shared" si="47"/>
        <v>1092</v>
      </c>
      <c r="U135" s="141">
        <v>1</v>
      </c>
      <c r="V135" s="141">
        <v>2677</v>
      </c>
      <c r="W135" s="106" t="s">
        <v>194</v>
      </c>
    </row>
    <row r="136" spans="1:23" ht="32.4" x14ac:dyDescent="0.3">
      <c r="A136" s="1"/>
      <c r="B136" s="40"/>
      <c r="C136" s="116" t="s">
        <v>230</v>
      </c>
      <c r="D136" s="138"/>
      <c r="E136" s="139"/>
      <c r="F136" s="140"/>
      <c r="G136" s="141">
        <f>G135-G120-G109-G116</f>
        <v>184</v>
      </c>
      <c r="H136" s="141">
        <f t="shared" ref="H136" si="48">H135-H120-H109-H116</f>
        <v>25</v>
      </c>
      <c r="I136" s="141">
        <f>I135-I120-I109-I116-J130</f>
        <v>158.5</v>
      </c>
      <c r="J136" s="141">
        <f>J135-J120-J109-J116-J130</f>
        <v>0.5</v>
      </c>
      <c r="K136" s="141">
        <f t="shared" ref="K136:M136" si="49">K135-K120-K109-K116-K130</f>
        <v>0.5</v>
      </c>
      <c r="L136" s="141">
        <f t="shared" si="49"/>
        <v>0</v>
      </c>
      <c r="M136" s="141">
        <f t="shared" si="49"/>
        <v>68</v>
      </c>
      <c r="N136" s="143"/>
      <c r="O136" s="143"/>
      <c r="P136" s="143"/>
      <c r="Q136" s="143">
        <f>Q135</f>
        <v>2</v>
      </c>
      <c r="R136" s="143">
        <f t="shared" ref="R136:V136" si="50">R135</f>
        <v>1270</v>
      </c>
      <c r="S136" s="143">
        <f t="shared" si="50"/>
        <v>1</v>
      </c>
      <c r="T136" s="143">
        <f t="shared" si="50"/>
        <v>1092</v>
      </c>
      <c r="U136" s="143">
        <f t="shared" si="50"/>
        <v>1</v>
      </c>
      <c r="V136" s="141">
        <f t="shared" si="50"/>
        <v>2677</v>
      </c>
      <c r="W136" s="106"/>
    </row>
    <row r="137" spans="1:23" x14ac:dyDescent="0.3">
      <c r="B137" s="40">
        <v>127</v>
      </c>
      <c r="C137" s="53">
        <v>42496</v>
      </c>
      <c r="D137" s="59">
        <v>0.52733796296296298</v>
      </c>
      <c r="E137" s="54">
        <v>0.92799768518518511</v>
      </c>
      <c r="F137" s="54">
        <f>E137-D137</f>
        <v>0.40065972222222213</v>
      </c>
      <c r="G137" s="55">
        <v>9.5</v>
      </c>
      <c r="H137" s="55">
        <f t="shared" ref="H137:H202" si="51">IF(G137&gt;=9,1.5,0.5)</f>
        <v>1.5</v>
      </c>
      <c r="I137" s="55">
        <f t="shared" si="42"/>
        <v>8</v>
      </c>
      <c r="J137" s="57">
        <f t="shared" si="28"/>
        <v>0</v>
      </c>
      <c r="K137" s="56">
        <f t="shared" si="43"/>
        <v>0</v>
      </c>
      <c r="L137" s="67">
        <f t="shared" si="44"/>
        <v>0</v>
      </c>
      <c r="M137" s="56">
        <f t="shared" si="45"/>
        <v>0</v>
      </c>
      <c r="N137" s="56"/>
      <c r="O137" s="56"/>
      <c r="P137" s="56"/>
      <c r="Q137" s="56"/>
      <c r="R137" s="56"/>
      <c r="S137" s="55"/>
      <c r="T137" s="55"/>
      <c r="U137" s="58"/>
      <c r="V137" s="55"/>
      <c r="W137" s="85"/>
    </row>
    <row r="138" spans="1:23" x14ac:dyDescent="0.3">
      <c r="A138" s="46"/>
      <c r="B138" s="40">
        <v>128</v>
      </c>
      <c r="C138" s="53">
        <v>42497</v>
      </c>
      <c r="D138" s="59">
        <v>0.44443287037037038</v>
      </c>
      <c r="E138" s="54">
        <v>0.83039351851851861</v>
      </c>
      <c r="F138" s="54">
        <f>E138-D138</f>
        <v>0.38596064814814823</v>
      </c>
      <c r="G138" s="55">
        <v>9.5</v>
      </c>
      <c r="H138" s="55">
        <f t="shared" si="51"/>
        <v>1.5</v>
      </c>
      <c r="I138" s="55">
        <f t="shared" si="42"/>
        <v>8</v>
      </c>
      <c r="J138" s="57">
        <f t="shared" si="28"/>
        <v>0</v>
      </c>
      <c r="K138" s="56">
        <f t="shared" si="43"/>
        <v>0</v>
      </c>
      <c r="L138" s="67">
        <f t="shared" si="44"/>
        <v>0</v>
      </c>
      <c r="M138" s="56">
        <f t="shared" si="45"/>
        <v>0</v>
      </c>
      <c r="N138" s="56"/>
      <c r="O138" s="56"/>
      <c r="P138" s="56"/>
      <c r="Q138" s="56"/>
      <c r="R138" s="56"/>
      <c r="S138" s="55"/>
      <c r="T138" s="55"/>
      <c r="U138" s="58"/>
      <c r="V138" s="55"/>
      <c r="W138" s="85"/>
    </row>
    <row r="139" spans="1:23" x14ac:dyDescent="0.3">
      <c r="A139" s="46"/>
      <c r="B139" s="40">
        <v>129</v>
      </c>
      <c r="C139" s="53">
        <v>42498</v>
      </c>
      <c r="D139" s="59" t="s">
        <v>36</v>
      </c>
      <c r="E139" s="59" t="s">
        <v>36</v>
      </c>
      <c r="F139" s="54"/>
      <c r="G139" s="55">
        <v>11</v>
      </c>
      <c r="H139" s="55">
        <f t="shared" si="51"/>
        <v>1.5</v>
      </c>
      <c r="I139" s="55">
        <f t="shared" si="42"/>
        <v>9.5</v>
      </c>
      <c r="J139" s="57">
        <f t="shared" si="28"/>
        <v>0</v>
      </c>
      <c r="K139" s="56">
        <f t="shared" si="43"/>
        <v>0</v>
      </c>
      <c r="L139" s="67">
        <f t="shared" si="44"/>
        <v>0</v>
      </c>
      <c r="M139" s="56">
        <f t="shared" si="45"/>
        <v>0</v>
      </c>
      <c r="N139" s="56"/>
      <c r="O139" s="56"/>
      <c r="P139" s="56"/>
      <c r="Q139" s="56"/>
      <c r="R139" s="56"/>
      <c r="S139" s="55"/>
      <c r="T139" s="55"/>
      <c r="U139" s="58"/>
      <c r="V139" s="55"/>
      <c r="W139" s="85"/>
    </row>
    <row r="140" spans="1:23" x14ac:dyDescent="0.3">
      <c r="A140" s="46"/>
      <c r="B140" s="40">
        <v>130</v>
      </c>
      <c r="C140" s="53">
        <v>42499</v>
      </c>
      <c r="D140" s="59">
        <v>0.44001157407407404</v>
      </c>
      <c r="E140" s="54">
        <v>0.929224537037037</v>
      </c>
      <c r="F140" s="54">
        <f>E140-D140</f>
        <v>0.48921296296296296</v>
      </c>
      <c r="G140" s="55">
        <v>11.5</v>
      </c>
      <c r="H140" s="55">
        <f t="shared" si="51"/>
        <v>1.5</v>
      </c>
      <c r="I140" s="55">
        <f t="shared" si="42"/>
        <v>10</v>
      </c>
      <c r="J140" s="57">
        <f t="shared" si="28"/>
        <v>0</v>
      </c>
      <c r="K140" s="56">
        <f t="shared" si="43"/>
        <v>0</v>
      </c>
      <c r="L140" s="67">
        <f t="shared" si="44"/>
        <v>0</v>
      </c>
      <c r="M140" s="56">
        <f t="shared" si="45"/>
        <v>0</v>
      </c>
      <c r="N140" s="56"/>
      <c r="O140" s="56"/>
      <c r="P140" s="56"/>
      <c r="Q140" s="56"/>
      <c r="R140" s="56"/>
      <c r="S140" s="55"/>
      <c r="T140" s="55"/>
      <c r="U140" s="58"/>
      <c r="V140" s="55"/>
      <c r="W140" s="85"/>
    </row>
    <row r="141" spans="1:23" x14ac:dyDescent="0.3">
      <c r="A141" s="46"/>
      <c r="B141" s="40">
        <v>131</v>
      </c>
      <c r="C141" s="53">
        <v>42500</v>
      </c>
      <c r="D141" s="59">
        <v>0.44223379629629633</v>
      </c>
      <c r="E141" s="54">
        <v>0.92437499999999995</v>
      </c>
      <c r="F141" s="54">
        <f t="shared" ref="F141:F153" si="52">E141-D141</f>
        <v>0.48214120370370361</v>
      </c>
      <c r="G141" s="55">
        <v>11.5</v>
      </c>
      <c r="H141" s="55">
        <f t="shared" si="51"/>
        <v>1.5</v>
      </c>
      <c r="I141" s="55">
        <f t="shared" si="42"/>
        <v>10</v>
      </c>
      <c r="J141" s="57">
        <f t="shared" si="28"/>
        <v>0</v>
      </c>
      <c r="K141" s="56">
        <f t="shared" si="43"/>
        <v>0</v>
      </c>
      <c r="L141" s="67">
        <f t="shared" si="44"/>
        <v>0</v>
      </c>
      <c r="M141" s="56">
        <f t="shared" si="45"/>
        <v>0</v>
      </c>
      <c r="N141" s="56"/>
      <c r="O141" s="56"/>
      <c r="P141" s="56"/>
      <c r="Q141" s="56"/>
      <c r="R141" s="56"/>
      <c r="S141" s="55"/>
      <c r="T141" s="55"/>
      <c r="U141" s="58"/>
      <c r="V141" s="55"/>
      <c r="W141" s="85"/>
    </row>
    <row r="142" spans="1:23" x14ac:dyDescent="0.3">
      <c r="A142" s="46"/>
      <c r="B142" s="40">
        <v>132</v>
      </c>
      <c r="C142" s="53">
        <v>42501</v>
      </c>
      <c r="D142" s="59">
        <v>0.4230902777777778</v>
      </c>
      <c r="E142" s="54">
        <v>0.91952546296296289</v>
      </c>
      <c r="F142" s="54">
        <f t="shared" si="52"/>
        <v>0.49643518518518509</v>
      </c>
      <c r="G142" s="55">
        <v>12</v>
      </c>
      <c r="H142" s="55">
        <f t="shared" si="51"/>
        <v>1.5</v>
      </c>
      <c r="I142" s="55">
        <f t="shared" si="42"/>
        <v>10.5</v>
      </c>
      <c r="J142" s="57">
        <f t="shared" si="28"/>
        <v>0.5</v>
      </c>
      <c r="K142" s="56">
        <f t="shared" si="43"/>
        <v>0.5</v>
      </c>
      <c r="L142" s="67">
        <f t="shared" si="44"/>
        <v>0</v>
      </c>
      <c r="M142" s="56">
        <f t="shared" si="45"/>
        <v>68</v>
      </c>
      <c r="N142" s="56"/>
      <c r="O142" s="56"/>
      <c r="P142" s="56"/>
      <c r="Q142" s="56"/>
      <c r="R142" s="56"/>
      <c r="S142" s="55"/>
      <c r="T142" s="55"/>
      <c r="U142" s="58"/>
      <c r="V142" s="55"/>
      <c r="W142" s="85"/>
    </row>
    <row r="143" spans="1:23" x14ac:dyDescent="0.3">
      <c r="A143" s="46"/>
      <c r="B143" s="40">
        <v>133</v>
      </c>
      <c r="C143" s="53">
        <v>42502</v>
      </c>
      <c r="D143" s="184" t="s">
        <v>25</v>
      </c>
      <c r="E143" s="185"/>
      <c r="F143" s="54"/>
      <c r="G143" s="55"/>
      <c r="H143" s="55"/>
      <c r="I143" s="55"/>
      <c r="J143" s="57">
        <f t="shared" si="28"/>
        <v>0</v>
      </c>
      <c r="K143" s="56"/>
      <c r="L143" s="67"/>
      <c r="M143" s="56"/>
      <c r="N143" s="56"/>
      <c r="O143" s="56"/>
      <c r="P143" s="56"/>
      <c r="Q143" s="56"/>
      <c r="R143" s="56"/>
      <c r="S143" s="55"/>
      <c r="T143" s="55"/>
      <c r="U143" s="58"/>
      <c r="V143" s="55"/>
      <c r="W143" s="85"/>
    </row>
    <row r="144" spans="1:23" x14ac:dyDescent="0.3">
      <c r="A144" s="45"/>
      <c r="B144" s="40">
        <v>134</v>
      </c>
      <c r="C144" s="53">
        <v>42503</v>
      </c>
      <c r="D144" s="184" t="s">
        <v>25</v>
      </c>
      <c r="E144" s="185"/>
      <c r="F144" s="54"/>
      <c r="G144" s="55"/>
      <c r="H144" s="55"/>
      <c r="I144" s="55"/>
      <c r="J144" s="57">
        <f t="shared" si="28"/>
        <v>0</v>
      </c>
      <c r="K144" s="56"/>
      <c r="L144" s="67"/>
      <c r="M144" s="56"/>
      <c r="N144" s="56"/>
      <c r="O144" s="56"/>
      <c r="P144" s="56"/>
      <c r="Q144" s="56"/>
      <c r="R144" s="56"/>
      <c r="S144" s="55"/>
      <c r="T144" s="55"/>
      <c r="U144" s="58"/>
      <c r="V144" s="55"/>
      <c r="W144" s="85"/>
    </row>
    <row r="145" spans="1:23" x14ac:dyDescent="0.3">
      <c r="A145" s="45"/>
      <c r="B145" s="40">
        <v>135</v>
      </c>
      <c r="C145" s="53">
        <v>42504</v>
      </c>
      <c r="D145" s="59">
        <v>0.5599884259259259</v>
      </c>
      <c r="E145" s="54">
        <v>0.9196875000000001</v>
      </c>
      <c r="F145" s="54">
        <f t="shared" si="52"/>
        <v>0.3596990740740742</v>
      </c>
      <c r="G145" s="55">
        <v>8.5</v>
      </c>
      <c r="H145" s="55">
        <f t="shared" si="51"/>
        <v>0.5</v>
      </c>
      <c r="I145" s="55">
        <f t="shared" si="42"/>
        <v>8</v>
      </c>
      <c r="J145" s="57">
        <f t="shared" si="28"/>
        <v>0</v>
      </c>
      <c r="K145" s="56">
        <f t="shared" si="43"/>
        <v>0</v>
      </c>
      <c r="L145" s="67">
        <f t="shared" si="44"/>
        <v>0</v>
      </c>
      <c r="M145" s="56">
        <f t="shared" si="45"/>
        <v>0</v>
      </c>
      <c r="N145" s="56"/>
      <c r="O145" s="56"/>
      <c r="P145" s="56"/>
      <c r="Q145" s="56"/>
      <c r="R145" s="56"/>
      <c r="S145" s="55"/>
      <c r="T145" s="55"/>
      <c r="U145" s="58"/>
      <c r="V145" s="55"/>
      <c r="W145" s="85"/>
    </row>
    <row r="146" spans="1:23" x14ac:dyDescent="0.3">
      <c r="A146" s="1"/>
      <c r="B146" s="40">
        <v>136</v>
      </c>
      <c r="C146" s="53">
        <v>42505</v>
      </c>
      <c r="D146" s="59">
        <v>0.44378472222222221</v>
      </c>
      <c r="E146" s="54">
        <v>0.91795138888888894</v>
      </c>
      <c r="F146" s="54">
        <f t="shared" si="52"/>
        <v>0.47416666666666674</v>
      </c>
      <c r="G146" s="55">
        <v>11.5</v>
      </c>
      <c r="H146" s="55">
        <f t="shared" si="51"/>
        <v>1.5</v>
      </c>
      <c r="I146" s="55">
        <f t="shared" si="42"/>
        <v>10</v>
      </c>
      <c r="J146" s="57">
        <f t="shared" si="28"/>
        <v>0</v>
      </c>
      <c r="K146" s="56">
        <f t="shared" si="43"/>
        <v>0</v>
      </c>
      <c r="L146" s="67">
        <f t="shared" si="44"/>
        <v>0</v>
      </c>
      <c r="M146" s="56">
        <f t="shared" si="45"/>
        <v>0</v>
      </c>
      <c r="N146" s="56"/>
      <c r="O146" s="56"/>
      <c r="P146" s="56"/>
      <c r="Q146" s="56"/>
      <c r="R146" s="56"/>
      <c r="S146" s="55"/>
      <c r="T146" s="55"/>
      <c r="U146" s="58"/>
      <c r="V146" s="55"/>
      <c r="W146" s="85"/>
    </row>
    <row r="147" spans="1:23" x14ac:dyDescent="0.3">
      <c r="A147" s="1"/>
      <c r="B147" s="40">
        <v>137</v>
      </c>
      <c r="C147" s="53">
        <v>42506</v>
      </c>
      <c r="D147" s="184" t="s">
        <v>40</v>
      </c>
      <c r="E147" s="185"/>
      <c r="F147" s="54"/>
      <c r="G147" s="55"/>
      <c r="H147" s="55"/>
      <c r="I147" s="55"/>
      <c r="J147" s="57">
        <f t="shared" si="28"/>
        <v>0</v>
      </c>
      <c r="K147" s="56"/>
      <c r="L147" s="67"/>
      <c r="M147" s="56"/>
      <c r="N147" s="56"/>
      <c r="O147" s="56"/>
      <c r="P147" s="56"/>
      <c r="Q147" s="56"/>
      <c r="R147" s="56"/>
      <c r="S147" s="55"/>
      <c r="T147" s="55"/>
      <c r="U147" s="58"/>
      <c r="V147" s="55"/>
      <c r="W147" s="85"/>
    </row>
    <row r="148" spans="1:23" x14ac:dyDescent="0.3">
      <c r="A148" s="1"/>
      <c r="B148" s="40">
        <v>138</v>
      </c>
      <c r="C148" s="53">
        <v>42507</v>
      </c>
      <c r="D148" s="184" t="s">
        <v>40</v>
      </c>
      <c r="E148" s="185"/>
      <c r="F148" s="54"/>
      <c r="G148" s="55"/>
      <c r="H148" s="55"/>
      <c r="I148" s="55"/>
      <c r="J148" s="57">
        <f t="shared" si="28"/>
        <v>0</v>
      </c>
      <c r="K148" s="56"/>
      <c r="L148" s="67"/>
      <c r="M148" s="56"/>
      <c r="N148" s="56"/>
      <c r="O148" s="56"/>
      <c r="P148" s="56"/>
      <c r="Q148" s="56"/>
      <c r="R148" s="56"/>
      <c r="S148" s="55"/>
      <c r="T148" s="55"/>
      <c r="U148" s="58"/>
      <c r="V148" s="55"/>
      <c r="W148" s="85"/>
    </row>
    <row r="149" spans="1:23" x14ac:dyDescent="0.3">
      <c r="A149" s="1"/>
      <c r="B149" s="40">
        <v>139</v>
      </c>
      <c r="C149" s="53">
        <v>42508</v>
      </c>
      <c r="D149" s="59">
        <v>0.44288194444444445</v>
      </c>
      <c r="E149" s="54">
        <v>0.92219907407407409</v>
      </c>
      <c r="F149" s="54">
        <f t="shared" si="52"/>
        <v>0.47931712962962963</v>
      </c>
      <c r="G149" s="55">
        <v>11.5</v>
      </c>
      <c r="H149" s="55">
        <f t="shared" si="51"/>
        <v>1.5</v>
      </c>
      <c r="I149" s="55">
        <f t="shared" si="42"/>
        <v>10</v>
      </c>
      <c r="J149" s="57">
        <f t="shared" si="28"/>
        <v>0</v>
      </c>
      <c r="K149" s="56">
        <f t="shared" si="43"/>
        <v>0</v>
      </c>
      <c r="L149" s="67">
        <f t="shared" si="44"/>
        <v>0</v>
      </c>
      <c r="M149" s="56">
        <f t="shared" si="45"/>
        <v>0</v>
      </c>
      <c r="N149" s="56"/>
      <c r="O149" s="56"/>
      <c r="P149" s="56"/>
      <c r="Q149" s="56"/>
      <c r="R149" s="56"/>
      <c r="S149" s="55"/>
      <c r="T149" s="55"/>
      <c r="U149" s="58"/>
      <c r="V149" s="55"/>
      <c r="W149" s="85"/>
    </row>
    <row r="150" spans="1:23" x14ac:dyDescent="0.3">
      <c r="A150" s="1"/>
      <c r="B150" s="40">
        <v>140</v>
      </c>
      <c r="C150" s="53">
        <v>42509</v>
      </c>
      <c r="D150" s="59">
        <v>0.43796296296296294</v>
      </c>
      <c r="E150" s="54">
        <v>0.91981481481481486</v>
      </c>
      <c r="F150" s="54">
        <f t="shared" si="52"/>
        <v>0.48185185185185192</v>
      </c>
      <c r="G150" s="55">
        <v>11.5</v>
      </c>
      <c r="H150" s="55">
        <f t="shared" si="51"/>
        <v>1.5</v>
      </c>
      <c r="I150" s="55">
        <f t="shared" si="42"/>
        <v>10</v>
      </c>
      <c r="J150" s="57">
        <f t="shared" ref="J150:J215" si="53">IF(I150-10&lt;0,0,(I150-10))</f>
        <v>0</v>
      </c>
      <c r="K150" s="56">
        <f t="shared" si="43"/>
        <v>0</v>
      </c>
      <c r="L150" s="67">
        <f t="shared" si="44"/>
        <v>0</v>
      </c>
      <c r="M150" s="56">
        <f t="shared" si="45"/>
        <v>0</v>
      </c>
      <c r="N150" s="56"/>
      <c r="O150" s="56"/>
      <c r="P150" s="56"/>
      <c r="Q150" s="56"/>
      <c r="R150" s="56"/>
      <c r="S150" s="55"/>
      <c r="T150" s="55"/>
      <c r="U150" s="58"/>
      <c r="V150" s="55"/>
      <c r="W150" s="85"/>
    </row>
    <row r="151" spans="1:23" x14ac:dyDescent="0.3">
      <c r="A151" s="1"/>
      <c r="B151" s="40">
        <v>141</v>
      </c>
      <c r="C151" s="53">
        <v>42510</v>
      </c>
      <c r="D151" s="184" t="s">
        <v>25</v>
      </c>
      <c r="E151" s="185"/>
      <c r="F151" s="54"/>
      <c r="G151" s="55"/>
      <c r="H151" s="55"/>
      <c r="I151" s="55"/>
      <c r="J151" s="57">
        <f t="shared" si="53"/>
        <v>0</v>
      </c>
      <c r="K151" s="56"/>
      <c r="L151" s="67"/>
      <c r="M151" s="56"/>
      <c r="N151" s="56"/>
      <c r="O151" s="56"/>
      <c r="P151" s="56"/>
      <c r="Q151" s="56"/>
      <c r="R151" s="56"/>
      <c r="S151" s="55"/>
      <c r="T151" s="55"/>
      <c r="U151" s="58"/>
      <c r="V151" s="55"/>
      <c r="W151" s="85"/>
    </row>
    <row r="152" spans="1:23" x14ac:dyDescent="0.3">
      <c r="A152" s="1"/>
      <c r="B152" s="40">
        <v>142</v>
      </c>
      <c r="C152" s="53">
        <v>42511</v>
      </c>
      <c r="D152" s="59">
        <v>0.55912037037037032</v>
      </c>
      <c r="E152" s="54">
        <v>0.92407407407407405</v>
      </c>
      <c r="F152" s="54">
        <f t="shared" si="52"/>
        <v>0.36495370370370372</v>
      </c>
      <c r="G152" s="55">
        <v>9</v>
      </c>
      <c r="H152" s="55">
        <f t="shared" si="51"/>
        <v>1.5</v>
      </c>
      <c r="I152" s="55">
        <f t="shared" si="42"/>
        <v>7.5</v>
      </c>
      <c r="J152" s="57">
        <f t="shared" si="53"/>
        <v>0</v>
      </c>
      <c r="K152" s="56">
        <f t="shared" si="43"/>
        <v>0</v>
      </c>
      <c r="L152" s="67">
        <f t="shared" si="44"/>
        <v>0</v>
      </c>
      <c r="M152" s="56">
        <f t="shared" si="45"/>
        <v>0</v>
      </c>
      <c r="N152" s="56"/>
      <c r="O152" s="56"/>
      <c r="P152" s="56"/>
      <c r="Q152" s="56"/>
      <c r="R152" s="56"/>
      <c r="S152" s="55"/>
      <c r="T152" s="55"/>
      <c r="U152" s="58"/>
      <c r="V152" s="55"/>
      <c r="W152" s="85"/>
    </row>
    <row r="153" spans="1:23" x14ac:dyDescent="0.3">
      <c r="A153" s="1"/>
      <c r="B153" s="40">
        <v>143</v>
      </c>
      <c r="C153" s="53">
        <v>42512</v>
      </c>
      <c r="D153" s="59">
        <v>0.51280092592592597</v>
      </c>
      <c r="E153" s="54">
        <v>0.92337962962962961</v>
      </c>
      <c r="F153" s="54">
        <f t="shared" si="52"/>
        <v>0.41057870370370364</v>
      </c>
      <c r="G153" s="55">
        <v>10</v>
      </c>
      <c r="H153" s="55">
        <f t="shared" si="51"/>
        <v>1.5</v>
      </c>
      <c r="I153" s="55">
        <f t="shared" si="42"/>
        <v>8.5</v>
      </c>
      <c r="J153" s="57">
        <f t="shared" si="53"/>
        <v>0</v>
      </c>
      <c r="K153" s="56">
        <f t="shared" si="43"/>
        <v>0</v>
      </c>
      <c r="L153" s="67">
        <f t="shared" si="44"/>
        <v>0</v>
      </c>
      <c r="M153" s="56">
        <f t="shared" si="45"/>
        <v>0</v>
      </c>
      <c r="N153" s="56"/>
      <c r="O153" s="56"/>
      <c r="P153" s="56"/>
      <c r="Q153" s="56"/>
      <c r="R153" s="56"/>
      <c r="S153" s="55"/>
      <c r="T153" s="55"/>
      <c r="U153" s="58"/>
      <c r="V153" s="55"/>
      <c r="W153" s="85"/>
    </row>
    <row r="154" spans="1:23" x14ac:dyDescent="0.3">
      <c r="A154" s="1"/>
      <c r="B154" s="40">
        <v>144</v>
      </c>
      <c r="C154" s="53">
        <v>42513</v>
      </c>
      <c r="D154" s="184" t="s">
        <v>40</v>
      </c>
      <c r="E154" s="185"/>
      <c r="F154" s="54"/>
      <c r="G154" s="55"/>
      <c r="H154" s="55"/>
      <c r="I154" s="55"/>
      <c r="J154" s="57">
        <f t="shared" si="53"/>
        <v>0</v>
      </c>
      <c r="K154" s="56"/>
      <c r="L154" s="67"/>
      <c r="M154" s="56"/>
      <c r="N154" s="56"/>
      <c r="O154" s="56"/>
      <c r="P154" s="56"/>
      <c r="Q154" s="56"/>
      <c r="R154" s="56"/>
      <c r="S154" s="55"/>
      <c r="T154" s="55"/>
      <c r="U154" s="58"/>
      <c r="V154" s="55"/>
      <c r="W154" s="85"/>
    </row>
    <row r="155" spans="1:23" x14ac:dyDescent="0.3">
      <c r="B155" s="40">
        <v>145</v>
      </c>
      <c r="C155" s="53">
        <v>42514</v>
      </c>
      <c r="D155" s="184" t="s">
        <v>40</v>
      </c>
      <c r="E155" s="185"/>
      <c r="F155" s="54"/>
      <c r="G155" s="55"/>
      <c r="H155" s="55"/>
      <c r="I155" s="55"/>
      <c r="J155" s="57">
        <f t="shared" si="53"/>
        <v>0</v>
      </c>
      <c r="K155" s="56"/>
      <c r="L155" s="67"/>
      <c r="M155" s="56"/>
      <c r="N155" s="56"/>
      <c r="O155" s="56"/>
      <c r="P155" s="56"/>
      <c r="Q155" s="56"/>
      <c r="R155" s="56"/>
      <c r="S155" s="55"/>
      <c r="T155" s="55"/>
      <c r="U155" s="58"/>
      <c r="V155" s="55"/>
      <c r="W155" s="85"/>
    </row>
    <row r="156" spans="1:23" x14ac:dyDescent="0.3">
      <c r="B156" s="40">
        <v>146</v>
      </c>
      <c r="C156" s="53">
        <v>42515</v>
      </c>
      <c r="D156" s="184" t="s">
        <v>40</v>
      </c>
      <c r="E156" s="185"/>
      <c r="F156" s="54"/>
      <c r="G156" s="55"/>
      <c r="H156" s="55"/>
      <c r="I156" s="55"/>
      <c r="J156" s="57">
        <f t="shared" si="53"/>
        <v>0</v>
      </c>
      <c r="K156" s="56"/>
      <c r="L156" s="67"/>
      <c r="M156" s="56"/>
      <c r="N156" s="56"/>
      <c r="O156" s="56"/>
      <c r="P156" s="56"/>
      <c r="Q156" s="56"/>
      <c r="R156" s="56"/>
      <c r="S156" s="55"/>
      <c r="T156" s="55"/>
      <c r="U156" s="58"/>
      <c r="V156" s="55"/>
      <c r="W156" s="85"/>
    </row>
    <row r="157" spans="1:23" x14ac:dyDescent="0.3">
      <c r="B157" s="40">
        <v>147</v>
      </c>
      <c r="C157" s="53">
        <v>42516</v>
      </c>
      <c r="D157" s="184" t="s">
        <v>40</v>
      </c>
      <c r="E157" s="185"/>
      <c r="F157" s="54"/>
      <c r="G157" s="55"/>
      <c r="H157" s="55"/>
      <c r="I157" s="55"/>
      <c r="J157" s="57">
        <f t="shared" si="53"/>
        <v>0</v>
      </c>
      <c r="K157" s="56"/>
      <c r="L157" s="67"/>
      <c r="M157" s="56"/>
      <c r="N157" s="56"/>
      <c r="O157" s="56"/>
      <c r="P157" s="56"/>
      <c r="Q157" s="56"/>
      <c r="R157" s="56"/>
      <c r="S157" s="55"/>
      <c r="T157" s="55"/>
      <c r="U157" s="58"/>
      <c r="V157" s="55"/>
      <c r="W157" s="85"/>
    </row>
    <row r="158" spans="1:23" x14ac:dyDescent="0.3">
      <c r="B158" s="40">
        <v>148</v>
      </c>
      <c r="C158" s="53">
        <v>42517</v>
      </c>
      <c r="D158" s="59">
        <v>0.44363425925925926</v>
      </c>
      <c r="E158" s="54">
        <v>0.91950231481481481</v>
      </c>
      <c r="F158" s="54">
        <f>E158-D158</f>
        <v>0.47586805555555556</v>
      </c>
      <c r="G158" s="55">
        <v>11.5</v>
      </c>
      <c r="H158" s="55">
        <f t="shared" si="51"/>
        <v>1.5</v>
      </c>
      <c r="I158" s="55">
        <f t="shared" si="42"/>
        <v>10</v>
      </c>
      <c r="J158" s="57">
        <f t="shared" si="53"/>
        <v>0</v>
      </c>
      <c r="K158" s="56">
        <f t="shared" si="43"/>
        <v>0</v>
      </c>
      <c r="L158" s="67">
        <f t="shared" si="44"/>
        <v>0</v>
      </c>
      <c r="M158" s="56">
        <f t="shared" si="45"/>
        <v>0</v>
      </c>
      <c r="N158" s="56"/>
      <c r="O158" s="56"/>
      <c r="P158" s="56"/>
      <c r="Q158" s="56"/>
      <c r="R158" s="56"/>
      <c r="S158" s="55"/>
      <c r="T158" s="55"/>
      <c r="U158" s="58"/>
      <c r="V158" s="55"/>
      <c r="W158" s="85"/>
    </row>
    <row r="159" spans="1:23" x14ac:dyDescent="0.3">
      <c r="B159" s="40">
        <v>149</v>
      </c>
      <c r="C159" s="53">
        <v>42518</v>
      </c>
      <c r="D159" s="59" t="s">
        <v>36</v>
      </c>
      <c r="E159" s="54">
        <v>0.92979166666666668</v>
      </c>
      <c r="F159" s="54"/>
      <c r="G159" s="55">
        <v>11.5</v>
      </c>
      <c r="H159" s="55">
        <f t="shared" si="51"/>
        <v>1.5</v>
      </c>
      <c r="I159" s="55">
        <f t="shared" si="42"/>
        <v>10</v>
      </c>
      <c r="J159" s="57">
        <f t="shared" si="53"/>
        <v>0</v>
      </c>
      <c r="K159" s="56">
        <f t="shared" si="43"/>
        <v>0</v>
      </c>
      <c r="L159" s="67">
        <f t="shared" si="44"/>
        <v>0</v>
      </c>
      <c r="M159" s="56">
        <f t="shared" si="45"/>
        <v>0</v>
      </c>
      <c r="N159" s="56"/>
      <c r="O159" s="56"/>
      <c r="P159" s="56"/>
      <c r="Q159" s="56"/>
      <c r="R159" s="56"/>
      <c r="S159" s="55"/>
      <c r="T159" s="55"/>
      <c r="U159" s="58"/>
      <c r="V159" s="55"/>
      <c r="W159" s="85"/>
    </row>
    <row r="160" spans="1:23" x14ac:dyDescent="0.3">
      <c r="A160" s="46"/>
      <c r="B160" s="40">
        <v>150</v>
      </c>
      <c r="C160" s="53">
        <v>42519</v>
      </c>
      <c r="D160" s="59">
        <v>0.51246527777777773</v>
      </c>
      <c r="E160" s="54">
        <v>0.92505787037037035</v>
      </c>
      <c r="F160" s="54">
        <f>E160-D160</f>
        <v>0.41259259259259262</v>
      </c>
      <c r="G160" s="55">
        <v>10</v>
      </c>
      <c r="H160" s="55">
        <f t="shared" si="51"/>
        <v>1.5</v>
      </c>
      <c r="I160" s="55">
        <f t="shared" si="42"/>
        <v>8.5</v>
      </c>
      <c r="J160" s="57">
        <f t="shared" si="53"/>
        <v>0</v>
      </c>
      <c r="K160" s="56">
        <f t="shared" si="43"/>
        <v>0</v>
      </c>
      <c r="L160" s="67">
        <f t="shared" si="44"/>
        <v>0</v>
      </c>
      <c r="M160" s="56">
        <f t="shared" si="45"/>
        <v>0</v>
      </c>
      <c r="N160" s="56"/>
      <c r="O160" s="56"/>
      <c r="P160" s="56"/>
      <c r="Q160" s="56"/>
      <c r="R160" s="56"/>
      <c r="S160" s="55"/>
      <c r="T160" s="55"/>
      <c r="U160" s="58"/>
      <c r="V160" s="55"/>
      <c r="W160" s="85"/>
    </row>
    <row r="161" spans="1:23" x14ac:dyDescent="0.3">
      <c r="A161" s="46"/>
      <c r="B161" s="40">
        <v>151</v>
      </c>
      <c r="C161" s="53">
        <v>42520</v>
      </c>
      <c r="D161" s="59">
        <v>0.62916666666666665</v>
      </c>
      <c r="E161" s="54">
        <v>0.92296296296296287</v>
      </c>
      <c r="F161" s="54">
        <f>E161-D161</f>
        <v>0.29379629629629622</v>
      </c>
      <c r="G161" s="55">
        <v>7</v>
      </c>
      <c r="H161" s="55">
        <f t="shared" si="51"/>
        <v>0.5</v>
      </c>
      <c r="I161" s="55">
        <f t="shared" si="42"/>
        <v>6.5</v>
      </c>
      <c r="J161" s="57">
        <f t="shared" si="53"/>
        <v>0</v>
      </c>
      <c r="K161" s="56">
        <f t="shared" si="43"/>
        <v>0</v>
      </c>
      <c r="L161" s="67">
        <f t="shared" si="44"/>
        <v>0</v>
      </c>
      <c r="M161" s="56">
        <f t="shared" si="45"/>
        <v>0</v>
      </c>
      <c r="N161" s="56"/>
      <c r="O161" s="56"/>
      <c r="P161" s="56"/>
      <c r="Q161" s="56"/>
      <c r="R161" s="56"/>
      <c r="S161" s="55"/>
      <c r="T161" s="55"/>
      <c r="U161" s="58"/>
      <c r="V161" s="55"/>
      <c r="W161" s="85"/>
    </row>
    <row r="162" spans="1:23" x14ac:dyDescent="0.3">
      <c r="A162" s="46"/>
      <c r="B162" s="40">
        <v>152</v>
      </c>
      <c r="C162" s="53">
        <v>42521</v>
      </c>
      <c r="D162" s="184" t="s">
        <v>25</v>
      </c>
      <c r="E162" s="185"/>
      <c r="F162" s="54"/>
      <c r="G162" s="55"/>
      <c r="H162" s="55"/>
      <c r="I162" s="55"/>
      <c r="J162" s="57">
        <f t="shared" si="53"/>
        <v>0</v>
      </c>
      <c r="K162" s="56"/>
      <c r="L162" s="67"/>
      <c r="M162" s="56"/>
      <c r="N162" s="56"/>
      <c r="O162" s="56"/>
      <c r="P162" s="56"/>
      <c r="Q162" s="56"/>
      <c r="R162" s="56"/>
      <c r="S162" s="55"/>
      <c r="T162" s="55"/>
      <c r="U162" s="58"/>
      <c r="V162" s="55"/>
      <c r="W162" s="85"/>
    </row>
    <row r="163" spans="1:23" x14ac:dyDescent="0.3">
      <c r="A163" s="8" t="s">
        <v>24</v>
      </c>
      <c r="B163" s="40">
        <v>153</v>
      </c>
      <c r="C163" s="53">
        <v>42522</v>
      </c>
      <c r="D163" s="184" t="s">
        <v>25</v>
      </c>
      <c r="E163" s="185"/>
      <c r="F163" s="54"/>
      <c r="G163" s="55"/>
      <c r="H163" s="55"/>
      <c r="I163" s="55"/>
      <c r="J163" s="55">
        <f t="shared" si="53"/>
        <v>0</v>
      </c>
      <c r="K163" s="55"/>
      <c r="L163" s="67"/>
      <c r="M163" s="55"/>
      <c r="N163" s="55"/>
      <c r="O163" s="55"/>
      <c r="P163" s="55"/>
      <c r="Q163" s="55"/>
      <c r="R163" s="55"/>
      <c r="S163" s="55"/>
      <c r="T163" s="55"/>
      <c r="U163" s="58"/>
      <c r="V163" s="55"/>
      <c r="W163" s="85"/>
    </row>
    <row r="164" spans="1:23" x14ac:dyDescent="0.3">
      <c r="A164" s="1" t="s">
        <v>146</v>
      </c>
      <c r="B164" s="40">
        <v>154</v>
      </c>
      <c r="C164" s="53">
        <v>42523</v>
      </c>
      <c r="D164" s="59">
        <v>0.64689814814814817</v>
      </c>
      <c r="E164" s="54">
        <v>0.92731481481481481</v>
      </c>
      <c r="F164" s="54">
        <f>E164-D164</f>
        <v>0.28041666666666665</v>
      </c>
      <c r="G164" s="55">
        <v>6.5</v>
      </c>
      <c r="H164" s="55">
        <f t="shared" si="51"/>
        <v>0.5</v>
      </c>
      <c r="I164" s="55">
        <f>IF((G164="？"),"?",(G164-H164))</f>
        <v>6</v>
      </c>
      <c r="J164" s="57">
        <f t="shared" si="53"/>
        <v>0</v>
      </c>
      <c r="K164" s="56">
        <f>IF(2&lt;J164,2,J164)</f>
        <v>0</v>
      </c>
      <c r="L164" s="67">
        <f>J164-K164</f>
        <v>0</v>
      </c>
      <c r="M164" s="56">
        <f>IF(K164="?",0,ROUND(102*4/3*K164+102*5/3*L164,0))</f>
        <v>0</v>
      </c>
      <c r="N164" s="56"/>
      <c r="O164" s="56"/>
      <c r="P164" s="56"/>
      <c r="Q164" s="56"/>
      <c r="R164" s="56"/>
      <c r="S164" s="55"/>
      <c r="T164" s="55"/>
      <c r="U164" s="58"/>
      <c r="V164" s="55"/>
      <c r="W164" s="85"/>
    </row>
    <row r="165" spans="1:23" x14ac:dyDescent="0.3">
      <c r="A165" s="1" t="s">
        <v>147</v>
      </c>
      <c r="B165" s="40"/>
      <c r="C165" s="138" t="s">
        <v>190</v>
      </c>
      <c r="D165" s="138"/>
      <c r="E165" s="139"/>
      <c r="F165" s="140"/>
      <c r="G165" s="141">
        <f t="shared" ref="G165:M165" si="54">SUM(G137:G164)</f>
        <v>173.5</v>
      </c>
      <c r="H165" s="141">
        <f t="shared" si="54"/>
        <v>22.5</v>
      </c>
      <c r="I165" s="141">
        <f t="shared" si="54"/>
        <v>151</v>
      </c>
      <c r="J165" s="141">
        <f t="shared" si="54"/>
        <v>0.5</v>
      </c>
      <c r="K165" s="141">
        <f t="shared" si="54"/>
        <v>0.5</v>
      </c>
      <c r="L165" s="142">
        <f t="shared" si="54"/>
        <v>0</v>
      </c>
      <c r="M165" s="141">
        <f t="shared" si="54"/>
        <v>68</v>
      </c>
      <c r="N165" s="141"/>
      <c r="O165" s="141"/>
      <c r="P165" s="141"/>
      <c r="Q165" s="141">
        <f t="shared" ref="Q165:V165" si="55">SUM(Q137:Q164)</f>
        <v>0</v>
      </c>
      <c r="R165" s="141">
        <f t="shared" si="55"/>
        <v>0</v>
      </c>
      <c r="S165" s="141">
        <f t="shared" si="55"/>
        <v>0</v>
      </c>
      <c r="T165" s="141">
        <f t="shared" si="55"/>
        <v>0</v>
      </c>
      <c r="U165" s="141">
        <f t="shared" si="55"/>
        <v>0</v>
      </c>
      <c r="V165" s="141">
        <f t="shared" si="55"/>
        <v>0</v>
      </c>
      <c r="W165" s="106" t="s">
        <v>211</v>
      </c>
    </row>
    <row r="166" spans="1:23" ht="32.4" x14ac:dyDescent="0.3">
      <c r="A166" s="1"/>
      <c r="B166" s="40"/>
      <c r="C166" s="116" t="s">
        <v>230</v>
      </c>
      <c r="D166" s="138"/>
      <c r="E166" s="139"/>
      <c r="F166" s="140"/>
      <c r="G166" s="141">
        <f>G165</f>
        <v>173.5</v>
      </c>
      <c r="H166" s="141">
        <f t="shared" ref="H166:V166" si="56">H165</f>
        <v>22.5</v>
      </c>
      <c r="I166" s="141">
        <f t="shared" si="56"/>
        <v>151</v>
      </c>
      <c r="J166" s="141">
        <f t="shared" si="56"/>
        <v>0.5</v>
      </c>
      <c r="K166" s="141">
        <f t="shared" si="56"/>
        <v>0.5</v>
      </c>
      <c r="L166" s="142">
        <f t="shared" si="56"/>
        <v>0</v>
      </c>
      <c r="M166" s="141">
        <f t="shared" si="56"/>
        <v>68</v>
      </c>
      <c r="N166" s="141"/>
      <c r="O166" s="141"/>
      <c r="P166" s="141"/>
      <c r="Q166" s="141">
        <f t="shared" si="56"/>
        <v>0</v>
      </c>
      <c r="R166" s="141">
        <f t="shared" si="56"/>
        <v>0</v>
      </c>
      <c r="S166" s="141">
        <f t="shared" si="56"/>
        <v>0</v>
      </c>
      <c r="T166" s="141">
        <f t="shared" si="56"/>
        <v>0</v>
      </c>
      <c r="U166" s="141">
        <f t="shared" si="56"/>
        <v>0</v>
      </c>
      <c r="V166" s="141">
        <f t="shared" si="56"/>
        <v>0</v>
      </c>
      <c r="W166" s="106"/>
    </row>
    <row r="167" spans="1:23" x14ac:dyDescent="0.3">
      <c r="A167" s="1" t="s">
        <v>167</v>
      </c>
      <c r="B167" s="40">
        <v>155</v>
      </c>
      <c r="C167" s="15">
        <v>42524</v>
      </c>
      <c r="D167" s="44">
        <v>0.47607638888888887</v>
      </c>
      <c r="E167" s="43">
        <v>0.92236111111111108</v>
      </c>
      <c r="F167" s="16">
        <f>E167-D167</f>
        <v>0.44628472222222221</v>
      </c>
      <c r="G167" s="17">
        <v>10.5</v>
      </c>
      <c r="H167" s="17">
        <f t="shared" si="51"/>
        <v>1.5</v>
      </c>
      <c r="I167" s="17">
        <f t="shared" ref="I167:I193" si="57">IF((G167="？"),"?",(G167-H167))</f>
        <v>9</v>
      </c>
      <c r="J167" s="13">
        <f t="shared" si="53"/>
        <v>0</v>
      </c>
      <c r="K167" s="38">
        <f t="shared" ref="K167:K193" si="58">IF(2&lt;J167,2,J167)</f>
        <v>0</v>
      </c>
      <c r="L167" s="33">
        <f t="shared" ref="L167:L193" si="59">J167-K167</f>
        <v>0</v>
      </c>
      <c r="M167" s="38">
        <f t="shared" ref="M167:M193" si="60">IF(K167="?",0,ROUND(102*4/3*K167+102*5/3*L167,0))</f>
        <v>0</v>
      </c>
      <c r="N167" s="38"/>
      <c r="O167" s="38"/>
      <c r="P167" s="38"/>
      <c r="Q167" s="38"/>
      <c r="R167" s="38"/>
      <c r="S167" s="17"/>
      <c r="T167" s="17"/>
      <c r="U167" s="18"/>
      <c r="V167" s="17"/>
      <c r="W167" s="85"/>
    </row>
    <row r="168" spans="1:23" x14ac:dyDescent="0.3">
      <c r="A168" s="45" t="s">
        <v>56</v>
      </c>
      <c r="B168" s="40">
        <v>156</v>
      </c>
      <c r="C168" s="15">
        <v>42525</v>
      </c>
      <c r="D168" s="186" t="s">
        <v>25</v>
      </c>
      <c r="E168" s="187"/>
      <c r="F168" s="16"/>
      <c r="G168" s="17"/>
      <c r="H168" s="17"/>
      <c r="I168" s="17"/>
      <c r="J168" s="13">
        <f t="shared" si="53"/>
        <v>0</v>
      </c>
      <c r="K168" s="38"/>
      <c r="L168" s="33"/>
      <c r="M168" s="38"/>
      <c r="N168" s="38"/>
      <c r="O168" s="38"/>
      <c r="P168" s="38"/>
      <c r="Q168" s="38"/>
      <c r="R168" s="38"/>
      <c r="S168" s="17"/>
      <c r="T168" s="17"/>
      <c r="U168" s="18"/>
      <c r="V168" s="17"/>
      <c r="W168" s="85"/>
    </row>
    <row r="169" spans="1:23" x14ac:dyDescent="0.3">
      <c r="A169" s="1" t="s">
        <v>45</v>
      </c>
      <c r="B169" s="40">
        <v>157</v>
      </c>
      <c r="C169" s="15">
        <v>42526</v>
      </c>
      <c r="D169" s="44">
        <v>0.46611111111111114</v>
      </c>
      <c r="E169" s="43">
        <v>0.92120370370370364</v>
      </c>
      <c r="F169" s="16">
        <f t="shared" ref="F169:F177" si="61">E169-D169</f>
        <v>0.45509259259259249</v>
      </c>
      <c r="G169" s="17">
        <v>11</v>
      </c>
      <c r="H169" s="17">
        <f t="shared" si="51"/>
        <v>1.5</v>
      </c>
      <c r="I169" s="17">
        <f t="shared" si="57"/>
        <v>9.5</v>
      </c>
      <c r="J169" s="13">
        <f>IF(I169-8&lt;0,0,(I169-8))</f>
        <v>1.5</v>
      </c>
      <c r="K169" s="38">
        <f t="shared" si="58"/>
        <v>1.5</v>
      </c>
      <c r="L169" s="33">
        <f t="shared" si="59"/>
        <v>0</v>
      </c>
      <c r="M169" s="38">
        <f t="shared" si="60"/>
        <v>204</v>
      </c>
      <c r="N169" s="38"/>
      <c r="O169" s="38"/>
      <c r="P169" s="38"/>
      <c r="Q169" s="38" t="s">
        <v>228</v>
      </c>
      <c r="R169" s="38">
        <f>IF(I169&gt;8,ROUND(2*1/3*102+6*2/3*102+(I169-8)*5/3*102,0),ROUND(2*1/3*102+(I169-2)*2/3*102,0))</f>
        <v>731</v>
      </c>
      <c r="S169" s="17"/>
      <c r="T169" s="17"/>
      <c r="U169" s="18"/>
      <c r="V169" s="17"/>
      <c r="W169" s="85"/>
    </row>
    <row r="170" spans="1:23" x14ac:dyDescent="0.3">
      <c r="B170" s="40">
        <v>158</v>
      </c>
      <c r="C170" s="15">
        <v>42527</v>
      </c>
      <c r="D170" s="44">
        <v>0.44310185185185186</v>
      </c>
      <c r="E170" s="43">
        <v>0.92215277777777782</v>
      </c>
      <c r="F170" s="16">
        <f t="shared" si="61"/>
        <v>0.47905092592592596</v>
      </c>
      <c r="G170" s="17">
        <v>11.5</v>
      </c>
      <c r="H170" s="17">
        <f t="shared" si="51"/>
        <v>1.5</v>
      </c>
      <c r="I170" s="17">
        <f t="shared" si="57"/>
        <v>10</v>
      </c>
      <c r="J170" s="13">
        <f t="shared" si="53"/>
        <v>0</v>
      </c>
      <c r="K170" s="38">
        <f t="shared" si="58"/>
        <v>0</v>
      </c>
      <c r="L170" s="33">
        <f t="shared" si="59"/>
        <v>0</v>
      </c>
      <c r="M170" s="38">
        <f t="shared" si="60"/>
        <v>0</v>
      </c>
      <c r="N170" s="38"/>
      <c r="O170" s="38"/>
      <c r="P170" s="38"/>
      <c r="Q170" s="38"/>
      <c r="R170" s="38"/>
      <c r="S170" s="17"/>
      <c r="T170" s="17"/>
      <c r="U170" s="18"/>
      <c r="V170" s="17"/>
      <c r="W170" s="85"/>
    </row>
    <row r="171" spans="1:23" x14ac:dyDescent="0.3">
      <c r="A171" s="46"/>
      <c r="B171" s="40">
        <v>159</v>
      </c>
      <c r="C171" s="15">
        <v>42528</v>
      </c>
      <c r="D171" s="44">
        <v>0.55267361111111113</v>
      </c>
      <c r="E171" s="43">
        <v>0.9261921296296296</v>
      </c>
      <c r="F171" s="16">
        <f t="shared" si="61"/>
        <v>0.37351851851851847</v>
      </c>
      <c r="G171" s="17">
        <v>9</v>
      </c>
      <c r="H171" s="17">
        <f t="shared" si="51"/>
        <v>1.5</v>
      </c>
      <c r="I171" s="17">
        <f t="shared" si="57"/>
        <v>7.5</v>
      </c>
      <c r="J171" s="13">
        <f t="shared" si="53"/>
        <v>0</v>
      </c>
      <c r="K171" s="38">
        <f t="shared" si="58"/>
        <v>0</v>
      </c>
      <c r="L171" s="33">
        <f t="shared" si="59"/>
        <v>0</v>
      </c>
      <c r="M171" s="38">
        <f t="shared" si="60"/>
        <v>0</v>
      </c>
      <c r="N171" s="38"/>
      <c r="O171" s="38"/>
      <c r="P171" s="38"/>
      <c r="Q171" s="38"/>
      <c r="R171" s="38"/>
      <c r="S171" s="17"/>
      <c r="T171" s="17"/>
      <c r="U171" s="18"/>
      <c r="V171" s="17"/>
      <c r="W171" s="85"/>
    </row>
    <row r="172" spans="1:23" x14ac:dyDescent="0.3">
      <c r="A172" s="46"/>
      <c r="B172" s="40">
        <v>160</v>
      </c>
      <c r="C172" s="15">
        <v>42529</v>
      </c>
      <c r="D172" s="44">
        <v>0.47013888888888888</v>
      </c>
      <c r="E172" s="43">
        <v>0.92434027777777772</v>
      </c>
      <c r="F172" s="16">
        <f t="shared" si="61"/>
        <v>0.45420138888888884</v>
      </c>
      <c r="G172" s="17">
        <v>11</v>
      </c>
      <c r="H172" s="17">
        <f t="shared" si="51"/>
        <v>1.5</v>
      </c>
      <c r="I172" s="17">
        <f t="shared" si="57"/>
        <v>9.5</v>
      </c>
      <c r="J172" s="13">
        <f>IF(I172-8&lt;0,0,(I172-8))</f>
        <v>1.5</v>
      </c>
      <c r="K172" s="38">
        <f t="shared" si="58"/>
        <v>1.5</v>
      </c>
      <c r="L172" s="33">
        <f t="shared" si="59"/>
        <v>0</v>
      </c>
      <c r="M172" s="38">
        <f t="shared" si="60"/>
        <v>204</v>
      </c>
      <c r="N172" s="38"/>
      <c r="O172" s="38"/>
      <c r="P172" s="38"/>
      <c r="Q172" s="38"/>
      <c r="R172" s="38"/>
      <c r="S172" s="17"/>
      <c r="T172" s="17"/>
      <c r="U172" s="18" t="s">
        <v>228</v>
      </c>
      <c r="V172" s="90">
        <v>1021</v>
      </c>
      <c r="W172" s="85"/>
    </row>
    <row r="173" spans="1:23" ht="32.4" x14ac:dyDescent="0.3">
      <c r="A173" s="46"/>
      <c r="B173" s="40">
        <v>161</v>
      </c>
      <c r="C173" s="22">
        <v>42530</v>
      </c>
      <c r="D173" s="44">
        <v>0.59248842592592588</v>
      </c>
      <c r="E173" s="43">
        <v>0.92822916666666666</v>
      </c>
      <c r="F173" s="16">
        <f t="shared" si="61"/>
        <v>0.33574074074074078</v>
      </c>
      <c r="G173" s="17">
        <v>8</v>
      </c>
      <c r="H173" s="17">
        <f t="shared" si="51"/>
        <v>0.5</v>
      </c>
      <c r="I173" s="17">
        <f t="shared" si="57"/>
        <v>7.5</v>
      </c>
      <c r="J173" s="13">
        <f t="shared" si="53"/>
        <v>0</v>
      </c>
      <c r="K173" s="38">
        <f t="shared" si="58"/>
        <v>0</v>
      </c>
      <c r="L173" s="33">
        <f t="shared" si="59"/>
        <v>0</v>
      </c>
      <c r="M173" s="38">
        <f t="shared" si="60"/>
        <v>0</v>
      </c>
      <c r="N173" s="38"/>
      <c r="O173" s="38"/>
      <c r="P173" s="38"/>
      <c r="Q173" s="38"/>
      <c r="R173" s="38"/>
      <c r="S173" s="17"/>
      <c r="T173" s="17"/>
      <c r="U173" s="18"/>
      <c r="V173" s="90"/>
      <c r="W173" s="85" t="s">
        <v>248</v>
      </c>
    </row>
    <row r="174" spans="1:23" x14ac:dyDescent="0.3">
      <c r="A174" s="46"/>
      <c r="B174" s="40">
        <v>162</v>
      </c>
      <c r="C174" s="15">
        <v>42531</v>
      </c>
      <c r="D174" s="44" t="s">
        <v>36</v>
      </c>
      <c r="E174" s="43">
        <v>0.92118055555555556</v>
      </c>
      <c r="F174" s="16"/>
      <c r="G174" s="17">
        <v>9</v>
      </c>
      <c r="H174" s="17">
        <f t="shared" si="51"/>
        <v>1.5</v>
      </c>
      <c r="I174" s="17">
        <f t="shared" si="57"/>
        <v>7.5</v>
      </c>
      <c r="J174" s="13">
        <f t="shared" si="53"/>
        <v>0</v>
      </c>
      <c r="K174" s="38">
        <f t="shared" si="58"/>
        <v>0</v>
      </c>
      <c r="L174" s="33">
        <f t="shared" si="59"/>
        <v>0</v>
      </c>
      <c r="M174" s="38">
        <f t="shared" si="60"/>
        <v>0</v>
      </c>
      <c r="N174" s="38"/>
      <c r="O174" s="38"/>
      <c r="P174" s="38"/>
      <c r="Q174" s="38"/>
      <c r="R174" s="38"/>
      <c r="S174" s="17"/>
      <c r="T174" s="17"/>
      <c r="U174" s="18"/>
      <c r="V174" s="17"/>
      <c r="W174" s="85"/>
    </row>
    <row r="175" spans="1:23" x14ac:dyDescent="0.3">
      <c r="A175" s="46"/>
      <c r="B175" s="40">
        <v>163</v>
      </c>
      <c r="C175" s="15">
        <v>42532</v>
      </c>
      <c r="D175" s="44">
        <v>0.54594907407407411</v>
      </c>
      <c r="E175" s="43">
        <v>0.91681712962962969</v>
      </c>
      <c r="F175" s="16">
        <f t="shared" si="61"/>
        <v>0.37086805555555558</v>
      </c>
      <c r="G175" s="17">
        <v>9</v>
      </c>
      <c r="H175" s="17">
        <f t="shared" si="51"/>
        <v>1.5</v>
      </c>
      <c r="I175" s="17">
        <f t="shared" si="57"/>
        <v>7.5</v>
      </c>
      <c r="J175" s="13">
        <f>IF(I175-8&lt;0,0,(I175-8))</f>
        <v>0</v>
      </c>
      <c r="K175" s="38">
        <f t="shared" si="58"/>
        <v>0</v>
      </c>
      <c r="L175" s="33">
        <f t="shared" si="59"/>
        <v>0</v>
      </c>
      <c r="M175" s="38">
        <f t="shared" si="60"/>
        <v>0</v>
      </c>
      <c r="N175" s="38"/>
      <c r="O175" s="38"/>
      <c r="P175" s="38"/>
      <c r="Q175" s="38"/>
      <c r="R175" s="38"/>
      <c r="S175" s="17" t="s">
        <v>228</v>
      </c>
      <c r="T175" s="90">
        <v>817</v>
      </c>
      <c r="U175" s="18"/>
      <c r="V175" s="17"/>
      <c r="W175" s="85"/>
    </row>
    <row r="176" spans="1:23" x14ac:dyDescent="0.3">
      <c r="A176" s="46"/>
      <c r="B176" s="40">
        <v>164</v>
      </c>
      <c r="C176" s="15">
        <v>42533</v>
      </c>
      <c r="D176" s="44" t="s">
        <v>36</v>
      </c>
      <c r="E176" s="43">
        <v>0.91960648148148139</v>
      </c>
      <c r="F176" s="16"/>
      <c r="G176" s="17">
        <v>9</v>
      </c>
      <c r="H176" s="17">
        <f t="shared" si="51"/>
        <v>1.5</v>
      </c>
      <c r="I176" s="17">
        <f t="shared" si="57"/>
        <v>7.5</v>
      </c>
      <c r="J176" s="13">
        <f t="shared" si="53"/>
        <v>0</v>
      </c>
      <c r="K176" s="38">
        <f t="shared" si="58"/>
        <v>0</v>
      </c>
      <c r="L176" s="33">
        <f t="shared" si="59"/>
        <v>0</v>
      </c>
      <c r="M176" s="38">
        <f t="shared" si="60"/>
        <v>0</v>
      </c>
      <c r="N176" s="38"/>
      <c r="O176" s="38"/>
      <c r="P176" s="38"/>
      <c r="Q176" s="38"/>
      <c r="R176" s="38"/>
      <c r="S176" s="17"/>
      <c r="T176" s="17"/>
      <c r="U176" s="18"/>
      <c r="V176" s="17"/>
      <c r="W176" s="85"/>
    </row>
    <row r="177" spans="1:23" x14ac:dyDescent="0.3">
      <c r="A177" s="1"/>
      <c r="B177" s="40">
        <v>165</v>
      </c>
      <c r="C177" s="15">
        <v>42534</v>
      </c>
      <c r="D177" s="44">
        <v>0.44293981481481487</v>
      </c>
      <c r="E177" s="43">
        <v>0.91959490740740746</v>
      </c>
      <c r="F177" s="16">
        <f t="shared" si="61"/>
        <v>0.47665509259259259</v>
      </c>
      <c r="G177" s="17">
        <v>11.5</v>
      </c>
      <c r="H177" s="17">
        <f t="shared" si="51"/>
        <v>1.5</v>
      </c>
      <c r="I177" s="17">
        <f t="shared" si="57"/>
        <v>10</v>
      </c>
      <c r="J177" s="13">
        <f t="shared" si="53"/>
        <v>0</v>
      </c>
      <c r="K177" s="38">
        <f t="shared" si="58"/>
        <v>0</v>
      </c>
      <c r="L177" s="33">
        <f t="shared" si="59"/>
        <v>0</v>
      </c>
      <c r="M177" s="38">
        <f t="shared" si="60"/>
        <v>0</v>
      </c>
      <c r="N177" s="38"/>
      <c r="O177" s="38"/>
      <c r="P177" s="38"/>
      <c r="Q177" s="38"/>
      <c r="R177" s="38"/>
      <c r="S177" s="17"/>
      <c r="T177" s="17"/>
      <c r="U177" s="18"/>
      <c r="V177" s="17"/>
      <c r="W177" s="85"/>
    </row>
    <row r="178" spans="1:23" x14ac:dyDescent="0.3">
      <c r="A178" s="1"/>
      <c r="B178" s="40">
        <v>166</v>
      </c>
      <c r="C178" s="15">
        <v>42535</v>
      </c>
      <c r="D178" s="186" t="s">
        <v>25</v>
      </c>
      <c r="E178" s="187"/>
      <c r="F178" s="16"/>
      <c r="G178" s="17"/>
      <c r="H178" s="17"/>
      <c r="I178" s="17"/>
      <c r="J178" s="13">
        <f t="shared" si="53"/>
        <v>0</v>
      </c>
      <c r="K178" s="38"/>
      <c r="L178" s="33"/>
      <c r="M178" s="38"/>
      <c r="N178" s="38"/>
      <c r="O178" s="38"/>
      <c r="P178" s="38"/>
      <c r="Q178" s="38"/>
      <c r="R178" s="38"/>
      <c r="S178" s="17"/>
      <c r="T178" s="17"/>
      <c r="U178" s="18"/>
      <c r="V178" s="17"/>
      <c r="W178" s="85"/>
    </row>
    <row r="179" spans="1:23" ht="32.4" x14ac:dyDescent="0.3">
      <c r="A179" s="1"/>
      <c r="B179" s="40">
        <v>167</v>
      </c>
      <c r="C179" s="15">
        <v>42536</v>
      </c>
      <c r="D179" s="44" t="s">
        <v>9</v>
      </c>
      <c r="E179" s="44" t="s">
        <v>9</v>
      </c>
      <c r="F179" s="16"/>
      <c r="G179" s="29"/>
      <c r="H179" s="17"/>
      <c r="I179" s="17"/>
      <c r="J179" s="13">
        <f t="shared" si="53"/>
        <v>0</v>
      </c>
      <c r="K179" s="38"/>
      <c r="L179" s="33"/>
      <c r="M179" s="38">
        <f t="shared" si="60"/>
        <v>0</v>
      </c>
      <c r="N179" s="38"/>
      <c r="O179" s="38"/>
      <c r="P179" s="38"/>
      <c r="Q179" s="38"/>
      <c r="R179" s="38"/>
      <c r="S179" s="17"/>
      <c r="T179" s="17"/>
      <c r="U179" s="18"/>
      <c r="V179" s="17"/>
      <c r="W179" s="162" t="s">
        <v>9</v>
      </c>
    </row>
    <row r="180" spans="1:23" ht="32.4" x14ac:dyDescent="0.3">
      <c r="A180" s="1"/>
      <c r="B180" s="40">
        <v>168</v>
      </c>
      <c r="C180" s="15">
        <v>42537</v>
      </c>
      <c r="D180" s="44" t="s">
        <v>9</v>
      </c>
      <c r="E180" s="44" t="s">
        <v>9</v>
      </c>
      <c r="F180" s="16"/>
      <c r="G180" s="29"/>
      <c r="H180" s="17"/>
      <c r="I180" s="17"/>
      <c r="J180" s="13">
        <f t="shared" si="53"/>
        <v>0</v>
      </c>
      <c r="K180" s="38"/>
      <c r="L180" s="33"/>
      <c r="M180" s="38">
        <f t="shared" si="60"/>
        <v>0</v>
      </c>
      <c r="N180" s="38"/>
      <c r="O180" s="38"/>
      <c r="P180" s="38"/>
      <c r="Q180" s="38"/>
      <c r="R180" s="38"/>
      <c r="S180" s="17"/>
      <c r="T180" s="17"/>
      <c r="U180" s="18"/>
      <c r="V180" s="17"/>
      <c r="W180" s="162" t="s">
        <v>9</v>
      </c>
    </row>
    <row r="181" spans="1:23" x14ac:dyDescent="0.3">
      <c r="A181" s="1"/>
      <c r="B181" s="40">
        <v>169</v>
      </c>
      <c r="C181" s="15">
        <v>42538</v>
      </c>
      <c r="D181" s="44" t="s">
        <v>36</v>
      </c>
      <c r="E181" s="43">
        <v>0.91960648148148139</v>
      </c>
      <c r="F181" s="16"/>
      <c r="G181" s="17">
        <v>7</v>
      </c>
      <c r="H181" s="17">
        <f t="shared" si="51"/>
        <v>0.5</v>
      </c>
      <c r="I181" s="17">
        <f t="shared" si="57"/>
        <v>6.5</v>
      </c>
      <c r="J181" s="13">
        <f t="shared" si="53"/>
        <v>0</v>
      </c>
      <c r="K181" s="38">
        <f t="shared" si="58"/>
        <v>0</v>
      </c>
      <c r="L181" s="33">
        <f t="shared" si="59"/>
        <v>0</v>
      </c>
      <c r="M181" s="38">
        <f t="shared" si="60"/>
        <v>0</v>
      </c>
      <c r="N181" s="38"/>
      <c r="O181" s="38"/>
      <c r="P181" s="38"/>
      <c r="Q181" s="38"/>
      <c r="R181" s="38"/>
      <c r="S181" s="17"/>
      <c r="T181" s="17"/>
      <c r="U181" s="18"/>
      <c r="V181" s="17"/>
      <c r="W181" s="85"/>
    </row>
    <row r="182" spans="1:23" x14ac:dyDescent="0.3">
      <c r="A182" s="1"/>
      <c r="B182" s="40">
        <v>170</v>
      </c>
      <c r="C182" s="15">
        <v>42539</v>
      </c>
      <c r="D182" s="44">
        <v>0.44158564814814816</v>
      </c>
      <c r="E182" s="43">
        <v>0.92001157407407408</v>
      </c>
      <c r="F182" s="16">
        <f>E182-D182</f>
        <v>0.47842592592592592</v>
      </c>
      <c r="G182" s="17">
        <v>11.5</v>
      </c>
      <c r="H182" s="17">
        <f t="shared" si="51"/>
        <v>1.5</v>
      </c>
      <c r="I182" s="17">
        <f t="shared" si="57"/>
        <v>10</v>
      </c>
      <c r="J182" s="13">
        <f t="shared" si="53"/>
        <v>0</v>
      </c>
      <c r="K182" s="38">
        <f t="shared" si="58"/>
        <v>0</v>
      </c>
      <c r="L182" s="33">
        <f t="shared" si="59"/>
        <v>0</v>
      </c>
      <c r="M182" s="38">
        <f t="shared" si="60"/>
        <v>0</v>
      </c>
      <c r="N182" s="38"/>
      <c r="O182" s="38"/>
      <c r="P182" s="38"/>
      <c r="Q182" s="38"/>
      <c r="R182" s="38"/>
      <c r="S182" s="17"/>
      <c r="T182" s="17"/>
      <c r="U182" s="18"/>
      <c r="V182" s="17"/>
      <c r="W182" s="85"/>
    </row>
    <row r="183" spans="1:23" x14ac:dyDescent="0.3">
      <c r="A183" s="1"/>
      <c r="B183" s="40">
        <v>171</v>
      </c>
      <c r="C183" s="15">
        <v>42540</v>
      </c>
      <c r="D183" s="44">
        <v>0.54915509259259265</v>
      </c>
      <c r="E183" s="43">
        <v>0.92052083333333334</v>
      </c>
      <c r="F183" s="16">
        <f>E183-D183</f>
        <v>0.37136574074074069</v>
      </c>
      <c r="G183" s="17">
        <v>9</v>
      </c>
      <c r="H183" s="17">
        <f t="shared" si="51"/>
        <v>1.5</v>
      </c>
      <c r="I183" s="17">
        <f t="shared" si="57"/>
        <v>7.5</v>
      </c>
      <c r="J183" s="13">
        <f t="shared" si="53"/>
        <v>0</v>
      </c>
      <c r="K183" s="38">
        <f t="shared" si="58"/>
        <v>0</v>
      </c>
      <c r="L183" s="33">
        <f t="shared" si="59"/>
        <v>0</v>
      </c>
      <c r="M183" s="38">
        <f t="shared" si="60"/>
        <v>0</v>
      </c>
      <c r="N183" s="38"/>
      <c r="O183" s="38"/>
      <c r="P183" s="38"/>
      <c r="Q183" s="38"/>
      <c r="R183" s="38"/>
      <c r="S183" s="17"/>
      <c r="T183" s="17"/>
      <c r="U183" s="18"/>
      <c r="V183" s="17"/>
      <c r="W183" s="85"/>
    </row>
    <row r="184" spans="1:23" x14ac:dyDescent="0.3">
      <c r="B184" s="40">
        <v>172</v>
      </c>
      <c r="C184" s="15">
        <v>42541</v>
      </c>
      <c r="D184" s="186" t="s">
        <v>25</v>
      </c>
      <c r="E184" s="187"/>
      <c r="F184" s="16"/>
      <c r="G184" s="17"/>
      <c r="H184" s="17"/>
      <c r="I184" s="17"/>
      <c r="J184" s="13">
        <f t="shared" si="53"/>
        <v>0</v>
      </c>
      <c r="K184" s="38"/>
      <c r="L184" s="33"/>
      <c r="M184" s="38"/>
      <c r="N184" s="38"/>
      <c r="O184" s="38"/>
      <c r="P184" s="38"/>
      <c r="Q184" s="38"/>
      <c r="R184" s="38"/>
      <c r="S184" s="17"/>
      <c r="T184" s="17"/>
      <c r="U184" s="18"/>
      <c r="V184" s="17"/>
      <c r="W184" s="85"/>
    </row>
    <row r="185" spans="1:23" x14ac:dyDescent="0.3">
      <c r="B185" s="40">
        <v>173</v>
      </c>
      <c r="C185" s="15">
        <v>42542</v>
      </c>
      <c r="D185" s="186" t="s">
        <v>44</v>
      </c>
      <c r="E185" s="187"/>
      <c r="F185" s="16"/>
      <c r="G185" s="17"/>
      <c r="H185" s="17"/>
      <c r="I185" s="17"/>
      <c r="J185" s="13">
        <f t="shared" si="53"/>
        <v>0</v>
      </c>
      <c r="K185" s="38"/>
      <c r="L185" s="33"/>
      <c r="M185" s="38"/>
      <c r="N185" s="38"/>
      <c r="O185" s="38"/>
      <c r="P185" s="38"/>
      <c r="Q185" s="38"/>
      <c r="R185" s="38"/>
      <c r="S185" s="17"/>
      <c r="T185" s="17"/>
      <c r="U185" s="18"/>
      <c r="V185" s="17"/>
      <c r="W185" s="85"/>
    </row>
    <row r="186" spans="1:23" x14ac:dyDescent="0.3">
      <c r="B186" s="40">
        <v>174</v>
      </c>
      <c r="C186" s="15">
        <v>42543</v>
      </c>
      <c r="D186" s="186" t="s">
        <v>25</v>
      </c>
      <c r="E186" s="187"/>
      <c r="F186" s="16"/>
      <c r="G186" s="17"/>
      <c r="H186" s="17"/>
      <c r="I186" s="17"/>
      <c r="J186" s="13">
        <f t="shared" si="53"/>
        <v>0</v>
      </c>
      <c r="K186" s="38"/>
      <c r="L186" s="33"/>
      <c r="M186" s="38"/>
      <c r="N186" s="38"/>
      <c r="O186" s="38"/>
      <c r="P186" s="38"/>
      <c r="Q186" s="38"/>
      <c r="R186" s="38"/>
      <c r="S186" s="17"/>
      <c r="T186" s="17"/>
      <c r="U186" s="18"/>
      <c r="V186" s="17"/>
      <c r="W186" s="85"/>
    </row>
    <row r="187" spans="1:23" x14ac:dyDescent="0.3">
      <c r="B187" s="40">
        <v>175</v>
      </c>
      <c r="C187" s="15">
        <v>42544</v>
      </c>
      <c r="D187" s="186" t="s">
        <v>25</v>
      </c>
      <c r="E187" s="187"/>
      <c r="F187" s="16"/>
      <c r="G187" s="17"/>
      <c r="H187" s="17"/>
      <c r="I187" s="17"/>
      <c r="J187" s="13">
        <f t="shared" si="53"/>
        <v>0</v>
      </c>
      <c r="K187" s="38"/>
      <c r="L187" s="33"/>
      <c r="M187" s="38"/>
      <c r="N187" s="38"/>
      <c r="O187" s="38"/>
      <c r="P187" s="38"/>
      <c r="Q187" s="38"/>
      <c r="R187" s="38"/>
      <c r="S187" s="17"/>
      <c r="T187" s="17"/>
      <c r="U187" s="18"/>
      <c r="V187" s="17"/>
      <c r="W187" s="85"/>
    </row>
    <row r="188" spans="1:23" x14ac:dyDescent="0.3">
      <c r="B188" s="40">
        <v>176</v>
      </c>
      <c r="C188" s="15">
        <v>42545</v>
      </c>
      <c r="D188" s="44">
        <v>0.44430555555555556</v>
      </c>
      <c r="E188" s="43">
        <v>0.91937500000000005</v>
      </c>
      <c r="F188" s="16">
        <f t="shared" ref="F188:F193" si="62">E188-D188</f>
        <v>0.47506944444444449</v>
      </c>
      <c r="G188" s="17">
        <v>11.5</v>
      </c>
      <c r="H188" s="17">
        <f t="shared" si="51"/>
        <v>1.5</v>
      </c>
      <c r="I188" s="17">
        <f t="shared" si="57"/>
        <v>10</v>
      </c>
      <c r="J188" s="13">
        <f t="shared" si="53"/>
        <v>0</v>
      </c>
      <c r="K188" s="38">
        <f t="shared" si="58"/>
        <v>0</v>
      </c>
      <c r="L188" s="33">
        <f t="shared" si="59"/>
        <v>0</v>
      </c>
      <c r="M188" s="38">
        <f t="shared" si="60"/>
        <v>0</v>
      </c>
      <c r="N188" s="38"/>
      <c r="O188" s="38"/>
      <c r="P188" s="38"/>
      <c r="Q188" s="38"/>
      <c r="R188" s="38"/>
      <c r="S188" s="17"/>
      <c r="T188" s="17"/>
      <c r="U188" s="18"/>
      <c r="V188" s="17"/>
      <c r="W188" s="85"/>
    </row>
    <row r="189" spans="1:23" x14ac:dyDescent="0.3">
      <c r="B189" s="40">
        <v>177</v>
      </c>
      <c r="C189" s="15">
        <v>42546</v>
      </c>
      <c r="D189" s="44">
        <v>0.51028935185185187</v>
      </c>
      <c r="E189" s="43">
        <v>0.92274305555555547</v>
      </c>
      <c r="F189" s="16">
        <f t="shared" si="62"/>
        <v>0.4124537037037036</v>
      </c>
      <c r="G189" s="17">
        <v>10</v>
      </c>
      <c r="H189" s="17">
        <f t="shared" si="51"/>
        <v>1.5</v>
      </c>
      <c r="I189" s="17">
        <f t="shared" si="57"/>
        <v>8.5</v>
      </c>
      <c r="J189" s="13">
        <f t="shared" si="53"/>
        <v>0</v>
      </c>
      <c r="K189" s="38">
        <f t="shared" si="58"/>
        <v>0</v>
      </c>
      <c r="L189" s="33">
        <f t="shared" si="59"/>
        <v>0</v>
      </c>
      <c r="M189" s="38">
        <f t="shared" si="60"/>
        <v>0</v>
      </c>
      <c r="N189" s="38"/>
      <c r="O189" s="38"/>
      <c r="P189" s="38"/>
      <c r="Q189" s="38"/>
      <c r="R189" s="38"/>
      <c r="S189" s="17"/>
      <c r="T189" s="17"/>
      <c r="U189" s="18"/>
      <c r="V189" s="17"/>
      <c r="W189" s="85"/>
    </row>
    <row r="190" spans="1:23" x14ac:dyDescent="0.3">
      <c r="B190" s="40">
        <v>178</v>
      </c>
      <c r="C190" s="15">
        <v>42547</v>
      </c>
      <c r="D190" s="44">
        <v>0.5552083333333333</v>
      </c>
      <c r="E190" s="43">
        <v>0.9184606481481481</v>
      </c>
      <c r="F190" s="16">
        <f t="shared" si="62"/>
        <v>0.36325231481481479</v>
      </c>
      <c r="G190" s="17">
        <v>8.5</v>
      </c>
      <c r="H190" s="17">
        <f t="shared" si="51"/>
        <v>0.5</v>
      </c>
      <c r="I190" s="17">
        <f t="shared" si="57"/>
        <v>8</v>
      </c>
      <c r="J190" s="13">
        <f t="shared" si="53"/>
        <v>0</v>
      </c>
      <c r="K190" s="38">
        <f t="shared" si="58"/>
        <v>0</v>
      </c>
      <c r="L190" s="33">
        <f t="shared" si="59"/>
        <v>0</v>
      </c>
      <c r="M190" s="38">
        <f t="shared" si="60"/>
        <v>0</v>
      </c>
      <c r="N190" s="38"/>
      <c r="O190" s="38"/>
      <c r="P190" s="38"/>
      <c r="Q190" s="38"/>
      <c r="R190" s="38"/>
      <c r="S190" s="17"/>
      <c r="T190" s="17"/>
      <c r="U190" s="18"/>
      <c r="V190" s="17"/>
      <c r="W190" s="85"/>
    </row>
    <row r="191" spans="1:23" x14ac:dyDescent="0.3">
      <c r="A191" s="1"/>
      <c r="B191" s="40">
        <v>179</v>
      </c>
      <c r="C191" s="15">
        <v>42548</v>
      </c>
      <c r="D191" s="44" t="s">
        <v>36</v>
      </c>
      <c r="E191" s="43">
        <v>0.91734953703703714</v>
      </c>
      <c r="F191" s="16"/>
      <c r="G191" s="17">
        <v>7</v>
      </c>
      <c r="H191" s="17">
        <f t="shared" si="51"/>
        <v>0.5</v>
      </c>
      <c r="I191" s="17">
        <f t="shared" si="57"/>
        <v>6.5</v>
      </c>
      <c r="J191" s="13">
        <f t="shared" si="53"/>
        <v>0</v>
      </c>
      <c r="K191" s="38">
        <f t="shared" si="58"/>
        <v>0</v>
      </c>
      <c r="L191" s="33">
        <f t="shared" si="59"/>
        <v>0</v>
      </c>
      <c r="M191" s="38">
        <f t="shared" si="60"/>
        <v>0</v>
      </c>
      <c r="N191" s="38"/>
      <c r="O191" s="38"/>
      <c r="P191" s="38"/>
      <c r="Q191" s="38"/>
      <c r="R191" s="38"/>
      <c r="S191" s="17"/>
      <c r="T191" s="17"/>
      <c r="U191" s="18"/>
      <c r="V191" s="17"/>
      <c r="W191" s="85"/>
    </row>
    <row r="192" spans="1:23" x14ac:dyDescent="0.3">
      <c r="A192" s="1"/>
      <c r="B192" s="40">
        <v>180</v>
      </c>
      <c r="C192" s="15">
        <v>42549</v>
      </c>
      <c r="D192" s="44">
        <v>0.44187500000000002</v>
      </c>
      <c r="E192" s="43">
        <v>0.91674768518518512</v>
      </c>
      <c r="F192" s="16">
        <f t="shared" si="62"/>
        <v>0.47487268518518511</v>
      </c>
      <c r="G192" s="17">
        <v>11.5</v>
      </c>
      <c r="H192" s="17">
        <f t="shared" si="51"/>
        <v>1.5</v>
      </c>
      <c r="I192" s="17">
        <f t="shared" si="57"/>
        <v>10</v>
      </c>
      <c r="J192" s="13">
        <f t="shared" si="53"/>
        <v>0</v>
      </c>
      <c r="K192" s="38">
        <f t="shared" si="58"/>
        <v>0</v>
      </c>
      <c r="L192" s="33">
        <f t="shared" si="59"/>
        <v>0</v>
      </c>
      <c r="M192" s="38">
        <f t="shared" si="60"/>
        <v>0</v>
      </c>
      <c r="N192" s="38"/>
      <c r="O192" s="38"/>
      <c r="P192" s="38"/>
      <c r="Q192" s="38"/>
      <c r="R192" s="38"/>
      <c r="S192" s="17"/>
      <c r="T192" s="17"/>
      <c r="U192" s="18"/>
      <c r="V192" s="17"/>
      <c r="W192" s="85"/>
    </row>
    <row r="193" spans="1:23" x14ac:dyDescent="0.3">
      <c r="A193" s="1"/>
      <c r="B193" s="40">
        <v>181</v>
      </c>
      <c r="C193" s="15">
        <v>42550</v>
      </c>
      <c r="D193" s="44">
        <v>0.62902777777777774</v>
      </c>
      <c r="E193" s="43">
        <v>0.91869212962962965</v>
      </c>
      <c r="F193" s="16">
        <f t="shared" si="62"/>
        <v>0.28966435185185191</v>
      </c>
      <c r="G193" s="17">
        <v>7</v>
      </c>
      <c r="H193" s="17">
        <f t="shared" si="51"/>
        <v>0.5</v>
      </c>
      <c r="I193" s="17">
        <f t="shared" si="57"/>
        <v>6.5</v>
      </c>
      <c r="J193" s="13">
        <f t="shared" si="53"/>
        <v>0</v>
      </c>
      <c r="K193" s="38">
        <f t="shared" si="58"/>
        <v>0</v>
      </c>
      <c r="L193" s="33">
        <f t="shared" si="59"/>
        <v>0</v>
      </c>
      <c r="M193" s="38">
        <f t="shared" si="60"/>
        <v>0</v>
      </c>
      <c r="N193" s="38"/>
      <c r="O193" s="38"/>
      <c r="P193" s="38"/>
      <c r="Q193" s="38"/>
      <c r="R193" s="38"/>
      <c r="S193" s="17"/>
      <c r="T193" s="17"/>
      <c r="U193" s="18"/>
      <c r="V193" s="17"/>
      <c r="W193" s="85"/>
    </row>
    <row r="194" spans="1:23" x14ac:dyDescent="0.3">
      <c r="A194" s="1"/>
      <c r="B194" s="40">
        <v>182</v>
      </c>
      <c r="C194" s="15">
        <v>42551</v>
      </c>
      <c r="D194" s="186" t="s">
        <v>25</v>
      </c>
      <c r="E194" s="187"/>
      <c r="F194" s="16"/>
      <c r="G194" s="17"/>
      <c r="H194" s="17"/>
      <c r="I194" s="17"/>
      <c r="J194" s="17">
        <f t="shared" si="53"/>
        <v>0</v>
      </c>
      <c r="K194" s="17"/>
      <c r="L194" s="33"/>
      <c r="M194" s="17"/>
      <c r="N194" s="17"/>
      <c r="O194" s="17"/>
      <c r="P194" s="17"/>
      <c r="Q194" s="17"/>
      <c r="R194" s="17"/>
      <c r="S194" s="17"/>
      <c r="T194" s="17"/>
      <c r="U194" s="18"/>
      <c r="V194" s="17"/>
      <c r="W194" s="85"/>
    </row>
    <row r="195" spans="1:23" x14ac:dyDescent="0.3">
      <c r="A195" s="1"/>
      <c r="B195" s="40"/>
      <c r="C195" s="19" t="s">
        <v>5</v>
      </c>
      <c r="D195" s="19"/>
      <c r="E195" s="19"/>
      <c r="F195" s="20"/>
      <c r="G195" s="21">
        <f>SUM(G167:G194)</f>
        <v>182.5</v>
      </c>
      <c r="H195" s="21">
        <f t="shared" ref="H195:M195" si="63">SUM(H167:H194)</f>
        <v>23.5</v>
      </c>
      <c r="I195" s="21">
        <f t="shared" si="63"/>
        <v>159</v>
      </c>
      <c r="J195" s="21">
        <f t="shared" si="63"/>
        <v>3</v>
      </c>
      <c r="K195" s="21">
        <f t="shared" si="63"/>
        <v>3</v>
      </c>
      <c r="L195" s="21">
        <f t="shared" si="63"/>
        <v>0</v>
      </c>
      <c r="M195" s="21">
        <f t="shared" si="63"/>
        <v>408</v>
      </c>
      <c r="N195" s="21"/>
      <c r="O195" s="21"/>
      <c r="P195" s="21"/>
      <c r="Q195" s="21">
        <v>1</v>
      </c>
      <c r="R195" s="21">
        <f t="shared" ref="R195:T195" si="64">SUM(R167:R194)</f>
        <v>731</v>
      </c>
      <c r="S195" s="21">
        <v>1</v>
      </c>
      <c r="T195" s="21">
        <f t="shared" si="64"/>
        <v>817</v>
      </c>
      <c r="U195" s="21">
        <v>1</v>
      </c>
      <c r="V195" s="21">
        <v>1021</v>
      </c>
      <c r="W195" s="106" t="s">
        <v>195</v>
      </c>
    </row>
    <row r="196" spans="1:23" ht="32.4" x14ac:dyDescent="0.3">
      <c r="A196" s="1"/>
      <c r="B196" s="40"/>
      <c r="C196" s="116" t="s">
        <v>230</v>
      </c>
      <c r="D196" s="114"/>
      <c r="E196" s="115"/>
      <c r="F196" s="20"/>
      <c r="G196" s="141">
        <f>G195-G175-G169</f>
        <v>162.5</v>
      </c>
      <c r="H196" s="141">
        <f t="shared" ref="H196" si="65">H195-H175-H169</f>
        <v>20.5</v>
      </c>
      <c r="I196" s="141">
        <f>I195-I175-I169-J172</f>
        <v>140.5</v>
      </c>
      <c r="J196" s="141">
        <f>J195-J175-J169-J172</f>
        <v>0</v>
      </c>
      <c r="K196" s="141">
        <f t="shared" ref="K196:M196" si="66">K195-K175-K169-K172</f>
        <v>0</v>
      </c>
      <c r="L196" s="141">
        <f t="shared" si="66"/>
        <v>0</v>
      </c>
      <c r="M196" s="141">
        <f t="shared" si="66"/>
        <v>0</v>
      </c>
      <c r="N196" s="141"/>
      <c r="O196" s="141"/>
      <c r="P196" s="141"/>
      <c r="Q196" s="141">
        <f t="shared" ref="Q196:V196" si="67">Q195</f>
        <v>1</v>
      </c>
      <c r="R196" s="141">
        <f t="shared" si="67"/>
        <v>731</v>
      </c>
      <c r="S196" s="141">
        <f t="shared" si="67"/>
        <v>1</v>
      </c>
      <c r="T196" s="141">
        <f t="shared" si="67"/>
        <v>817</v>
      </c>
      <c r="U196" s="141">
        <f t="shared" si="67"/>
        <v>1</v>
      </c>
      <c r="V196" s="141">
        <f t="shared" si="67"/>
        <v>1021</v>
      </c>
      <c r="W196" s="106"/>
    </row>
    <row r="197" spans="1:23" x14ac:dyDescent="0.3">
      <c r="A197" s="8" t="s">
        <v>8</v>
      </c>
      <c r="B197" s="40">
        <v>183</v>
      </c>
      <c r="C197" s="53">
        <v>42552</v>
      </c>
      <c r="D197" s="184" t="s">
        <v>25</v>
      </c>
      <c r="E197" s="185"/>
      <c r="F197" s="54"/>
      <c r="G197" s="55"/>
      <c r="H197" s="55"/>
      <c r="I197" s="55"/>
      <c r="J197" s="55">
        <f t="shared" si="53"/>
        <v>0</v>
      </c>
      <c r="K197" s="55"/>
      <c r="L197" s="67"/>
      <c r="M197" s="55"/>
      <c r="N197" s="55"/>
      <c r="O197" s="55"/>
      <c r="P197" s="55"/>
      <c r="Q197" s="55"/>
      <c r="R197" s="55"/>
      <c r="S197" s="55"/>
      <c r="T197" s="55"/>
      <c r="U197" s="58"/>
      <c r="V197" s="55"/>
      <c r="W197" s="85"/>
    </row>
    <row r="198" spans="1:23" ht="32.4" x14ac:dyDescent="0.3">
      <c r="A198" s="1" t="s">
        <v>148</v>
      </c>
      <c r="B198" s="40">
        <v>184</v>
      </c>
      <c r="C198" s="53">
        <v>42553</v>
      </c>
      <c r="D198" s="59" t="s">
        <v>9</v>
      </c>
      <c r="E198" s="59" t="s">
        <v>9</v>
      </c>
      <c r="F198" s="54"/>
      <c r="G198" s="55"/>
      <c r="H198" s="55"/>
      <c r="I198" s="55"/>
      <c r="J198" s="55">
        <f t="shared" si="53"/>
        <v>0</v>
      </c>
      <c r="K198" s="55"/>
      <c r="L198" s="67"/>
      <c r="M198" s="55"/>
      <c r="N198" s="55"/>
      <c r="O198" s="55"/>
      <c r="P198" s="55"/>
      <c r="Q198" s="55"/>
      <c r="R198" s="55"/>
      <c r="S198" s="55"/>
      <c r="T198" s="55"/>
      <c r="U198" s="58"/>
      <c r="V198" s="55"/>
      <c r="W198" s="85" t="s">
        <v>95</v>
      </c>
    </row>
    <row r="199" spans="1:23" ht="32.4" x14ac:dyDescent="0.3">
      <c r="A199" s="1" t="s">
        <v>149</v>
      </c>
      <c r="B199" s="40">
        <v>185</v>
      </c>
      <c r="C199" s="53">
        <v>42554</v>
      </c>
      <c r="D199" s="59" t="s">
        <v>9</v>
      </c>
      <c r="E199" s="59" t="s">
        <v>9</v>
      </c>
      <c r="F199" s="54"/>
      <c r="G199" s="55"/>
      <c r="H199" s="55"/>
      <c r="I199" s="55"/>
      <c r="J199" s="55">
        <f t="shared" si="53"/>
        <v>0</v>
      </c>
      <c r="K199" s="55"/>
      <c r="L199" s="67"/>
      <c r="M199" s="55"/>
      <c r="N199" s="55"/>
      <c r="O199" s="55"/>
      <c r="P199" s="55"/>
      <c r="Q199" s="55"/>
      <c r="R199" s="55"/>
      <c r="S199" s="55"/>
      <c r="T199" s="55"/>
      <c r="U199" s="58"/>
      <c r="V199" s="55"/>
      <c r="W199" s="85" t="s">
        <v>95</v>
      </c>
    </row>
    <row r="200" spans="1:23" x14ac:dyDescent="0.3">
      <c r="A200" s="1" t="s">
        <v>168</v>
      </c>
      <c r="B200" s="40">
        <v>186</v>
      </c>
      <c r="C200" s="53">
        <v>42555</v>
      </c>
      <c r="D200" s="184" t="s">
        <v>25</v>
      </c>
      <c r="E200" s="185"/>
      <c r="F200" s="54"/>
      <c r="G200" s="55"/>
      <c r="H200" s="55"/>
      <c r="I200" s="55"/>
      <c r="J200" s="55">
        <f t="shared" si="53"/>
        <v>0</v>
      </c>
      <c r="K200" s="55"/>
      <c r="L200" s="67"/>
      <c r="M200" s="55"/>
      <c r="N200" s="55"/>
      <c r="O200" s="55"/>
      <c r="P200" s="55"/>
      <c r="Q200" s="55"/>
      <c r="R200" s="55"/>
      <c r="S200" s="55"/>
      <c r="T200" s="55"/>
      <c r="U200" s="58"/>
      <c r="V200" s="55"/>
      <c r="W200" s="85"/>
    </row>
    <row r="201" spans="1:23" x14ac:dyDescent="0.3">
      <c r="A201" s="45" t="s">
        <v>70</v>
      </c>
      <c r="B201" s="40">
        <v>187</v>
      </c>
      <c r="C201" s="53">
        <v>42556</v>
      </c>
      <c r="D201" s="59">
        <v>0.44387731481481479</v>
      </c>
      <c r="E201" s="54">
        <v>0.91711805555555559</v>
      </c>
      <c r="F201" s="54">
        <f>E201-D201</f>
        <v>0.4732407407407408</v>
      </c>
      <c r="G201" s="55">
        <v>11.5</v>
      </c>
      <c r="H201" s="55">
        <f t="shared" si="51"/>
        <v>1.5</v>
      </c>
      <c r="I201" s="55">
        <f>IF((G201="？"),"?",(G201-H201))</f>
        <v>10</v>
      </c>
      <c r="J201" s="57">
        <f t="shared" si="53"/>
        <v>0</v>
      </c>
      <c r="K201" s="56">
        <f>IF(2&lt;J201,2,J201)</f>
        <v>0</v>
      </c>
      <c r="L201" s="67">
        <f>J201-K201</f>
        <v>0</v>
      </c>
      <c r="M201" s="56">
        <f>IF(K201="?",0,ROUND(102*4/3*K201+102*5/3*L201,0))</f>
        <v>0</v>
      </c>
      <c r="N201" s="56"/>
      <c r="O201" s="56"/>
      <c r="P201" s="56"/>
      <c r="Q201" s="56"/>
      <c r="R201" s="56"/>
      <c r="S201" s="55"/>
      <c r="T201" s="55"/>
      <c r="U201" s="58"/>
      <c r="V201" s="55"/>
      <c r="W201" s="85"/>
    </row>
    <row r="202" spans="1:23" x14ac:dyDescent="0.3">
      <c r="A202" s="46"/>
      <c r="B202" s="40">
        <v>188</v>
      </c>
      <c r="C202" s="53">
        <v>42557</v>
      </c>
      <c r="D202" s="59">
        <v>0.44476851851851856</v>
      </c>
      <c r="E202" s="54">
        <v>0.91672453703703705</v>
      </c>
      <c r="F202" s="54">
        <f>E202-D202</f>
        <v>0.47195601851851848</v>
      </c>
      <c r="G202" s="55">
        <v>11.5</v>
      </c>
      <c r="H202" s="55">
        <f t="shared" si="51"/>
        <v>1.5</v>
      </c>
      <c r="I202" s="55">
        <f t="shared" ref="I202:I229" si="68">IF((G202="？"),"?",(G202-H202))</f>
        <v>10</v>
      </c>
      <c r="J202" s="57">
        <f t="shared" si="53"/>
        <v>0</v>
      </c>
      <c r="K202" s="56">
        <f t="shared" ref="K202:K229" si="69">IF(2&lt;J202,2,J202)</f>
        <v>0</v>
      </c>
      <c r="L202" s="67">
        <f t="shared" ref="L202:L229" si="70">J202-K202</f>
        <v>0</v>
      </c>
      <c r="M202" s="56">
        <f t="shared" ref="M202:M229" si="71">IF(K202="?",0,ROUND(102*4/3*K202+102*5/3*L202,0))</f>
        <v>0</v>
      </c>
      <c r="N202" s="56"/>
      <c r="O202" s="56"/>
      <c r="P202" s="56"/>
      <c r="Q202" s="56"/>
      <c r="R202" s="56"/>
      <c r="S202" s="55"/>
      <c r="T202" s="55"/>
      <c r="U202" s="58"/>
      <c r="V202" s="55"/>
      <c r="W202" s="85"/>
    </row>
    <row r="203" spans="1:23" x14ac:dyDescent="0.3">
      <c r="A203" s="46"/>
      <c r="B203" s="40">
        <v>189</v>
      </c>
      <c r="C203" s="53">
        <v>42558</v>
      </c>
      <c r="D203" s="184" t="s">
        <v>25</v>
      </c>
      <c r="E203" s="185"/>
      <c r="F203" s="54"/>
      <c r="G203" s="55"/>
      <c r="H203" s="55"/>
      <c r="I203" s="55"/>
      <c r="J203" s="57">
        <f t="shared" si="53"/>
        <v>0</v>
      </c>
      <c r="K203" s="56"/>
      <c r="L203" s="67"/>
      <c r="M203" s="56">
        <f t="shared" si="71"/>
        <v>0</v>
      </c>
      <c r="N203" s="56"/>
      <c r="O203" s="56"/>
      <c r="P203" s="56"/>
      <c r="Q203" s="56"/>
      <c r="R203" s="56"/>
      <c r="S203" s="55"/>
      <c r="T203" s="55"/>
      <c r="U203" s="58"/>
      <c r="V203" s="55"/>
      <c r="W203" s="85"/>
    </row>
    <row r="204" spans="1:23" x14ac:dyDescent="0.3">
      <c r="A204" s="46"/>
      <c r="B204" s="40">
        <v>190</v>
      </c>
      <c r="C204" s="53">
        <v>42559</v>
      </c>
      <c r="D204" s="184" t="s">
        <v>25</v>
      </c>
      <c r="E204" s="185"/>
      <c r="F204" s="54"/>
      <c r="G204" s="55"/>
      <c r="H204" s="55"/>
      <c r="I204" s="55"/>
      <c r="J204" s="57">
        <f t="shared" si="53"/>
        <v>0</v>
      </c>
      <c r="K204" s="56"/>
      <c r="L204" s="67"/>
      <c r="M204" s="56">
        <f t="shared" si="71"/>
        <v>0</v>
      </c>
      <c r="N204" s="56"/>
      <c r="O204" s="56"/>
      <c r="P204" s="56"/>
      <c r="Q204" s="56"/>
      <c r="R204" s="56"/>
      <c r="S204" s="55"/>
      <c r="T204" s="55"/>
      <c r="U204" s="58"/>
      <c r="V204" s="55"/>
      <c r="W204" s="85"/>
    </row>
    <row r="205" spans="1:23" x14ac:dyDescent="0.3">
      <c r="A205" s="46"/>
      <c r="B205" s="40">
        <v>191</v>
      </c>
      <c r="C205" s="53">
        <v>42560</v>
      </c>
      <c r="D205" s="59">
        <v>0.54732638888888896</v>
      </c>
      <c r="E205" s="54">
        <v>0.91836805555555545</v>
      </c>
      <c r="F205" s="54">
        <f>E205-D205</f>
        <v>0.37104166666666649</v>
      </c>
      <c r="G205" s="55">
        <v>9</v>
      </c>
      <c r="H205" s="55">
        <f t="shared" ref="H205:H267" si="72">IF(G205&gt;=9,1.5,0.5)</f>
        <v>1.5</v>
      </c>
      <c r="I205" s="55">
        <f t="shared" si="68"/>
        <v>7.5</v>
      </c>
      <c r="J205" s="57">
        <f t="shared" si="53"/>
        <v>0</v>
      </c>
      <c r="K205" s="56">
        <f t="shared" si="69"/>
        <v>0</v>
      </c>
      <c r="L205" s="67">
        <f t="shared" si="70"/>
        <v>0</v>
      </c>
      <c r="M205" s="56">
        <f t="shared" si="71"/>
        <v>0</v>
      </c>
      <c r="N205" s="56"/>
      <c r="O205" s="56"/>
      <c r="P205" s="56"/>
      <c r="Q205" s="56"/>
      <c r="R205" s="56"/>
      <c r="S205" s="55"/>
      <c r="T205" s="55"/>
      <c r="U205" s="58"/>
      <c r="V205" s="55"/>
      <c r="W205" s="85"/>
    </row>
    <row r="206" spans="1:23" x14ac:dyDescent="0.3">
      <c r="A206" s="46"/>
      <c r="B206" s="40">
        <v>192</v>
      </c>
      <c r="C206" s="53">
        <v>42561</v>
      </c>
      <c r="D206" s="59" t="s">
        <v>36</v>
      </c>
      <c r="E206" s="54">
        <v>0.91799768518518521</v>
      </c>
      <c r="F206" s="54"/>
      <c r="G206" s="55">
        <v>10</v>
      </c>
      <c r="H206" s="55">
        <f t="shared" si="72"/>
        <v>1.5</v>
      </c>
      <c r="I206" s="55">
        <f t="shared" si="68"/>
        <v>8.5</v>
      </c>
      <c r="J206" s="57">
        <f t="shared" si="53"/>
        <v>0</v>
      </c>
      <c r="K206" s="56">
        <f t="shared" si="69"/>
        <v>0</v>
      </c>
      <c r="L206" s="67">
        <f t="shared" si="70"/>
        <v>0</v>
      </c>
      <c r="M206" s="56">
        <f t="shared" si="71"/>
        <v>0</v>
      </c>
      <c r="N206" s="56"/>
      <c r="O206" s="56"/>
      <c r="P206" s="56"/>
      <c r="Q206" s="56"/>
      <c r="R206" s="56"/>
      <c r="S206" s="55"/>
      <c r="T206" s="55"/>
      <c r="U206" s="58"/>
      <c r="V206" s="55"/>
      <c r="W206" s="85"/>
    </row>
    <row r="207" spans="1:23" x14ac:dyDescent="0.3">
      <c r="A207" s="46"/>
      <c r="B207" s="40">
        <v>193</v>
      </c>
      <c r="C207" s="53">
        <v>42562</v>
      </c>
      <c r="D207" s="59">
        <v>0.62524305555555559</v>
      </c>
      <c r="E207" s="59">
        <v>0.91969907407407403</v>
      </c>
      <c r="F207" s="54">
        <f>E207-D207</f>
        <v>0.29445601851851844</v>
      </c>
      <c r="G207" s="55">
        <v>7</v>
      </c>
      <c r="H207" s="55">
        <f t="shared" si="72"/>
        <v>0.5</v>
      </c>
      <c r="I207" s="55">
        <f t="shared" si="68"/>
        <v>6.5</v>
      </c>
      <c r="J207" s="57">
        <f t="shared" si="53"/>
        <v>0</v>
      </c>
      <c r="K207" s="56">
        <f t="shared" si="69"/>
        <v>0</v>
      </c>
      <c r="L207" s="67">
        <f t="shared" si="70"/>
        <v>0</v>
      </c>
      <c r="M207" s="56">
        <f t="shared" si="71"/>
        <v>0</v>
      </c>
      <c r="N207" s="56"/>
      <c r="O207" s="56"/>
      <c r="P207" s="56"/>
      <c r="Q207" s="56"/>
      <c r="R207" s="56"/>
      <c r="S207" s="55"/>
      <c r="T207" s="55"/>
      <c r="U207" s="58"/>
      <c r="V207" s="55"/>
      <c r="W207" s="85"/>
    </row>
    <row r="208" spans="1:23" x14ac:dyDescent="0.3">
      <c r="A208" s="1"/>
      <c r="B208" s="40">
        <v>194</v>
      </c>
      <c r="C208" s="53">
        <v>42563</v>
      </c>
      <c r="D208" s="59">
        <v>0.44241898148148145</v>
      </c>
      <c r="E208" s="54">
        <v>0.91693287037037041</v>
      </c>
      <c r="F208" s="54">
        <f>E208-D208</f>
        <v>0.47451388888888896</v>
      </c>
      <c r="G208" s="55">
        <v>11.5</v>
      </c>
      <c r="H208" s="55">
        <f t="shared" si="72"/>
        <v>1.5</v>
      </c>
      <c r="I208" s="55">
        <f t="shared" si="68"/>
        <v>10</v>
      </c>
      <c r="J208" s="57">
        <f t="shared" si="53"/>
        <v>0</v>
      </c>
      <c r="K208" s="56">
        <f t="shared" si="69"/>
        <v>0</v>
      </c>
      <c r="L208" s="67">
        <f t="shared" si="70"/>
        <v>0</v>
      </c>
      <c r="M208" s="56">
        <f t="shared" si="71"/>
        <v>0</v>
      </c>
      <c r="N208" s="56"/>
      <c r="O208" s="56"/>
      <c r="P208" s="56"/>
      <c r="Q208" s="56"/>
      <c r="R208" s="56"/>
      <c r="S208" s="55"/>
      <c r="T208" s="55"/>
      <c r="U208" s="58"/>
      <c r="V208" s="55"/>
      <c r="W208" s="85"/>
    </row>
    <row r="209" spans="1:23" x14ac:dyDescent="0.3">
      <c r="A209" s="1"/>
      <c r="B209" s="40">
        <v>195</v>
      </c>
      <c r="C209" s="53">
        <v>42564</v>
      </c>
      <c r="D209" s="59">
        <v>0.42243055555555559</v>
      </c>
      <c r="E209" s="54">
        <v>0.92340277777777768</v>
      </c>
      <c r="F209" s="54">
        <f>E209-D209</f>
        <v>0.50097222222222215</v>
      </c>
      <c r="G209" s="55">
        <v>12</v>
      </c>
      <c r="H209" s="55">
        <f t="shared" si="72"/>
        <v>1.5</v>
      </c>
      <c r="I209" s="55">
        <f t="shared" si="68"/>
        <v>10.5</v>
      </c>
      <c r="J209" s="57">
        <f t="shared" si="53"/>
        <v>0.5</v>
      </c>
      <c r="K209" s="56">
        <f t="shared" si="69"/>
        <v>0.5</v>
      </c>
      <c r="L209" s="67">
        <f t="shared" si="70"/>
        <v>0</v>
      </c>
      <c r="M209" s="56">
        <f t="shared" si="71"/>
        <v>68</v>
      </c>
      <c r="N209" s="56"/>
      <c r="O209" s="56"/>
      <c r="P209" s="56"/>
      <c r="Q209" s="56"/>
      <c r="R209" s="56"/>
      <c r="S209" s="55"/>
      <c r="T209" s="55"/>
      <c r="U209" s="58"/>
      <c r="V209" s="55"/>
      <c r="W209" s="85"/>
    </row>
    <row r="210" spans="1:23" x14ac:dyDescent="0.3">
      <c r="A210" s="1"/>
      <c r="B210" s="40">
        <v>196</v>
      </c>
      <c r="C210" s="53">
        <v>42565</v>
      </c>
      <c r="D210" s="184" t="s">
        <v>25</v>
      </c>
      <c r="E210" s="185"/>
      <c r="F210" s="54"/>
      <c r="G210" s="55"/>
      <c r="H210" s="55"/>
      <c r="I210" s="55"/>
      <c r="J210" s="57">
        <f t="shared" si="53"/>
        <v>0</v>
      </c>
      <c r="K210" s="56"/>
      <c r="L210" s="67"/>
      <c r="M210" s="56">
        <f t="shared" si="71"/>
        <v>0</v>
      </c>
      <c r="N210" s="56"/>
      <c r="O210" s="56"/>
      <c r="P210" s="56"/>
      <c r="Q210" s="56"/>
      <c r="R210" s="56"/>
      <c r="S210" s="55"/>
      <c r="T210" s="55"/>
      <c r="U210" s="58"/>
      <c r="V210" s="55"/>
      <c r="W210" s="85"/>
    </row>
    <row r="211" spans="1:23" x14ac:dyDescent="0.3">
      <c r="A211" s="1"/>
      <c r="B211" s="40">
        <v>197</v>
      </c>
      <c r="C211" s="53">
        <v>42566</v>
      </c>
      <c r="D211" s="184" t="s">
        <v>25</v>
      </c>
      <c r="E211" s="185"/>
      <c r="F211" s="54"/>
      <c r="G211" s="55"/>
      <c r="H211" s="55"/>
      <c r="I211" s="55"/>
      <c r="J211" s="57">
        <f t="shared" si="53"/>
        <v>0</v>
      </c>
      <c r="K211" s="56"/>
      <c r="L211" s="67"/>
      <c r="M211" s="56">
        <f t="shared" si="71"/>
        <v>0</v>
      </c>
      <c r="N211" s="56"/>
      <c r="O211" s="56"/>
      <c r="P211" s="56"/>
      <c r="Q211" s="56"/>
      <c r="R211" s="56"/>
      <c r="S211" s="55"/>
      <c r="T211" s="55"/>
      <c r="U211" s="58"/>
      <c r="V211" s="55"/>
      <c r="W211" s="85"/>
    </row>
    <row r="212" spans="1:23" x14ac:dyDescent="0.3">
      <c r="A212" s="1"/>
      <c r="B212" s="40">
        <v>198</v>
      </c>
      <c r="C212" s="53">
        <v>42567</v>
      </c>
      <c r="D212" s="59">
        <v>0.55292824074074076</v>
      </c>
      <c r="E212" s="54">
        <v>0.92686342592592597</v>
      </c>
      <c r="F212" s="54">
        <f>E212-D212</f>
        <v>0.3739351851851852</v>
      </c>
      <c r="G212" s="55">
        <v>9</v>
      </c>
      <c r="H212" s="55">
        <f t="shared" si="72"/>
        <v>1.5</v>
      </c>
      <c r="I212" s="55">
        <f t="shared" si="68"/>
        <v>7.5</v>
      </c>
      <c r="J212" s="57">
        <f t="shared" si="53"/>
        <v>0</v>
      </c>
      <c r="K212" s="56">
        <f t="shared" si="69"/>
        <v>0</v>
      </c>
      <c r="L212" s="67">
        <f t="shared" si="70"/>
        <v>0</v>
      </c>
      <c r="M212" s="56">
        <f t="shared" si="71"/>
        <v>0</v>
      </c>
      <c r="N212" s="56"/>
      <c r="O212" s="56"/>
      <c r="P212" s="56"/>
      <c r="Q212" s="56"/>
      <c r="R212" s="56"/>
      <c r="S212" s="55"/>
      <c r="T212" s="55"/>
      <c r="U212" s="58"/>
      <c r="V212" s="55"/>
      <c r="W212" s="85"/>
    </row>
    <row r="213" spans="1:23" x14ac:dyDescent="0.3">
      <c r="A213" s="1"/>
      <c r="B213" s="40">
        <v>199</v>
      </c>
      <c r="C213" s="53">
        <v>42568</v>
      </c>
      <c r="D213" s="59">
        <v>0.49793981481481481</v>
      </c>
      <c r="E213" s="54">
        <v>0.92020833333333341</v>
      </c>
      <c r="F213" s="54">
        <f>E213-D213</f>
        <v>0.4222685185185186</v>
      </c>
      <c r="G213" s="55">
        <v>10</v>
      </c>
      <c r="H213" s="55">
        <f t="shared" si="72"/>
        <v>1.5</v>
      </c>
      <c r="I213" s="55">
        <f t="shared" si="68"/>
        <v>8.5</v>
      </c>
      <c r="J213" s="57">
        <f t="shared" si="53"/>
        <v>0</v>
      </c>
      <c r="K213" s="56">
        <f t="shared" si="69"/>
        <v>0</v>
      </c>
      <c r="L213" s="67">
        <f t="shared" si="70"/>
        <v>0</v>
      </c>
      <c r="M213" s="56">
        <f t="shared" si="71"/>
        <v>0</v>
      </c>
      <c r="N213" s="56"/>
      <c r="O213" s="56"/>
      <c r="P213" s="56"/>
      <c r="Q213" s="56"/>
      <c r="R213" s="56"/>
      <c r="S213" s="55"/>
      <c r="T213" s="55"/>
      <c r="U213" s="58"/>
      <c r="V213" s="55"/>
      <c r="W213" s="85"/>
    </row>
    <row r="214" spans="1:23" x14ac:dyDescent="0.3">
      <c r="A214" s="1"/>
      <c r="B214" s="40">
        <v>200</v>
      </c>
      <c r="C214" s="53">
        <v>42569</v>
      </c>
      <c r="D214" s="184" t="s">
        <v>25</v>
      </c>
      <c r="E214" s="185"/>
      <c r="F214" s="54"/>
      <c r="G214" s="55"/>
      <c r="H214" s="55"/>
      <c r="I214" s="55"/>
      <c r="J214" s="57">
        <f t="shared" si="53"/>
        <v>0</v>
      </c>
      <c r="K214" s="56"/>
      <c r="L214" s="67"/>
      <c r="M214" s="56">
        <f t="shared" si="71"/>
        <v>0</v>
      </c>
      <c r="N214" s="56"/>
      <c r="O214" s="56"/>
      <c r="P214" s="56"/>
      <c r="Q214" s="56"/>
      <c r="R214" s="56"/>
      <c r="S214" s="55"/>
      <c r="T214" s="55"/>
      <c r="U214" s="58"/>
      <c r="V214" s="55"/>
      <c r="W214" s="85"/>
    </row>
    <row r="215" spans="1:23" x14ac:dyDescent="0.3">
      <c r="A215" s="1"/>
      <c r="B215" s="40">
        <v>201</v>
      </c>
      <c r="C215" s="53">
        <v>42570</v>
      </c>
      <c r="D215" s="184" t="s">
        <v>25</v>
      </c>
      <c r="E215" s="185"/>
      <c r="F215" s="54"/>
      <c r="G215" s="55"/>
      <c r="H215" s="55"/>
      <c r="I215" s="55"/>
      <c r="J215" s="57">
        <f t="shared" si="53"/>
        <v>0</v>
      </c>
      <c r="K215" s="56"/>
      <c r="L215" s="67"/>
      <c r="M215" s="56">
        <f t="shared" si="71"/>
        <v>0</v>
      </c>
      <c r="N215" s="56"/>
      <c r="O215" s="56"/>
      <c r="P215" s="56"/>
      <c r="Q215" s="56"/>
      <c r="R215" s="56"/>
      <c r="S215" s="55"/>
      <c r="T215" s="55"/>
      <c r="U215" s="58"/>
      <c r="V215" s="55"/>
      <c r="W215" s="85"/>
    </row>
    <row r="216" spans="1:23" x14ac:dyDescent="0.3">
      <c r="A216" s="1"/>
      <c r="B216" s="40">
        <v>202</v>
      </c>
      <c r="C216" s="53">
        <v>42571</v>
      </c>
      <c r="D216" s="59" t="s">
        <v>36</v>
      </c>
      <c r="E216" s="54">
        <v>0.91821759259259261</v>
      </c>
      <c r="F216" s="54"/>
      <c r="G216" s="55">
        <v>11.5</v>
      </c>
      <c r="H216" s="55">
        <f t="shared" si="72"/>
        <v>1.5</v>
      </c>
      <c r="I216" s="55">
        <f t="shared" si="68"/>
        <v>10</v>
      </c>
      <c r="J216" s="57">
        <f t="shared" ref="J216:J281" si="73">IF(I216-10&lt;0,0,(I216-10))</f>
        <v>0</v>
      </c>
      <c r="K216" s="56">
        <f t="shared" si="69"/>
        <v>0</v>
      </c>
      <c r="L216" s="67">
        <f t="shared" si="70"/>
        <v>0</v>
      </c>
      <c r="M216" s="56">
        <f t="shared" si="71"/>
        <v>0</v>
      </c>
      <c r="N216" s="56"/>
      <c r="O216" s="56"/>
      <c r="P216" s="56"/>
      <c r="Q216" s="56"/>
      <c r="R216" s="56"/>
      <c r="S216" s="55"/>
      <c r="T216" s="55"/>
      <c r="U216" s="58"/>
      <c r="V216" s="55"/>
      <c r="W216" s="85"/>
    </row>
    <row r="217" spans="1:23" x14ac:dyDescent="0.3">
      <c r="B217" s="40">
        <v>203</v>
      </c>
      <c r="C217" s="53">
        <v>42572</v>
      </c>
      <c r="D217" s="59">
        <v>0.54445601851851855</v>
      </c>
      <c r="E217" s="54">
        <v>0.91710648148148144</v>
      </c>
      <c r="F217" s="54">
        <f>E217-D217</f>
        <v>0.37265046296296289</v>
      </c>
      <c r="G217" s="55">
        <v>9</v>
      </c>
      <c r="H217" s="55">
        <f t="shared" si="72"/>
        <v>1.5</v>
      </c>
      <c r="I217" s="55">
        <f t="shared" si="68"/>
        <v>7.5</v>
      </c>
      <c r="J217" s="57">
        <f t="shared" si="73"/>
        <v>0</v>
      </c>
      <c r="K217" s="56">
        <f t="shared" si="69"/>
        <v>0</v>
      </c>
      <c r="L217" s="67">
        <f t="shared" si="70"/>
        <v>0</v>
      </c>
      <c r="M217" s="56">
        <f t="shared" si="71"/>
        <v>0</v>
      </c>
      <c r="N217" s="56"/>
      <c r="O217" s="56"/>
      <c r="P217" s="56"/>
      <c r="Q217" s="56"/>
      <c r="R217" s="56"/>
      <c r="S217" s="55"/>
      <c r="T217" s="55"/>
      <c r="U217" s="58"/>
      <c r="V217" s="55"/>
      <c r="W217" s="85"/>
    </row>
    <row r="218" spans="1:23" x14ac:dyDescent="0.3">
      <c r="A218" s="192"/>
      <c r="B218" s="40">
        <v>204</v>
      </c>
      <c r="C218" s="53">
        <v>42573</v>
      </c>
      <c r="D218" s="59">
        <v>0.45475694444444442</v>
      </c>
      <c r="E218" s="54">
        <v>0.93384259259259261</v>
      </c>
      <c r="F218" s="54">
        <f>E218-D218</f>
        <v>0.47908564814814819</v>
      </c>
      <c r="G218" s="55">
        <v>11.5</v>
      </c>
      <c r="H218" s="55">
        <f t="shared" si="72"/>
        <v>1.5</v>
      </c>
      <c r="I218" s="55">
        <f t="shared" si="68"/>
        <v>10</v>
      </c>
      <c r="J218" s="57">
        <f t="shared" si="73"/>
        <v>0</v>
      </c>
      <c r="K218" s="56">
        <f t="shared" si="69"/>
        <v>0</v>
      </c>
      <c r="L218" s="67">
        <f t="shared" si="70"/>
        <v>0</v>
      </c>
      <c r="M218" s="56">
        <f t="shared" si="71"/>
        <v>0</v>
      </c>
      <c r="N218" s="56"/>
      <c r="O218" s="56"/>
      <c r="P218" s="56"/>
      <c r="Q218" s="56"/>
      <c r="R218" s="56"/>
      <c r="S218" s="55"/>
      <c r="T218" s="55"/>
      <c r="U218" s="58"/>
      <c r="V218" s="55"/>
      <c r="W218" s="85"/>
    </row>
    <row r="219" spans="1:23" x14ac:dyDescent="0.3">
      <c r="A219" s="192"/>
      <c r="B219" s="40">
        <v>205</v>
      </c>
      <c r="C219" s="53">
        <v>42574</v>
      </c>
      <c r="D219" s="59" t="s">
        <v>36</v>
      </c>
      <c r="E219" s="54">
        <v>0.93038194444444444</v>
      </c>
      <c r="F219" s="54"/>
      <c r="G219" s="55">
        <v>11.5</v>
      </c>
      <c r="H219" s="55">
        <f t="shared" si="72"/>
        <v>1.5</v>
      </c>
      <c r="I219" s="55">
        <f t="shared" si="68"/>
        <v>10</v>
      </c>
      <c r="J219" s="57">
        <f t="shared" si="73"/>
        <v>0</v>
      </c>
      <c r="K219" s="56">
        <f t="shared" si="69"/>
        <v>0</v>
      </c>
      <c r="L219" s="67">
        <f t="shared" si="70"/>
        <v>0</v>
      </c>
      <c r="M219" s="56">
        <f t="shared" si="71"/>
        <v>0</v>
      </c>
      <c r="N219" s="56"/>
      <c r="O219" s="56"/>
      <c r="P219" s="56"/>
      <c r="Q219" s="56"/>
      <c r="R219" s="56"/>
      <c r="S219" s="55"/>
      <c r="T219" s="55"/>
      <c r="U219" s="58"/>
      <c r="V219" s="55"/>
      <c r="W219" s="85"/>
    </row>
    <row r="220" spans="1:23" x14ac:dyDescent="0.3">
      <c r="A220" s="192"/>
      <c r="B220" s="40">
        <v>206</v>
      </c>
      <c r="C220" s="53">
        <v>42575</v>
      </c>
      <c r="D220" s="59" t="s">
        <v>36</v>
      </c>
      <c r="E220" s="59" t="s">
        <v>36</v>
      </c>
      <c r="F220" s="54"/>
      <c r="G220" s="55">
        <v>9</v>
      </c>
      <c r="H220" s="55">
        <f t="shared" si="72"/>
        <v>1.5</v>
      </c>
      <c r="I220" s="55">
        <f t="shared" si="68"/>
        <v>7.5</v>
      </c>
      <c r="J220" s="57">
        <f t="shared" si="73"/>
        <v>0</v>
      </c>
      <c r="K220" s="56">
        <f t="shared" si="69"/>
        <v>0</v>
      </c>
      <c r="L220" s="67">
        <f t="shared" si="70"/>
        <v>0</v>
      </c>
      <c r="M220" s="56">
        <f t="shared" si="71"/>
        <v>0</v>
      </c>
      <c r="N220" s="56"/>
      <c r="O220" s="56"/>
      <c r="P220" s="56"/>
      <c r="Q220" s="56"/>
      <c r="R220" s="56"/>
      <c r="S220" s="55"/>
      <c r="T220" s="55"/>
      <c r="U220" s="58"/>
      <c r="V220" s="55"/>
      <c r="W220" s="85"/>
    </row>
    <row r="221" spans="1:23" x14ac:dyDescent="0.3">
      <c r="B221" s="40">
        <v>207</v>
      </c>
      <c r="C221" s="53">
        <v>42576</v>
      </c>
      <c r="D221" s="59">
        <v>0.46379629629629626</v>
      </c>
      <c r="E221" s="54">
        <v>0.91703703703703709</v>
      </c>
      <c r="F221" s="54">
        <f>E221-D221</f>
        <v>0.45324074074074083</v>
      </c>
      <c r="G221" s="55">
        <v>11</v>
      </c>
      <c r="H221" s="55">
        <f t="shared" si="72"/>
        <v>1.5</v>
      </c>
      <c r="I221" s="55">
        <f t="shared" si="68"/>
        <v>9.5</v>
      </c>
      <c r="J221" s="57">
        <f t="shared" si="73"/>
        <v>0</v>
      </c>
      <c r="K221" s="56">
        <f t="shared" si="69"/>
        <v>0</v>
      </c>
      <c r="L221" s="67">
        <f t="shared" si="70"/>
        <v>0</v>
      </c>
      <c r="M221" s="56">
        <f t="shared" si="71"/>
        <v>0</v>
      </c>
      <c r="N221" s="56"/>
      <c r="O221" s="56"/>
      <c r="P221" s="56"/>
      <c r="Q221" s="56"/>
      <c r="R221" s="56"/>
      <c r="S221" s="55"/>
      <c r="T221" s="55"/>
      <c r="U221" s="58"/>
      <c r="V221" s="55"/>
      <c r="W221" s="85"/>
    </row>
    <row r="222" spans="1:23" x14ac:dyDescent="0.3">
      <c r="B222" s="40">
        <v>208</v>
      </c>
      <c r="C222" s="53">
        <v>42577</v>
      </c>
      <c r="D222" s="184" t="s">
        <v>25</v>
      </c>
      <c r="E222" s="185"/>
      <c r="F222" s="54"/>
      <c r="G222" s="55"/>
      <c r="H222" s="55"/>
      <c r="I222" s="55"/>
      <c r="J222" s="57">
        <f t="shared" si="73"/>
        <v>0</v>
      </c>
      <c r="K222" s="56"/>
      <c r="L222" s="67"/>
      <c r="M222" s="56">
        <f t="shared" si="71"/>
        <v>0</v>
      </c>
      <c r="N222" s="56"/>
      <c r="O222" s="56"/>
      <c r="P222" s="56"/>
      <c r="Q222" s="56"/>
      <c r="R222" s="56"/>
      <c r="S222" s="55"/>
      <c r="T222" s="55"/>
      <c r="U222" s="58"/>
      <c r="V222" s="55"/>
      <c r="W222" s="85"/>
    </row>
    <row r="223" spans="1:23" ht="32.4" x14ac:dyDescent="0.3">
      <c r="B223" s="40">
        <v>209</v>
      </c>
      <c r="C223" s="53">
        <v>42578</v>
      </c>
      <c r="D223" s="59" t="s">
        <v>9</v>
      </c>
      <c r="E223" s="59" t="s">
        <v>9</v>
      </c>
      <c r="F223" s="54"/>
      <c r="G223" s="55"/>
      <c r="H223" s="55"/>
      <c r="I223" s="55"/>
      <c r="J223" s="57">
        <f t="shared" si="73"/>
        <v>0</v>
      </c>
      <c r="K223" s="56"/>
      <c r="L223" s="67"/>
      <c r="M223" s="56">
        <f t="shared" si="71"/>
        <v>0</v>
      </c>
      <c r="N223" s="56"/>
      <c r="O223" s="56"/>
      <c r="P223" s="56"/>
      <c r="Q223" s="56"/>
      <c r="R223" s="56"/>
      <c r="S223" s="55"/>
      <c r="T223" s="55"/>
      <c r="U223" s="58"/>
      <c r="V223" s="55"/>
      <c r="W223" s="85" t="s">
        <v>9</v>
      </c>
    </row>
    <row r="224" spans="1:23" x14ac:dyDescent="0.3">
      <c r="A224" s="1"/>
      <c r="B224" s="40">
        <v>210</v>
      </c>
      <c r="C224" s="53">
        <v>42579</v>
      </c>
      <c r="D224" s="59" t="s">
        <v>36</v>
      </c>
      <c r="E224" s="59" t="s">
        <v>36</v>
      </c>
      <c r="F224" s="54"/>
      <c r="G224" s="55">
        <v>11.5</v>
      </c>
      <c r="H224" s="55">
        <f t="shared" si="72"/>
        <v>1.5</v>
      </c>
      <c r="I224" s="55">
        <f t="shared" si="68"/>
        <v>10</v>
      </c>
      <c r="J224" s="57">
        <f t="shared" si="73"/>
        <v>0</v>
      </c>
      <c r="K224" s="56">
        <f t="shared" si="69"/>
        <v>0</v>
      </c>
      <c r="L224" s="67">
        <f t="shared" si="70"/>
        <v>0</v>
      </c>
      <c r="M224" s="56">
        <f t="shared" si="71"/>
        <v>0</v>
      </c>
      <c r="N224" s="56"/>
      <c r="O224" s="56"/>
      <c r="P224" s="56"/>
      <c r="Q224" s="56"/>
      <c r="R224" s="56"/>
      <c r="S224" s="55"/>
      <c r="T224" s="55"/>
      <c r="U224" s="58"/>
      <c r="V224" s="55"/>
      <c r="W224" s="85"/>
    </row>
    <row r="225" spans="1:23" x14ac:dyDescent="0.3">
      <c r="A225" s="1"/>
      <c r="B225" s="14"/>
      <c r="C225" s="19" t="s">
        <v>5</v>
      </c>
      <c r="D225" s="19"/>
      <c r="E225" s="19"/>
      <c r="F225" s="20"/>
      <c r="G225" s="21">
        <f>SUM(G197:G224)</f>
        <v>166.5</v>
      </c>
      <c r="H225" s="21">
        <f>SUM(H197:H224)</f>
        <v>23</v>
      </c>
      <c r="I225" s="21">
        <f t="shared" ref="I225:V225" si="74">SUM(I197:I224)</f>
        <v>143.5</v>
      </c>
      <c r="J225" s="21">
        <f t="shared" si="74"/>
        <v>0.5</v>
      </c>
      <c r="K225" s="21">
        <f t="shared" si="74"/>
        <v>0.5</v>
      </c>
      <c r="L225" s="111">
        <f t="shared" si="74"/>
        <v>0</v>
      </c>
      <c r="M225" s="21">
        <f t="shared" si="74"/>
        <v>68</v>
      </c>
      <c r="N225" s="21"/>
      <c r="O225" s="21"/>
      <c r="P225" s="21"/>
      <c r="Q225" s="21">
        <f t="shared" si="74"/>
        <v>0</v>
      </c>
      <c r="R225" s="21">
        <f t="shared" si="74"/>
        <v>0</v>
      </c>
      <c r="S225" s="21">
        <f t="shared" si="74"/>
        <v>0</v>
      </c>
      <c r="T225" s="21">
        <f t="shared" si="74"/>
        <v>0</v>
      </c>
      <c r="U225" s="21">
        <f t="shared" si="74"/>
        <v>0</v>
      </c>
      <c r="V225" s="21">
        <f t="shared" si="74"/>
        <v>0</v>
      </c>
      <c r="W225" s="106" t="s">
        <v>196</v>
      </c>
    </row>
    <row r="226" spans="1:23" ht="32.4" x14ac:dyDescent="0.3">
      <c r="A226" s="1"/>
      <c r="B226" s="40"/>
      <c r="C226" s="116" t="s">
        <v>230</v>
      </c>
      <c r="D226" s="114"/>
      <c r="E226" s="115"/>
      <c r="F226" s="20"/>
      <c r="G226" s="141">
        <f>G225</f>
        <v>166.5</v>
      </c>
      <c r="H226" s="141">
        <f t="shared" ref="H226:V226" si="75">H225</f>
        <v>23</v>
      </c>
      <c r="I226" s="141">
        <f t="shared" si="75"/>
        <v>143.5</v>
      </c>
      <c r="J226" s="141">
        <f t="shared" si="75"/>
        <v>0.5</v>
      </c>
      <c r="K226" s="141">
        <f t="shared" si="75"/>
        <v>0.5</v>
      </c>
      <c r="L226" s="142">
        <f t="shared" si="75"/>
        <v>0</v>
      </c>
      <c r="M226" s="141">
        <f t="shared" si="75"/>
        <v>68</v>
      </c>
      <c r="N226" s="141"/>
      <c r="O226" s="141"/>
      <c r="P226" s="141"/>
      <c r="Q226" s="141">
        <f t="shared" si="75"/>
        <v>0</v>
      </c>
      <c r="R226" s="141">
        <f t="shared" si="75"/>
        <v>0</v>
      </c>
      <c r="S226" s="141">
        <f t="shared" si="75"/>
        <v>0</v>
      </c>
      <c r="T226" s="141">
        <f t="shared" si="75"/>
        <v>0</v>
      </c>
      <c r="U226" s="141">
        <f t="shared" si="75"/>
        <v>0</v>
      </c>
      <c r="V226" s="141">
        <f t="shared" si="75"/>
        <v>0</v>
      </c>
      <c r="W226" s="106"/>
    </row>
    <row r="227" spans="1:23" x14ac:dyDescent="0.3">
      <c r="A227" s="1"/>
      <c r="B227" s="14">
        <v>211</v>
      </c>
      <c r="C227" s="15">
        <v>42580</v>
      </c>
      <c r="D227" s="44">
        <v>0.44482638888888887</v>
      </c>
      <c r="E227" s="43">
        <v>0.94396990740740738</v>
      </c>
      <c r="F227" s="16">
        <f>E227-D227</f>
        <v>0.49914351851851851</v>
      </c>
      <c r="G227" s="17">
        <v>12</v>
      </c>
      <c r="H227" s="17">
        <f t="shared" si="72"/>
        <v>1.5</v>
      </c>
      <c r="I227" s="17">
        <f t="shared" si="68"/>
        <v>10.5</v>
      </c>
      <c r="J227" s="13">
        <f t="shared" si="73"/>
        <v>0.5</v>
      </c>
      <c r="K227" s="38">
        <f t="shared" si="69"/>
        <v>0.5</v>
      </c>
      <c r="L227" s="33">
        <f t="shared" si="70"/>
        <v>0</v>
      </c>
      <c r="M227" s="38">
        <f t="shared" si="71"/>
        <v>68</v>
      </c>
      <c r="N227" s="38"/>
      <c r="O227" s="38"/>
      <c r="P227" s="38"/>
      <c r="Q227" s="38"/>
      <c r="R227" s="38"/>
      <c r="S227" s="17"/>
      <c r="T227" s="17"/>
      <c r="U227" s="18"/>
      <c r="V227" s="17"/>
      <c r="W227" s="85"/>
    </row>
    <row r="228" spans="1:23" x14ac:dyDescent="0.3">
      <c r="A228" s="1"/>
      <c r="B228" s="14">
        <v>212</v>
      </c>
      <c r="C228" s="15">
        <v>42581</v>
      </c>
      <c r="D228" s="44">
        <v>0.51150462962962961</v>
      </c>
      <c r="E228" s="43">
        <v>0.96053240740740742</v>
      </c>
      <c r="F228" s="16">
        <f>E228-D228</f>
        <v>0.4490277777777778</v>
      </c>
      <c r="G228" s="17">
        <v>11</v>
      </c>
      <c r="H228" s="17">
        <f t="shared" si="72"/>
        <v>1.5</v>
      </c>
      <c r="I228" s="17">
        <f t="shared" si="68"/>
        <v>9.5</v>
      </c>
      <c r="J228" s="13">
        <f t="shared" si="73"/>
        <v>0</v>
      </c>
      <c r="K228" s="38">
        <f t="shared" si="69"/>
        <v>0</v>
      </c>
      <c r="L228" s="33">
        <f t="shared" si="70"/>
        <v>0</v>
      </c>
      <c r="M228" s="38">
        <f t="shared" si="71"/>
        <v>0</v>
      </c>
      <c r="N228" s="38"/>
      <c r="O228" s="38"/>
      <c r="P228" s="38"/>
      <c r="Q228" s="38"/>
      <c r="R228" s="38"/>
      <c r="S228" s="17"/>
      <c r="T228" s="17"/>
      <c r="U228" s="18"/>
      <c r="V228" s="17"/>
      <c r="W228" s="85"/>
    </row>
    <row r="229" spans="1:23" x14ac:dyDescent="0.3">
      <c r="A229" s="1"/>
      <c r="B229" s="14">
        <v>213</v>
      </c>
      <c r="C229" s="15">
        <v>42582</v>
      </c>
      <c r="D229" s="44">
        <v>0.45156250000000003</v>
      </c>
      <c r="E229" s="43">
        <v>0.92332175925925919</v>
      </c>
      <c r="F229" s="16">
        <f>E229-D229</f>
        <v>0.47175925925925916</v>
      </c>
      <c r="G229" s="17">
        <v>11.5</v>
      </c>
      <c r="H229" s="17">
        <f t="shared" si="72"/>
        <v>1.5</v>
      </c>
      <c r="I229" s="17">
        <f t="shared" si="68"/>
        <v>10</v>
      </c>
      <c r="J229" s="13">
        <f t="shared" si="73"/>
        <v>0</v>
      </c>
      <c r="K229" s="38">
        <f t="shared" si="69"/>
        <v>0</v>
      </c>
      <c r="L229" s="33">
        <f t="shared" si="70"/>
        <v>0</v>
      </c>
      <c r="M229" s="38">
        <f t="shared" si="71"/>
        <v>0</v>
      </c>
      <c r="N229" s="38"/>
      <c r="O229" s="38"/>
      <c r="P229" s="38"/>
      <c r="Q229" s="38"/>
      <c r="R229" s="38"/>
      <c r="S229" s="17"/>
      <c r="T229" s="17"/>
      <c r="U229" s="18"/>
      <c r="V229" s="17"/>
      <c r="W229" s="85"/>
    </row>
    <row r="230" spans="1:23" x14ac:dyDescent="0.3">
      <c r="A230" s="8" t="s">
        <v>26</v>
      </c>
      <c r="B230" s="14">
        <v>214</v>
      </c>
      <c r="C230" s="15">
        <v>42583</v>
      </c>
      <c r="D230" s="44">
        <v>0.46326388888888892</v>
      </c>
      <c r="E230" s="43">
        <v>0.91814814814814805</v>
      </c>
      <c r="F230" s="16">
        <f>E230-D230</f>
        <v>0.45488425925925913</v>
      </c>
      <c r="G230" s="17">
        <v>11</v>
      </c>
      <c r="H230" s="17">
        <f t="shared" si="72"/>
        <v>1.5</v>
      </c>
      <c r="I230" s="17">
        <f>IF((G230="？"),"?",(G230-H230))</f>
        <v>9.5</v>
      </c>
      <c r="J230" s="13">
        <f t="shared" si="73"/>
        <v>0</v>
      </c>
      <c r="K230" s="38">
        <f>IF(2&lt;J230,2,J230)</f>
        <v>0</v>
      </c>
      <c r="L230" s="33">
        <f>J230-K230</f>
        <v>0</v>
      </c>
      <c r="M230" s="38">
        <f>IF(K230="?",0,ROUND(104*4/3*K230+104*5/3*L230,0))</f>
        <v>0</v>
      </c>
      <c r="N230" s="38"/>
      <c r="O230" s="38"/>
      <c r="P230" s="38"/>
      <c r="Q230" s="38"/>
      <c r="R230" s="38"/>
      <c r="S230" s="17"/>
      <c r="T230" s="17"/>
      <c r="U230" s="18"/>
      <c r="V230" s="17"/>
      <c r="W230" s="85"/>
    </row>
    <row r="231" spans="1:23" x14ac:dyDescent="0.3">
      <c r="A231" s="1" t="s">
        <v>150</v>
      </c>
      <c r="B231" s="14">
        <v>215</v>
      </c>
      <c r="C231" s="15">
        <v>42584</v>
      </c>
      <c r="D231" s="186" t="s">
        <v>25</v>
      </c>
      <c r="E231" s="187"/>
      <c r="F231" s="16"/>
      <c r="G231" s="17"/>
      <c r="H231" s="17"/>
      <c r="I231" s="17"/>
      <c r="J231" s="13">
        <f t="shared" si="73"/>
        <v>0</v>
      </c>
      <c r="K231" s="38"/>
      <c r="L231" s="33"/>
      <c r="M231" s="38">
        <f t="shared" ref="M231:M261" si="76">IF(K231="?",0,ROUND(104*4/3*K231+104*5/3*L231,0))</f>
        <v>0</v>
      </c>
      <c r="N231" s="38"/>
      <c r="O231" s="38"/>
      <c r="P231" s="38"/>
      <c r="Q231" s="38"/>
      <c r="R231" s="38"/>
      <c r="S231" s="17"/>
      <c r="T231" s="17"/>
      <c r="U231" s="18"/>
      <c r="V231" s="17"/>
      <c r="W231" s="85"/>
    </row>
    <row r="232" spans="1:23" x14ac:dyDescent="0.3">
      <c r="A232" s="1" t="s">
        <v>151</v>
      </c>
      <c r="B232" s="14">
        <v>216</v>
      </c>
      <c r="C232" s="15">
        <v>42585</v>
      </c>
      <c r="D232" s="186" t="s">
        <v>25</v>
      </c>
      <c r="E232" s="187"/>
      <c r="F232" s="16"/>
      <c r="G232" s="17"/>
      <c r="H232" s="17"/>
      <c r="I232" s="17"/>
      <c r="J232" s="13">
        <f t="shared" si="73"/>
        <v>0</v>
      </c>
      <c r="K232" s="38"/>
      <c r="L232" s="33"/>
      <c r="M232" s="38">
        <f t="shared" si="76"/>
        <v>0</v>
      </c>
      <c r="N232" s="38"/>
      <c r="O232" s="38"/>
      <c r="P232" s="38"/>
      <c r="Q232" s="38"/>
      <c r="R232" s="38"/>
      <c r="S232" s="17"/>
      <c r="T232" s="17"/>
      <c r="U232" s="18"/>
      <c r="V232" s="17"/>
      <c r="W232" s="85"/>
    </row>
    <row r="233" spans="1:23" x14ac:dyDescent="0.3">
      <c r="A233" s="1" t="s">
        <v>169</v>
      </c>
      <c r="B233" s="14">
        <v>217</v>
      </c>
      <c r="C233" s="15">
        <v>42586</v>
      </c>
      <c r="D233" s="44">
        <v>0.55884259259259261</v>
      </c>
      <c r="E233" s="43">
        <v>0.91869212962962965</v>
      </c>
      <c r="F233" s="16">
        <f>E233-D233</f>
        <v>0.35984953703703704</v>
      </c>
      <c r="G233" s="17">
        <v>8.5</v>
      </c>
      <c r="H233" s="17">
        <f t="shared" si="72"/>
        <v>0.5</v>
      </c>
      <c r="I233" s="17">
        <f t="shared" ref="I233:I261" si="77">IF((G233="？"),"?",(G233-H233))</f>
        <v>8</v>
      </c>
      <c r="J233" s="13">
        <f t="shared" si="73"/>
        <v>0</v>
      </c>
      <c r="K233" s="38">
        <f t="shared" ref="K233:K261" si="78">IF(2&lt;J233,2,J233)</f>
        <v>0</v>
      </c>
      <c r="L233" s="33">
        <f t="shared" ref="L233:L261" si="79">J233-K233</f>
        <v>0</v>
      </c>
      <c r="M233" s="38">
        <f t="shared" si="76"/>
        <v>0</v>
      </c>
      <c r="N233" s="38"/>
      <c r="O233" s="38"/>
      <c r="P233" s="38"/>
      <c r="Q233" s="38"/>
      <c r="R233" s="38"/>
      <c r="S233" s="17"/>
      <c r="T233" s="17"/>
      <c r="U233" s="18"/>
      <c r="V233" s="17"/>
      <c r="W233" s="85"/>
    </row>
    <row r="234" spans="1:23" x14ac:dyDescent="0.3">
      <c r="A234" s="45" t="s">
        <v>56</v>
      </c>
      <c r="B234" s="14">
        <v>218</v>
      </c>
      <c r="C234" s="15">
        <v>42587</v>
      </c>
      <c r="D234" s="44">
        <v>0.45468749999999997</v>
      </c>
      <c r="E234" s="43">
        <v>0.94045138888888891</v>
      </c>
      <c r="F234" s="16">
        <f>E234-D234</f>
        <v>0.48576388888888894</v>
      </c>
      <c r="G234" s="17">
        <v>11.5</v>
      </c>
      <c r="H234" s="17">
        <f t="shared" si="72"/>
        <v>1.5</v>
      </c>
      <c r="I234" s="17">
        <f t="shared" si="77"/>
        <v>10</v>
      </c>
      <c r="J234" s="13">
        <f t="shared" si="73"/>
        <v>0</v>
      </c>
      <c r="K234" s="38">
        <f t="shared" si="78"/>
        <v>0</v>
      </c>
      <c r="L234" s="33">
        <f t="shared" si="79"/>
        <v>0</v>
      </c>
      <c r="M234" s="38">
        <f t="shared" si="76"/>
        <v>0</v>
      </c>
      <c r="N234" s="38"/>
      <c r="O234" s="38"/>
      <c r="P234" s="38"/>
      <c r="Q234" s="38"/>
      <c r="R234" s="38"/>
      <c r="S234" s="17"/>
      <c r="T234" s="17"/>
      <c r="U234" s="18"/>
      <c r="V234" s="17"/>
      <c r="W234" s="85"/>
    </row>
    <row r="235" spans="1:23" x14ac:dyDescent="0.3">
      <c r="A235" s="46"/>
      <c r="B235" s="14">
        <v>219</v>
      </c>
      <c r="C235" s="15">
        <v>42588</v>
      </c>
      <c r="D235" s="44">
        <v>0.5385416666666667</v>
      </c>
      <c r="E235" s="43">
        <v>0.93782407407407409</v>
      </c>
      <c r="F235" s="16">
        <f>E235-D235</f>
        <v>0.39928240740740739</v>
      </c>
      <c r="G235" s="17">
        <v>9.5</v>
      </c>
      <c r="H235" s="17">
        <f t="shared" si="72"/>
        <v>1.5</v>
      </c>
      <c r="I235" s="17">
        <f t="shared" si="77"/>
        <v>8</v>
      </c>
      <c r="J235" s="13">
        <f>IF(I235-8&lt;0,0,(I235-8))</f>
        <v>0</v>
      </c>
      <c r="K235" s="38">
        <f t="shared" si="78"/>
        <v>0</v>
      </c>
      <c r="L235" s="33">
        <f t="shared" si="79"/>
        <v>0</v>
      </c>
      <c r="M235" s="38">
        <f t="shared" si="76"/>
        <v>0</v>
      </c>
      <c r="N235" s="38"/>
      <c r="O235" s="38"/>
      <c r="P235" s="38"/>
      <c r="Q235" s="38" t="s">
        <v>228</v>
      </c>
      <c r="R235" s="38">
        <f>IF(I235&gt;8,ROUND(2*1/3*104+6*2/3*104+(I235-8)*5/3*104,0),ROUND(2*1/3*104+(I235-2)*2/3*104,0))</f>
        <v>485</v>
      </c>
      <c r="S235" s="17"/>
      <c r="T235" s="17"/>
      <c r="U235" s="18"/>
      <c r="V235" s="17"/>
      <c r="W235" s="85"/>
    </row>
    <row r="236" spans="1:23" x14ac:dyDescent="0.3">
      <c r="A236" s="46"/>
      <c r="B236" s="14">
        <v>220</v>
      </c>
      <c r="C236" s="15">
        <v>42589</v>
      </c>
      <c r="D236" s="44">
        <v>0.44354166666666667</v>
      </c>
      <c r="E236" s="43">
        <v>0.92173611111111109</v>
      </c>
      <c r="F236" s="16">
        <f>E236-D236</f>
        <v>0.47819444444444442</v>
      </c>
      <c r="G236" s="17">
        <v>11.5</v>
      </c>
      <c r="H236" s="17">
        <f t="shared" si="72"/>
        <v>1.5</v>
      </c>
      <c r="I236" s="17">
        <f t="shared" si="77"/>
        <v>10</v>
      </c>
      <c r="J236" s="13">
        <f t="shared" si="73"/>
        <v>0</v>
      </c>
      <c r="K236" s="38">
        <f t="shared" si="78"/>
        <v>0</v>
      </c>
      <c r="L236" s="33">
        <f t="shared" si="79"/>
        <v>0</v>
      </c>
      <c r="M236" s="38">
        <f t="shared" si="76"/>
        <v>0</v>
      </c>
      <c r="N236" s="38"/>
      <c r="O236" s="38"/>
      <c r="P236" s="38"/>
      <c r="Q236" s="38"/>
      <c r="R236" s="38"/>
      <c r="S236" s="17"/>
      <c r="T236" s="17"/>
      <c r="U236" s="18"/>
      <c r="V236" s="17"/>
      <c r="W236" s="85"/>
    </row>
    <row r="237" spans="1:23" x14ac:dyDescent="0.3">
      <c r="A237" s="46"/>
      <c r="B237" s="14">
        <v>221</v>
      </c>
      <c r="C237" s="15">
        <v>42590</v>
      </c>
      <c r="D237" s="44">
        <v>0.44290509259259259</v>
      </c>
      <c r="E237" s="43">
        <v>0.93405092592592587</v>
      </c>
      <c r="F237" s="16">
        <f>E237-D237</f>
        <v>0.49114583333333328</v>
      </c>
      <c r="G237" s="17">
        <v>12</v>
      </c>
      <c r="H237" s="17">
        <f t="shared" si="72"/>
        <v>1.5</v>
      </c>
      <c r="I237" s="17">
        <f t="shared" si="77"/>
        <v>10.5</v>
      </c>
      <c r="J237" s="13">
        <f t="shared" si="73"/>
        <v>0.5</v>
      </c>
      <c r="K237" s="38">
        <f t="shared" si="78"/>
        <v>0.5</v>
      </c>
      <c r="L237" s="33">
        <f t="shared" si="79"/>
        <v>0</v>
      </c>
      <c r="M237" s="38">
        <f t="shared" si="76"/>
        <v>69</v>
      </c>
      <c r="N237" s="38"/>
      <c r="O237" s="38"/>
      <c r="P237" s="38"/>
      <c r="Q237" s="38"/>
      <c r="R237" s="38"/>
      <c r="S237" s="17"/>
      <c r="T237" s="17"/>
      <c r="U237" s="18"/>
      <c r="V237" s="17"/>
      <c r="W237" s="85"/>
    </row>
    <row r="238" spans="1:23" x14ac:dyDescent="0.3">
      <c r="A238" s="46"/>
      <c r="B238" s="14">
        <v>222</v>
      </c>
      <c r="C238" s="15">
        <v>42591</v>
      </c>
      <c r="D238" s="186" t="s">
        <v>25</v>
      </c>
      <c r="E238" s="187"/>
      <c r="F238" s="16"/>
      <c r="G238" s="17"/>
      <c r="H238" s="17"/>
      <c r="I238" s="17"/>
      <c r="J238" s="13">
        <f t="shared" si="73"/>
        <v>0</v>
      </c>
      <c r="K238" s="38"/>
      <c r="L238" s="33"/>
      <c r="M238" s="38">
        <f t="shared" si="76"/>
        <v>0</v>
      </c>
      <c r="N238" s="38"/>
      <c r="O238" s="38"/>
      <c r="P238" s="38"/>
      <c r="Q238" s="38"/>
      <c r="R238" s="38"/>
      <c r="S238" s="17"/>
      <c r="T238" s="17"/>
      <c r="U238" s="18"/>
      <c r="V238" s="17"/>
      <c r="W238" s="85"/>
    </row>
    <row r="239" spans="1:23" x14ac:dyDescent="0.3">
      <c r="A239" s="46"/>
      <c r="B239" s="14">
        <v>223</v>
      </c>
      <c r="C239" s="15">
        <v>42592</v>
      </c>
      <c r="D239" s="186" t="s">
        <v>25</v>
      </c>
      <c r="E239" s="187"/>
      <c r="F239" s="16"/>
      <c r="G239" s="17"/>
      <c r="H239" s="17"/>
      <c r="I239" s="17"/>
      <c r="J239" s="13">
        <f t="shared" si="73"/>
        <v>0</v>
      </c>
      <c r="K239" s="38"/>
      <c r="L239" s="33"/>
      <c r="M239" s="38">
        <f t="shared" si="76"/>
        <v>0</v>
      </c>
      <c r="N239" s="38"/>
      <c r="O239" s="38"/>
      <c r="P239" s="38"/>
      <c r="Q239" s="38"/>
      <c r="R239" s="38"/>
      <c r="S239" s="17"/>
      <c r="T239" s="17"/>
      <c r="U239" s="18"/>
      <c r="V239" s="17"/>
      <c r="W239" s="85"/>
    </row>
    <row r="240" spans="1:23" x14ac:dyDescent="0.3">
      <c r="A240" s="46"/>
      <c r="B240" s="14">
        <v>224</v>
      </c>
      <c r="C240" s="15">
        <v>42593</v>
      </c>
      <c r="D240" s="44">
        <v>0.45690972222222226</v>
      </c>
      <c r="E240" s="43">
        <v>0.91702546296296295</v>
      </c>
      <c r="F240" s="16">
        <f>E240-D240</f>
        <v>0.46011574074074069</v>
      </c>
      <c r="G240" s="17">
        <v>11</v>
      </c>
      <c r="H240" s="17">
        <f t="shared" si="72"/>
        <v>1.5</v>
      </c>
      <c r="I240" s="17">
        <f t="shared" si="77"/>
        <v>9.5</v>
      </c>
      <c r="J240" s="13">
        <f t="shared" si="73"/>
        <v>0</v>
      </c>
      <c r="K240" s="38">
        <f t="shared" si="78"/>
        <v>0</v>
      </c>
      <c r="L240" s="33">
        <f t="shared" si="79"/>
        <v>0</v>
      </c>
      <c r="M240" s="38">
        <f t="shared" si="76"/>
        <v>0</v>
      </c>
      <c r="N240" s="38"/>
      <c r="O240" s="38"/>
      <c r="P240" s="38"/>
      <c r="Q240" s="38"/>
      <c r="R240" s="38"/>
      <c r="S240" s="17"/>
      <c r="T240" s="17"/>
      <c r="U240" s="18"/>
      <c r="V240" s="17"/>
      <c r="W240" s="85"/>
    </row>
    <row r="241" spans="1:23" x14ac:dyDescent="0.3">
      <c r="A241" s="1"/>
      <c r="B241" s="14">
        <v>225</v>
      </c>
      <c r="C241" s="15">
        <v>42594</v>
      </c>
      <c r="D241" s="44">
        <v>0.51689814814814816</v>
      </c>
      <c r="E241" s="43">
        <v>0.82079861111111108</v>
      </c>
      <c r="F241" s="16">
        <f>E241-D241</f>
        <v>0.30390046296296291</v>
      </c>
      <c r="G241" s="17">
        <v>7.5</v>
      </c>
      <c r="H241" s="17">
        <f t="shared" si="72"/>
        <v>0.5</v>
      </c>
      <c r="I241" s="17">
        <f t="shared" si="77"/>
        <v>7</v>
      </c>
      <c r="J241" s="13">
        <f t="shared" si="73"/>
        <v>0</v>
      </c>
      <c r="K241" s="38">
        <f t="shared" si="78"/>
        <v>0</v>
      </c>
      <c r="L241" s="33">
        <f t="shared" si="79"/>
        <v>0</v>
      </c>
      <c r="M241" s="38">
        <f t="shared" si="76"/>
        <v>0</v>
      </c>
      <c r="N241" s="38"/>
      <c r="O241" s="38"/>
      <c r="P241" s="38"/>
      <c r="Q241" s="38"/>
      <c r="R241" s="38"/>
      <c r="S241" s="17"/>
      <c r="T241" s="17"/>
      <c r="U241" s="18"/>
      <c r="V241" s="17"/>
      <c r="W241" s="85"/>
    </row>
    <row r="242" spans="1:23" x14ac:dyDescent="0.3">
      <c r="A242" s="1"/>
      <c r="B242" s="14">
        <v>226</v>
      </c>
      <c r="C242" s="15">
        <v>42595</v>
      </c>
      <c r="D242" s="44">
        <v>0.54434027777777783</v>
      </c>
      <c r="E242" s="43">
        <v>0.88437500000000002</v>
      </c>
      <c r="F242" s="16">
        <f>E242-D242</f>
        <v>0.3400347222222222</v>
      </c>
      <c r="G242" s="17">
        <v>8</v>
      </c>
      <c r="H242" s="17">
        <f t="shared" si="72"/>
        <v>0.5</v>
      </c>
      <c r="I242" s="17">
        <f t="shared" si="77"/>
        <v>7.5</v>
      </c>
      <c r="J242" s="13">
        <f t="shared" si="73"/>
        <v>0</v>
      </c>
      <c r="K242" s="38">
        <f t="shared" si="78"/>
        <v>0</v>
      </c>
      <c r="L242" s="33">
        <f t="shared" si="79"/>
        <v>0</v>
      </c>
      <c r="M242" s="38">
        <f t="shared" si="76"/>
        <v>0</v>
      </c>
      <c r="N242" s="38"/>
      <c r="O242" s="38"/>
      <c r="P242" s="38"/>
      <c r="Q242" s="38"/>
      <c r="R242" s="38"/>
      <c r="S242" s="17"/>
      <c r="T242" s="17"/>
      <c r="U242" s="18"/>
      <c r="V242" s="17"/>
      <c r="W242" s="85"/>
    </row>
    <row r="243" spans="1:23" x14ac:dyDescent="0.3">
      <c r="A243" s="1"/>
      <c r="B243" s="14">
        <v>227</v>
      </c>
      <c r="C243" s="15">
        <v>42596</v>
      </c>
      <c r="D243" s="44">
        <v>0.44135416666666666</v>
      </c>
      <c r="E243" s="43">
        <v>0.94311342592592595</v>
      </c>
      <c r="F243" s="16">
        <f>E243-D243</f>
        <v>0.50175925925925924</v>
      </c>
      <c r="G243" s="17">
        <v>12</v>
      </c>
      <c r="H243" s="17">
        <f t="shared" si="72"/>
        <v>1.5</v>
      </c>
      <c r="I243" s="17">
        <f t="shared" si="77"/>
        <v>10.5</v>
      </c>
      <c r="J243" s="13">
        <f t="shared" si="73"/>
        <v>0.5</v>
      </c>
      <c r="K243" s="38">
        <f t="shared" si="78"/>
        <v>0.5</v>
      </c>
      <c r="L243" s="33">
        <f t="shared" si="79"/>
        <v>0</v>
      </c>
      <c r="M243" s="38">
        <f t="shared" si="76"/>
        <v>69</v>
      </c>
      <c r="N243" s="38"/>
      <c r="O243" s="38"/>
      <c r="P243" s="38"/>
      <c r="Q243" s="38"/>
      <c r="R243" s="38"/>
      <c r="S243" s="17"/>
      <c r="T243" s="17"/>
      <c r="U243" s="18"/>
      <c r="V243" s="17"/>
      <c r="W243" s="85"/>
    </row>
    <row r="244" spans="1:23" x14ac:dyDescent="0.3">
      <c r="A244" s="1"/>
      <c r="B244" s="14">
        <v>228</v>
      </c>
      <c r="C244" s="15">
        <v>42597</v>
      </c>
      <c r="D244" s="44" t="s">
        <v>36</v>
      </c>
      <c r="E244" s="44" t="s">
        <v>36</v>
      </c>
      <c r="F244" s="16"/>
      <c r="G244" s="17">
        <v>11.5</v>
      </c>
      <c r="H244" s="17">
        <f t="shared" si="72"/>
        <v>1.5</v>
      </c>
      <c r="I244" s="17">
        <f t="shared" si="77"/>
        <v>10</v>
      </c>
      <c r="J244" s="13">
        <f t="shared" si="73"/>
        <v>0</v>
      </c>
      <c r="K244" s="38">
        <f t="shared" si="78"/>
        <v>0</v>
      </c>
      <c r="L244" s="33">
        <f t="shared" si="79"/>
        <v>0</v>
      </c>
      <c r="M244" s="38">
        <f t="shared" si="76"/>
        <v>0</v>
      </c>
      <c r="N244" s="38"/>
      <c r="O244" s="38"/>
      <c r="P244" s="38"/>
      <c r="Q244" s="38"/>
      <c r="R244" s="38"/>
      <c r="S244" s="17"/>
      <c r="T244" s="17"/>
      <c r="U244" s="18"/>
      <c r="V244" s="17"/>
      <c r="W244" s="85"/>
    </row>
    <row r="245" spans="1:23" x14ac:dyDescent="0.3">
      <c r="A245" s="1"/>
      <c r="B245" s="14">
        <v>229</v>
      </c>
      <c r="C245" s="15">
        <v>42598</v>
      </c>
      <c r="D245" s="44">
        <v>0.455625</v>
      </c>
      <c r="E245" s="44" t="s">
        <v>36</v>
      </c>
      <c r="F245" s="16"/>
      <c r="G245" s="17">
        <v>11.5</v>
      </c>
      <c r="H245" s="17">
        <f t="shared" si="72"/>
        <v>1.5</v>
      </c>
      <c r="I245" s="17">
        <f t="shared" si="77"/>
        <v>10</v>
      </c>
      <c r="J245" s="13">
        <f t="shared" si="73"/>
        <v>0</v>
      </c>
      <c r="K245" s="38">
        <f t="shared" si="78"/>
        <v>0</v>
      </c>
      <c r="L245" s="33">
        <f t="shared" si="79"/>
        <v>0</v>
      </c>
      <c r="M245" s="38">
        <f t="shared" si="76"/>
        <v>0</v>
      </c>
      <c r="N245" s="38"/>
      <c r="O245" s="38"/>
      <c r="P245" s="38"/>
      <c r="Q245" s="38"/>
      <c r="R245" s="38"/>
      <c r="S245" s="17"/>
      <c r="T245" s="17"/>
      <c r="U245" s="18"/>
      <c r="V245" s="17"/>
      <c r="W245" s="85"/>
    </row>
    <row r="246" spans="1:23" x14ac:dyDescent="0.3">
      <c r="A246" s="1"/>
      <c r="B246" s="14">
        <v>230</v>
      </c>
      <c r="C246" s="15">
        <v>42599</v>
      </c>
      <c r="D246" s="44">
        <v>0.46324074074074079</v>
      </c>
      <c r="E246" s="43">
        <v>0.92158564814814825</v>
      </c>
      <c r="F246" s="16">
        <f>E246-D246</f>
        <v>0.45834490740740746</v>
      </c>
      <c r="G246" s="17">
        <v>11</v>
      </c>
      <c r="H246" s="17">
        <f t="shared" si="72"/>
        <v>1.5</v>
      </c>
      <c r="I246" s="17">
        <f t="shared" si="77"/>
        <v>9.5</v>
      </c>
      <c r="J246" s="13">
        <f>IF(I246-8&lt;0,0,(I246-8))</f>
        <v>1.5</v>
      </c>
      <c r="K246" s="38">
        <f t="shared" si="78"/>
        <v>1.5</v>
      </c>
      <c r="L246" s="33">
        <f t="shared" si="79"/>
        <v>0</v>
      </c>
      <c r="M246" s="38">
        <f t="shared" si="76"/>
        <v>208</v>
      </c>
      <c r="N246" s="38"/>
      <c r="O246" s="38"/>
      <c r="P246" s="38"/>
      <c r="Q246" s="38"/>
      <c r="R246" s="38"/>
      <c r="S246" s="17" t="s">
        <v>228</v>
      </c>
      <c r="T246" s="90">
        <v>1037</v>
      </c>
      <c r="U246" s="18"/>
      <c r="V246" s="17"/>
      <c r="W246" s="85"/>
    </row>
    <row r="247" spans="1:23" x14ac:dyDescent="0.3">
      <c r="A247" s="1"/>
      <c r="B247" s="14">
        <v>231</v>
      </c>
      <c r="C247" s="15">
        <v>42600</v>
      </c>
      <c r="D247" s="44">
        <v>0.54180555555555554</v>
      </c>
      <c r="E247" s="43">
        <v>0.91800925925925936</v>
      </c>
      <c r="F247" s="16">
        <f>E247-D247</f>
        <v>0.37620370370370382</v>
      </c>
      <c r="G247" s="17">
        <v>9</v>
      </c>
      <c r="H247" s="17">
        <f t="shared" si="72"/>
        <v>1.5</v>
      </c>
      <c r="I247" s="17">
        <f t="shared" si="77"/>
        <v>7.5</v>
      </c>
      <c r="J247" s="13">
        <f t="shared" si="73"/>
        <v>0</v>
      </c>
      <c r="K247" s="38">
        <f t="shared" si="78"/>
        <v>0</v>
      </c>
      <c r="L247" s="33">
        <f t="shared" si="79"/>
        <v>0</v>
      </c>
      <c r="M247" s="38">
        <f t="shared" si="76"/>
        <v>0</v>
      </c>
      <c r="N247" s="38"/>
      <c r="O247" s="38"/>
      <c r="P247" s="38"/>
      <c r="Q247" s="38"/>
      <c r="R247" s="38"/>
      <c r="S247" s="17"/>
      <c r="T247" s="17"/>
      <c r="U247" s="18"/>
      <c r="V247" s="17"/>
      <c r="W247" s="85"/>
    </row>
    <row r="248" spans="1:23" x14ac:dyDescent="0.3">
      <c r="A248" s="1"/>
      <c r="B248" s="14">
        <v>232</v>
      </c>
      <c r="C248" s="15">
        <v>42601</v>
      </c>
      <c r="D248" s="44">
        <v>0.57960648148148153</v>
      </c>
      <c r="E248" s="43">
        <v>0.91716435185185186</v>
      </c>
      <c r="F248" s="16">
        <f>E248-D248</f>
        <v>0.33755787037037033</v>
      </c>
      <c r="G248" s="17">
        <v>8</v>
      </c>
      <c r="H248" s="17">
        <f t="shared" si="72"/>
        <v>0.5</v>
      </c>
      <c r="I248" s="17">
        <f t="shared" si="77"/>
        <v>7.5</v>
      </c>
      <c r="J248" s="13">
        <f t="shared" si="73"/>
        <v>0</v>
      </c>
      <c r="K248" s="38">
        <f t="shared" si="78"/>
        <v>0</v>
      </c>
      <c r="L248" s="33">
        <f t="shared" si="79"/>
        <v>0</v>
      </c>
      <c r="M248" s="38">
        <f t="shared" si="76"/>
        <v>0</v>
      </c>
      <c r="N248" s="38"/>
      <c r="O248" s="38"/>
      <c r="P248" s="38"/>
      <c r="Q248" s="38"/>
      <c r="R248" s="38"/>
      <c r="S248" s="17"/>
      <c r="T248" s="17"/>
      <c r="U248" s="18"/>
      <c r="V248" s="17"/>
      <c r="W248" s="85"/>
    </row>
    <row r="249" spans="1:23" x14ac:dyDescent="0.3">
      <c r="A249" s="1"/>
      <c r="B249" s="14">
        <v>233</v>
      </c>
      <c r="C249" s="15">
        <v>42602</v>
      </c>
      <c r="D249" s="44">
        <v>0.54562500000000003</v>
      </c>
      <c r="E249" s="43">
        <v>0.9384837962962963</v>
      </c>
      <c r="F249" s="16">
        <f>E249-D249</f>
        <v>0.39285879629629628</v>
      </c>
      <c r="G249" s="17">
        <v>9.5</v>
      </c>
      <c r="H249" s="17">
        <f t="shared" si="72"/>
        <v>1.5</v>
      </c>
      <c r="I249" s="17">
        <f t="shared" si="77"/>
        <v>8</v>
      </c>
      <c r="J249" s="13">
        <f t="shared" si="73"/>
        <v>0</v>
      </c>
      <c r="K249" s="38">
        <f t="shared" si="78"/>
        <v>0</v>
      </c>
      <c r="L249" s="33">
        <f t="shared" si="79"/>
        <v>0</v>
      </c>
      <c r="M249" s="38">
        <f t="shared" si="76"/>
        <v>0</v>
      </c>
      <c r="N249" s="38"/>
      <c r="O249" s="38"/>
      <c r="P249" s="38"/>
      <c r="Q249" s="38"/>
      <c r="R249" s="38"/>
      <c r="S249" s="17"/>
      <c r="T249" s="17"/>
      <c r="U249" s="18"/>
      <c r="V249" s="17"/>
      <c r="W249" s="85"/>
    </row>
    <row r="250" spans="1:23" x14ac:dyDescent="0.3">
      <c r="B250" s="14">
        <v>234</v>
      </c>
      <c r="C250" s="15">
        <v>42603</v>
      </c>
      <c r="D250" s="44">
        <v>0.53491898148148154</v>
      </c>
      <c r="E250" s="43">
        <v>0.94006944444444451</v>
      </c>
      <c r="F250" s="16">
        <f>E250-D250</f>
        <v>0.40515046296296298</v>
      </c>
      <c r="G250" s="17">
        <v>9.5</v>
      </c>
      <c r="H250" s="17">
        <f t="shared" si="72"/>
        <v>1.5</v>
      </c>
      <c r="I250" s="17">
        <f t="shared" si="77"/>
        <v>8</v>
      </c>
      <c r="J250" s="13">
        <f t="shared" si="73"/>
        <v>0</v>
      </c>
      <c r="K250" s="38">
        <f t="shared" si="78"/>
        <v>0</v>
      </c>
      <c r="L250" s="33">
        <f t="shared" si="79"/>
        <v>0</v>
      </c>
      <c r="M250" s="38">
        <f t="shared" si="76"/>
        <v>0</v>
      </c>
      <c r="N250" s="38">
        <v>2</v>
      </c>
      <c r="O250" s="38">
        <v>1.5</v>
      </c>
      <c r="P250" s="38">
        <f>IF(O250&gt;6,ROUND(N250*4/3*104+6*5/3*104+(O250-6)*8/3*104,0),ROUND(N250*4/3*104+O250*5/3*104,0))</f>
        <v>537</v>
      </c>
      <c r="Q250" s="38"/>
      <c r="R250" s="38"/>
      <c r="S250" s="17"/>
      <c r="T250" s="17"/>
      <c r="U250" s="18"/>
      <c r="V250" s="17"/>
      <c r="W250" s="85"/>
    </row>
    <row r="251" spans="1:23" x14ac:dyDescent="0.3">
      <c r="A251" s="192"/>
      <c r="B251" s="14">
        <v>235</v>
      </c>
      <c r="C251" s="15">
        <v>42604</v>
      </c>
      <c r="D251" s="186" t="s">
        <v>25</v>
      </c>
      <c r="E251" s="187"/>
      <c r="F251" s="16"/>
      <c r="G251" s="17"/>
      <c r="H251" s="17"/>
      <c r="I251" s="17"/>
      <c r="J251" s="13">
        <f t="shared" si="73"/>
        <v>0</v>
      </c>
      <c r="K251" s="38"/>
      <c r="L251" s="33"/>
      <c r="M251" s="38">
        <f t="shared" si="76"/>
        <v>0</v>
      </c>
      <c r="N251" s="38"/>
      <c r="O251" s="38"/>
      <c r="P251" s="38"/>
      <c r="Q251" s="38"/>
      <c r="R251" s="38"/>
      <c r="S251" s="17"/>
      <c r="T251" s="17"/>
      <c r="U251" s="18"/>
      <c r="V251" s="17"/>
      <c r="W251" s="85"/>
    </row>
    <row r="252" spans="1:23" x14ac:dyDescent="0.3">
      <c r="A252" s="192"/>
      <c r="B252" s="14">
        <v>236</v>
      </c>
      <c r="C252" s="15">
        <v>42605</v>
      </c>
      <c r="D252" s="186" t="s">
        <v>25</v>
      </c>
      <c r="E252" s="187"/>
      <c r="F252" s="16"/>
      <c r="G252" s="17"/>
      <c r="H252" s="17"/>
      <c r="I252" s="17"/>
      <c r="J252" s="13">
        <f t="shared" si="73"/>
        <v>0</v>
      </c>
      <c r="K252" s="38"/>
      <c r="L252" s="33"/>
      <c r="M252" s="38">
        <f t="shared" si="76"/>
        <v>0</v>
      </c>
      <c r="N252" s="38"/>
      <c r="O252" s="38"/>
      <c r="P252" s="38"/>
      <c r="Q252" s="38"/>
      <c r="R252" s="38"/>
      <c r="S252" s="17"/>
      <c r="T252" s="17"/>
      <c r="U252" s="18"/>
      <c r="V252" s="17"/>
      <c r="W252" s="85"/>
    </row>
    <row r="253" spans="1:23" x14ac:dyDescent="0.3">
      <c r="A253" s="192"/>
      <c r="B253" s="14">
        <v>237</v>
      </c>
      <c r="C253" s="15">
        <v>42606</v>
      </c>
      <c r="D253" s="44">
        <v>0.45829861111111114</v>
      </c>
      <c r="E253" s="43">
        <v>0.91704861111111102</v>
      </c>
      <c r="F253" s="16">
        <f t="shared" ref="F253:F261" si="80">E253-D253</f>
        <v>0.45874999999999988</v>
      </c>
      <c r="G253" s="17">
        <v>11</v>
      </c>
      <c r="H253" s="17">
        <f t="shared" si="72"/>
        <v>1.5</v>
      </c>
      <c r="I253" s="17">
        <f t="shared" si="77"/>
        <v>9.5</v>
      </c>
      <c r="J253" s="13">
        <f t="shared" si="73"/>
        <v>0</v>
      </c>
      <c r="K253" s="38">
        <f t="shared" si="78"/>
        <v>0</v>
      </c>
      <c r="L253" s="33">
        <f t="shared" si="79"/>
        <v>0</v>
      </c>
      <c r="M253" s="38">
        <f t="shared" si="76"/>
        <v>0</v>
      </c>
      <c r="N253" s="38">
        <v>2</v>
      </c>
      <c r="O253" s="38">
        <v>7.5</v>
      </c>
      <c r="P253" s="38">
        <f t="shared" ref="P253:P254" si="81">IF(O253&gt;6,ROUND(N253*4/3*104+6*5/3*104+(O253-6)*8/3*104,0),ROUND(N253*4/3*104+O253*5/3*104,0))</f>
        <v>1733</v>
      </c>
      <c r="Q253" s="38"/>
      <c r="R253" s="38"/>
      <c r="S253" s="17"/>
      <c r="T253" s="17"/>
      <c r="U253" s="18"/>
      <c r="V253" s="17"/>
      <c r="W253" s="85"/>
    </row>
    <row r="254" spans="1:23" x14ac:dyDescent="0.3">
      <c r="B254" s="14">
        <v>238</v>
      </c>
      <c r="C254" s="15">
        <v>42607</v>
      </c>
      <c r="D254" s="44">
        <v>0.45194444444444443</v>
      </c>
      <c r="E254" s="43">
        <v>0.84032407407407417</v>
      </c>
      <c r="F254" s="16">
        <f t="shared" si="80"/>
        <v>0.38837962962962974</v>
      </c>
      <c r="G254" s="17">
        <v>9.5</v>
      </c>
      <c r="H254" s="17">
        <f t="shared" si="72"/>
        <v>1.5</v>
      </c>
      <c r="I254" s="17">
        <f t="shared" si="77"/>
        <v>8</v>
      </c>
      <c r="J254" s="13">
        <f t="shared" si="73"/>
        <v>0</v>
      </c>
      <c r="K254" s="38">
        <f t="shared" si="78"/>
        <v>0</v>
      </c>
      <c r="L254" s="33">
        <f t="shared" si="79"/>
        <v>0</v>
      </c>
      <c r="M254" s="38">
        <f t="shared" si="76"/>
        <v>0</v>
      </c>
      <c r="N254" s="38">
        <v>2</v>
      </c>
      <c r="O254" s="38">
        <v>6</v>
      </c>
      <c r="P254" s="38">
        <f t="shared" si="81"/>
        <v>1317</v>
      </c>
      <c r="Q254" s="38"/>
      <c r="R254" s="38"/>
      <c r="S254" s="17"/>
      <c r="T254" s="17"/>
      <c r="U254" s="18"/>
      <c r="V254" s="17"/>
      <c r="W254" s="85"/>
    </row>
    <row r="255" spans="1:23" x14ac:dyDescent="0.3">
      <c r="B255" s="14"/>
      <c r="C255" s="19" t="s">
        <v>5</v>
      </c>
      <c r="D255" s="19"/>
      <c r="E255" s="19"/>
      <c r="F255" s="20"/>
      <c r="G255" s="21">
        <f>SUM(G227:G254)</f>
        <v>227.5</v>
      </c>
      <c r="H255" s="21">
        <f t="shared" ref="H255:M255" si="82">SUM(H227:H254)</f>
        <v>29</v>
      </c>
      <c r="I255" s="21">
        <f t="shared" si="82"/>
        <v>198.5</v>
      </c>
      <c r="J255" s="21">
        <f t="shared" si="82"/>
        <v>3</v>
      </c>
      <c r="K255" s="21">
        <f t="shared" si="82"/>
        <v>3</v>
      </c>
      <c r="L255" s="21">
        <f t="shared" si="82"/>
        <v>0</v>
      </c>
      <c r="M255" s="21">
        <f t="shared" si="82"/>
        <v>414</v>
      </c>
      <c r="N255" s="21">
        <f t="shared" ref="N255:P255" si="83">SUM(N227:N254)</f>
        <v>6</v>
      </c>
      <c r="O255" s="21">
        <f t="shared" si="83"/>
        <v>15</v>
      </c>
      <c r="P255" s="21">
        <f t="shared" si="83"/>
        <v>3587</v>
      </c>
      <c r="Q255" s="21">
        <v>1</v>
      </c>
      <c r="R255" s="21">
        <f t="shared" ref="R255:V255" si="84">SUM(R227:R254)</f>
        <v>485</v>
      </c>
      <c r="S255" s="21">
        <v>1</v>
      </c>
      <c r="T255" s="21">
        <f t="shared" si="84"/>
        <v>1037</v>
      </c>
      <c r="U255" s="21">
        <f t="shared" si="84"/>
        <v>0</v>
      </c>
      <c r="V255" s="21">
        <f t="shared" si="84"/>
        <v>0</v>
      </c>
      <c r="W255" s="106" t="s">
        <v>52</v>
      </c>
    </row>
    <row r="256" spans="1:23" ht="32.4" x14ac:dyDescent="0.3">
      <c r="A256" s="1"/>
      <c r="B256" s="127"/>
      <c r="C256" s="116" t="s">
        <v>230</v>
      </c>
      <c r="D256" s="114"/>
      <c r="E256" s="115"/>
      <c r="F256" s="20"/>
      <c r="G256" s="141">
        <f>G255-G246-G235</f>
        <v>207</v>
      </c>
      <c r="H256" s="141">
        <f t="shared" ref="H256:M256" si="85">H255-H246-H235</f>
        <v>26</v>
      </c>
      <c r="I256" s="141">
        <f t="shared" si="85"/>
        <v>181</v>
      </c>
      <c r="J256" s="141">
        <f t="shared" si="85"/>
        <v>1.5</v>
      </c>
      <c r="K256" s="141">
        <f t="shared" si="85"/>
        <v>1.5</v>
      </c>
      <c r="L256" s="141">
        <f t="shared" si="85"/>
        <v>0</v>
      </c>
      <c r="M256" s="141">
        <f t="shared" si="85"/>
        <v>206</v>
      </c>
      <c r="N256" s="141">
        <f t="shared" ref="N256:P256" si="86">N255</f>
        <v>6</v>
      </c>
      <c r="O256" s="141">
        <f t="shared" si="86"/>
        <v>15</v>
      </c>
      <c r="P256" s="141">
        <f t="shared" si="86"/>
        <v>3587</v>
      </c>
      <c r="Q256" s="141">
        <f t="shared" ref="Q256:V256" si="87">Q255</f>
        <v>1</v>
      </c>
      <c r="R256" s="141">
        <f t="shared" si="87"/>
        <v>485</v>
      </c>
      <c r="S256" s="141">
        <f t="shared" si="87"/>
        <v>1</v>
      </c>
      <c r="T256" s="141">
        <f t="shared" si="87"/>
        <v>1037</v>
      </c>
      <c r="U256" s="141">
        <f t="shared" si="87"/>
        <v>0</v>
      </c>
      <c r="V256" s="141">
        <f t="shared" si="87"/>
        <v>0</v>
      </c>
      <c r="W256" s="106"/>
    </row>
    <row r="257" spans="1:23" x14ac:dyDescent="0.3">
      <c r="B257" s="40">
        <v>239</v>
      </c>
      <c r="C257" s="53">
        <v>42608</v>
      </c>
      <c r="D257" s="59">
        <v>0.45503472222222219</v>
      </c>
      <c r="E257" s="54">
        <v>0.93956018518518514</v>
      </c>
      <c r="F257" s="54">
        <f t="shared" si="80"/>
        <v>0.48452546296296295</v>
      </c>
      <c r="G257" s="55">
        <v>11.5</v>
      </c>
      <c r="H257" s="55">
        <f t="shared" si="72"/>
        <v>1.5</v>
      </c>
      <c r="I257" s="55">
        <f t="shared" si="77"/>
        <v>10</v>
      </c>
      <c r="J257" s="57">
        <f t="shared" si="73"/>
        <v>0</v>
      </c>
      <c r="K257" s="56">
        <f t="shared" si="78"/>
        <v>0</v>
      </c>
      <c r="L257" s="67">
        <f t="shared" si="79"/>
        <v>0</v>
      </c>
      <c r="M257" s="56">
        <f t="shared" si="76"/>
        <v>0</v>
      </c>
      <c r="N257" s="56"/>
      <c r="O257" s="56"/>
      <c r="P257" s="56"/>
      <c r="Q257" s="56"/>
      <c r="R257" s="56"/>
      <c r="S257" s="55"/>
      <c r="T257" s="55"/>
      <c r="U257" s="58"/>
      <c r="V257" s="55"/>
      <c r="W257" s="85"/>
    </row>
    <row r="258" spans="1:23" x14ac:dyDescent="0.3">
      <c r="B258" s="40">
        <v>240</v>
      </c>
      <c r="C258" s="53">
        <v>42609</v>
      </c>
      <c r="D258" s="59">
        <v>0.55336805555555557</v>
      </c>
      <c r="E258" s="54">
        <v>0.93854166666666661</v>
      </c>
      <c r="F258" s="54">
        <f t="shared" si="80"/>
        <v>0.38517361111111104</v>
      </c>
      <c r="G258" s="55">
        <v>9</v>
      </c>
      <c r="H258" s="55">
        <f t="shared" si="72"/>
        <v>1.5</v>
      </c>
      <c r="I258" s="55">
        <f t="shared" si="77"/>
        <v>7.5</v>
      </c>
      <c r="J258" s="57">
        <f t="shared" si="73"/>
        <v>0</v>
      </c>
      <c r="K258" s="56">
        <f t="shared" si="78"/>
        <v>0</v>
      </c>
      <c r="L258" s="67">
        <f t="shared" si="79"/>
        <v>0</v>
      </c>
      <c r="M258" s="56">
        <f t="shared" si="76"/>
        <v>0</v>
      </c>
      <c r="N258" s="56"/>
      <c r="O258" s="56"/>
      <c r="P258" s="56"/>
      <c r="Q258" s="56"/>
      <c r="R258" s="56"/>
      <c r="S258" s="55"/>
      <c r="T258" s="55"/>
      <c r="U258" s="58"/>
      <c r="V258" s="55"/>
      <c r="W258" s="85"/>
    </row>
    <row r="259" spans="1:23" x14ac:dyDescent="0.3">
      <c r="B259" s="40">
        <v>241</v>
      </c>
      <c r="C259" s="53">
        <v>42610</v>
      </c>
      <c r="D259" s="59">
        <v>0.56193287037037043</v>
      </c>
      <c r="E259" s="54">
        <v>0.93767361111111114</v>
      </c>
      <c r="F259" s="54">
        <f t="shared" si="80"/>
        <v>0.37574074074074071</v>
      </c>
      <c r="G259" s="55">
        <v>9</v>
      </c>
      <c r="H259" s="55">
        <f t="shared" si="72"/>
        <v>1.5</v>
      </c>
      <c r="I259" s="55">
        <f t="shared" si="77"/>
        <v>7.5</v>
      </c>
      <c r="J259" s="57">
        <f>IF(I259-8&lt;0,0,(I259-8))</f>
        <v>0</v>
      </c>
      <c r="K259" s="56">
        <f t="shared" si="78"/>
        <v>0</v>
      </c>
      <c r="L259" s="67">
        <f t="shared" si="79"/>
        <v>0</v>
      </c>
      <c r="M259" s="56">
        <f t="shared" si="76"/>
        <v>0</v>
      </c>
      <c r="N259" s="56"/>
      <c r="O259" s="56"/>
      <c r="P259" s="56"/>
      <c r="Q259" s="56" t="s">
        <v>228</v>
      </c>
      <c r="R259" s="56">
        <f>IF(I259&gt;8,ROUND(2*1/3*104+6*2/3*104+(I259-8)*5/3*104,0),ROUND(2*1/3*104+(I259-2)*2/3*104,0))</f>
        <v>451</v>
      </c>
      <c r="S259" s="55"/>
      <c r="T259" s="55"/>
      <c r="U259" s="58"/>
      <c r="V259" s="55"/>
      <c r="W259" s="85"/>
    </row>
    <row r="260" spans="1:23" x14ac:dyDescent="0.3">
      <c r="A260" s="1"/>
      <c r="B260" s="40">
        <v>242</v>
      </c>
      <c r="C260" s="53">
        <v>42611</v>
      </c>
      <c r="D260" s="59">
        <v>0.45723379629629629</v>
      </c>
      <c r="E260" s="54">
        <v>0.91798611111111106</v>
      </c>
      <c r="F260" s="54">
        <f t="shared" si="80"/>
        <v>0.46075231481481477</v>
      </c>
      <c r="G260" s="55">
        <v>11</v>
      </c>
      <c r="H260" s="55">
        <f t="shared" si="72"/>
        <v>1.5</v>
      </c>
      <c r="I260" s="55">
        <f t="shared" si="77"/>
        <v>9.5</v>
      </c>
      <c r="J260" s="57">
        <f t="shared" si="73"/>
        <v>0</v>
      </c>
      <c r="K260" s="56">
        <f t="shared" si="78"/>
        <v>0</v>
      </c>
      <c r="L260" s="67">
        <f t="shared" si="79"/>
        <v>0</v>
      </c>
      <c r="M260" s="56">
        <f t="shared" si="76"/>
        <v>0</v>
      </c>
      <c r="N260" s="56"/>
      <c r="O260" s="56"/>
      <c r="P260" s="56"/>
      <c r="Q260" s="56"/>
      <c r="R260" s="56"/>
      <c r="S260" s="55"/>
      <c r="T260" s="55"/>
      <c r="U260" s="58"/>
      <c r="V260" s="55"/>
      <c r="W260" s="85"/>
    </row>
    <row r="261" spans="1:23" x14ac:dyDescent="0.3">
      <c r="A261" s="1"/>
      <c r="B261" s="40">
        <v>243</v>
      </c>
      <c r="C261" s="53">
        <v>42612</v>
      </c>
      <c r="D261" s="59">
        <v>0.45599537037037036</v>
      </c>
      <c r="E261" s="54">
        <v>0.91746527777777775</v>
      </c>
      <c r="F261" s="54">
        <f t="shared" si="80"/>
        <v>0.4614699074074074</v>
      </c>
      <c r="G261" s="55">
        <v>11</v>
      </c>
      <c r="H261" s="55">
        <f t="shared" si="72"/>
        <v>1.5</v>
      </c>
      <c r="I261" s="55">
        <f t="shared" si="77"/>
        <v>9.5</v>
      </c>
      <c r="J261" s="57">
        <f t="shared" si="73"/>
        <v>0</v>
      </c>
      <c r="K261" s="56">
        <f t="shared" si="78"/>
        <v>0</v>
      </c>
      <c r="L261" s="67">
        <f t="shared" si="79"/>
        <v>0</v>
      </c>
      <c r="M261" s="56">
        <f t="shared" si="76"/>
        <v>0</v>
      </c>
      <c r="N261" s="56"/>
      <c r="O261" s="56"/>
      <c r="P261" s="56"/>
      <c r="Q261" s="56"/>
      <c r="R261" s="56"/>
      <c r="S261" s="55"/>
      <c r="T261" s="55"/>
      <c r="U261" s="58"/>
      <c r="V261" s="55"/>
      <c r="W261" s="85"/>
    </row>
    <row r="262" spans="1:23" x14ac:dyDescent="0.3">
      <c r="A262" s="1"/>
      <c r="B262" s="40">
        <v>244</v>
      </c>
      <c r="C262" s="53">
        <v>42613</v>
      </c>
      <c r="D262" s="184" t="s">
        <v>25</v>
      </c>
      <c r="E262" s="185"/>
      <c r="F262" s="54"/>
      <c r="G262" s="55"/>
      <c r="H262" s="55"/>
      <c r="I262" s="55"/>
      <c r="J262" s="55">
        <f t="shared" si="73"/>
        <v>0</v>
      </c>
      <c r="K262" s="55"/>
      <c r="L262" s="67"/>
      <c r="M262" s="55"/>
      <c r="N262" s="55"/>
      <c r="O262" s="55"/>
      <c r="P262" s="55"/>
      <c r="Q262" s="55"/>
      <c r="R262" s="55"/>
      <c r="S262" s="55"/>
      <c r="T262" s="55"/>
      <c r="U262" s="58"/>
      <c r="V262" s="55"/>
      <c r="W262" s="85"/>
    </row>
    <row r="263" spans="1:23" x14ac:dyDescent="0.3">
      <c r="A263" s="8" t="s">
        <v>27</v>
      </c>
      <c r="B263" s="40">
        <v>245</v>
      </c>
      <c r="C263" s="53">
        <v>42614</v>
      </c>
      <c r="D263" s="59">
        <v>0.45255787037037037</v>
      </c>
      <c r="E263" s="54">
        <v>0.79673611111111109</v>
      </c>
      <c r="F263" s="54">
        <f>E263-D263</f>
        <v>0.34417824074074072</v>
      </c>
      <c r="G263" s="55">
        <v>8.5</v>
      </c>
      <c r="H263" s="55">
        <f t="shared" si="72"/>
        <v>0.5</v>
      </c>
      <c r="I263" s="55">
        <f>IF((G263="？"),"?",(G263-H263))</f>
        <v>8</v>
      </c>
      <c r="J263" s="57">
        <f t="shared" si="73"/>
        <v>0</v>
      </c>
      <c r="K263" s="56">
        <f>IF(2&lt;J263,2,J263)</f>
        <v>0</v>
      </c>
      <c r="L263" s="67">
        <f>J263-K263</f>
        <v>0</v>
      </c>
      <c r="M263" s="56">
        <f>IF(K263="?",0,ROUND(106*4/3*K263+106*5/3*L263,0))</f>
        <v>0</v>
      </c>
      <c r="N263" s="56"/>
      <c r="O263" s="56"/>
      <c r="P263" s="56"/>
      <c r="Q263" s="56"/>
      <c r="R263" s="56"/>
      <c r="S263" s="55"/>
      <c r="T263" s="55"/>
      <c r="U263" s="58"/>
      <c r="V263" s="55"/>
      <c r="W263" s="85"/>
    </row>
    <row r="264" spans="1:23" x14ac:dyDescent="0.3">
      <c r="A264" s="1" t="s">
        <v>152</v>
      </c>
      <c r="B264" s="40">
        <v>246</v>
      </c>
      <c r="C264" s="53">
        <v>42615</v>
      </c>
      <c r="D264" s="59">
        <v>0.46446759259259257</v>
      </c>
      <c r="E264" s="54">
        <v>0.91696759259259253</v>
      </c>
      <c r="F264" s="54">
        <f>E264-D264</f>
        <v>0.45249999999999996</v>
      </c>
      <c r="G264" s="55">
        <v>11</v>
      </c>
      <c r="H264" s="55">
        <f t="shared" si="72"/>
        <v>1.5</v>
      </c>
      <c r="I264" s="55">
        <f>IF((G264="？"),"?",(G264-H264))</f>
        <v>9.5</v>
      </c>
      <c r="J264" s="57">
        <f t="shared" si="73"/>
        <v>0</v>
      </c>
      <c r="K264" s="56">
        <f>IF(2&lt;J264,2,J264)</f>
        <v>0</v>
      </c>
      <c r="L264" s="67">
        <f>J264-K264</f>
        <v>0</v>
      </c>
      <c r="M264" s="56">
        <f t="shared" ref="M264:M292" si="88">IF(K264="?",0,ROUND(106*4/3*K264+106*5/3*L264,0))</f>
        <v>0</v>
      </c>
      <c r="N264" s="56"/>
      <c r="O264" s="56"/>
      <c r="P264" s="56"/>
      <c r="Q264" s="56"/>
      <c r="R264" s="56"/>
      <c r="S264" s="55"/>
      <c r="T264" s="55"/>
      <c r="U264" s="58"/>
      <c r="V264" s="55"/>
      <c r="W264" s="85"/>
    </row>
    <row r="265" spans="1:23" x14ac:dyDescent="0.3">
      <c r="A265" s="1" t="s">
        <v>153</v>
      </c>
      <c r="B265" s="40">
        <v>247</v>
      </c>
      <c r="C265" s="53">
        <v>42616</v>
      </c>
      <c r="D265" s="59">
        <v>0.546875</v>
      </c>
      <c r="E265" s="54">
        <v>0.93900462962962961</v>
      </c>
      <c r="F265" s="54">
        <f>E265-D265</f>
        <v>0.39212962962962961</v>
      </c>
      <c r="G265" s="55">
        <v>9.5</v>
      </c>
      <c r="H265" s="55">
        <f t="shared" si="72"/>
        <v>1.5</v>
      </c>
      <c r="I265" s="55">
        <f>IF((G265="？"),"?",(G265-H265))</f>
        <v>8</v>
      </c>
      <c r="J265" s="57">
        <f t="shared" si="73"/>
        <v>0</v>
      </c>
      <c r="K265" s="56">
        <f>IF(2&lt;J265,2,J265)</f>
        <v>0</v>
      </c>
      <c r="L265" s="67">
        <f>J265-K265</f>
        <v>0</v>
      </c>
      <c r="M265" s="56">
        <f t="shared" si="88"/>
        <v>0</v>
      </c>
      <c r="N265" s="56"/>
      <c r="O265" s="56"/>
      <c r="P265" s="56"/>
      <c r="Q265" s="56"/>
      <c r="R265" s="56"/>
      <c r="S265" s="55"/>
      <c r="T265" s="55"/>
      <c r="U265" s="58"/>
      <c r="V265" s="55"/>
      <c r="W265" s="85"/>
    </row>
    <row r="266" spans="1:23" x14ac:dyDescent="0.3">
      <c r="A266" s="1" t="s">
        <v>170</v>
      </c>
      <c r="B266" s="40">
        <v>248</v>
      </c>
      <c r="C266" s="53">
        <v>42617</v>
      </c>
      <c r="D266" s="59">
        <v>0.54644675925925923</v>
      </c>
      <c r="E266" s="54">
        <v>0.91848379629629628</v>
      </c>
      <c r="F266" s="54">
        <f>E266-D266</f>
        <v>0.37203703703703705</v>
      </c>
      <c r="G266" s="55">
        <v>9</v>
      </c>
      <c r="H266" s="55">
        <f t="shared" si="72"/>
        <v>1.5</v>
      </c>
      <c r="I266" s="55">
        <f>IF((G266="？"),"?",(G266-H266))</f>
        <v>7.5</v>
      </c>
      <c r="J266" s="57">
        <f t="shared" si="73"/>
        <v>0</v>
      </c>
      <c r="K266" s="56">
        <f>IF(2&lt;J266,2,J266)</f>
        <v>0</v>
      </c>
      <c r="L266" s="67">
        <f>J266-K266</f>
        <v>0</v>
      </c>
      <c r="M266" s="56">
        <f t="shared" si="88"/>
        <v>0</v>
      </c>
      <c r="N266" s="56"/>
      <c r="O266" s="56"/>
      <c r="P266" s="56"/>
      <c r="Q266" s="56"/>
      <c r="R266" s="56"/>
      <c r="S266" s="55"/>
      <c r="T266" s="55"/>
      <c r="U266" s="58"/>
      <c r="V266" s="55"/>
      <c r="W266" s="85"/>
    </row>
    <row r="267" spans="1:23" x14ac:dyDescent="0.3">
      <c r="A267" s="45" t="s">
        <v>52</v>
      </c>
      <c r="B267" s="40">
        <v>249</v>
      </c>
      <c r="C267" s="53">
        <v>42618</v>
      </c>
      <c r="D267" s="59">
        <v>0.45583333333333331</v>
      </c>
      <c r="E267" s="54">
        <v>0.91753472222222221</v>
      </c>
      <c r="F267" s="54">
        <f>E267-D267</f>
        <v>0.4617013888888889</v>
      </c>
      <c r="G267" s="55">
        <v>11</v>
      </c>
      <c r="H267" s="55">
        <f t="shared" si="72"/>
        <v>1.5</v>
      </c>
      <c r="I267" s="55">
        <f>IF((G267="？"),"?",(G267-H267))</f>
        <v>9.5</v>
      </c>
      <c r="J267" s="57">
        <f t="shared" si="73"/>
        <v>0</v>
      </c>
      <c r="K267" s="56">
        <f>IF(2&lt;J267,2,J267)</f>
        <v>0</v>
      </c>
      <c r="L267" s="67">
        <f>J267-K267</f>
        <v>0</v>
      </c>
      <c r="M267" s="56">
        <f t="shared" si="88"/>
        <v>0</v>
      </c>
      <c r="N267" s="56"/>
      <c r="O267" s="56"/>
      <c r="P267" s="56"/>
      <c r="Q267" s="56"/>
      <c r="R267" s="56"/>
      <c r="S267" s="55"/>
      <c r="T267" s="55"/>
      <c r="U267" s="58"/>
      <c r="V267" s="55"/>
      <c r="W267" s="85"/>
    </row>
    <row r="268" spans="1:23" x14ac:dyDescent="0.3">
      <c r="A268" s="1" t="s">
        <v>42</v>
      </c>
      <c r="B268" s="40">
        <v>250</v>
      </c>
      <c r="C268" s="53">
        <v>42619</v>
      </c>
      <c r="D268" s="184" t="s">
        <v>7</v>
      </c>
      <c r="E268" s="185"/>
      <c r="F268" s="54"/>
      <c r="G268" s="55"/>
      <c r="H268" s="55"/>
      <c r="I268" s="55"/>
      <c r="J268" s="57">
        <f t="shared" si="73"/>
        <v>0</v>
      </c>
      <c r="K268" s="56"/>
      <c r="L268" s="67"/>
      <c r="M268" s="56"/>
      <c r="N268" s="56"/>
      <c r="O268" s="56"/>
      <c r="P268" s="56"/>
      <c r="Q268" s="56"/>
      <c r="R268" s="56"/>
      <c r="S268" s="55"/>
      <c r="T268" s="55"/>
      <c r="U268" s="58"/>
      <c r="V268" s="55"/>
      <c r="W268" s="85"/>
    </row>
    <row r="269" spans="1:23" x14ac:dyDescent="0.3">
      <c r="A269" s="45"/>
      <c r="B269" s="40">
        <v>251</v>
      </c>
      <c r="C269" s="53">
        <v>42620</v>
      </c>
      <c r="D269" s="184" t="s">
        <v>7</v>
      </c>
      <c r="E269" s="185"/>
      <c r="F269" s="54"/>
      <c r="G269" s="55"/>
      <c r="H269" s="55"/>
      <c r="I269" s="55"/>
      <c r="J269" s="57">
        <f t="shared" si="73"/>
        <v>0</v>
      </c>
      <c r="K269" s="56"/>
      <c r="L269" s="67"/>
      <c r="M269" s="56"/>
      <c r="N269" s="56"/>
      <c r="O269" s="56"/>
      <c r="P269" s="56"/>
      <c r="Q269" s="56"/>
      <c r="R269" s="56"/>
      <c r="S269" s="55"/>
      <c r="T269" s="55"/>
      <c r="U269" s="58"/>
      <c r="V269" s="55"/>
      <c r="W269" s="85"/>
    </row>
    <row r="270" spans="1:23" x14ac:dyDescent="0.3">
      <c r="A270" s="45"/>
      <c r="B270" s="40">
        <v>252</v>
      </c>
      <c r="C270" s="53">
        <v>42621</v>
      </c>
      <c r="D270" s="184" t="s">
        <v>7</v>
      </c>
      <c r="E270" s="185"/>
      <c r="F270" s="54"/>
      <c r="G270" s="55"/>
      <c r="H270" s="55"/>
      <c r="I270" s="55"/>
      <c r="J270" s="57">
        <f t="shared" si="73"/>
        <v>0</v>
      </c>
      <c r="K270" s="56"/>
      <c r="L270" s="67"/>
      <c r="M270" s="56"/>
      <c r="N270" s="56"/>
      <c r="O270" s="56"/>
      <c r="P270" s="56"/>
      <c r="Q270" s="56"/>
      <c r="R270" s="56"/>
      <c r="S270" s="55"/>
      <c r="T270" s="55"/>
      <c r="U270" s="58"/>
      <c r="V270" s="55"/>
      <c r="W270" s="85"/>
    </row>
    <row r="271" spans="1:23" x14ac:dyDescent="0.3">
      <c r="A271" s="45"/>
      <c r="B271" s="40">
        <v>253</v>
      </c>
      <c r="C271" s="53">
        <v>42622</v>
      </c>
      <c r="D271" s="59">
        <v>0.46135416666666668</v>
      </c>
      <c r="E271" s="54">
        <v>0.92170138888888886</v>
      </c>
      <c r="F271" s="54">
        <f t="shared" ref="F271:F292" si="89">E271-D271</f>
        <v>0.46034722222222219</v>
      </c>
      <c r="G271" s="55">
        <v>11</v>
      </c>
      <c r="H271" s="55">
        <f t="shared" ref="H271:H334" si="90">IF(G271&gt;=9,1.5,0.5)</f>
        <v>1.5</v>
      </c>
      <c r="I271" s="55">
        <f>IF((G271="？"),"?",(G271-H271))</f>
        <v>9.5</v>
      </c>
      <c r="J271" s="57">
        <f t="shared" si="73"/>
        <v>0</v>
      </c>
      <c r="K271" s="56">
        <f>IF(2&lt;J271,2,J271)</f>
        <v>0</v>
      </c>
      <c r="L271" s="67">
        <f>J271-K271</f>
        <v>0</v>
      </c>
      <c r="M271" s="56">
        <f>IF(K271="?",0,ROUND(106*4/3*K271+106*5/3*L271,0))</f>
        <v>0</v>
      </c>
      <c r="N271" s="56"/>
      <c r="O271" s="56"/>
      <c r="P271" s="56"/>
      <c r="Q271" s="56"/>
      <c r="R271" s="56"/>
      <c r="S271" s="55"/>
      <c r="T271" s="55"/>
      <c r="U271" s="58"/>
      <c r="V271" s="55"/>
      <c r="W271" s="85"/>
    </row>
    <row r="272" spans="1:23" x14ac:dyDescent="0.3">
      <c r="A272" s="45"/>
      <c r="B272" s="40">
        <v>254</v>
      </c>
      <c r="C272" s="53">
        <v>42623</v>
      </c>
      <c r="D272" s="59">
        <v>0.54329861111111111</v>
      </c>
      <c r="E272" s="54">
        <v>0.93876157407407401</v>
      </c>
      <c r="F272" s="54">
        <f t="shared" si="89"/>
        <v>0.39546296296296291</v>
      </c>
      <c r="G272" s="55">
        <v>9.5</v>
      </c>
      <c r="H272" s="55">
        <f t="shared" si="90"/>
        <v>1.5</v>
      </c>
      <c r="I272" s="55">
        <f>IF((G272="？"),"?",(G272-H272))</f>
        <v>8</v>
      </c>
      <c r="J272" s="57">
        <f t="shared" si="73"/>
        <v>0</v>
      </c>
      <c r="K272" s="56">
        <f>IF(2&lt;J272,2,J272)</f>
        <v>0</v>
      </c>
      <c r="L272" s="67">
        <f>J272-K272</f>
        <v>0</v>
      </c>
      <c r="M272" s="56">
        <f>IF(K272="?",0,ROUND(106*4/3*K272+106*5/3*L272,0))</f>
        <v>0</v>
      </c>
      <c r="N272" s="56"/>
      <c r="O272" s="56"/>
      <c r="P272" s="56"/>
      <c r="Q272" s="56"/>
      <c r="R272" s="56"/>
      <c r="S272" s="55"/>
      <c r="T272" s="55"/>
      <c r="U272" s="58"/>
      <c r="V272" s="55"/>
      <c r="W272" s="85"/>
    </row>
    <row r="273" spans="1:23" x14ac:dyDescent="0.3">
      <c r="A273" s="45"/>
      <c r="B273" s="40">
        <v>255</v>
      </c>
      <c r="C273" s="53">
        <v>42624</v>
      </c>
      <c r="D273" s="59">
        <v>0.43479166666666669</v>
      </c>
      <c r="E273" s="54">
        <v>0.91804398148148147</v>
      </c>
      <c r="F273" s="54">
        <f t="shared" si="89"/>
        <v>0.48325231481481479</v>
      </c>
      <c r="G273" s="55">
        <v>11.5</v>
      </c>
      <c r="H273" s="55">
        <f t="shared" si="90"/>
        <v>1.5</v>
      </c>
      <c r="I273" s="55">
        <f>IF((G273="？"),"?",(G273-H273))</f>
        <v>10</v>
      </c>
      <c r="J273" s="57">
        <f t="shared" si="73"/>
        <v>0</v>
      </c>
      <c r="K273" s="56">
        <f>IF(2&lt;J273,2,J273)</f>
        <v>0</v>
      </c>
      <c r="L273" s="67">
        <f>J273-K273</f>
        <v>0</v>
      </c>
      <c r="M273" s="56">
        <f>IF(K273="?",0,ROUND(106*4/3*K273+106*5/3*L273,0))</f>
        <v>0</v>
      </c>
      <c r="N273" s="56"/>
      <c r="O273" s="56"/>
      <c r="P273" s="56"/>
      <c r="Q273" s="56"/>
      <c r="R273" s="56"/>
      <c r="S273" s="55"/>
      <c r="T273" s="55"/>
      <c r="U273" s="58"/>
      <c r="V273" s="55"/>
      <c r="W273" s="85"/>
    </row>
    <row r="274" spans="1:23" x14ac:dyDescent="0.3">
      <c r="A274" s="45"/>
      <c r="B274" s="40">
        <v>256</v>
      </c>
      <c r="C274" s="53">
        <v>42625</v>
      </c>
      <c r="D274" s="59" t="s">
        <v>36</v>
      </c>
      <c r="E274" s="54">
        <v>0.91497685185185185</v>
      </c>
      <c r="F274" s="54"/>
      <c r="G274" s="55">
        <v>11.5</v>
      </c>
      <c r="H274" s="55">
        <f t="shared" si="90"/>
        <v>1.5</v>
      </c>
      <c r="I274" s="55">
        <f>IF((G274="？"),"?",(G274-H274))</f>
        <v>10</v>
      </c>
      <c r="J274" s="57">
        <f>IF(I274-8&lt;0,0,(I274-8))</f>
        <v>2</v>
      </c>
      <c r="K274" s="56">
        <f>IF(2&lt;J274,2,J274)</f>
        <v>2</v>
      </c>
      <c r="L274" s="67">
        <f>J274-K274</f>
        <v>0</v>
      </c>
      <c r="M274" s="56">
        <f>IF(K274="?",0,ROUND(106*4/3*K274+106*5/3*L274,0))</f>
        <v>283</v>
      </c>
      <c r="N274" s="56"/>
      <c r="O274" s="56"/>
      <c r="P274" s="56"/>
      <c r="Q274" s="56"/>
      <c r="R274" s="56"/>
      <c r="S274" s="55"/>
      <c r="T274" s="55"/>
      <c r="U274" s="58" t="s">
        <v>228</v>
      </c>
      <c r="V274" s="113">
        <v>1127</v>
      </c>
      <c r="W274" s="85"/>
    </row>
    <row r="275" spans="1:23" x14ac:dyDescent="0.3">
      <c r="A275" s="1"/>
      <c r="B275" s="40">
        <v>257</v>
      </c>
      <c r="C275" s="53">
        <v>42626</v>
      </c>
      <c r="D275" s="184" t="s">
        <v>25</v>
      </c>
      <c r="E275" s="185"/>
      <c r="F275" s="54"/>
      <c r="G275" s="55"/>
      <c r="H275" s="55"/>
      <c r="I275" s="55"/>
      <c r="J275" s="57">
        <f t="shared" si="73"/>
        <v>0</v>
      </c>
      <c r="K275" s="56"/>
      <c r="L275" s="67"/>
      <c r="M275" s="56"/>
      <c r="N275" s="56"/>
      <c r="O275" s="56"/>
      <c r="P275" s="56"/>
      <c r="Q275" s="56"/>
      <c r="R275" s="56"/>
      <c r="S275" s="55"/>
      <c r="T275" s="55"/>
      <c r="U275" s="58"/>
      <c r="V275" s="55"/>
      <c r="W275" s="85"/>
    </row>
    <row r="276" spans="1:23" x14ac:dyDescent="0.3">
      <c r="A276" s="1"/>
      <c r="B276" s="40">
        <v>258</v>
      </c>
      <c r="C276" s="53">
        <v>42627</v>
      </c>
      <c r="D276" s="184" t="s">
        <v>25</v>
      </c>
      <c r="E276" s="185"/>
      <c r="F276" s="54"/>
      <c r="G276" s="55"/>
      <c r="H276" s="55"/>
      <c r="I276" s="55"/>
      <c r="J276" s="57">
        <f t="shared" si="73"/>
        <v>0</v>
      </c>
      <c r="K276" s="56"/>
      <c r="L276" s="67"/>
      <c r="M276" s="56"/>
      <c r="N276" s="56"/>
      <c r="O276" s="56"/>
      <c r="P276" s="56"/>
      <c r="Q276" s="56"/>
      <c r="R276" s="56"/>
      <c r="S276" s="55"/>
      <c r="T276" s="55"/>
      <c r="U276" s="58"/>
      <c r="V276" s="55"/>
      <c r="W276" s="85"/>
    </row>
    <row r="277" spans="1:23" ht="32.4" x14ac:dyDescent="0.3">
      <c r="A277" s="1"/>
      <c r="B277" s="40">
        <v>259</v>
      </c>
      <c r="C277" s="53">
        <v>42628</v>
      </c>
      <c r="D277" s="59" t="s">
        <v>36</v>
      </c>
      <c r="E277" s="54">
        <v>0.94219907407407411</v>
      </c>
      <c r="F277" s="54"/>
      <c r="G277" s="55">
        <v>12.5</v>
      </c>
      <c r="H277" s="55">
        <f t="shared" si="90"/>
        <v>1.5</v>
      </c>
      <c r="I277" s="55">
        <f>IF((G277="？"),"?",(G277-H277))</f>
        <v>11</v>
      </c>
      <c r="J277" s="57">
        <f t="shared" si="73"/>
        <v>1</v>
      </c>
      <c r="K277" s="56">
        <f>IF(2&lt;J277,2,J277)</f>
        <v>1</v>
      </c>
      <c r="L277" s="67">
        <f>J277-K277</f>
        <v>0</v>
      </c>
      <c r="M277" s="56">
        <f t="shared" si="88"/>
        <v>141</v>
      </c>
      <c r="N277" s="56"/>
      <c r="O277" s="56"/>
      <c r="P277" s="56"/>
      <c r="Q277" s="56"/>
      <c r="R277" s="56"/>
      <c r="S277" s="55"/>
      <c r="T277" s="55"/>
      <c r="U277" s="58"/>
      <c r="V277" s="113"/>
      <c r="W277" s="85" t="s">
        <v>249</v>
      </c>
    </row>
    <row r="278" spans="1:23" x14ac:dyDescent="0.3">
      <c r="A278" s="1"/>
      <c r="B278" s="40">
        <v>260</v>
      </c>
      <c r="C278" s="53">
        <v>42629</v>
      </c>
      <c r="D278" s="59">
        <v>0.43416666666666665</v>
      </c>
      <c r="E278" s="54">
        <v>0.93917824074074074</v>
      </c>
      <c r="F278" s="54">
        <f t="shared" si="89"/>
        <v>0.50501157407407415</v>
      </c>
      <c r="G278" s="55">
        <v>12</v>
      </c>
      <c r="H278" s="55">
        <f t="shared" si="90"/>
        <v>1.5</v>
      </c>
      <c r="I278" s="55">
        <f t="shared" ref="I278:I292" si="91">IF((G278="？"),"?",(G278-H278))</f>
        <v>10.5</v>
      </c>
      <c r="J278" s="57">
        <f t="shared" si="73"/>
        <v>0.5</v>
      </c>
      <c r="K278" s="56">
        <f t="shared" ref="K278:K292" si="92">IF(2&lt;J278,2,J278)</f>
        <v>0.5</v>
      </c>
      <c r="L278" s="67">
        <f t="shared" ref="L278:L292" si="93">J278-K278</f>
        <v>0</v>
      </c>
      <c r="M278" s="56">
        <f t="shared" si="88"/>
        <v>71</v>
      </c>
      <c r="N278" s="56"/>
      <c r="O278" s="56"/>
      <c r="P278" s="56"/>
      <c r="Q278" s="56"/>
      <c r="R278" s="56"/>
      <c r="S278" s="55"/>
      <c r="T278" s="55"/>
      <c r="U278" s="58"/>
      <c r="V278" s="55"/>
      <c r="W278" s="85"/>
    </row>
    <row r="279" spans="1:23" x14ac:dyDescent="0.3">
      <c r="A279" s="1"/>
      <c r="B279" s="40">
        <v>261</v>
      </c>
      <c r="C279" s="53">
        <v>42630</v>
      </c>
      <c r="D279" s="59">
        <v>0.45008101851851851</v>
      </c>
      <c r="E279" s="54">
        <v>0.94006944444444451</v>
      </c>
      <c r="F279" s="54">
        <f t="shared" si="89"/>
        <v>0.48998842592592601</v>
      </c>
      <c r="G279" s="55">
        <v>12</v>
      </c>
      <c r="H279" s="55">
        <f t="shared" si="90"/>
        <v>1.5</v>
      </c>
      <c r="I279" s="55">
        <f t="shared" si="91"/>
        <v>10.5</v>
      </c>
      <c r="J279" s="57">
        <f t="shared" si="73"/>
        <v>0.5</v>
      </c>
      <c r="K279" s="56">
        <f t="shared" si="92"/>
        <v>0.5</v>
      </c>
      <c r="L279" s="67">
        <f t="shared" si="93"/>
        <v>0</v>
      </c>
      <c r="M279" s="56">
        <f t="shared" si="88"/>
        <v>71</v>
      </c>
      <c r="N279" s="56"/>
      <c r="O279" s="56"/>
      <c r="P279" s="56"/>
      <c r="Q279" s="56"/>
      <c r="R279" s="56"/>
      <c r="S279" s="55"/>
      <c r="T279" s="55"/>
      <c r="U279" s="58"/>
      <c r="V279" s="55"/>
      <c r="W279" s="85"/>
    </row>
    <row r="280" spans="1:23" x14ac:dyDescent="0.3">
      <c r="A280" s="1"/>
      <c r="B280" s="40">
        <v>262</v>
      </c>
      <c r="C280" s="53">
        <v>42631</v>
      </c>
      <c r="D280" s="59">
        <v>0.4424305555555556</v>
      </c>
      <c r="E280" s="54">
        <v>0.92746527777777776</v>
      </c>
      <c r="F280" s="54">
        <f t="shared" si="89"/>
        <v>0.48503472222222216</v>
      </c>
      <c r="G280" s="55">
        <v>11.5</v>
      </c>
      <c r="H280" s="55">
        <f t="shared" si="90"/>
        <v>1.5</v>
      </c>
      <c r="I280" s="55">
        <f t="shared" si="91"/>
        <v>10</v>
      </c>
      <c r="J280" s="57">
        <f t="shared" si="73"/>
        <v>0</v>
      </c>
      <c r="K280" s="56">
        <f t="shared" si="92"/>
        <v>0</v>
      </c>
      <c r="L280" s="67">
        <f t="shared" si="93"/>
        <v>0</v>
      </c>
      <c r="M280" s="56">
        <f t="shared" si="88"/>
        <v>0</v>
      </c>
      <c r="N280" s="56"/>
      <c r="O280" s="56"/>
      <c r="P280" s="56"/>
      <c r="Q280" s="56"/>
      <c r="R280" s="56"/>
      <c r="S280" s="55"/>
      <c r="T280" s="55"/>
      <c r="U280" s="58"/>
      <c r="V280" s="55"/>
      <c r="W280" s="85"/>
    </row>
    <row r="281" spans="1:23" x14ac:dyDescent="0.3">
      <c r="A281" s="1"/>
      <c r="B281" s="40">
        <v>263</v>
      </c>
      <c r="C281" s="53">
        <v>42632</v>
      </c>
      <c r="D281" s="184" t="s">
        <v>25</v>
      </c>
      <c r="E281" s="185"/>
      <c r="F281" s="54"/>
      <c r="G281" s="55"/>
      <c r="H281" s="55"/>
      <c r="I281" s="55"/>
      <c r="J281" s="57">
        <f t="shared" si="73"/>
        <v>0</v>
      </c>
      <c r="K281" s="56"/>
      <c r="L281" s="67"/>
      <c r="M281" s="56">
        <f t="shared" si="88"/>
        <v>0</v>
      </c>
      <c r="N281" s="56"/>
      <c r="O281" s="56"/>
      <c r="P281" s="56"/>
      <c r="Q281" s="56"/>
      <c r="R281" s="56"/>
      <c r="S281" s="55"/>
      <c r="T281" s="55"/>
      <c r="U281" s="58"/>
      <c r="V281" s="55"/>
      <c r="W281" s="85"/>
    </row>
    <row r="282" spans="1:23" x14ac:dyDescent="0.3">
      <c r="B282" s="40">
        <v>264</v>
      </c>
      <c r="C282" s="53">
        <v>42633</v>
      </c>
      <c r="D282" s="59">
        <v>0.54658564814814814</v>
      </c>
      <c r="E282" s="54">
        <v>0.91770833333333324</v>
      </c>
      <c r="F282" s="54">
        <f t="shared" si="89"/>
        <v>0.3711226851851851</v>
      </c>
      <c r="G282" s="55">
        <v>9</v>
      </c>
      <c r="H282" s="55">
        <f t="shared" si="90"/>
        <v>1.5</v>
      </c>
      <c r="I282" s="55">
        <f t="shared" si="91"/>
        <v>7.5</v>
      </c>
      <c r="J282" s="57">
        <f t="shared" ref="J282:J348" si="94">IF(I282-10&lt;0,0,(I282-10))</f>
        <v>0</v>
      </c>
      <c r="K282" s="56">
        <f t="shared" si="92"/>
        <v>0</v>
      </c>
      <c r="L282" s="67">
        <f t="shared" si="93"/>
        <v>0</v>
      </c>
      <c r="M282" s="56">
        <f t="shared" si="88"/>
        <v>0</v>
      </c>
      <c r="N282" s="56">
        <v>2</v>
      </c>
      <c r="O282" s="56">
        <v>2</v>
      </c>
      <c r="P282" s="56">
        <f t="shared" ref="P282:P284" si="95">IF(O282&gt;6,ROUND(N282*4/3*106+6*5/3*106+(O282-6)*8/3*106,0),ROUND(N282*4/3*106+O282*5/3*106,0))</f>
        <v>636</v>
      </c>
      <c r="Q282" s="56"/>
      <c r="R282" s="56"/>
      <c r="S282" s="55"/>
      <c r="T282" s="55"/>
      <c r="U282" s="58"/>
      <c r="V282" s="55"/>
      <c r="W282" s="85"/>
    </row>
    <row r="283" spans="1:23" x14ac:dyDescent="0.3">
      <c r="A283" s="192"/>
      <c r="B283" s="40">
        <v>265</v>
      </c>
      <c r="C283" s="53">
        <v>42634</v>
      </c>
      <c r="D283" s="59">
        <v>0.46153935185185185</v>
      </c>
      <c r="E283" s="54">
        <v>0.91748842592592583</v>
      </c>
      <c r="F283" s="54">
        <f t="shared" si="89"/>
        <v>0.45594907407407398</v>
      </c>
      <c r="G283" s="55">
        <v>11</v>
      </c>
      <c r="H283" s="55">
        <f t="shared" si="90"/>
        <v>1.5</v>
      </c>
      <c r="I283" s="55">
        <f t="shared" si="91"/>
        <v>9.5</v>
      </c>
      <c r="J283" s="57">
        <f t="shared" si="94"/>
        <v>0</v>
      </c>
      <c r="K283" s="56">
        <f t="shared" si="92"/>
        <v>0</v>
      </c>
      <c r="L283" s="67">
        <f t="shared" si="93"/>
        <v>0</v>
      </c>
      <c r="M283" s="56">
        <f t="shared" si="88"/>
        <v>0</v>
      </c>
      <c r="N283" s="56">
        <v>2</v>
      </c>
      <c r="O283" s="56">
        <v>7.5</v>
      </c>
      <c r="P283" s="56">
        <f t="shared" si="95"/>
        <v>1767</v>
      </c>
      <c r="Q283" s="56"/>
      <c r="R283" s="56"/>
      <c r="S283" s="55"/>
      <c r="T283" s="55"/>
      <c r="U283" s="58"/>
      <c r="V283" s="55"/>
      <c r="W283" s="85"/>
    </row>
    <row r="284" spans="1:23" x14ac:dyDescent="0.3">
      <c r="A284" s="192"/>
      <c r="B284" s="40">
        <v>266</v>
      </c>
      <c r="C284" s="53">
        <v>42635</v>
      </c>
      <c r="D284" s="59">
        <v>0.45851851851851855</v>
      </c>
      <c r="E284" s="54">
        <v>0.81258101851851849</v>
      </c>
      <c r="F284" s="54">
        <f t="shared" si="89"/>
        <v>0.35406249999999995</v>
      </c>
      <c r="G284" s="55">
        <v>8.5</v>
      </c>
      <c r="H284" s="55">
        <f t="shared" si="90"/>
        <v>0.5</v>
      </c>
      <c r="I284" s="55">
        <f t="shared" si="91"/>
        <v>8</v>
      </c>
      <c r="J284" s="57">
        <f t="shared" si="94"/>
        <v>0</v>
      </c>
      <c r="K284" s="56">
        <f t="shared" si="92"/>
        <v>0</v>
      </c>
      <c r="L284" s="67">
        <f t="shared" si="93"/>
        <v>0</v>
      </c>
      <c r="M284" s="56">
        <f t="shared" si="88"/>
        <v>0</v>
      </c>
      <c r="N284" s="56">
        <v>2</v>
      </c>
      <c r="O284" s="56">
        <v>6</v>
      </c>
      <c r="P284" s="56">
        <f t="shared" si="95"/>
        <v>1343</v>
      </c>
      <c r="Q284" s="56"/>
      <c r="R284" s="56"/>
      <c r="S284" s="55"/>
      <c r="T284" s="55"/>
      <c r="U284" s="58"/>
      <c r="V284" s="55"/>
      <c r="W284" s="85"/>
    </row>
    <row r="285" spans="1:23" x14ac:dyDescent="0.3">
      <c r="A285" s="192"/>
      <c r="B285" s="14"/>
      <c r="C285" s="19" t="s">
        <v>5</v>
      </c>
      <c r="D285" s="19"/>
      <c r="E285" s="19"/>
      <c r="F285" s="20"/>
      <c r="G285" s="21">
        <f t="shared" ref="G285" si="96">SUM(G257:G284)</f>
        <v>220.5</v>
      </c>
      <c r="H285" s="21">
        <f t="shared" ref="H285" si="97">SUM(H257:H284)</f>
        <v>29.5</v>
      </c>
      <c r="I285" s="21">
        <f t="shared" ref="I285" si="98">SUM(I257:I284)</f>
        <v>191</v>
      </c>
      <c r="J285" s="21">
        <f t="shared" ref="J285" si="99">SUM(J257:J284)</f>
        <v>4</v>
      </c>
      <c r="K285" s="21">
        <f t="shared" ref="K285" si="100">SUM(K257:K284)</f>
        <v>4</v>
      </c>
      <c r="L285" s="21">
        <f t="shared" ref="L285" si="101">SUM(L257:L284)</f>
        <v>0</v>
      </c>
      <c r="M285" s="21">
        <f t="shared" ref="M285" si="102">SUM(M257:M284)</f>
        <v>566</v>
      </c>
      <c r="N285" s="21">
        <f t="shared" ref="N285:P285" si="103">SUM(N257:N284)</f>
        <v>6</v>
      </c>
      <c r="O285" s="21">
        <f t="shared" si="103"/>
        <v>15.5</v>
      </c>
      <c r="P285" s="21">
        <f t="shared" si="103"/>
        <v>3746</v>
      </c>
      <c r="Q285" s="21">
        <v>1</v>
      </c>
      <c r="R285" s="21">
        <f t="shared" ref="R285:V285" si="104">SUM(R257:R284)</f>
        <v>451</v>
      </c>
      <c r="S285" s="21">
        <f t="shared" si="104"/>
        <v>0</v>
      </c>
      <c r="T285" s="21">
        <f t="shared" si="104"/>
        <v>0</v>
      </c>
      <c r="U285" s="21">
        <v>1</v>
      </c>
      <c r="V285" s="21">
        <f t="shared" si="104"/>
        <v>1127</v>
      </c>
      <c r="W285" s="106" t="s">
        <v>197</v>
      </c>
    </row>
    <row r="286" spans="1:23" ht="32.4" x14ac:dyDescent="0.3">
      <c r="A286" s="192"/>
      <c r="B286" s="127"/>
      <c r="C286" s="116" t="s">
        <v>230</v>
      </c>
      <c r="D286" s="114"/>
      <c r="E286" s="115"/>
      <c r="F286" s="20"/>
      <c r="G286" s="141">
        <f>G285-G259</f>
        <v>211.5</v>
      </c>
      <c r="H286" s="141">
        <f>H285-H259</f>
        <v>28</v>
      </c>
      <c r="I286" s="141">
        <f>I285-J274-I259</f>
        <v>181.5</v>
      </c>
      <c r="J286" s="141">
        <f>J285-J274-J259</f>
        <v>2</v>
      </c>
      <c r="K286" s="141">
        <f t="shared" ref="K286:M286" si="105">K285-K274-K259</f>
        <v>2</v>
      </c>
      <c r="L286" s="141">
        <f t="shared" si="105"/>
        <v>0</v>
      </c>
      <c r="M286" s="141">
        <f t="shared" si="105"/>
        <v>283</v>
      </c>
      <c r="N286" s="141">
        <f t="shared" ref="N286:P286" si="106">N285</f>
        <v>6</v>
      </c>
      <c r="O286" s="141">
        <f t="shared" si="106"/>
        <v>15.5</v>
      </c>
      <c r="P286" s="141">
        <f t="shared" si="106"/>
        <v>3746</v>
      </c>
      <c r="Q286" s="141">
        <f t="shared" ref="Q286:V286" si="107">Q285</f>
        <v>1</v>
      </c>
      <c r="R286" s="141">
        <f t="shared" si="107"/>
        <v>451</v>
      </c>
      <c r="S286" s="141">
        <f t="shared" si="107"/>
        <v>0</v>
      </c>
      <c r="T286" s="141">
        <f t="shared" si="107"/>
        <v>0</v>
      </c>
      <c r="U286" s="141">
        <f t="shared" si="107"/>
        <v>1</v>
      </c>
      <c r="V286" s="141">
        <f t="shared" si="107"/>
        <v>1127</v>
      </c>
      <c r="W286" s="106"/>
    </row>
    <row r="287" spans="1:23" x14ac:dyDescent="0.3">
      <c r="A287" s="192"/>
      <c r="B287" s="14">
        <v>267</v>
      </c>
      <c r="C287" s="15">
        <v>42636</v>
      </c>
      <c r="D287" s="44">
        <v>0.48871527777777773</v>
      </c>
      <c r="E287" s="43">
        <v>0.93849537037037034</v>
      </c>
      <c r="F287" s="16">
        <f t="shared" si="89"/>
        <v>0.44978009259259261</v>
      </c>
      <c r="G287" s="17">
        <v>11</v>
      </c>
      <c r="H287" s="17">
        <f t="shared" si="90"/>
        <v>1.5</v>
      </c>
      <c r="I287" s="17">
        <f t="shared" si="91"/>
        <v>9.5</v>
      </c>
      <c r="J287" s="13">
        <f t="shared" si="94"/>
        <v>0</v>
      </c>
      <c r="K287" s="38">
        <f t="shared" si="92"/>
        <v>0</v>
      </c>
      <c r="L287" s="33">
        <f t="shared" si="93"/>
        <v>0</v>
      </c>
      <c r="M287" s="38">
        <f t="shared" si="88"/>
        <v>0</v>
      </c>
      <c r="N287" s="38"/>
      <c r="O287" s="38"/>
      <c r="P287" s="38"/>
      <c r="Q287" s="38"/>
      <c r="R287" s="38"/>
      <c r="S287" s="17"/>
      <c r="T287" s="17"/>
      <c r="U287" s="18"/>
      <c r="V287" s="17"/>
      <c r="W287" s="85"/>
    </row>
    <row r="288" spans="1:23" x14ac:dyDescent="0.3">
      <c r="B288" s="14">
        <v>268</v>
      </c>
      <c r="C288" s="15">
        <v>42637</v>
      </c>
      <c r="D288" s="44">
        <v>0.44307870370370367</v>
      </c>
      <c r="E288" s="43">
        <v>0.94457175925925929</v>
      </c>
      <c r="F288" s="16">
        <f t="shared" si="89"/>
        <v>0.50149305555555568</v>
      </c>
      <c r="G288" s="17">
        <v>12</v>
      </c>
      <c r="H288" s="17">
        <f t="shared" si="90"/>
        <v>1.5</v>
      </c>
      <c r="I288" s="17">
        <f t="shared" si="91"/>
        <v>10.5</v>
      </c>
      <c r="J288" s="13">
        <f t="shared" si="94"/>
        <v>0.5</v>
      </c>
      <c r="K288" s="38">
        <f t="shared" si="92"/>
        <v>0.5</v>
      </c>
      <c r="L288" s="33">
        <f t="shared" si="93"/>
        <v>0</v>
      </c>
      <c r="M288" s="38">
        <f t="shared" si="88"/>
        <v>71</v>
      </c>
      <c r="N288" s="38"/>
      <c r="O288" s="38"/>
      <c r="P288" s="38"/>
      <c r="Q288" s="38"/>
      <c r="R288" s="38"/>
      <c r="S288" s="17"/>
      <c r="T288" s="17"/>
      <c r="U288" s="18"/>
      <c r="V288" s="17"/>
      <c r="W288" s="85"/>
    </row>
    <row r="289" spans="1:23" x14ac:dyDescent="0.3">
      <c r="B289" s="14">
        <v>269</v>
      </c>
      <c r="C289" s="15">
        <v>42638</v>
      </c>
      <c r="D289" s="44">
        <v>0.44004629629629632</v>
      </c>
      <c r="E289" s="43">
        <v>0.91782407407407407</v>
      </c>
      <c r="F289" s="16">
        <f t="shared" si="89"/>
        <v>0.47777777777777775</v>
      </c>
      <c r="G289" s="17">
        <v>11.5</v>
      </c>
      <c r="H289" s="17">
        <f t="shared" si="90"/>
        <v>1.5</v>
      </c>
      <c r="I289" s="17">
        <f t="shared" si="91"/>
        <v>10</v>
      </c>
      <c r="J289" s="13">
        <f>IF(I289-8&lt;0,0,(I289-8))</f>
        <v>2</v>
      </c>
      <c r="K289" s="38">
        <f t="shared" si="92"/>
        <v>2</v>
      </c>
      <c r="L289" s="33">
        <f t="shared" si="93"/>
        <v>0</v>
      </c>
      <c r="M289" s="38">
        <f t="shared" si="88"/>
        <v>283</v>
      </c>
      <c r="N289" s="38"/>
      <c r="O289" s="38"/>
      <c r="P289" s="38"/>
      <c r="Q289" s="38"/>
      <c r="R289" s="38"/>
      <c r="S289" s="17"/>
      <c r="T289" s="17"/>
      <c r="U289" s="18" t="s">
        <v>228</v>
      </c>
      <c r="V289" s="90">
        <v>1127</v>
      </c>
      <c r="W289" s="85"/>
    </row>
    <row r="290" spans="1:23" x14ac:dyDescent="0.3">
      <c r="B290" s="14">
        <v>270</v>
      </c>
      <c r="C290" s="15">
        <v>42639</v>
      </c>
      <c r="D290" s="44">
        <v>0.46032407407407411</v>
      </c>
      <c r="E290" s="43">
        <v>0.9178587962962963</v>
      </c>
      <c r="F290" s="16">
        <f t="shared" si="89"/>
        <v>0.45753472222222219</v>
      </c>
      <c r="G290" s="17">
        <v>11</v>
      </c>
      <c r="H290" s="17">
        <f t="shared" si="90"/>
        <v>1.5</v>
      </c>
      <c r="I290" s="17">
        <f t="shared" si="91"/>
        <v>9.5</v>
      </c>
      <c r="J290" s="13">
        <f t="shared" si="94"/>
        <v>0</v>
      </c>
      <c r="K290" s="38">
        <f t="shared" si="92"/>
        <v>0</v>
      </c>
      <c r="L290" s="33">
        <f t="shared" si="93"/>
        <v>0</v>
      </c>
      <c r="M290" s="38">
        <f t="shared" si="88"/>
        <v>0</v>
      </c>
      <c r="N290" s="38"/>
      <c r="O290" s="38"/>
      <c r="P290" s="38"/>
      <c r="Q290" s="38"/>
      <c r="R290" s="38"/>
      <c r="S290" s="17"/>
      <c r="T290" s="17"/>
      <c r="U290" s="18"/>
      <c r="V290" s="17"/>
      <c r="W290" s="85"/>
    </row>
    <row r="291" spans="1:23" x14ac:dyDescent="0.3">
      <c r="A291" s="1"/>
      <c r="B291" s="14">
        <v>271</v>
      </c>
      <c r="C291" s="15">
        <v>42640</v>
      </c>
      <c r="D291" s="186" t="s">
        <v>25</v>
      </c>
      <c r="E291" s="187"/>
      <c r="F291" s="16"/>
      <c r="G291" s="17"/>
      <c r="H291" s="17"/>
      <c r="I291" s="17"/>
      <c r="J291" s="13">
        <f t="shared" si="94"/>
        <v>0</v>
      </c>
      <c r="K291" s="38"/>
      <c r="L291" s="33"/>
      <c r="M291" s="38"/>
      <c r="N291" s="38"/>
      <c r="O291" s="38"/>
      <c r="P291" s="38"/>
      <c r="Q291" s="38"/>
      <c r="R291" s="38"/>
      <c r="S291" s="17"/>
      <c r="T291" s="17"/>
      <c r="U291" s="18"/>
      <c r="V291" s="17"/>
      <c r="W291" s="85"/>
    </row>
    <row r="292" spans="1:23" ht="48.6" x14ac:dyDescent="0.3">
      <c r="A292" s="1"/>
      <c r="B292" s="14">
        <v>272</v>
      </c>
      <c r="C292" s="15">
        <v>42641</v>
      </c>
      <c r="D292" s="44">
        <v>0.58269675925925923</v>
      </c>
      <c r="E292" s="43">
        <v>0.92159722222222218</v>
      </c>
      <c r="F292" s="16">
        <f t="shared" si="89"/>
        <v>0.33890046296296295</v>
      </c>
      <c r="G292" s="17">
        <v>8</v>
      </c>
      <c r="H292" s="17">
        <f t="shared" si="90"/>
        <v>0.5</v>
      </c>
      <c r="I292" s="17">
        <f t="shared" si="91"/>
        <v>7.5</v>
      </c>
      <c r="J292" s="13">
        <f t="shared" si="94"/>
        <v>0</v>
      </c>
      <c r="K292" s="38">
        <f t="shared" si="92"/>
        <v>0</v>
      </c>
      <c r="L292" s="33">
        <f t="shared" si="93"/>
        <v>0</v>
      </c>
      <c r="M292" s="38">
        <f t="shared" si="88"/>
        <v>0</v>
      </c>
      <c r="N292" s="38"/>
      <c r="O292" s="38"/>
      <c r="P292" s="38"/>
      <c r="Q292" s="38"/>
      <c r="R292" s="38"/>
      <c r="S292" s="17"/>
      <c r="T292" s="17"/>
      <c r="U292" s="18"/>
      <c r="V292" s="90"/>
      <c r="W292" s="85" t="s">
        <v>250</v>
      </c>
    </row>
    <row r="293" spans="1:23" x14ac:dyDescent="0.3">
      <c r="A293" s="1"/>
      <c r="B293" s="14">
        <v>273</v>
      </c>
      <c r="C293" s="15">
        <v>42642</v>
      </c>
      <c r="D293" s="186" t="s">
        <v>25</v>
      </c>
      <c r="E293" s="187"/>
      <c r="F293" s="16"/>
      <c r="G293" s="17"/>
      <c r="H293" s="17"/>
      <c r="I293" s="17"/>
      <c r="J293" s="17">
        <f t="shared" si="94"/>
        <v>0</v>
      </c>
      <c r="K293" s="17"/>
      <c r="L293" s="33"/>
      <c r="M293" s="17"/>
      <c r="N293" s="17"/>
      <c r="O293" s="17"/>
      <c r="P293" s="17"/>
      <c r="Q293" s="17"/>
      <c r="R293" s="17"/>
      <c r="S293" s="17"/>
      <c r="T293" s="17"/>
      <c r="U293" s="18"/>
      <c r="V293" s="17"/>
      <c r="W293" s="85"/>
    </row>
    <row r="294" spans="1:23" x14ac:dyDescent="0.3">
      <c r="A294" s="1"/>
      <c r="B294" s="14">
        <v>274</v>
      </c>
      <c r="C294" s="15">
        <v>42643</v>
      </c>
      <c r="D294" s="186" t="s">
        <v>25</v>
      </c>
      <c r="E294" s="187"/>
      <c r="F294" s="16"/>
      <c r="G294" s="17"/>
      <c r="H294" s="17"/>
      <c r="I294" s="17"/>
      <c r="J294" s="17">
        <f t="shared" si="94"/>
        <v>0</v>
      </c>
      <c r="K294" s="17"/>
      <c r="L294" s="33"/>
      <c r="M294" s="17"/>
      <c r="N294" s="17"/>
      <c r="O294" s="17"/>
      <c r="P294" s="17"/>
      <c r="Q294" s="17"/>
      <c r="R294" s="17"/>
      <c r="S294" s="17"/>
      <c r="T294" s="17"/>
      <c r="U294" s="18"/>
      <c r="V294" s="17"/>
      <c r="W294" s="85"/>
    </row>
    <row r="295" spans="1:23" x14ac:dyDescent="0.3">
      <c r="A295" s="8" t="s">
        <v>29</v>
      </c>
      <c r="B295" s="14">
        <v>275</v>
      </c>
      <c r="C295" s="15">
        <v>42644</v>
      </c>
      <c r="D295" s="44">
        <v>0.54292824074074075</v>
      </c>
      <c r="E295" s="43">
        <v>0.93857638888888895</v>
      </c>
      <c r="F295" s="16">
        <f>E295-D295</f>
        <v>0.39564814814814819</v>
      </c>
      <c r="G295" s="17">
        <v>9.5</v>
      </c>
      <c r="H295" s="17">
        <f t="shared" si="90"/>
        <v>1.5</v>
      </c>
      <c r="I295" s="17">
        <f>IF((G295="？"),"?",(G295-H295))</f>
        <v>8</v>
      </c>
      <c r="J295" s="13">
        <f t="shared" si="94"/>
        <v>0</v>
      </c>
      <c r="K295" s="38">
        <f>IF(2&lt;J295,2,J295)</f>
        <v>0</v>
      </c>
      <c r="L295" s="33">
        <f>J295-K295</f>
        <v>0</v>
      </c>
      <c r="M295" s="38">
        <f>IF(K295="?",0,ROUND(107*4/3*K295+107*5/3*L295,0))</f>
        <v>0</v>
      </c>
      <c r="N295" s="38"/>
      <c r="O295" s="38"/>
      <c r="P295" s="38"/>
      <c r="Q295" s="38"/>
      <c r="R295" s="38"/>
      <c r="S295" s="17"/>
      <c r="T295" s="17"/>
      <c r="U295" s="18"/>
      <c r="V295" s="17"/>
      <c r="W295" s="85"/>
    </row>
    <row r="296" spans="1:23" x14ac:dyDescent="0.3">
      <c r="A296" s="1" t="s">
        <v>154</v>
      </c>
      <c r="B296" s="14">
        <v>276</v>
      </c>
      <c r="C296" s="15">
        <v>42645</v>
      </c>
      <c r="D296" s="44">
        <v>0.54210648148148144</v>
      </c>
      <c r="E296" s="43">
        <v>0.91783564814814822</v>
      </c>
      <c r="F296" s="16">
        <f>E296-D296</f>
        <v>0.37572916666666678</v>
      </c>
      <c r="G296" s="17">
        <v>9</v>
      </c>
      <c r="H296" s="17">
        <f t="shared" si="90"/>
        <v>1.5</v>
      </c>
      <c r="I296" s="17">
        <f t="shared" ref="I296:I327" si="108">IF((G296="？"),"?",(G296-H296))</f>
        <v>7.5</v>
      </c>
      <c r="J296" s="13">
        <f t="shared" si="94"/>
        <v>0</v>
      </c>
      <c r="K296" s="38">
        <f t="shared" ref="K296:K327" si="109">IF(2&lt;J296,2,J296)</f>
        <v>0</v>
      </c>
      <c r="L296" s="33">
        <f t="shared" ref="L296:L327" si="110">J296-K296</f>
        <v>0</v>
      </c>
      <c r="M296" s="38">
        <f t="shared" ref="M296:M327" si="111">IF(K296="?",0,ROUND(107*4/3*K296+107*5/3*L296,0))</f>
        <v>0</v>
      </c>
      <c r="N296" s="38"/>
      <c r="O296" s="38"/>
      <c r="P296" s="38"/>
      <c r="Q296" s="38"/>
      <c r="R296" s="38"/>
      <c r="S296" s="17"/>
      <c r="T296" s="17"/>
      <c r="U296" s="18"/>
      <c r="V296" s="17"/>
      <c r="W296" s="85"/>
    </row>
    <row r="297" spans="1:23" x14ac:dyDescent="0.3">
      <c r="A297" s="1" t="s">
        <v>155</v>
      </c>
      <c r="B297" s="14">
        <v>277</v>
      </c>
      <c r="C297" s="15">
        <v>42646</v>
      </c>
      <c r="D297" s="186" t="s">
        <v>25</v>
      </c>
      <c r="E297" s="187"/>
      <c r="F297" s="16"/>
      <c r="G297" s="17"/>
      <c r="H297" s="17"/>
      <c r="I297" s="17"/>
      <c r="J297" s="13">
        <f t="shared" si="94"/>
        <v>0</v>
      </c>
      <c r="K297" s="38"/>
      <c r="L297" s="33"/>
      <c r="M297" s="38">
        <f t="shared" si="111"/>
        <v>0</v>
      </c>
      <c r="N297" s="38"/>
      <c r="O297" s="38"/>
      <c r="P297" s="38"/>
      <c r="Q297" s="38"/>
      <c r="R297" s="38"/>
      <c r="S297" s="17"/>
      <c r="T297" s="17"/>
      <c r="U297" s="18"/>
      <c r="V297" s="17"/>
      <c r="W297" s="85"/>
    </row>
    <row r="298" spans="1:23" x14ac:dyDescent="0.3">
      <c r="A298" s="1" t="s">
        <v>172</v>
      </c>
      <c r="B298" s="14">
        <v>278</v>
      </c>
      <c r="C298" s="15">
        <v>42647</v>
      </c>
      <c r="D298" s="186" t="s">
        <v>25</v>
      </c>
      <c r="E298" s="187"/>
      <c r="F298" s="16"/>
      <c r="G298" s="17"/>
      <c r="H298" s="17"/>
      <c r="I298" s="17"/>
      <c r="J298" s="13">
        <f t="shared" si="94"/>
        <v>0</v>
      </c>
      <c r="K298" s="38"/>
      <c r="L298" s="33"/>
      <c r="M298" s="38">
        <f t="shared" si="111"/>
        <v>0</v>
      </c>
      <c r="N298" s="38"/>
      <c r="O298" s="38"/>
      <c r="P298" s="38"/>
      <c r="Q298" s="38"/>
      <c r="R298" s="38"/>
      <c r="S298" s="17"/>
      <c r="T298" s="17"/>
      <c r="U298" s="18"/>
      <c r="V298" s="17"/>
      <c r="W298" s="85"/>
    </row>
    <row r="299" spans="1:23" x14ac:dyDescent="0.3">
      <c r="A299" s="45" t="s">
        <v>52</v>
      </c>
      <c r="B299" s="14">
        <v>279</v>
      </c>
      <c r="C299" s="15">
        <v>42648</v>
      </c>
      <c r="D299" s="44">
        <v>0.46790509259259255</v>
      </c>
      <c r="E299" s="43">
        <v>0.87271990740740746</v>
      </c>
      <c r="F299" s="16">
        <f t="shared" ref="F299:F305" si="112">E299-D299</f>
        <v>0.40481481481481491</v>
      </c>
      <c r="G299" s="17">
        <v>9.5</v>
      </c>
      <c r="H299" s="17">
        <f t="shared" si="90"/>
        <v>1.5</v>
      </c>
      <c r="I299" s="17">
        <f t="shared" si="108"/>
        <v>8</v>
      </c>
      <c r="J299" s="13">
        <f t="shared" si="94"/>
        <v>0</v>
      </c>
      <c r="K299" s="38">
        <f t="shared" si="109"/>
        <v>0</v>
      </c>
      <c r="L299" s="33">
        <f t="shared" si="110"/>
        <v>0</v>
      </c>
      <c r="M299" s="38">
        <f t="shared" si="111"/>
        <v>0</v>
      </c>
      <c r="N299" s="38"/>
      <c r="O299" s="38"/>
      <c r="P299" s="38"/>
      <c r="Q299" s="38"/>
      <c r="R299" s="38"/>
      <c r="S299" s="17"/>
      <c r="T299" s="17"/>
      <c r="U299" s="18"/>
      <c r="V299" s="17"/>
      <c r="W299" s="85"/>
    </row>
    <row r="300" spans="1:23" x14ac:dyDescent="0.3">
      <c r="A300" s="46"/>
      <c r="B300" s="14">
        <v>280</v>
      </c>
      <c r="C300" s="15">
        <v>42649</v>
      </c>
      <c r="D300" s="44">
        <v>0.46112268518518523</v>
      </c>
      <c r="E300" s="43">
        <v>0.91738425925925926</v>
      </c>
      <c r="F300" s="16">
        <f t="shared" si="112"/>
        <v>0.45626157407407403</v>
      </c>
      <c r="G300" s="17">
        <v>11</v>
      </c>
      <c r="H300" s="17">
        <f t="shared" si="90"/>
        <v>1.5</v>
      </c>
      <c r="I300" s="17">
        <f t="shared" si="108"/>
        <v>9.5</v>
      </c>
      <c r="J300" s="13">
        <f t="shared" si="94"/>
        <v>0</v>
      </c>
      <c r="K300" s="38">
        <f t="shared" si="109"/>
        <v>0</v>
      </c>
      <c r="L300" s="33">
        <f t="shared" si="110"/>
        <v>0</v>
      </c>
      <c r="M300" s="38">
        <f t="shared" si="111"/>
        <v>0</v>
      </c>
      <c r="N300" s="38"/>
      <c r="O300" s="38"/>
      <c r="P300" s="38"/>
      <c r="Q300" s="38"/>
      <c r="R300" s="38"/>
      <c r="S300" s="17"/>
      <c r="T300" s="17"/>
      <c r="U300" s="18"/>
      <c r="V300" s="17"/>
      <c r="W300" s="85"/>
    </row>
    <row r="301" spans="1:23" x14ac:dyDescent="0.3">
      <c r="A301" s="46"/>
      <c r="B301" s="14">
        <v>281</v>
      </c>
      <c r="C301" s="15">
        <v>42650</v>
      </c>
      <c r="D301" s="44">
        <v>0.45728009259259261</v>
      </c>
      <c r="E301" s="43">
        <v>0.93868055555555552</v>
      </c>
      <c r="F301" s="16">
        <f t="shared" si="112"/>
        <v>0.48140046296296291</v>
      </c>
      <c r="G301" s="17">
        <v>11.5</v>
      </c>
      <c r="H301" s="17">
        <f t="shared" si="90"/>
        <v>1.5</v>
      </c>
      <c r="I301" s="17">
        <f t="shared" si="108"/>
        <v>10</v>
      </c>
      <c r="J301" s="13">
        <f>IF(I301-8&lt;0,0,(I301-8))</f>
        <v>2</v>
      </c>
      <c r="K301" s="38">
        <f t="shared" si="109"/>
        <v>2</v>
      </c>
      <c r="L301" s="33">
        <f t="shared" si="110"/>
        <v>0</v>
      </c>
      <c r="M301" s="38">
        <f t="shared" si="111"/>
        <v>285</v>
      </c>
      <c r="N301" s="38"/>
      <c r="O301" s="38"/>
      <c r="P301" s="38"/>
      <c r="Q301" s="38"/>
      <c r="R301" s="38"/>
      <c r="S301" s="17"/>
      <c r="T301" s="17"/>
      <c r="U301" s="18" t="s">
        <v>228</v>
      </c>
      <c r="V301" s="90">
        <v>1140</v>
      </c>
      <c r="W301" s="85"/>
    </row>
    <row r="302" spans="1:23" x14ac:dyDescent="0.3">
      <c r="A302" s="46"/>
      <c r="B302" s="14">
        <v>282</v>
      </c>
      <c r="C302" s="15">
        <v>42651</v>
      </c>
      <c r="D302" s="44" t="s">
        <v>36</v>
      </c>
      <c r="E302" s="43">
        <v>0.93850694444444438</v>
      </c>
      <c r="F302" s="16"/>
      <c r="G302" s="17">
        <v>10.5</v>
      </c>
      <c r="H302" s="17">
        <f t="shared" si="90"/>
        <v>1.5</v>
      </c>
      <c r="I302" s="17">
        <f t="shared" si="108"/>
        <v>9</v>
      </c>
      <c r="J302" s="13">
        <f t="shared" si="94"/>
        <v>0</v>
      </c>
      <c r="K302" s="38">
        <f t="shared" si="109"/>
        <v>0</v>
      </c>
      <c r="L302" s="33">
        <f t="shared" si="110"/>
        <v>0</v>
      </c>
      <c r="M302" s="38">
        <f t="shared" si="111"/>
        <v>0</v>
      </c>
      <c r="N302" s="38"/>
      <c r="O302" s="38"/>
      <c r="P302" s="38"/>
      <c r="Q302" s="38"/>
      <c r="R302" s="38"/>
      <c r="S302" s="17"/>
      <c r="T302" s="17"/>
      <c r="U302" s="18"/>
      <c r="V302" s="17"/>
      <c r="W302" s="85"/>
    </row>
    <row r="303" spans="1:23" x14ac:dyDescent="0.3">
      <c r="A303" s="46"/>
      <c r="B303" s="14">
        <v>283</v>
      </c>
      <c r="C303" s="15">
        <v>42652</v>
      </c>
      <c r="D303" s="44">
        <v>0.50812500000000005</v>
      </c>
      <c r="E303" s="43">
        <v>0.94020833333333342</v>
      </c>
      <c r="F303" s="16">
        <f t="shared" si="112"/>
        <v>0.43208333333333337</v>
      </c>
      <c r="G303" s="17">
        <v>10.5</v>
      </c>
      <c r="H303" s="17">
        <f t="shared" si="90"/>
        <v>1.5</v>
      </c>
      <c r="I303" s="17">
        <f t="shared" si="108"/>
        <v>9</v>
      </c>
      <c r="J303" s="13">
        <f t="shared" si="94"/>
        <v>0</v>
      </c>
      <c r="K303" s="38">
        <f t="shared" si="109"/>
        <v>0</v>
      </c>
      <c r="L303" s="33">
        <f t="shared" si="110"/>
        <v>0</v>
      </c>
      <c r="M303" s="38">
        <f t="shared" si="111"/>
        <v>0</v>
      </c>
      <c r="N303" s="38"/>
      <c r="O303" s="38"/>
      <c r="P303" s="38"/>
      <c r="Q303" s="38"/>
      <c r="R303" s="38"/>
      <c r="S303" s="17"/>
      <c r="T303" s="17"/>
      <c r="U303" s="18"/>
      <c r="V303" s="17"/>
      <c r="W303" s="85"/>
    </row>
    <row r="304" spans="1:23" ht="32.4" x14ac:dyDescent="0.3">
      <c r="A304" s="46"/>
      <c r="B304" s="14">
        <v>284</v>
      </c>
      <c r="C304" s="22">
        <v>42653</v>
      </c>
      <c r="D304" s="44">
        <v>0.508275462962963</v>
      </c>
      <c r="E304" s="43">
        <v>0.92203703703703699</v>
      </c>
      <c r="F304" s="16">
        <f t="shared" si="112"/>
        <v>0.41376157407407399</v>
      </c>
      <c r="G304" s="17">
        <v>10</v>
      </c>
      <c r="H304" s="17">
        <f t="shared" si="90"/>
        <v>1.5</v>
      </c>
      <c r="I304" s="17">
        <f t="shared" si="108"/>
        <v>8.5</v>
      </c>
      <c r="J304" s="13">
        <f t="shared" si="94"/>
        <v>0</v>
      </c>
      <c r="K304" s="38">
        <f t="shared" si="109"/>
        <v>0</v>
      </c>
      <c r="L304" s="33">
        <f t="shared" si="110"/>
        <v>0</v>
      </c>
      <c r="M304" s="38">
        <f t="shared" si="111"/>
        <v>0</v>
      </c>
      <c r="N304" s="38"/>
      <c r="O304" s="38"/>
      <c r="P304" s="38"/>
      <c r="Q304" s="38"/>
      <c r="R304" s="38"/>
      <c r="S304" s="17"/>
      <c r="T304" s="17"/>
      <c r="U304" s="18"/>
      <c r="V304" s="90"/>
      <c r="W304" s="85" t="s">
        <v>251</v>
      </c>
    </row>
    <row r="305" spans="1:23" x14ac:dyDescent="0.3">
      <c r="A305" s="46"/>
      <c r="B305" s="14">
        <v>285</v>
      </c>
      <c r="C305" s="15">
        <v>42654</v>
      </c>
      <c r="D305" s="44">
        <v>0.45766203703703701</v>
      </c>
      <c r="E305" s="43">
        <v>0.91776620370370365</v>
      </c>
      <c r="F305" s="16">
        <f t="shared" si="112"/>
        <v>0.46010416666666665</v>
      </c>
      <c r="G305" s="17">
        <v>11</v>
      </c>
      <c r="H305" s="17">
        <f t="shared" si="90"/>
        <v>1.5</v>
      </c>
      <c r="I305" s="17">
        <f t="shared" si="108"/>
        <v>9.5</v>
      </c>
      <c r="J305" s="13">
        <f t="shared" si="94"/>
        <v>0</v>
      </c>
      <c r="K305" s="38">
        <f t="shared" si="109"/>
        <v>0</v>
      </c>
      <c r="L305" s="33">
        <f t="shared" si="110"/>
        <v>0</v>
      </c>
      <c r="M305" s="38">
        <f t="shared" si="111"/>
        <v>0</v>
      </c>
      <c r="N305" s="38"/>
      <c r="O305" s="38"/>
      <c r="P305" s="38"/>
      <c r="Q305" s="38"/>
      <c r="R305" s="38"/>
      <c r="S305" s="17"/>
      <c r="T305" s="17"/>
      <c r="U305" s="18"/>
      <c r="V305" s="17"/>
      <c r="W305" s="85"/>
    </row>
    <row r="306" spans="1:23" x14ac:dyDescent="0.3">
      <c r="A306" s="1"/>
      <c r="B306" s="14">
        <v>286</v>
      </c>
      <c r="C306" s="15">
        <v>42655</v>
      </c>
      <c r="D306" s="44">
        <v>0.46232638888888888</v>
      </c>
      <c r="E306" s="44" t="s">
        <v>36</v>
      </c>
      <c r="F306" s="16"/>
      <c r="G306" s="17">
        <v>11.5</v>
      </c>
      <c r="H306" s="17">
        <f t="shared" si="90"/>
        <v>1.5</v>
      </c>
      <c r="I306" s="17">
        <f t="shared" si="108"/>
        <v>10</v>
      </c>
      <c r="J306" s="13">
        <f t="shared" si="94"/>
        <v>0</v>
      </c>
      <c r="K306" s="38">
        <f t="shared" si="109"/>
        <v>0</v>
      </c>
      <c r="L306" s="33">
        <f t="shared" si="110"/>
        <v>0</v>
      </c>
      <c r="M306" s="38">
        <f t="shared" si="111"/>
        <v>0</v>
      </c>
      <c r="N306" s="38"/>
      <c r="O306" s="38"/>
      <c r="P306" s="38"/>
      <c r="Q306" s="38"/>
      <c r="R306" s="38"/>
      <c r="S306" s="17"/>
      <c r="T306" s="17"/>
      <c r="U306" s="18"/>
      <c r="V306" s="17"/>
      <c r="W306" s="85"/>
    </row>
    <row r="307" spans="1:23" x14ac:dyDescent="0.3">
      <c r="A307" s="1"/>
      <c r="B307" s="14">
        <v>287</v>
      </c>
      <c r="C307" s="15">
        <v>42656</v>
      </c>
      <c r="D307" s="186" t="s">
        <v>25</v>
      </c>
      <c r="E307" s="187"/>
      <c r="F307" s="16"/>
      <c r="G307" s="17"/>
      <c r="H307" s="17"/>
      <c r="I307" s="17"/>
      <c r="J307" s="13">
        <f t="shared" si="94"/>
        <v>0</v>
      </c>
      <c r="K307" s="38"/>
      <c r="L307" s="33"/>
      <c r="M307" s="38">
        <f t="shared" si="111"/>
        <v>0</v>
      </c>
      <c r="N307" s="38"/>
      <c r="O307" s="38"/>
      <c r="P307" s="38"/>
      <c r="Q307" s="38"/>
      <c r="R307" s="38"/>
      <c r="S307" s="17"/>
      <c r="T307" s="17"/>
      <c r="U307" s="18"/>
      <c r="V307" s="17"/>
      <c r="W307" s="85"/>
    </row>
    <row r="308" spans="1:23" x14ac:dyDescent="0.3">
      <c r="A308" s="1"/>
      <c r="B308" s="14">
        <v>288</v>
      </c>
      <c r="C308" s="15">
        <v>42657</v>
      </c>
      <c r="D308" s="186" t="s">
        <v>25</v>
      </c>
      <c r="E308" s="187"/>
      <c r="F308" s="16"/>
      <c r="G308" s="17"/>
      <c r="H308" s="17"/>
      <c r="I308" s="17"/>
      <c r="J308" s="13">
        <f t="shared" si="94"/>
        <v>0</v>
      </c>
      <c r="K308" s="38"/>
      <c r="L308" s="33"/>
      <c r="M308" s="38">
        <f t="shared" si="111"/>
        <v>0</v>
      </c>
      <c r="N308" s="38"/>
      <c r="O308" s="38"/>
      <c r="P308" s="38"/>
      <c r="Q308" s="38"/>
      <c r="R308" s="38"/>
      <c r="S308" s="17"/>
      <c r="T308" s="17"/>
      <c r="U308" s="18"/>
      <c r="V308" s="17"/>
      <c r="W308" s="85"/>
    </row>
    <row r="309" spans="1:23" x14ac:dyDescent="0.3">
      <c r="A309" s="1"/>
      <c r="B309" s="14">
        <v>289</v>
      </c>
      <c r="C309" s="15">
        <v>42658</v>
      </c>
      <c r="D309" s="44">
        <v>0.49837962962962962</v>
      </c>
      <c r="E309" s="43">
        <v>0.93849537037037034</v>
      </c>
      <c r="F309" s="16">
        <f>E309-D309</f>
        <v>0.44011574074074072</v>
      </c>
      <c r="G309" s="17">
        <v>10.5</v>
      </c>
      <c r="H309" s="17">
        <f t="shared" si="90"/>
        <v>1.5</v>
      </c>
      <c r="I309" s="17">
        <f t="shared" si="108"/>
        <v>9</v>
      </c>
      <c r="J309" s="13">
        <f t="shared" si="94"/>
        <v>0</v>
      </c>
      <c r="K309" s="38">
        <f t="shared" si="109"/>
        <v>0</v>
      </c>
      <c r="L309" s="33">
        <f t="shared" si="110"/>
        <v>0</v>
      </c>
      <c r="M309" s="38">
        <f t="shared" si="111"/>
        <v>0</v>
      </c>
      <c r="N309" s="38"/>
      <c r="O309" s="38"/>
      <c r="P309" s="38"/>
      <c r="Q309" s="38"/>
      <c r="R309" s="38"/>
      <c r="S309" s="17"/>
      <c r="T309" s="17"/>
      <c r="U309" s="18"/>
      <c r="V309" s="17"/>
      <c r="W309" s="85"/>
    </row>
    <row r="310" spans="1:23" x14ac:dyDescent="0.3">
      <c r="A310" s="1"/>
      <c r="B310" s="14">
        <v>290</v>
      </c>
      <c r="C310" s="15">
        <v>42659</v>
      </c>
      <c r="D310" s="44">
        <v>0.4516087962962963</v>
      </c>
      <c r="E310" s="43">
        <v>0.91858796296296286</v>
      </c>
      <c r="F310" s="16">
        <f>E310-D310</f>
        <v>0.46697916666666656</v>
      </c>
      <c r="G310" s="17">
        <v>11</v>
      </c>
      <c r="H310" s="17">
        <f t="shared" si="90"/>
        <v>1.5</v>
      </c>
      <c r="I310" s="17">
        <f t="shared" si="108"/>
        <v>9.5</v>
      </c>
      <c r="J310" s="13">
        <f t="shared" si="94"/>
        <v>0</v>
      </c>
      <c r="K310" s="38">
        <f t="shared" si="109"/>
        <v>0</v>
      </c>
      <c r="L310" s="33">
        <f t="shared" si="110"/>
        <v>0</v>
      </c>
      <c r="M310" s="38">
        <f t="shared" si="111"/>
        <v>0</v>
      </c>
      <c r="N310" s="38"/>
      <c r="O310" s="38"/>
      <c r="P310" s="38"/>
      <c r="Q310" s="38"/>
      <c r="R310" s="38"/>
      <c r="S310" s="17"/>
      <c r="T310" s="17"/>
      <c r="U310" s="18"/>
      <c r="V310" s="17"/>
      <c r="W310" s="85"/>
    </row>
    <row r="311" spans="1:23" x14ac:dyDescent="0.3">
      <c r="A311" s="1"/>
      <c r="B311" s="14">
        <v>291</v>
      </c>
      <c r="C311" s="15">
        <v>42660</v>
      </c>
      <c r="D311" s="44">
        <v>0.46081018518518518</v>
      </c>
      <c r="E311" s="43">
        <v>0.91789351851851853</v>
      </c>
      <c r="F311" s="16">
        <f>E311-D311</f>
        <v>0.45708333333333334</v>
      </c>
      <c r="G311" s="17">
        <v>11</v>
      </c>
      <c r="H311" s="17">
        <f t="shared" si="90"/>
        <v>1.5</v>
      </c>
      <c r="I311" s="17">
        <f t="shared" si="108"/>
        <v>9.5</v>
      </c>
      <c r="J311" s="13">
        <f t="shared" si="94"/>
        <v>0</v>
      </c>
      <c r="K311" s="38">
        <f t="shared" si="109"/>
        <v>0</v>
      </c>
      <c r="L311" s="33">
        <f t="shared" si="110"/>
        <v>0</v>
      </c>
      <c r="M311" s="38">
        <f t="shared" si="111"/>
        <v>0</v>
      </c>
      <c r="N311" s="38"/>
      <c r="O311" s="38"/>
      <c r="P311" s="38"/>
      <c r="Q311" s="38"/>
      <c r="R311" s="38"/>
      <c r="S311" s="17"/>
      <c r="T311" s="17"/>
      <c r="U311" s="18"/>
      <c r="V311" s="17"/>
      <c r="W311" s="85"/>
    </row>
    <row r="312" spans="1:23" x14ac:dyDescent="0.3">
      <c r="A312" s="1"/>
      <c r="B312" s="14">
        <v>292</v>
      </c>
      <c r="C312" s="15">
        <v>42661</v>
      </c>
      <c r="D312" s="44">
        <v>0.63657407407407407</v>
      </c>
      <c r="E312" s="43">
        <v>0.93113425925925919</v>
      </c>
      <c r="F312" s="16">
        <f>E312-D312</f>
        <v>0.29456018518518512</v>
      </c>
      <c r="G312" s="17">
        <v>7</v>
      </c>
      <c r="H312" s="17">
        <f t="shared" si="90"/>
        <v>0.5</v>
      </c>
      <c r="I312" s="17">
        <f t="shared" si="108"/>
        <v>6.5</v>
      </c>
      <c r="J312" s="13">
        <f t="shared" si="94"/>
        <v>0</v>
      </c>
      <c r="K312" s="38">
        <f t="shared" si="109"/>
        <v>0</v>
      </c>
      <c r="L312" s="33">
        <f t="shared" si="110"/>
        <v>0</v>
      </c>
      <c r="M312" s="38">
        <f t="shared" si="111"/>
        <v>0</v>
      </c>
      <c r="N312" s="38">
        <v>2</v>
      </c>
      <c r="O312" s="38">
        <v>4.5</v>
      </c>
      <c r="P312" s="38">
        <f>IF(O312&gt;6,ROUND(N312*4/3*107+6*5/3*107+(O312-6)*8/3*107,0),ROUND(N312*4/3*107+O312*5/3*107,0))</f>
        <v>1088</v>
      </c>
      <c r="Q312" s="38"/>
      <c r="R312" s="38"/>
      <c r="S312" s="17"/>
      <c r="T312" s="17"/>
      <c r="U312" s="18"/>
      <c r="V312" s="17"/>
      <c r="W312" s="85"/>
    </row>
    <row r="313" spans="1:23" x14ac:dyDescent="0.3">
      <c r="A313" s="1"/>
      <c r="B313" s="14">
        <v>293</v>
      </c>
      <c r="C313" s="15">
        <v>42662</v>
      </c>
      <c r="D313" s="186" t="s">
        <v>25</v>
      </c>
      <c r="E313" s="187"/>
      <c r="F313" s="16"/>
      <c r="G313" s="17"/>
      <c r="H313" s="17"/>
      <c r="I313" s="17"/>
      <c r="J313" s="13">
        <f t="shared" si="94"/>
        <v>0</v>
      </c>
      <c r="K313" s="38"/>
      <c r="L313" s="33"/>
      <c r="M313" s="38">
        <f t="shared" si="111"/>
        <v>0</v>
      </c>
      <c r="N313" s="38"/>
      <c r="O313" s="38"/>
      <c r="P313" s="38"/>
      <c r="Q313" s="38"/>
      <c r="R313" s="38"/>
      <c r="S313" s="17"/>
      <c r="T313" s="17"/>
      <c r="U313" s="18"/>
      <c r="V313" s="17"/>
      <c r="W313" s="85"/>
    </row>
    <row r="314" spans="1:23" x14ac:dyDescent="0.3">
      <c r="A314" s="1"/>
      <c r="B314" s="14">
        <v>294</v>
      </c>
      <c r="C314" s="15">
        <v>42663</v>
      </c>
      <c r="D314" s="44">
        <v>0.62585648148148143</v>
      </c>
      <c r="E314" s="43">
        <v>0.91806712962962955</v>
      </c>
      <c r="F314" s="16">
        <f t="shared" ref="F314:F321" si="113">E314-D314</f>
        <v>0.29221064814814812</v>
      </c>
      <c r="G314" s="17">
        <v>7</v>
      </c>
      <c r="H314" s="17">
        <f t="shared" si="90"/>
        <v>0.5</v>
      </c>
      <c r="I314" s="17">
        <f t="shared" si="108"/>
        <v>6.5</v>
      </c>
      <c r="J314" s="13">
        <f t="shared" si="94"/>
        <v>0</v>
      </c>
      <c r="K314" s="38">
        <f t="shared" si="109"/>
        <v>0</v>
      </c>
      <c r="L314" s="33">
        <f t="shared" si="110"/>
        <v>0</v>
      </c>
      <c r="M314" s="38">
        <f t="shared" si="111"/>
        <v>0</v>
      </c>
      <c r="N314" s="38">
        <v>2</v>
      </c>
      <c r="O314" s="38">
        <v>4.5</v>
      </c>
      <c r="P314" s="38">
        <f>IF(O314&gt;6,ROUND(N314*4/3*107+6*5/3*107+(O314-6)*8/3*107,0),ROUND(N314*4/3*107+O314*5/3*107,0))</f>
        <v>1088</v>
      </c>
      <c r="Q314" s="38"/>
      <c r="R314" s="38"/>
      <c r="S314" s="17"/>
      <c r="T314" s="17"/>
      <c r="U314" s="18"/>
      <c r="V314" s="17"/>
      <c r="W314" s="85"/>
    </row>
    <row r="315" spans="1:23" x14ac:dyDescent="0.3">
      <c r="A315" s="1"/>
      <c r="B315" s="14"/>
      <c r="C315" s="19" t="s">
        <v>5</v>
      </c>
      <c r="D315" s="19"/>
      <c r="E315" s="19"/>
      <c r="F315" s="20"/>
      <c r="G315" s="21">
        <f t="shared" ref="G315:M315" si="114">SUM(G287:G314)</f>
        <v>204</v>
      </c>
      <c r="H315" s="21">
        <f t="shared" si="114"/>
        <v>27</v>
      </c>
      <c r="I315" s="21">
        <f t="shared" si="114"/>
        <v>177</v>
      </c>
      <c r="J315" s="21">
        <f t="shared" si="114"/>
        <v>4.5</v>
      </c>
      <c r="K315" s="21">
        <f t="shared" si="114"/>
        <v>4.5</v>
      </c>
      <c r="L315" s="111">
        <f t="shared" si="114"/>
        <v>0</v>
      </c>
      <c r="M315" s="21">
        <f t="shared" si="114"/>
        <v>639</v>
      </c>
      <c r="N315" s="21">
        <f t="shared" ref="N315:P315" si="115">SUM(N287:N314)</f>
        <v>4</v>
      </c>
      <c r="O315" s="21">
        <f t="shared" si="115"/>
        <v>9</v>
      </c>
      <c r="P315" s="21">
        <f t="shared" si="115"/>
        <v>2176</v>
      </c>
      <c r="Q315" s="21">
        <f t="shared" ref="Q315:V315" si="116">SUM(Q287:Q314)</f>
        <v>0</v>
      </c>
      <c r="R315" s="21">
        <f t="shared" si="116"/>
        <v>0</v>
      </c>
      <c r="S315" s="21">
        <f t="shared" si="116"/>
        <v>0</v>
      </c>
      <c r="T315" s="21">
        <f t="shared" si="116"/>
        <v>0</v>
      </c>
      <c r="U315" s="21">
        <v>2</v>
      </c>
      <c r="V315" s="21">
        <f t="shared" si="116"/>
        <v>2267</v>
      </c>
      <c r="W315" s="106" t="s">
        <v>198</v>
      </c>
    </row>
    <row r="316" spans="1:23" ht="32.4" x14ac:dyDescent="0.3">
      <c r="A316" s="1"/>
      <c r="B316" s="127"/>
      <c r="C316" s="116" t="s">
        <v>230</v>
      </c>
      <c r="D316" s="114"/>
      <c r="E316" s="115"/>
      <c r="F316" s="20"/>
      <c r="G316" s="141">
        <f>G315</f>
        <v>204</v>
      </c>
      <c r="H316" s="141">
        <f t="shared" ref="H316:V316" si="117">H315</f>
        <v>27</v>
      </c>
      <c r="I316" s="141">
        <f>I315-J301-J289</f>
        <v>173</v>
      </c>
      <c r="J316" s="141">
        <f>J315-J301-J289</f>
        <v>0.5</v>
      </c>
      <c r="K316" s="141">
        <f t="shared" ref="K316:M316" si="118">K315-K301-K289</f>
        <v>0.5</v>
      </c>
      <c r="L316" s="142">
        <f t="shared" si="118"/>
        <v>0</v>
      </c>
      <c r="M316" s="141">
        <f t="shared" si="118"/>
        <v>71</v>
      </c>
      <c r="N316" s="141">
        <f t="shared" ref="N316:P316" si="119">N315</f>
        <v>4</v>
      </c>
      <c r="O316" s="141">
        <f t="shared" si="119"/>
        <v>9</v>
      </c>
      <c r="P316" s="141">
        <f t="shared" si="119"/>
        <v>2176</v>
      </c>
      <c r="Q316" s="141">
        <f t="shared" si="117"/>
        <v>0</v>
      </c>
      <c r="R316" s="141">
        <f t="shared" si="117"/>
        <v>0</v>
      </c>
      <c r="S316" s="141">
        <f t="shared" si="117"/>
        <v>0</v>
      </c>
      <c r="T316" s="141">
        <f t="shared" si="117"/>
        <v>0</v>
      </c>
      <c r="U316" s="141">
        <f t="shared" si="117"/>
        <v>2</v>
      </c>
      <c r="V316" s="141">
        <f t="shared" si="117"/>
        <v>2267</v>
      </c>
      <c r="W316" s="106"/>
    </row>
    <row r="317" spans="1:23" x14ac:dyDescent="0.3">
      <c r="B317" s="40">
        <v>295</v>
      </c>
      <c r="C317" s="53">
        <v>42664</v>
      </c>
      <c r="D317" s="59">
        <v>0.46813657407407411</v>
      </c>
      <c r="E317" s="54">
        <v>0.93901620370370376</v>
      </c>
      <c r="F317" s="54">
        <f t="shared" si="113"/>
        <v>0.47087962962962965</v>
      </c>
      <c r="G317" s="55">
        <v>11.5</v>
      </c>
      <c r="H317" s="55">
        <f t="shared" si="90"/>
        <v>1.5</v>
      </c>
      <c r="I317" s="55">
        <f t="shared" si="108"/>
        <v>10</v>
      </c>
      <c r="J317" s="57">
        <f t="shared" si="94"/>
        <v>0</v>
      </c>
      <c r="K317" s="56">
        <f t="shared" si="109"/>
        <v>0</v>
      </c>
      <c r="L317" s="67">
        <f t="shared" si="110"/>
        <v>0</v>
      </c>
      <c r="M317" s="56">
        <f t="shared" si="111"/>
        <v>0</v>
      </c>
      <c r="N317" s="56"/>
      <c r="O317" s="56"/>
      <c r="P317" s="56"/>
      <c r="Q317" s="56"/>
      <c r="R317" s="56"/>
      <c r="S317" s="55"/>
      <c r="T317" s="55"/>
      <c r="U317" s="58"/>
      <c r="V317" s="55"/>
      <c r="W317" s="85"/>
    </row>
    <row r="318" spans="1:23" x14ac:dyDescent="0.3">
      <c r="A318" s="192"/>
      <c r="B318" s="40">
        <v>296</v>
      </c>
      <c r="C318" s="53">
        <v>42665</v>
      </c>
      <c r="D318" s="59">
        <v>0.54796296296296299</v>
      </c>
      <c r="E318" s="54">
        <v>0.9384837962962963</v>
      </c>
      <c r="F318" s="54">
        <f t="shared" si="113"/>
        <v>0.39052083333333332</v>
      </c>
      <c r="G318" s="55">
        <v>9.5</v>
      </c>
      <c r="H318" s="55">
        <f t="shared" si="90"/>
        <v>1.5</v>
      </c>
      <c r="I318" s="55">
        <f t="shared" si="108"/>
        <v>8</v>
      </c>
      <c r="J318" s="57">
        <f t="shared" ref="J318:J319" si="120">IF(I318-8&lt;0,0,(I318-8))</f>
        <v>0</v>
      </c>
      <c r="K318" s="56">
        <f t="shared" si="109"/>
        <v>0</v>
      </c>
      <c r="L318" s="67">
        <f t="shared" si="110"/>
        <v>0</v>
      </c>
      <c r="M318" s="56">
        <f t="shared" si="111"/>
        <v>0</v>
      </c>
      <c r="N318" s="56"/>
      <c r="O318" s="56"/>
      <c r="P318" s="56"/>
      <c r="Q318" s="56"/>
      <c r="R318" s="56"/>
      <c r="S318" s="55"/>
      <c r="T318" s="55"/>
      <c r="U318" s="58" t="s">
        <v>228</v>
      </c>
      <c r="V318" s="113">
        <v>855</v>
      </c>
      <c r="W318" s="85"/>
    </row>
    <row r="319" spans="1:23" x14ac:dyDescent="0.3">
      <c r="A319" s="192"/>
      <c r="B319" s="40">
        <v>297</v>
      </c>
      <c r="C319" s="53">
        <v>42666</v>
      </c>
      <c r="D319" s="59">
        <v>0.53061342592592597</v>
      </c>
      <c r="E319" s="54">
        <v>0.91901620370370374</v>
      </c>
      <c r="F319" s="54">
        <f t="shared" si="113"/>
        <v>0.38840277777777776</v>
      </c>
      <c r="G319" s="55">
        <v>9.5</v>
      </c>
      <c r="H319" s="55">
        <f t="shared" si="90"/>
        <v>1.5</v>
      </c>
      <c r="I319" s="55">
        <f t="shared" si="108"/>
        <v>8</v>
      </c>
      <c r="J319" s="57">
        <f t="shared" si="120"/>
        <v>0</v>
      </c>
      <c r="K319" s="56">
        <f t="shared" si="109"/>
        <v>0</v>
      </c>
      <c r="L319" s="67">
        <f t="shared" si="110"/>
        <v>0</v>
      </c>
      <c r="M319" s="56">
        <f t="shared" si="111"/>
        <v>0</v>
      </c>
      <c r="N319" s="56"/>
      <c r="O319" s="56"/>
      <c r="P319" s="56"/>
      <c r="Q319" s="56"/>
      <c r="R319" s="56"/>
      <c r="S319" s="55"/>
      <c r="T319" s="55"/>
      <c r="U319" s="58" t="s">
        <v>252</v>
      </c>
      <c r="V319" s="113">
        <v>855</v>
      </c>
      <c r="W319" s="85"/>
    </row>
    <row r="320" spans="1:23" x14ac:dyDescent="0.3">
      <c r="A320" s="192"/>
      <c r="B320" s="40">
        <v>298</v>
      </c>
      <c r="C320" s="53">
        <v>42667</v>
      </c>
      <c r="D320" s="59">
        <v>0.45640046296296299</v>
      </c>
      <c r="E320" s="54">
        <v>0.95341435185185175</v>
      </c>
      <c r="F320" s="54">
        <f t="shared" si="113"/>
        <v>0.49701388888888876</v>
      </c>
      <c r="G320" s="55">
        <v>12</v>
      </c>
      <c r="H320" s="55">
        <f t="shared" si="90"/>
        <v>1.5</v>
      </c>
      <c r="I320" s="55">
        <f t="shared" si="108"/>
        <v>10.5</v>
      </c>
      <c r="J320" s="57">
        <f t="shared" si="94"/>
        <v>0.5</v>
      </c>
      <c r="K320" s="56">
        <f t="shared" si="109"/>
        <v>0.5</v>
      </c>
      <c r="L320" s="67">
        <f t="shared" si="110"/>
        <v>0</v>
      </c>
      <c r="M320" s="56">
        <f t="shared" si="111"/>
        <v>71</v>
      </c>
      <c r="N320" s="56"/>
      <c r="O320" s="56"/>
      <c r="P320" s="56"/>
      <c r="Q320" s="56"/>
      <c r="R320" s="56"/>
      <c r="S320" s="55"/>
      <c r="T320" s="55"/>
      <c r="U320" s="58"/>
      <c r="V320" s="55"/>
      <c r="W320" s="85"/>
    </row>
    <row r="321" spans="1:23" ht="32.4" x14ac:dyDescent="0.3">
      <c r="B321" s="40">
        <v>299</v>
      </c>
      <c r="C321" s="53">
        <v>42668</v>
      </c>
      <c r="D321" s="59">
        <v>0.44626157407407407</v>
      </c>
      <c r="E321" s="54">
        <v>0.91869212962962965</v>
      </c>
      <c r="F321" s="54">
        <f t="shared" si="113"/>
        <v>0.47243055555555558</v>
      </c>
      <c r="G321" s="55">
        <v>11.5</v>
      </c>
      <c r="H321" s="55">
        <f t="shared" si="90"/>
        <v>1.5</v>
      </c>
      <c r="I321" s="55">
        <f t="shared" si="108"/>
        <v>10</v>
      </c>
      <c r="J321" s="57">
        <f t="shared" si="94"/>
        <v>0</v>
      </c>
      <c r="K321" s="56">
        <f t="shared" si="109"/>
        <v>0</v>
      </c>
      <c r="L321" s="67">
        <f t="shared" si="110"/>
        <v>0</v>
      </c>
      <c r="M321" s="56">
        <f t="shared" si="111"/>
        <v>0</v>
      </c>
      <c r="N321" s="56"/>
      <c r="O321" s="56"/>
      <c r="P321" s="56"/>
      <c r="Q321" s="56"/>
      <c r="R321" s="56"/>
      <c r="S321" s="55"/>
      <c r="T321" s="55"/>
      <c r="U321" s="58"/>
      <c r="V321" s="113"/>
      <c r="W321" s="85" t="s">
        <v>254</v>
      </c>
    </row>
    <row r="322" spans="1:23" x14ac:dyDescent="0.3">
      <c r="B322" s="40">
        <v>300</v>
      </c>
      <c r="C322" s="53">
        <v>42669</v>
      </c>
      <c r="D322" s="184" t="s">
        <v>25</v>
      </c>
      <c r="E322" s="185"/>
      <c r="F322" s="54"/>
      <c r="G322" s="55"/>
      <c r="H322" s="55"/>
      <c r="I322" s="55"/>
      <c r="J322" s="57">
        <f t="shared" si="94"/>
        <v>0</v>
      </c>
      <c r="K322" s="56"/>
      <c r="L322" s="67"/>
      <c r="M322" s="56">
        <f t="shared" si="111"/>
        <v>0</v>
      </c>
      <c r="N322" s="56"/>
      <c r="O322" s="56"/>
      <c r="P322" s="56"/>
      <c r="Q322" s="56"/>
      <c r="R322" s="56"/>
      <c r="S322" s="55"/>
      <c r="T322" s="55"/>
      <c r="U322" s="58"/>
      <c r="V322" s="55"/>
      <c r="W322" s="85"/>
    </row>
    <row r="323" spans="1:23" x14ac:dyDescent="0.3">
      <c r="B323" s="40">
        <v>301</v>
      </c>
      <c r="C323" s="53">
        <v>42670</v>
      </c>
      <c r="D323" s="59">
        <v>0.50134259259259262</v>
      </c>
      <c r="E323" s="54">
        <v>0.9199652777777777</v>
      </c>
      <c r="F323" s="54">
        <f t="shared" ref="F323:F359" si="121">E323-D323</f>
        <v>0.41862268518518508</v>
      </c>
      <c r="G323" s="55">
        <v>10</v>
      </c>
      <c r="H323" s="55">
        <f t="shared" si="90"/>
        <v>1.5</v>
      </c>
      <c r="I323" s="55">
        <f t="shared" si="108"/>
        <v>8.5</v>
      </c>
      <c r="J323" s="57">
        <f t="shared" si="94"/>
        <v>0</v>
      </c>
      <c r="K323" s="56">
        <f t="shared" si="109"/>
        <v>0</v>
      </c>
      <c r="L323" s="67">
        <f t="shared" si="110"/>
        <v>0</v>
      </c>
      <c r="M323" s="56">
        <f t="shared" si="111"/>
        <v>0</v>
      </c>
      <c r="N323" s="56"/>
      <c r="O323" s="56"/>
      <c r="P323" s="56"/>
      <c r="Q323" s="56"/>
      <c r="R323" s="56"/>
      <c r="S323" s="55"/>
      <c r="T323" s="55"/>
      <c r="U323" s="58"/>
      <c r="V323" s="55"/>
      <c r="W323" s="85"/>
    </row>
    <row r="324" spans="1:23" x14ac:dyDescent="0.3">
      <c r="A324" s="45"/>
      <c r="B324" s="40">
        <v>302</v>
      </c>
      <c r="C324" s="53">
        <v>42671</v>
      </c>
      <c r="D324" s="59">
        <v>0.41846064814814815</v>
      </c>
      <c r="E324" s="54">
        <v>0.94046296296296295</v>
      </c>
      <c r="F324" s="54">
        <f t="shared" si="121"/>
        <v>0.52200231481481474</v>
      </c>
      <c r="G324" s="55">
        <v>12.5</v>
      </c>
      <c r="H324" s="55">
        <f t="shared" si="90"/>
        <v>1.5</v>
      </c>
      <c r="I324" s="55">
        <f t="shared" si="108"/>
        <v>11</v>
      </c>
      <c r="J324" s="57">
        <f t="shared" si="94"/>
        <v>1</v>
      </c>
      <c r="K324" s="56">
        <f t="shared" si="109"/>
        <v>1</v>
      </c>
      <c r="L324" s="67">
        <f t="shared" si="110"/>
        <v>0</v>
      </c>
      <c r="M324" s="56">
        <f t="shared" si="111"/>
        <v>143</v>
      </c>
      <c r="N324" s="56"/>
      <c r="O324" s="56"/>
      <c r="P324" s="56"/>
      <c r="Q324" s="56"/>
      <c r="R324" s="56"/>
      <c r="S324" s="55"/>
      <c r="T324" s="55"/>
      <c r="U324" s="58"/>
      <c r="V324" s="55"/>
      <c r="W324" s="85"/>
    </row>
    <row r="325" spans="1:23" x14ac:dyDescent="0.3">
      <c r="A325" s="1"/>
      <c r="B325" s="40">
        <v>303</v>
      </c>
      <c r="C325" s="53">
        <v>42672</v>
      </c>
      <c r="D325" s="59">
        <v>0.50232638888888892</v>
      </c>
      <c r="E325" s="54">
        <v>0.94137731481481479</v>
      </c>
      <c r="F325" s="54">
        <f t="shared" si="121"/>
        <v>0.43905092592592587</v>
      </c>
      <c r="G325" s="55">
        <v>10.5</v>
      </c>
      <c r="H325" s="55">
        <f t="shared" si="90"/>
        <v>1.5</v>
      </c>
      <c r="I325" s="55">
        <f t="shared" si="108"/>
        <v>9</v>
      </c>
      <c r="J325" s="57">
        <f>IF(I325-8&lt;0,0,(I325-8))</f>
        <v>1</v>
      </c>
      <c r="K325" s="56">
        <f t="shared" si="109"/>
        <v>1</v>
      </c>
      <c r="L325" s="67">
        <f t="shared" si="110"/>
        <v>0</v>
      </c>
      <c r="M325" s="56">
        <f t="shared" si="111"/>
        <v>143</v>
      </c>
      <c r="N325" s="56"/>
      <c r="O325" s="56"/>
      <c r="P325" s="56"/>
      <c r="Q325" s="56" t="s">
        <v>228</v>
      </c>
      <c r="R325" s="56">
        <f>IF(I325&gt;8,ROUND(2*1/3*107+6*2/3*107+(I325-8)*5/3*107,0),ROUND(2*1/3*107+(I325-2)*2/3*107,0))</f>
        <v>678</v>
      </c>
      <c r="S325" s="55"/>
      <c r="T325" s="55"/>
      <c r="U325" s="58"/>
      <c r="V325" s="55"/>
      <c r="W325" s="85"/>
    </row>
    <row r="326" spans="1:23" x14ac:dyDescent="0.3">
      <c r="A326" s="1"/>
      <c r="B326" s="40">
        <v>304</v>
      </c>
      <c r="C326" s="53">
        <v>42673</v>
      </c>
      <c r="D326" s="59">
        <v>0.50237268518518519</v>
      </c>
      <c r="E326" s="54">
        <v>0.95034722222222223</v>
      </c>
      <c r="F326" s="54">
        <f t="shared" si="121"/>
        <v>0.44797453703703705</v>
      </c>
      <c r="G326" s="55">
        <v>11</v>
      </c>
      <c r="H326" s="55">
        <f t="shared" si="90"/>
        <v>1.5</v>
      </c>
      <c r="I326" s="55">
        <f t="shared" si="108"/>
        <v>9.5</v>
      </c>
      <c r="J326" s="57">
        <f t="shared" si="94"/>
        <v>0</v>
      </c>
      <c r="K326" s="56">
        <f t="shared" si="109"/>
        <v>0</v>
      </c>
      <c r="L326" s="67">
        <f t="shared" si="110"/>
        <v>0</v>
      </c>
      <c r="M326" s="56">
        <f t="shared" si="111"/>
        <v>0</v>
      </c>
      <c r="N326" s="56"/>
      <c r="O326" s="56"/>
      <c r="P326" s="56"/>
      <c r="Q326" s="56"/>
      <c r="R326" s="56"/>
      <c r="S326" s="55"/>
      <c r="T326" s="55"/>
      <c r="U326" s="58"/>
      <c r="V326" s="55"/>
      <c r="W326" s="85"/>
    </row>
    <row r="327" spans="1:23" ht="51" customHeight="1" x14ac:dyDescent="0.3">
      <c r="A327" s="1"/>
      <c r="B327" s="40">
        <v>305</v>
      </c>
      <c r="C327" s="53">
        <v>42674</v>
      </c>
      <c r="D327" s="59">
        <v>0.50590277777777781</v>
      </c>
      <c r="E327" s="54">
        <v>0.75565972222222222</v>
      </c>
      <c r="F327" s="54">
        <f t="shared" si="121"/>
        <v>0.24975694444444441</v>
      </c>
      <c r="G327" s="55">
        <v>6</v>
      </c>
      <c r="H327" s="55">
        <f t="shared" si="90"/>
        <v>0.5</v>
      </c>
      <c r="I327" s="55">
        <f t="shared" si="108"/>
        <v>5.5</v>
      </c>
      <c r="J327" s="57">
        <f t="shared" si="94"/>
        <v>0</v>
      </c>
      <c r="K327" s="56">
        <f t="shared" si="109"/>
        <v>0</v>
      </c>
      <c r="L327" s="67">
        <f t="shared" si="110"/>
        <v>0</v>
      </c>
      <c r="M327" s="56">
        <f t="shared" si="111"/>
        <v>0</v>
      </c>
      <c r="N327" s="56"/>
      <c r="O327" s="56"/>
      <c r="P327" s="56"/>
      <c r="Q327" s="56"/>
      <c r="R327" s="56"/>
      <c r="S327" s="55"/>
      <c r="T327" s="55"/>
      <c r="U327" s="58"/>
      <c r="V327" s="113"/>
      <c r="W327" s="85" t="s">
        <v>255</v>
      </c>
    </row>
    <row r="328" spans="1:23" x14ac:dyDescent="0.3">
      <c r="A328" s="8" t="s">
        <v>30</v>
      </c>
      <c r="B328" s="40">
        <v>306</v>
      </c>
      <c r="C328" s="53">
        <v>42675</v>
      </c>
      <c r="D328" s="59">
        <v>0.50971064814814815</v>
      </c>
      <c r="E328" s="54">
        <v>0.92304398148148159</v>
      </c>
      <c r="F328" s="54">
        <f t="shared" si="121"/>
        <v>0.41333333333333344</v>
      </c>
      <c r="G328" s="55">
        <v>10</v>
      </c>
      <c r="H328" s="55">
        <f t="shared" si="90"/>
        <v>1.5</v>
      </c>
      <c r="I328" s="55">
        <f>IF((G328="？"),"?",(G328-H328))</f>
        <v>8.5</v>
      </c>
      <c r="J328" s="57">
        <f t="shared" si="94"/>
        <v>0</v>
      </c>
      <c r="K328" s="56">
        <f>IF(2&lt;J328,2,J328)</f>
        <v>0</v>
      </c>
      <c r="L328" s="67">
        <f>J328-K328</f>
        <v>0</v>
      </c>
      <c r="M328" s="56">
        <f>IF(K328="?",0,ROUND(107*4/3*K328+107*5/3*L328,0))</f>
        <v>0</v>
      </c>
      <c r="N328" s="56"/>
      <c r="O328" s="56"/>
      <c r="P328" s="56"/>
      <c r="Q328" s="56"/>
      <c r="R328" s="56"/>
      <c r="S328" s="55"/>
      <c r="T328" s="55"/>
      <c r="U328" s="58"/>
      <c r="V328" s="55"/>
      <c r="W328" s="85"/>
    </row>
    <row r="329" spans="1:23" x14ac:dyDescent="0.3">
      <c r="A329" s="1" t="s">
        <v>156</v>
      </c>
      <c r="B329" s="40">
        <v>307</v>
      </c>
      <c r="C329" s="53">
        <v>42676</v>
      </c>
      <c r="D329" s="59">
        <v>0.50892361111111117</v>
      </c>
      <c r="E329" s="54">
        <v>0.92629629629629628</v>
      </c>
      <c r="F329" s="54">
        <f t="shared" si="121"/>
        <v>0.41737268518518511</v>
      </c>
      <c r="G329" s="55">
        <v>10</v>
      </c>
      <c r="H329" s="55">
        <f t="shared" si="90"/>
        <v>1.5</v>
      </c>
      <c r="I329" s="55">
        <f>IF((G329="？"),"?",(G329-H329))</f>
        <v>8.5</v>
      </c>
      <c r="J329" s="57">
        <f>IF(I329-8&lt;0,0,(I329-8))</f>
        <v>0.5</v>
      </c>
      <c r="K329" s="56">
        <f>IF(2&lt;J329,2,J329)</f>
        <v>0.5</v>
      </c>
      <c r="L329" s="67">
        <f>J329-K329</f>
        <v>0</v>
      </c>
      <c r="M329" s="56">
        <f>IF(K329="?",0,ROUND(107*4/3*K329+107*5/3*L329,0))</f>
        <v>71</v>
      </c>
      <c r="N329" s="56"/>
      <c r="O329" s="56"/>
      <c r="P329" s="56"/>
      <c r="Q329" s="56"/>
      <c r="R329" s="56"/>
      <c r="S329" s="55" t="s">
        <v>228</v>
      </c>
      <c r="T329" s="60">
        <v>926</v>
      </c>
      <c r="U329" s="58"/>
      <c r="V329" s="55"/>
      <c r="W329" s="85"/>
    </row>
    <row r="330" spans="1:23" x14ac:dyDescent="0.3">
      <c r="A330" s="1" t="s">
        <v>157</v>
      </c>
      <c r="B330" s="40">
        <v>308</v>
      </c>
      <c r="C330" s="53">
        <v>42677</v>
      </c>
      <c r="D330" s="184" t="s">
        <v>25</v>
      </c>
      <c r="E330" s="185"/>
      <c r="F330" s="54"/>
      <c r="G330" s="55">
        <v>11.5</v>
      </c>
      <c r="H330" s="55">
        <f t="shared" si="90"/>
        <v>1.5</v>
      </c>
      <c r="I330" s="55">
        <f>IF((G330="？"),"?",(G330-H330))</f>
        <v>10</v>
      </c>
      <c r="J330" s="57">
        <f t="shared" si="94"/>
        <v>0</v>
      </c>
      <c r="K330" s="56">
        <f>IF(2&lt;J330,2,J330)</f>
        <v>0</v>
      </c>
      <c r="L330" s="67">
        <f>J330-K330</f>
        <v>0</v>
      </c>
      <c r="M330" s="56">
        <f t="shared" ref="M330:M359" si="122">IF(K330="?",0,ROUND(107*4/3*K330+107*5/3*L330,0))</f>
        <v>0</v>
      </c>
      <c r="N330" s="56"/>
      <c r="O330" s="56"/>
      <c r="P330" s="56"/>
      <c r="Q330" s="56"/>
      <c r="R330" s="56"/>
      <c r="S330" s="55"/>
      <c r="T330" s="55"/>
      <c r="U330" s="58"/>
      <c r="V330" s="55"/>
      <c r="W330" s="85"/>
    </row>
    <row r="331" spans="1:23" x14ac:dyDescent="0.3">
      <c r="A331" s="1" t="s">
        <v>171</v>
      </c>
      <c r="B331" s="40">
        <v>309</v>
      </c>
      <c r="C331" s="53">
        <v>42678</v>
      </c>
      <c r="D331" s="59" t="s">
        <v>36</v>
      </c>
      <c r="E331" s="54">
        <v>0.96291666666666664</v>
      </c>
      <c r="F331" s="54"/>
      <c r="G331" s="55">
        <v>11.5</v>
      </c>
      <c r="H331" s="55">
        <f t="shared" si="90"/>
        <v>1.5</v>
      </c>
      <c r="I331" s="55">
        <f t="shared" ref="I331:I359" si="123">IF((G331="？"),"?",(G331-H331))</f>
        <v>10</v>
      </c>
      <c r="J331" s="57">
        <f t="shared" si="94"/>
        <v>0</v>
      </c>
      <c r="K331" s="56">
        <f t="shared" ref="K331:K359" si="124">IF(2&lt;J331,2,J331)</f>
        <v>0</v>
      </c>
      <c r="L331" s="67">
        <f t="shared" ref="L331:L359" si="125">J331-K331</f>
        <v>0</v>
      </c>
      <c r="M331" s="56">
        <f t="shared" si="122"/>
        <v>0</v>
      </c>
      <c r="N331" s="56"/>
      <c r="O331" s="56"/>
      <c r="P331" s="56"/>
      <c r="Q331" s="56"/>
      <c r="R331" s="56"/>
      <c r="S331" s="55"/>
      <c r="T331" s="55"/>
      <c r="U331" s="58"/>
      <c r="V331" s="55"/>
      <c r="W331" s="85"/>
    </row>
    <row r="332" spans="1:23" x14ac:dyDescent="0.3">
      <c r="A332" s="45" t="s">
        <v>80</v>
      </c>
      <c r="B332" s="40">
        <v>310</v>
      </c>
      <c r="C332" s="53">
        <v>42679</v>
      </c>
      <c r="D332" s="59">
        <v>0.45675925925925925</v>
      </c>
      <c r="E332" s="54">
        <v>0.95847222222222228</v>
      </c>
      <c r="F332" s="54">
        <f t="shared" si="121"/>
        <v>0.50171296296296308</v>
      </c>
      <c r="G332" s="55">
        <v>12</v>
      </c>
      <c r="H332" s="55">
        <f t="shared" si="90"/>
        <v>1.5</v>
      </c>
      <c r="I332" s="55">
        <f t="shared" si="123"/>
        <v>10.5</v>
      </c>
      <c r="J332" s="57">
        <f t="shared" si="94"/>
        <v>0.5</v>
      </c>
      <c r="K332" s="56">
        <f t="shared" si="124"/>
        <v>0.5</v>
      </c>
      <c r="L332" s="67">
        <f t="shared" si="125"/>
        <v>0</v>
      </c>
      <c r="M332" s="56">
        <f t="shared" si="122"/>
        <v>71</v>
      </c>
      <c r="N332" s="56"/>
      <c r="O332" s="56"/>
      <c r="P332" s="56"/>
      <c r="Q332" s="56"/>
      <c r="R332" s="56"/>
      <c r="S332" s="55"/>
      <c r="T332" s="55"/>
      <c r="U332" s="58"/>
      <c r="V332" s="55"/>
      <c r="W332" s="85"/>
    </row>
    <row r="333" spans="1:23" x14ac:dyDescent="0.3">
      <c r="A333" s="46"/>
      <c r="B333" s="40">
        <v>311</v>
      </c>
      <c r="C333" s="53">
        <v>42680</v>
      </c>
      <c r="D333" s="59">
        <v>0.46878472222222217</v>
      </c>
      <c r="E333" s="54">
        <v>0.94645833333333329</v>
      </c>
      <c r="F333" s="54">
        <f t="shared" si="121"/>
        <v>0.47767361111111112</v>
      </c>
      <c r="G333" s="55">
        <v>11.5</v>
      </c>
      <c r="H333" s="55">
        <f t="shared" si="90"/>
        <v>1.5</v>
      </c>
      <c r="I333" s="55">
        <f t="shared" si="123"/>
        <v>10</v>
      </c>
      <c r="J333" s="57">
        <f t="shared" si="94"/>
        <v>0</v>
      </c>
      <c r="K333" s="56">
        <f t="shared" si="124"/>
        <v>0</v>
      </c>
      <c r="L333" s="67">
        <f t="shared" si="125"/>
        <v>0</v>
      </c>
      <c r="M333" s="56">
        <f t="shared" si="122"/>
        <v>0</v>
      </c>
      <c r="N333" s="56"/>
      <c r="O333" s="56"/>
      <c r="P333" s="56"/>
      <c r="Q333" s="56"/>
      <c r="R333" s="56"/>
      <c r="S333" s="55"/>
      <c r="T333" s="55"/>
      <c r="U333" s="58"/>
      <c r="V333" s="55"/>
      <c r="W333" s="85"/>
    </row>
    <row r="334" spans="1:23" x14ac:dyDescent="0.3">
      <c r="A334" s="46"/>
      <c r="B334" s="40">
        <v>312</v>
      </c>
      <c r="C334" s="53">
        <v>42681</v>
      </c>
      <c r="D334" s="59">
        <v>0.92586805555555562</v>
      </c>
      <c r="E334" s="54">
        <v>0.92600694444444442</v>
      </c>
      <c r="F334" s="54">
        <f t="shared" si="121"/>
        <v>1.3888888888879958E-4</v>
      </c>
      <c r="G334" s="55">
        <v>10</v>
      </c>
      <c r="H334" s="55">
        <f t="shared" si="90"/>
        <v>1.5</v>
      </c>
      <c r="I334" s="55">
        <f t="shared" si="123"/>
        <v>8.5</v>
      </c>
      <c r="J334" s="57">
        <f>IF(I334-8&lt;0,0,(I334-8))</f>
        <v>0.5</v>
      </c>
      <c r="K334" s="56">
        <f t="shared" si="124"/>
        <v>0.5</v>
      </c>
      <c r="L334" s="67">
        <f t="shared" si="125"/>
        <v>0</v>
      </c>
      <c r="M334" s="56">
        <f t="shared" si="122"/>
        <v>71</v>
      </c>
      <c r="N334" s="56"/>
      <c r="O334" s="56"/>
      <c r="P334" s="56"/>
      <c r="Q334" s="56" t="s">
        <v>228</v>
      </c>
      <c r="R334" s="56">
        <f>IF(I334&gt;8,ROUND(2*1/3*107+6*2/3*107+(I334-8)*5/3*107,0),ROUND(2*1/3*107+(I334-2)*2/3*107,0))</f>
        <v>589</v>
      </c>
      <c r="S334" s="55"/>
      <c r="T334" s="55"/>
      <c r="U334" s="58"/>
      <c r="V334" s="55"/>
      <c r="W334" s="85"/>
    </row>
    <row r="335" spans="1:23" x14ac:dyDescent="0.3">
      <c r="A335" s="46"/>
      <c r="B335" s="40">
        <v>313</v>
      </c>
      <c r="C335" s="53">
        <v>42682</v>
      </c>
      <c r="D335" s="59">
        <v>0.51760416666666664</v>
      </c>
      <c r="E335" s="54">
        <v>0.91810185185185178</v>
      </c>
      <c r="F335" s="54">
        <f t="shared" si="121"/>
        <v>0.40049768518518514</v>
      </c>
      <c r="G335" s="55">
        <v>9.5</v>
      </c>
      <c r="H335" s="55">
        <f t="shared" ref="H335:H400" si="126">IF(G335&gt;=9,1.5,0.5)</f>
        <v>1.5</v>
      </c>
      <c r="I335" s="55">
        <f t="shared" si="123"/>
        <v>8</v>
      </c>
      <c r="J335" s="57">
        <f t="shared" ref="J335" si="127">IF(I335-8&lt;0,0,(I335-8))</f>
        <v>0</v>
      </c>
      <c r="K335" s="56">
        <f t="shared" si="124"/>
        <v>0</v>
      </c>
      <c r="L335" s="67">
        <f t="shared" si="125"/>
        <v>0</v>
      </c>
      <c r="M335" s="56">
        <f t="shared" si="122"/>
        <v>0</v>
      </c>
      <c r="N335" s="56"/>
      <c r="O335" s="56"/>
      <c r="P335" s="56"/>
      <c r="Q335" s="56"/>
      <c r="R335" s="56"/>
      <c r="S335" s="55"/>
      <c r="T335" s="55"/>
      <c r="U335" s="58" t="s">
        <v>228</v>
      </c>
      <c r="V335" s="113">
        <v>857</v>
      </c>
      <c r="W335" s="85"/>
    </row>
    <row r="336" spans="1:23" x14ac:dyDescent="0.3">
      <c r="A336" s="46"/>
      <c r="B336" s="40">
        <v>314</v>
      </c>
      <c r="C336" s="53">
        <v>42683</v>
      </c>
      <c r="D336" s="59" t="s">
        <v>36</v>
      </c>
      <c r="E336" s="59" t="s">
        <v>36</v>
      </c>
      <c r="F336" s="54"/>
      <c r="G336" s="55">
        <v>10</v>
      </c>
      <c r="H336" s="55">
        <f t="shared" si="126"/>
        <v>1.5</v>
      </c>
      <c r="I336" s="55">
        <f t="shared" si="123"/>
        <v>8.5</v>
      </c>
      <c r="J336" s="57">
        <f t="shared" si="94"/>
        <v>0</v>
      </c>
      <c r="K336" s="56">
        <f t="shared" si="124"/>
        <v>0</v>
      </c>
      <c r="L336" s="67">
        <f t="shared" si="125"/>
        <v>0</v>
      </c>
      <c r="M336" s="56">
        <f t="shared" si="122"/>
        <v>0</v>
      </c>
      <c r="N336" s="56"/>
      <c r="O336" s="56"/>
      <c r="P336" s="56"/>
      <c r="Q336" s="56"/>
      <c r="R336" s="56"/>
      <c r="S336" s="55"/>
      <c r="T336" s="55"/>
      <c r="U336" s="58"/>
      <c r="V336" s="55"/>
      <c r="W336" s="85"/>
    </row>
    <row r="337" spans="1:23" x14ac:dyDescent="0.3">
      <c r="A337" s="46"/>
      <c r="B337" s="40">
        <v>315</v>
      </c>
      <c r="C337" s="53">
        <v>42684</v>
      </c>
      <c r="D337" s="59">
        <v>0.46938657407407408</v>
      </c>
      <c r="E337" s="54">
        <v>0.94511574074074067</v>
      </c>
      <c r="F337" s="54">
        <f t="shared" si="121"/>
        <v>0.47572916666666659</v>
      </c>
      <c r="G337" s="55">
        <v>11.5</v>
      </c>
      <c r="H337" s="55">
        <f t="shared" si="126"/>
        <v>1.5</v>
      </c>
      <c r="I337" s="55">
        <f t="shared" si="123"/>
        <v>10</v>
      </c>
      <c r="J337" s="57">
        <f t="shared" si="94"/>
        <v>0</v>
      </c>
      <c r="K337" s="56">
        <f t="shared" si="124"/>
        <v>0</v>
      </c>
      <c r="L337" s="67">
        <f t="shared" si="125"/>
        <v>0</v>
      </c>
      <c r="M337" s="56">
        <f t="shared" si="122"/>
        <v>0</v>
      </c>
      <c r="N337" s="56"/>
      <c r="O337" s="56"/>
      <c r="P337" s="56"/>
      <c r="Q337" s="56"/>
      <c r="R337" s="56"/>
      <c r="S337" s="55"/>
      <c r="T337" s="55"/>
      <c r="U337" s="58"/>
      <c r="V337" s="55"/>
      <c r="W337" s="85"/>
    </row>
    <row r="338" spans="1:23" x14ac:dyDescent="0.3">
      <c r="A338" s="46"/>
      <c r="B338" s="40">
        <v>316</v>
      </c>
      <c r="C338" s="53">
        <v>42685</v>
      </c>
      <c r="D338" s="184" t="s">
        <v>25</v>
      </c>
      <c r="E338" s="185"/>
      <c r="F338" s="54"/>
      <c r="G338" s="55"/>
      <c r="H338" s="55"/>
      <c r="I338" s="55"/>
      <c r="J338" s="57">
        <f t="shared" si="94"/>
        <v>0</v>
      </c>
      <c r="K338" s="56"/>
      <c r="L338" s="67"/>
      <c r="M338" s="56">
        <f t="shared" si="122"/>
        <v>0</v>
      </c>
      <c r="N338" s="56"/>
      <c r="O338" s="56"/>
      <c r="P338" s="56"/>
      <c r="Q338" s="56"/>
      <c r="R338" s="56"/>
      <c r="S338" s="55"/>
      <c r="T338" s="55"/>
      <c r="U338" s="58"/>
      <c r="V338" s="55"/>
      <c r="W338" s="85"/>
    </row>
    <row r="339" spans="1:23" ht="47.4" customHeight="1" x14ac:dyDescent="0.3">
      <c r="A339" s="1"/>
      <c r="B339" s="40">
        <v>317</v>
      </c>
      <c r="C339" s="53">
        <v>42686</v>
      </c>
      <c r="D339" s="59">
        <v>0.50721064814814809</v>
      </c>
      <c r="E339" s="54">
        <v>0.96643518518518512</v>
      </c>
      <c r="F339" s="54">
        <f t="shared" si="121"/>
        <v>0.45922453703703703</v>
      </c>
      <c r="G339" s="55">
        <v>11</v>
      </c>
      <c r="H339" s="55">
        <f t="shared" si="126"/>
        <v>1.5</v>
      </c>
      <c r="I339" s="55">
        <f t="shared" si="123"/>
        <v>9.5</v>
      </c>
      <c r="J339" s="57">
        <f t="shared" si="94"/>
        <v>0</v>
      </c>
      <c r="K339" s="56">
        <f t="shared" si="124"/>
        <v>0</v>
      </c>
      <c r="L339" s="67">
        <f t="shared" si="125"/>
        <v>0</v>
      </c>
      <c r="M339" s="56">
        <f t="shared" si="122"/>
        <v>0</v>
      </c>
      <c r="N339" s="56">
        <v>2</v>
      </c>
      <c r="O339" s="56">
        <v>4</v>
      </c>
      <c r="P339" s="56">
        <f>IF(O339&gt;6,ROUND(N339*4/3*107+6*5/3*107+(O339-6)*8/3*107,0),ROUND(N339*4/3*107+O339*5/3*107,0))</f>
        <v>999</v>
      </c>
      <c r="Q339" s="56"/>
      <c r="R339" s="56"/>
      <c r="S339" s="55"/>
      <c r="T339" s="55"/>
      <c r="U339" s="58"/>
      <c r="V339" s="113"/>
      <c r="W339" s="85" t="s">
        <v>253</v>
      </c>
    </row>
    <row r="340" spans="1:23" x14ac:dyDescent="0.3">
      <c r="A340" s="1"/>
      <c r="B340" s="40">
        <v>318</v>
      </c>
      <c r="C340" s="53">
        <v>42687</v>
      </c>
      <c r="D340" s="59" t="s">
        <v>36</v>
      </c>
      <c r="E340" s="54">
        <v>0.93601851851851858</v>
      </c>
      <c r="F340" s="54"/>
      <c r="G340" s="55">
        <v>9</v>
      </c>
      <c r="H340" s="55">
        <f t="shared" si="126"/>
        <v>1.5</v>
      </c>
      <c r="I340" s="55">
        <f t="shared" si="123"/>
        <v>7.5</v>
      </c>
      <c r="J340" s="57">
        <f t="shared" si="94"/>
        <v>0</v>
      </c>
      <c r="K340" s="56">
        <f t="shared" si="124"/>
        <v>0</v>
      </c>
      <c r="L340" s="67">
        <f t="shared" si="125"/>
        <v>0</v>
      </c>
      <c r="M340" s="56">
        <f t="shared" si="122"/>
        <v>0</v>
      </c>
      <c r="N340" s="56">
        <v>2</v>
      </c>
      <c r="O340" s="56">
        <v>5.5</v>
      </c>
      <c r="P340" s="56">
        <f>IF(O340&gt;6,ROUND(N340*4/3*107+6*5/3*107+(O340-6)*8/3*107,0),ROUND(N340*4/3*107+O340*5/3*107,0))</f>
        <v>1266</v>
      </c>
      <c r="Q340" s="56"/>
      <c r="R340" s="56"/>
      <c r="S340" s="55"/>
      <c r="T340" s="55"/>
      <c r="U340" s="58"/>
      <c r="V340" s="55"/>
      <c r="W340" s="85"/>
    </row>
    <row r="341" spans="1:23" x14ac:dyDescent="0.3">
      <c r="A341" s="1"/>
      <c r="B341" s="40">
        <v>319</v>
      </c>
      <c r="C341" s="53">
        <v>42688</v>
      </c>
      <c r="D341" s="184" t="s">
        <v>25</v>
      </c>
      <c r="E341" s="185"/>
      <c r="F341" s="54"/>
      <c r="G341" s="55"/>
      <c r="H341" s="55"/>
      <c r="I341" s="55"/>
      <c r="J341" s="57">
        <f t="shared" si="94"/>
        <v>0</v>
      </c>
      <c r="K341" s="56"/>
      <c r="L341" s="67"/>
      <c r="M341" s="56">
        <f t="shared" si="122"/>
        <v>0</v>
      </c>
      <c r="N341" s="56"/>
      <c r="O341" s="56"/>
      <c r="P341" s="56"/>
      <c r="Q341" s="56"/>
      <c r="R341" s="56"/>
      <c r="S341" s="55"/>
      <c r="T341" s="55"/>
      <c r="U341" s="58"/>
      <c r="V341" s="55"/>
      <c r="W341" s="85"/>
    </row>
    <row r="342" spans="1:23" x14ac:dyDescent="0.3">
      <c r="A342" s="1"/>
      <c r="B342" s="40">
        <v>320</v>
      </c>
      <c r="C342" s="53">
        <v>42689</v>
      </c>
      <c r="D342" s="59" t="s">
        <v>36</v>
      </c>
      <c r="E342" s="59" t="s">
        <v>36</v>
      </c>
      <c r="F342" s="54"/>
      <c r="G342" s="55">
        <v>11.5</v>
      </c>
      <c r="H342" s="55">
        <f t="shared" si="126"/>
        <v>1.5</v>
      </c>
      <c r="I342" s="55">
        <f t="shared" si="123"/>
        <v>10</v>
      </c>
      <c r="J342" s="57">
        <f t="shared" si="94"/>
        <v>0</v>
      </c>
      <c r="K342" s="56">
        <f t="shared" si="124"/>
        <v>0</v>
      </c>
      <c r="L342" s="67">
        <f t="shared" si="125"/>
        <v>0</v>
      </c>
      <c r="M342" s="56">
        <f t="shared" si="122"/>
        <v>0</v>
      </c>
      <c r="N342" s="56">
        <v>2</v>
      </c>
      <c r="O342" s="56">
        <v>8</v>
      </c>
      <c r="P342" s="56">
        <f>IF(O342&gt;6,ROUND(N342*4/3*107+6*5/3*107+(O342-6)*8/3*107,0),ROUND(N342*4/3*107+O342*5/3*107,0))</f>
        <v>1926</v>
      </c>
      <c r="Q342" s="56"/>
      <c r="R342" s="56"/>
      <c r="S342" s="55"/>
      <c r="T342" s="55"/>
      <c r="U342" s="58"/>
      <c r="V342" s="55"/>
      <c r="W342" s="85"/>
    </row>
    <row r="343" spans="1:23" x14ac:dyDescent="0.3">
      <c r="A343" s="1"/>
      <c r="B343" s="40">
        <v>321</v>
      </c>
      <c r="C343" s="53">
        <v>42690</v>
      </c>
      <c r="D343" s="59">
        <v>0.54942129629629632</v>
      </c>
      <c r="E343" s="59" t="s">
        <v>36</v>
      </c>
      <c r="F343" s="54"/>
      <c r="G343" s="55">
        <v>9</v>
      </c>
      <c r="H343" s="55">
        <f t="shared" si="126"/>
        <v>1.5</v>
      </c>
      <c r="I343" s="55">
        <f t="shared" si="123"/>
        <v>7.5</v>
      </c>
      <c r="J343" s="57">
        <f t="shared" si="94"/>
        <v>0</v>
      </c>
      <c r="K343" s="56">
        <f t="shared" si="124"/>
        <v>0</v>
      </c>
      <c r="L343" s="67">
        <f t="shared" si="125"/>
        <v>0</v>
      </c>
      <c r="M343" s="56">
        <f t="shared" si="122"/>
        <v>0</v>
      </c>
      <c r="N343" s="56">
        <v>2</v>
      </c>
      <c r="O343" s="56">
        <v>5.5</v>
      </c>
      <c r="P343" s="56">
        <f>IF(O343&gt;6,ROUND(N343*4/3*107+6*5/3*107+(O343-6)*8/3*107,0),ROUND(N343*4/3*107+O343*5/3*107,0))</f>
        <v>1266</v>
      </c>
      <c r="Q343" s="56"/>
      <c r="R343" s="56"/>
      <c r="S343" s="55"/>
      <c r="T343" s="55"/>
      <c r="U343" s="58"/>
      <c r="V343" s="55"/>
      <c r="W343" s="85"/>
    </row>
    <row r="344" spans="1:23" x14ac:dyDescent="0.3">
      <c r="A344" s="1"/>
      <c r="B344" s="40">
        <v>322</v>
      </c>
      <c r="C344" s="53">
        <v>42691</v>
      </c>
      <c r="D344" s="184" t="s">
        <v>25</v>
      </c>
      <c r="E344" s="185"/>
      <c r="F344" s="54"/>
      <c r="G344" s="55"/>
      <c r="H344" s="55"/>
      <c r="I344" s="55"/>
      <c r="J344" s="57">
        <f t="shared" si="94"/>
        <v>0</v>
      </c>
      <c r="K344" s="56"/>
      <c r="L344" s="67"/>
      <c r="M344" s="56">
        <f t="shared" si="122"/>
        <v>0</v>
      </c>
      <c r="N344" s="56"/>
      <c r="O344" s="56"/>
      <c r="P344" s="56"/>
      <c r="Q344" s="56"/>
      <c r="R344" s="56"/>
      <c r="S344" s="55"/>
      <c r="T344" s="55"/>
      <c r="U344" s="58"/>
      <c r="V344" s="55"/>
      <c r="W344" s="85"/>
    </row>
    <row r="345" spans="1:23" x14ac:dyDescent="0.3">
      <c r="A345" s="1"/>
      <c r="B345" s="14"/>
      <c r="C345" s="19" t="s">
        <v>5</v>
      </c>
      <c r="D345" s="19"/>
      <c r="E345" s="19"/>
      <c r="F345" s="20"/>
      <c r="G345" s="21">
        <f>SUM(G317:G344)</f>
        <v>252</v>
      </c>
      <c r="H345" s="21">
        <f t="shared" ref="H345:M345" si="128">SUM(H317:H344)</f>
        <v>35</v>
      </c>
      <c r="I345" s="21">
        <f t="shared" si="128"/>
        <v>217</v>
      </c>
      <c r="J345" s="21">
        <f t="shared" si="128"/>
        <v>4</v>
      </c>
      <c r="K345" s="21">
        <f t="shared" si="128"/>
        <v>4</v>
      </c>
      <c r="L345" s="21">
        <f t="shared" si="128"/>
        <v>0</v>
      </c>
      <c r="M345" s="21">
        <f t="shared" si="128"/>
        <v>570</v>
      </c>
      <c r="N345" s="21">
        <f t="shared" ref="N345:P345" si="129">SUM(N317:N344)</f>
        <v>8</v>
      </c>
      <c r="O345" s="21">
        <f t="shared" si="129"/>
        <v>23</v>
      </c>
      <c r="P345" s="21">
        <f t="shared" si="129"/>
        <v>5457</v>
      </c>
      <c r="Q345" s="21">
        <v>2</v>
      </c>
      <c r="R345" s="21">
        <f t="shared" ref="R345:T345" si="130">SUM(R317:R344)</f>
        <v>1267</v>
      </c>
      <c r="S345" s="21">
        <v>1</v>
      </c>
      <c r="T345" s="21">
        <f t="shared" si="130"/>
        <v>926</v>
      </c>
      <c r="U345" s="21">
        <v>3</v>
      </c>
      <c r="V345" s="21">
        <v>2567</v>
      </c>
      <c r="W345" s="106" t="s">
        <v>200</v>
      </c>
    </row>
    <row r="346" spans="1:23" ht="32.4" x14ac:dyDescent="0.3">
      <c r="A346" s="1"/>
      <c r="B346" s="127"/>
      <c r="C346" s="116" t="s">
        <v>230</v>
      </c>
      <c r="D346" s="114"/>
      <c r="E346" s="115"/>
      <c r="F346" s="20"/>
      <c r="G346" s="141">
        <f>G345-G329-G334-G325</f>
        <v>221.5</v>
      </c>
      <c r="H346" s="141">
        <f t="shared" ref="H346" si="131">H345-H329-H334-H325</f>
        <v>30.5</v>
      </c>
      <c r="I346" s="141">
        <f>I345-I329-I334-I325-J335-J319-J318</f>
        <v>191</v>
      </c>
      <c r="J346" s="141">
        <f>J345-J329-J334-J325-J335-J319-J318</f>
        <v>2</v>
      </c>
      <c r="K346" s="141">
        <f t="shared" ref="K346:M346" si="132">K345-K329-K334-K325-K335-K319-K318</f>
        <v>2</v>
      </c>
      <c r="L346" s="141">
        <f t="shared" si="132"/>
        <v>0</v>
      </c>
      <c r="M346" s="141">
        <f t="shared" si="132"/>
        <v>285</v>
      </c>
      <c r="N346" s="141">
        <f t="shared" ref="N346:P346" si="133">N345</f>
        <v>8</v>
      </c>
      <c r="O346" s="141">
        <f t="shared" si="133"/>
        <v>23</v>
      </c>
      <c r="P346" s="141">
        <f t="shared" si="133"/>
        <v>5457</v>
      </c>
      <c r="Q346" s="141">
        <f t="shared" ref="Q346:V346" si="134">Q345</f>
        <v>2</v>
      </c>
      <c r="R346" s="141">
        <f t="shared" si="134"/>
        <v>1267</v>
      </c>
      <c r="S346" s="141">
        <f t="shared" si="134"/>
        <v>1</v>
      </c>
      <c r="T346" s="141">
        <f t="shared" si="134"/>
        <v>926</v>
      </c>
      <c r="U346" s="141">
        <f t="shared" si="134"/>
        <v>3</v>
      </c>
      <c r="V346" s="141">
        <f t="shared" si="134"/>
        <v>2567</v>
      </c>
      <c r="W346" s="106"/>
    </row>
    <row r="347" spans="1:23" x14ac:dyDescent="0.3">
      <c r="A347" s="1"/>
      <c r="B347" s="14">
        <v>323</v>
      </c>
      <c r="C347" s="15">
        <v>42692</v>
      </c>
      <c r="D347" s="44" t="s">
        <v>36</v>
      </c>
      <c r="E347" s="44" t="s">
        <v>36</v>
      </c>
      <c r="F347" s="16"/>
      <c r="G347" s="17">
        <v>12</v>
      </c>
      <c r="H347" s="17">
        <f t="shared" si="126"/>
        <v>1.5</v>
      </c>
      <c r="I347" s="17">
        <f t="shared" si="123"/>
        <v>10.5</v>
      </c>
      <c r="J347" s="13">
        <f t="shared" si="94"/>
        <v>0.5</v>
      </c>
      <c r="K347" s="38">
        <f t="shared" si="124"/>
        <v>0.5</v>
      </c>
      <c r="L347" s="33">
        <f t="shared" si="125"/>
        <v>0</v>
      </c>
      <c r="M347" s="38">
        <f t="shared" si="122"/>
        <v>71</v>
      </c>
      <c r="N347" s="38"/>
      <c r="O347" s="38"/>
      <c r="P347" s="38"/>
      <c r="Q347" s="38"/>
      <c r="R347" s="38"/>
      <c r="S347" s="17"/>
      <c r="T347" s="17"/>
      <c r="U347" s="18"/>
      <c r="V347" s="17"/>
      <c r="W347" s="85"/>
    </row>
    <row r="348" spans="1:23" x14ac:dyDescent="0.3">
      <c r="A348" s="1"/>
      <c r="B348" s="14">
        <v>324</v>
      </c>
      <c r="C348" s="15">
        <v>42693</v>
      </c>
      <c r="D348" s="44">
        <v>0.44740740740740742</v>
      </c>
      <c r="E348" s="43">
        <v>0.96125000000000005</v>
      </c>
      <c r="F348" s="16">
        <f t="shared" si="121"/>
        <v>0.51384259259259268</v>
      </c>
      <c r="G348" s="17">
        <v>12.5</v>
      </c>
      <c r="H348" s="17">
        <f t="shared" si="126"/>
        <v>1.5</v>
      </c>
      <c r="I348" s="17">
        <f t="shared" si="123"/>
        <v>11</v>
      </c>
      <c r="J348" s="13">
        <f t="shared" si="94"/>
        <v>1</v>
      </c>
      <c r="K348" s="38">
        <f t="shared" si="124"/>
        <v>1</v>
      </c>
      <c r="L348" s="33">
        <f t="shared" si="125"/>
        <v>0</v>
      </c>
      <c r="M348" s="38">
        <f t="shared" si="122"/>
        <v>143</v>
      </c>
      <c r="N348" s="38"/>
      <c r="O348" s="38"/>
      <c r="P348" s="38"/>
      <c r="Q348" s="38"/>
      <c r="R348" s="38"/>
      <c r="S348" s="17"/>
      <c r="T348" s="17"/>
      <c r="U348" s="18"/>
      <c r="V348" s="17"/>
      <c r="W348" s="85"/>
    </row>
    <row r="349" spans="1:23" x14ac:dyDescent="0.3">
      <c r="B349" s="14">
        <v>325</v>
      </c>
      <c r="C349" s="15">
        <v>42694</v>
      </c>
      <c r="D349" s="44">
        <v>0.44817129629629626</v>
      </c>
      <c r="E349" s="43">
        <v>0.94070601851851843</v>
      </c>
      <c r="F349" s="16">
        <f t="shared" si="121"/>
        <v>0.49253472222222217</v>
      </c>
      <c r="G349" s="17">
        <v>12</v>
      </c>
      <c r="H349" s="17">
        <f t="shared" si="126"/>
        <v>1.5</v>
      </c>
      <c r="I349" s="17">
        <f t="shared" si="123"/>
        <v>10.5</v>
      </c>
      <c r="J349" s="13">
        <f t="shared" ref="J349:J414" si="135">IF(I349-10&lt;0,0,(I349-10))</f>
        <v>0.5</v>
      </c>
      <c r="K349" s="38">
        <f t="shared" si="124"/>
        <v>0.5</v>
      </c>
      <c r="L349" s="33">
        <f t="shared" si="125"/>
        <v>0</v>
      </c>
      <c r="M349" s="38">
        <f t="shared" si="122"/>
        <v>71</v>
      </c>
      <c r="N349" s="38"/>
      <c r="O349" s="38"/>
      <c r="P349" s="38"/>
      <c r="Q349" s="38"/>
      <c r="R349" s="38"/>
      <c r="S349" s="17"/>
      <c r="T349" s="17"/>
      <c r="U349" s="18"/>
      <c r="V349" s="17"/>
      <c r="W349" s="85"/>
    </row>
    <row r="350" spans="1:23" x14ac:dyDescent="0.3">
      <c r="A350" s="192"/>
      <c r="B350" s="14">
        <v>326</v>
      </c>
      <c r="C350" s="15">
        <v>42695</v>
      </c>
      <c r="D350" s="186" t="s">
        <v>25</v>
      </c>
      <c r="E350" s="187"/>
      <c r="F350" s="16"/>
      <c r="G350" s="17"/>
      <c r="H350" s="17"/>
      <c r="I350" s="17"/>
      <c r="J350" s="13">
        <f t="shared" si="135"/>
        <v>0</v>
      </c>
      <c r="K350" s="38"/>
      <c r="L350" s="33"/>
      <c r="M350" s="38">
        <f t="shared" si="122"/>
        <v>0</v>
      </c>
      <c r="N350" s="38"/>
      <c r="O350" s="38"/>
      <c r="P350" s="38"/>
      <c r="Q350" s="38"/>
      <c r="R350" s="38"/>
      <c r="S350" s="17"/>
      <c r="T350" s="17"/>
      <c r="U350" s="18"/>
      <c r="V350" s="17"/>
      <c r="W350" s="85"/>
    </row>
    <row r="351" spans="1:23" x14ac:dyDescent="0.3">
      <c r="A351" s="192"/>
      <c r="B351" s="14">
        <v>327</v>
      </c>
      <c r="C351" s="15">
        <v>42696</v>
      </c>
      <c r="D351" s="44">
        <v>0.55005787037037035</v>
      </c>
      <c r="E351" s="43">
        <v>0.91751157407407413</v>
      </c>
      <c r="F351" s="16">
        <f t="shared" si="121"/>
        <v>0.36745370370370378</v>
      </c>
      <c r="G351" s="17">
        <v>9</v>
      </c>
      <c r="H351" s="17">
        <f t="shared" si="126"/>
        <v>1.5</v>
      </c>
      <c r="I351" s="17">
        <f t="shared" si="123"/>
        <v>7.5</v>
      </c>
      <c r="J351" s="13">
        <f t="shared" si="135"/>
        <v>0</v>
      </c>
      <c r="K351" s="38">
        <f t="shared" si="124"/>
        <v>0</v>
      </c>
      <c r="L351" s="33">
        <f t="shared" si="125"/>
        <v>0</v>
      </c>
      <c r="M351" s="38">
        <f t="shared" si="122"/>
        <v>0</v>
      </c>
      <c r="N351" s="38"/>
      <c r="O351" s="38"/>
      <c r="P351" s="38"/>
      <c r="Q351" s="38"/>
      <c r="R351" s="38"/>
      <c r="S351" s="17"/>
      <c r="T351" s="17"/>
      <c r="U351" s="18"/>
      <c r="V351" s="17"/>
      <c r="W351" s="85"/>
    </row>
    <row r="352" spans="1:23" x14ac:dyDescent="0.3">
      <c r="A352" s="192"/>
      <c r="B352" s="14">
        <v>328</v>
      </c>
      <c r="C352" s="15">
        <v>42697</v>
      </c>
      <c r="D352" s="44" t="s">
        <v>36</v>
      </c>
      <c r="E352" s="43">
        <v>0.9183217592592593</v>
      </c>
      <c r="F352" s="16"/>
      <c r="G352" s="17">
        <v>11.5</v>
      </c>
      <c r="H352" s="17">
        <f t="shared" si="126"/>
        <v>1.5</v>
      </c>
      <c r="I352" s="17">
        <f t="shared" si="123"/>
        <v>10</v>
      </c>
      <c r="J352" s="13">
        <f t="shared" si="135"/>
        <v>0</v>
      </c>
      <c r="K352" s="38">
        <f t="shared" si="124"/>
        <v>0</v>
      </c>
      <c r="L352" s="33">
        <f t="shared" si="125"/>
        <v>0</v>
      </c>
      <c r="M352" s="38">
        <f t="shared" si="122"/>
        <v>0</v>
      </c>
      <c r="N352" s="38"/>
      <c r="O352" s="38"/>
      <c r="P352" s="38"/>
      <c r="Q352" s="38"/>
      <c r="R352" s="38"/>
      <c r="S352" s="17"/>
      <c r="T352" s="17"/>
      <c r="U352" s="18"/>
      <c r="V352" s="17"/>
      <c r="W352" s="85"/>
    </row>
    <row r="353" spans="1:23" x14ac:dyDescent="0.3">
      <c r="B353" s="14">
        <v>329</v>
      </c>
      <c r="C353" s="15">
        <v>42698</v>
      </c>
      <c r="D353" s="44">
        <v>0.55005787037037035</v>
      </c>
      <c r="E353" s="43">
        <v>0.9272800925925927</v>
      </c>
      <c r="F353" s="16">
        <f t="shared" si="121"/>
        <v>0.37722222222222235</v>
      </c>
      <c r="G353" s="17">
        <v>9</v>
      </c>
      <c r="H353" s="17">
        <f t="shared" si="126"/>
        <v>1.5</v>
      </c>
      <c r="I353" s="17">
        <f t="shared" si="123"/>
        <v>7.5</v>
      </c>
      <c r="J353" s="13">
        <f t="shared" si="135"/>
        <v>0</v>
      </c>
      <c r="K353" s="38">
        <f t="shared" si="124"/>
        <v>0</v>
      </c>
      <c r="L353" s="33">
        <f t="shared" si="125"/>
        <v>0</v>
      </c>
      <c r="M353" s="38">
        <f t="shared" si="122"/>
        <v>0</v>
      </c>
      <c r="N353" s="38"/>
      <c r="O353" s="38"/>
      <c r="P353" s="38"/>
      <c r="Q353" s="38"/>
      <c r="R353" s="38"/>
      <c r="S353" s="17"/>
      <c r="T353" s="17"/>
      <c r="U353" s="18"/>
      <c r="V353" s="17"/>
      <c r="W353" s="85"/>
    </row>
    <row r="354" spans="1:23" x14ac:dyDescent="0.3">
      <c r="B354" s="14">
        <v>330</v>
      </c>
      <c r="C354" s="15">
        <v>42699</v>
      </c>
      <c r="D354" s="44">
        <v>0.57020833333333332</v>
      </c>
      <c r="E354" s="43">
        <v>0.96068287037037037</v>
      </c>
      <c r="F354" s="16">
        <f t="shared" si="121"/>
        <v>0.39047453703703705</v>
      </c>
      <c r="G354" s="17">
        <v>9.5</v>
      </c>
      <c r="H354" s="17">
        <f t="shared" si="126"/>
        <v>1.5</v>
      </c>
      <c r="I354" s="17">
        <f t="shared" si="123"/>
        <v>8</v>
      </c>
      <c r="J354" s="13">
        <f t="shared" si="135"/>
        <v>0</v>
      </c>
      <c r="K354" s="38">
        <f t="shared" si="124"/>
        <v>0</v>
      </c>
      <c r="L354" s="33">
        <f t="shared" si="125"/>
        <v>0</v>
      </c>
      <c r="M354" s="38">
        <f t="shared" si="122"/>
        <v>0</v>
      </c>
      <c r="N354" s="38"/>
      <c r="O354" s="38"/>
      <c r="P354" s="38"/>
      <c r="Q354" s="38"/>
      <c r="R354" s="38"/>
      <c r="S354" s="17"/>
      <c r="T354" s="17"/>
      <c r="U354" s="18"/>
      <c r="V354" s="17"/>
      <c r="W354" s="85"/>
    </row>
    <row r="355" spans="1:23" x14ac:dyDescent="0.3">
      <c r="B355" s="14">
        <v>331</v>
      </c>
      <c r="C355" s="15">
        <v>42700</v>
      </c>
      <c r="D355" s="44">
        <v>0.54516203703703703</v>
      </c>
      <c r="E355" s="43">
        <v>0.94893518518518516</v>
      </c>
      <c r="F355" s="16">
        <f t="shared" si="121"/>
        <v>0.40377314814814813</v>
      </c>
      <c r="G355" s="17">
        <v>9.5</v>
      </c>
      <c r="H355" s="17">
        <f t="shared" si="126"/>
        <v>1.5</v>
      </c>
      <c r="I355" s="17">
        <f t="shared" si="123"/>
        <v>8</v>
      </c>
      <c r="J355" s="13">
        <f t="shared" si="135"/>
        <v>0</v>
      </c>
      <c r="K355" s="38">
        <f t="shared" si="124"/>
        <v>0</v>
      </c>
      <c r="L355" s="33">
        <f t="shared" si="125"/>
        <v>0</v>
      </c>
      <c r="M355" s="38">
        <f t="shared" si="122"/>
        <v>0</v>
      </c>
      <c r="N355" s="38"/>
      <c r="O355" s="38"/>
      <c r="P355" s="38"/>
      <c r="Q355" s="38"/>
      <c r="R355" s="38"/>
      <c r="S355" s="17"/>
      <c r="T355" s="17"/>
      <c r="U355" s="18"/>
      <c r="V355" s="17"/>
      <c r="W355" s="85"/>
    </row>
    <row r="356" spans="1:23" x14ac:dyDescent="0.3">
      <c r="A356" s="45"/>
      <c r="B356" s="14">
        <v>332</v>
      </c>
      <c r="C356" s="15">
        <v>42701</v>
      </c>
      <c r="D356" s="44">
        <v>0.47167824074074072</v>
      </c>
      <c r="E356" s="43">
        <v>0.96031250000000001</v>
      </c>
      <c r="F356" s="16">
        <f t="shared" si="121"/>
        <v>0.4886342592592593</v>
      </c>
      <c r="G356" s="17">
        <v>11.5</v>
      </c>
      <c r="H356" s="17">
        <f t="shared" si="126"/>
        <v>1.5</v>
      </c>
      <c r="I356" s="17">
        <f t="shared" si="123"/>
        <v>10</v>
      </c>
      <c r="J356" s="13">
        <f t="shared" si="135"/>
        <v>0</v>
      </c>
      <c r="K356" s="38">
        <f t="shared" si="124"/>
        <v>0</v>
      </c>
      <c r="L356" s="33">
        <f t="shared" si="125"/>
        <v>0</v>
      </c>
      <c r="M356" s="38">
        <f t="shared" si="122"/>
        <v>0</v>
      </c>
      <c r="N356" s="38"/>
      <c r="O356" s="38"/>
      <c r="P356" s="38"/>
      <c r="Q356" s="38"/>
      <c r="R356" s="38"/>
      <c r="S356" s="17"/>
      <c r="T356" s="17"/>
      <c r="U356" s="18"/>
      <c r="V356" s="17"/>
      <c r="W356" s="85"/>
    </row>
    <row r="357" spans="1:23" x14ac:dyDescent="0.3">
      <c r="A357" s="1"/>
      <c r="B357" s="14">
        <v>333</v>
      </c>
      <c r="C357" s="15">
        <v>42702</v>
      </c>
      <c r="D357" s="44" t="s">
        <v>36</v>
      </c>
      <c r="E357" s="44" t="s">
        <v>36</v>
      </c>
      <c r="F357" s="16"/>
      <c r="G357" s="17">
        <v>11</v>
      </c>
      <c r="H357" s="17">
        <f t="shared" si="126"/>
        <v>1.5</v>
      </c>
      <c r="I357" s="17">
        <f t="shared" si="123"/>
        <v>9.5</v>
      </c>
      <c r="J357" s="13">
        <f t="shared" si="135"/>
        <v>0</v>
      </c>
      <c r="K357" s="38">
        <f t="shared" si="124"/>
        <v>0</v>
      </c>
      <c r="L357" s="33">
        <f t="shared" si="125"/>
        <v>0</v>
      </c>
      <c r="M357" s="38">
        <f t="shared" si="122"/>
        <v>0</v>
      </c>
      <c r="N357" s="38"/>
      <c r="O357" s="38"/>
      <c r="P357" s="38"/>
      <c r="Q357" s="38"/>
      <c r="R357" s="38"/>
      <c r="S357" s="17"/>
      <c r="T357" s="17"/>
      <c r="U357" s="18"/>
      <c r="V357" s="17"/>
      <c r="W357" s="85"/>
    </row>
    <row r="358" spans="1:23" x14ac:dyDescent="0.3">
      <c r="A358" s="1"/>
      <c r="B358" s="14">
        <v>334</v>
      </c>
      <c r="C358" s="15">
        <v>42703</v>
      </c>
      <c r="D358" s="44" t="s">
        <v>36</v>
      </c>
      <c r="E358" s="44" t="s">
        <v>36</v>
      </c>
      <c r="F358" s="16"/>
      <c r="G358" s="17">
        <v>11.5</v>
      </c>
      <c r="H358" s="17">
        <f t="shared" si="126"/>
        <v>1.5</v>
      </c>
      <c r="I358" s="17">
        <f t="shared" si="123"/>
        <v>10</v>
      </c>
      <c r="J358" s="13">
        <f t="shared" si="135"/>
        <v>0</v>
      </c>
      <c r="K358" s="38">
        <f t="shared" si="124"/>
        <v>0</v>
      </c>
      <c r="L358" s="33">
        <f t="shared" si="125"/>
        <v>0</v>
      </c>
      <c r="M358" s="38">
        <f t="shared" si="122"/>
        <v>0</v>
      </c>
      <c r="N358" s="38"/>
      <c r="O358" s="38"/>
      <c r="P358" s="38"/>
      <c r="Q358" s="38"/>
      <c r="R358" s="38"/>
      <c r="S358" s="17"/>
      <c r="T358" s="17"/>
      <c r="U358" s="18"/>
      <c r="V358" s="17"/>
      <c r="W358" s="85"/>
    </row>
    <row r="359" spans="1:23" x14ac:dyDescent="0.3">
      <c r="A359" s="1"/>
      <c r="B359" s="14">
        <v>335</v>
      </c>
      <c r="C359" s="15">
        <v>42704</v>
      </c>
      <c r="D359" s="44">
        <v>0.54814814814814816</v>
      </c>
      <c r="E359" s="43">
        <v>0.95269675925925934</v>
      </c>
      <c r="F359" s="16">
        <f t="shared" si="121"/>
        <v>0.40454861111111118</v>
      </c>
      <c r="G359" s="17">
        <v>9.5</v>
      </c>
      <c r="H359" s="17">
        <f t="shared" si="126"/>
        <v>1.5</v>
      </c>
      <c r="I359" s="17">
        <f t="shared" si="123"/>
        <v>8</v>
      </c>
      <c r="J359" s="13">
        <f t="shared" si="135"/>
        <v>0</v>
      </c>
      <c r="K359" s="38">
        <f t="shared" si="124"/>
        <v>0</v>
      </c>
      <c r="L359" s="33">
        <f t="shared" si="125"/>
        <v>0</v>
      </c>
      <c r="M359" s="38">
        <f t="shared" si="122"/>
        <v>0</v>
      </c>
      <c r="N359" s="38"/>
      <c r="O359" s="38"/>
      <c r="P359" s="38"/>
      <c r="Q359" s="38"/>
      <c r="R359" s="38"/>
      <c r="S359" s="17"/>
      <c r="T359" s="17"/>
      <c r="U359" s="18"/>
      <c r="V359" s="17"/>
      <c r="W359" s="85"/>
    </row>
    <row r="360" spans="1:23" x14ac:dyDescent="0.3">
      <c r="A360" s="8" t="s">
        <v>11</v>
      </c>
      <c r="B360" s="14">
        <v>336</v>
      </c>
      <c r="C360" s="15">
        <v>42705</v>
      </c>
      <c r="D360" s="186" t="s">
        <v>25</v>
      </c>
      <c r="E360" s="187"/>
      <c r="F360" s="16"/>
      <c r="G360" s="17"/>
      <c r="H360" s="17"/>
      <c r="I360" s="17"/>
      <c r="J360" s="17">
        <f t="shared" si="135"/>
        <v>0</v>
      </c>
      <c r="K360" s="17"/>
      <c r="L360" s="33"/>
      <c r="M360" s="17"/>
      <c r="N360" s="17"/>
      <c r="O360" s="17"/>
      <c r="P360" s="17"/>
      <c r="Q360" s="17"/>
      <c r="R360" s="17"/>
      <c r="S360" s="17"/>
      <c r="T360" s="17"/>
      <c r="U360" s="18"/>
      <c r="V360" s="17"/>
      <c r="W360" s="85"/>
    </row>
    <row r="361" spans="1:23" x14ac:dyDescent="0.3">
      <c r="A361" s="1" t="s">
        <v>158</v>
      </c>
      <c r="B361" s="14">
        <v>337</v>
      </c>
      <c r="C361" s="15">
        <v>42706</v>
      </c>
      <c r="D361" s="44">
        <v>0.46967592592592594</v>
      </c>
      <c r="E361" s="43">
        <v>0.76761574074074079</v>
      </c>
      <c r="F361" s="16">
        <f>E361-D361</f>
        <v>0.29793981481481485</v>
      </c>
      <c r="G361" s="17">
        <v>7</v>
      </c>
      <c r="H361" s="17">
        <f t="shared" si="126"/>
        <v>0.5</v>
      </c>
      <c r="I361" s="17">
        <f>IF((G361="？"),"?",(G361-H361))</f>
        <v>6.5</v>
      </c>
      <c r="J361" s="13">
        <f t="shared" si="135"/>
        <v>0</v>
      </c>
      <c r="K361" s="38">
        <f>IF(2&lt;J361,2,J361)</f>
        <v>0</v>
      </c>
      <c r="L361" s="33">
        <f>J361-K361</f>
        <v>0</v>
      </c>
      <c r="M361" s="38">
        <f>IF(K361="?",0,ROUND(105*4/3*K361+105*5/3*L361,0))</f>
        <v>0</v>
      </c>
      <c r="N361" s="38"/>
      <c r="O361" s="38"/>
      <c r="P361" s="38"/>
      <c r="Q361" s="38"/>
      <c r="R361" s="38"/>
      <c r="S361" s="17"/>
      <c r="T361" s="17"/>
      <c r="U361" s="18"/>
      <c r="V361" s="17"/>
      <c r="W361" s="85"/>
    </row>
    <row r="362" spans="1:23" x14ac:dyDescent="0.3">
      <c r="A362" s="1" t="s">
        <v>159</v>
      </c>
      <c r="B362" s="14">
        <v>338</v>
      </c>
      <c r="C362" s="15">
        <v>42707</v>
      </c>
      <c r="D362" s="44">
        <v>0.54351851851851851</v>
      </c>
      <c r="E362" s="43">
        <v>0.93935185185185188</v>
      </c>
      <c r="F362" s="16">
        <f>E362-D362</f>
        <v>0.39583333333333337</v>
      </c>
      <c r="G362" s="17">
        <v>9.5</v>
      </c>
      <c r="H362" s="17">
        <f t="shared" si="126"/>
        <v>1.5</v>
      </c>
      <c r="I362" s="17">
        <f t="shared" ref="I362:I392" si="136">IF((G362="？"),"?",(G362-H362))</f>
        <v>8</v>
      </c>
      <c r="J362" s="13">
        <f t="shared" si="135"/>
        <v>0</v>
      </c>
      <c r="K362" s="38">
        <f t="shared" ref="K362:K392" si="137">IF(2&lt;J362,2,J362)</f>
        <v>0</v>
      </c>
      <c r="L362" s="33">
        <f t="shared" ref="L362:L392" si="138">J362-K362</f>
        <v>0</v>
      </c>
      <c r="M362" s="38">
        <f t="shared" ref="M362:M392" si="139">IF(K362="?",0,ROUND(105*4/3*K362+105*5/3*L362,0))</f>
        <v>0</v>
      </c>
      <c r="N362" s="38"/>
      <c r="O362" s="38"/>
      <c r="P362" s="38"/>
      <c r="Q362" s="38"/>
      <c r="R362" s="38"/>
      <c r="S362" s="17"/>
      <c r="T362" s="17"/>
      <c r="U362" s="18"/>
      <c r="V362" s="17"/>
      <c r="W362" s="85"/>
    </row>
    <row r="363" spans="1:23" x14ac:dyDescent="0.3">
      <c r="A363" s="1" t="s">
        <v>173</v>
      </c>
      <c r="B363" s="14">
        <v>339</v>
      </c>
      <c r="C363" s="15">
        <v>42708</v>
      </c>
      <c r="D363" s="44">
        <v>0.45287037037037042</v>
      </c>
      <c r="E363" s="43">
        <v>0.91780092592592588</v>
      </c>
      <c r="F363" s="16">
        <f>E363-D363</f>
        <v>0.46493055555555546</v>
      </c>
      <c r="G363" s="17">
        <v>11</v>
      </c>
      <c r="H363" s="17">
        <f t="shared" si="126"/>
        <v>1.5</v>
      </c>
      <c r="I363" s="17">
        <f t="shared" si="136"/>
        <v>9.5</v>
      </c>
      <c r="J363" s="13">
        <f t="shared" si="135"/>
        <v>0</v>
      </c>
      <c r="K363" s="38">
        <f t="shared" si="137"/>
        <v>0</v>
      </c>
      <c r="L363" s="33">
        <f t="shared" si="138"/>
        <v>0</v>
      </c>
      <c r="M363" s="38">
        <f t="shared" si="139"/>
        <v>0</v>
      </c>
      <c r="N363" s="38"/>
      <c r="O363" s="38"/>
      <c r="P363" s="38"/>
      <c r="Q363" s="38"/>
      <c r="R363" s="38"/>
      <c r="S363" s="17"/>
      <c r="T363" s="17"/>
      <c r="U363" s="18"/>
      <c r="V363" s="17"/>
      <c r="W363" s="85"/>
    </row>
    <row r="364" spans="1:23" x14ac:dyDescent="0.3">
      <c r="A364" s="45" t="s">
        <v>70</v>
      </c>
      <c r="B364" s="14">
        <v>340</v>
      </c>
      <c r="C364" s="15">
        <v>42709</v>
      </c>
      <c r="D364" s="186" t="s">
        <v>25</v>
      </c>
      <c r="E364" s="187"/>
      <c r="F364" s="16"/>
      <c r="G364" s="17"/>
      <c r="H364" s="17"/>
      <c r="I364" s="17"/>
      <c r="J364" s="13">
        <f t="shared" si="135"/>
        <v>0</v>
      </c>
      <c r="K364" s="38"/>
      <c r="L364" s="33"/>
      <c r="M364" s="38">
        <f t="shared" si="139"/>
        <v>0</v>
      </c>
      <c r="N364" s="38"/>
      <c r="O364" s="38"/>
      <c r="P364" s="38"/>
      <c r="Q364" s="38"/>
      <c r="R364" s="38"/>
      <c r="S364" s="17"/>
      <c r="T364" s="17"/>
      <c r="U364" s="18"/>
      <c r="V364" s="17"/>
      <c r="W364" s="85"/>
    </row>
    <row r="365" spans="1:23" x14ac:dyDescent="0.3">
      <c r="A365" s="46"/>
      <c r="B365" s="14">
        <v>341</v>
      </c>
      <c r="C365" s="15">
        <v>42710</v>
      </c>
      <c r="D365" s="186" t="s">
        <v>25</v>
      </c>
      <c r="E365" s="187"/>
      <c r="F365" s="16"/>
      <c r="G365" s="17"/>
      <c r="H365" s="17"/>
      <c r="I365" s="17"/>
      <c r="J365" s="13">
        <f t="shared" si="135"/>
        <v>0</v>
      </c>
      <c r="K365" s="38"/>
      <c r="L365" s="33"/>
      <c r="M365" s="38">
        <f t="shared" si="139"/>
        <v>0</v>
      </c>
      <c r="N365" s="38"/>
      <c r="O365" s="38"/>
      <c r="P365" s="38"/>
      <c r="Q365" s="38"/>
      <c r="R365" s="38"/>
      <c r="S365" s="17"/>
      <c r="T365" s="17"/>
      <c r="U365" s="18"/>
      <c r="V365" s="17"/>
      <c r="W365" s="85"/>
    </row>
    <row r="366" spans="1:23" x14ac:dyDescent="0.3">
      <c r="A366" s="46"/>
      <c r="B366" s="14">
        <v>342</v>
      </c>
      <c r="C366" s="15">
        <v>42711</v>
      </c>
      <c r="D366" s="186" t="s">
        <v>25</v>
      </c>
      <c r="E366" s="187"/>
      <c r="F366" s="16"/>
      <c r="G366" s="17"/>
      <c r="H366" s="17"/>
      <c r="I366" s="17"/>
      <c r="J366" s="13">
        <f t="shared" si="135"/>
        <v>0</v>
      </c>
      <c r="K366" s="38"/>
      <c r="L366" s="33"/>
      <c r="M366" s="38">
        <f t="shared" si="139"/>
        <v>0</v>
      </c>
      <c r="N366" s="38"/>
      <c r="O366" s="38"/>
      <c r="P366" s="38"/>
      <c r="Q366" s="38"/>
      <c r="R366" s="38"/>
      <c r="S366" s="17"/>
      <c r="T366" s="17"/>
      <c r="U366" s="18"/>
      <c r="V366" s="17"/>
      <c r="W366" s="85"/>
    </row>
    <row r="367" spans="1:23" x14ac:dyDescent="0.3">
      <c r="A367" s="46"/>
      <c r="B367" s="14">
        <v>343</v>
      </c>
      <c r="C367" s="15">
        <v>42712</v>
      </c>
      <c r="D367" s="44">
        <v>0.64034722222222229</v>
      </c>
      <c r="E367" s="43">
        <v>0.9188425925925926</v>
      </c>
      <c r="F367" s="16">
        <f>E367-D367</f>
        <v>0.27849537037037031</v>
      </c>
      <c r="G367" s="17">
        <v>6.5</v>
      </c>
      <c r="H367" s="17">
        <f t="shared" si="126"/>
        <v>0.5</v>
      </c>
      <c r="I367" s="17">
        <f t="shared" si="136"/>
        <v>6</v>
      </c>
      <c r="J367" s="13">
        <f t="shared" si="135"/>
        <v>0</v>
      </c>
      <c r="K367" s="38">
        <f t="shared" si="137"/>
        <v>0</v>
      </c>
      <c r="L367" s="33">
        <f t="shared" si="138"/>
        <v>0</v>
      </c>
      <c r="M367" s="38">
        <f t="shared" si="139"/>
        <v>0</v>
      </c>
      <c r="N367" s="38"/>
      <c r="O367" s="38"/>
      <c r="P367" s="38"/>
      <c r="Q367" s="38"/>
      <c r="R367" s="38"/>
      <c r="S367" s="17"/>
      <c r="T367" s="17"/>
      <c r="U367" s="18"/>
      <c r="V367" s="17"/>
      <c r="W367" s="85"/>
    </row>
    <row r="368" spans="1:23" x14ac:dyDescent="0.3">
      <c r="A368" s="46"/>
      <c r="B368" s="14">
        <v>344</v>
      </c>
      <c r="C368" s="15">
        <v>42713</v>
      </c>
      <c r="D368" s="44">
        <v>0.45891203703703703</v>
      </c>
      <c r="E368" s="43">
        <v>0.93915509259259267</v>
      </c>
      <c r="F368" s="16">
        <f>E368-D368</f>
        <v>0.48024305555555563</v>
      </c>
      <c r="G368" s="17">
        <v>11.5</v>
      </c>
      <c r="H368" s="17">
        <f t="shared" si="126"/>
        <v>1.5</v>
      </c>
      <c r="I368" s="17">
        <f t="shared" si="136"/>
        <v>10</v>
      </c>
      <c r="J368" s="13">
        <f t="shared" si="135"/>
        <v>0</v>
      </c>
      <c r="K368" s="38">
        <f t="shared" si="137"/>
        <v>0</v>
      </c>
      <c r="L368" s="33">
        <f t="shared" si="138"/>
        <v>0</v>
      </c>
      <c r="M368" s="38">
        <f t="shared" si="139"/>
        <v>0</v>
      </c>
      <c r="N368" s="38">
        <v>0.5</v>
      </c>
      <c r="O368" s="38"/>
      <c r="P368" s="38">
        <f>IF(O368&gt;6,ROUND(N368*4/3*105+6*5/3*105+(O368-6)*8/3*105,0),ROUND(N368*4/3*105+O368*5/3*105,0))</f>
        <v>70</v>
      </c>
      <c r="Q368" s="38"/>
      <c r="R368" s="38"/>
      <c r="S368" s="17"/>
      <c r="T368" s="17"/>
      <c r="U368" s="18"/>
      <c r="V368" s="17"/>
      <c r="W368" s="85"/>
    </row>
    <row r="369" spans="1:23" x14ac:dyDescent="0.3">
      <c r="A369" s="46"/>
      <c r="B369" s="14">
        <v>345</v>
      </c>
      <c r="C369" s="15">
        <v>42714</v>
      </c>
      <c r="D369" s="44">
        <v>0.55197916666666669</v>
      </c>
      <c r="E369" s="43">
        <v>0.9383217592592592</v>
      </c>
      <c r="F369" s="16">
        <f>E369-D369</f>
        <v>0.38634259259259252</v>
      </c>
      <c r="G369" s="17">
        <v>9.5</v>
      </c>
      <c r="H369" s="17">
        <f t="shared" si="126"/>
        <v>1.5</v>
      </c>
      <c r="I369" s="17">
        <f t="shared" si="136"/>
        <v>8</v>
      </c>
      <c r="J369" s="13">
        <f t="shared" si="135"/>
        <v>0</v>
      </c>
      <c r="K369" s="38">
        <f t="shared" si="137"/>
        <v>0</v>
      </c>
      <c r="L369" s="33">
        <f t="shared" si="138"/>
        <v>0</v>
      </c>
      <c r="M369" s="38">
        <f t="shared" si="139"/>
        <v>0</v>
      </c>
      <c r="N369" s="38">
        <v>2</v>
      </c>
      <c r="O369" s="38">
        <v>6</v>
      </c>
      <c r="P369" s="38">
        <f t="shared" ref="P369:P370" si="140">IF(O369&gt;6,ROUND(N369*4/3*105+6*5/3*105+(O369-6)*8/3*105,0),ROUND(N369*4/3*105+O369*5/3*105,0))</f>
        <v>1330</v>
      </c>
      <c r="Q369" s="38"/>
      <c r="R369" s="38"/>
      <c r="S369" s="17"/>
      <c r="T369" s="17"/>
      <c r="U369" s="18"/>
      <c r="V369" s="17"/>
      <c r="W369" s="85"/>
    </row>
    <row r="370" spans="1:23" x14ac:dyDescent="0.3">
      <c r="A370" s="46"/>
      <c r="B370" s="14">
        <v>346</v>
      </c>
      <c r="C370" s="15">
        <v>42715</v>
      </c>
      <c r="D370" s="44">
        <v>0.54956018518518512</v>
      </c>
      <c r="E370" s="43">
        <v>0.92086805555555562</v>
      </c>
      <c r="F370" s="16">
        <f>E370-D370</f>
        <v>0.3713078703703705</v>
      </c>
      <c r="G370" s="17">
        <v>9</v>
      </c>
      <c r="H370" s="17">
        <f t="shared" si="126"/>
        <v>1.5</v>
      </c>
      <c r="I370" s="17">
        <f t="shared" si="136"/>
        <v>7.5</v>
      </c>
      <c r="J370" s="13">
        <f t="shared" si="135"/>
        <v>0</v>
      </c>
      <c r="K370" s="38">
        <f t="shared" si="137"/>
        <v>0</v>
      </c>
      <c r="L370" s="33">
        <f t="shared" si="138"/>
        <v>0</v>
      </c>
      <c r="M370" s="38">
        <f t="shared" si="139"/>
        <v>0</v>
      </c>
      <c r="N370" s="38">
        <v>2</v>
      </c>
      <c r="O370" s="38">
        <v>5.5</v>
      </c>
      <c r="P370" s="38">
        <f t="shared" si="140"/>
        <v>1243</v>
      </c>
      <c r="Q370" s="38"/>
      <c r="R370" s="38"/>
      <c r="S370" s="17"/>
      <c r="T370" s="17"/>
      <c r="U370" s="18"/>
      <c r="V370" s="17"/>
      <c r="W370" s="85"/>
    </row>
    <row r="371" spans="1:23" x14ac:dyDescent="0.3">
      <c r="A371" s="1"/>
      <c r="B371" s="14">
        <v>347</v>
      </c>
      <c r="C371" s="15">
        <v>42716</v>
      </c>
      <c r="D371" s="186" t="s">
        <v>25</v>
      </c>
      <c r="E371" s="187"/>
      <c r="F371" s="16"/>
      <c r="G371" s="17"/>
      <c r="H371" s="17"/>
      <c r="I371" s="17"/>
      <c r="J371" s="13">
        <f t="shared" si="135"/>
        <v>0</v>
      </c>
      <c r="K371" s="38"/>
      <c r="L371" s="33"/>
      <c r="M371" s="38">
        <f t="shared" si="139"/>
        <v>0</v>
      </c>
      <c r="N371" s="38"/>
      <c r="O371" s="38"/>
      <c r="P371" s="38"/>
      <c r="Q371" s="38"/>
      <c r="R371" s="38"/>
      <c r="S371" s="17"/>
      <c r="T371" s="17"/>
      <c r="U371" s="18"/>
      <c r="V371" s="17"/>
      <c r="W371" s="85"/>
    </row>
    <row r="372" spans="1:23" x14ac:dyDescent="0.3">
      <c r="A372" s="1"/>
      <c r="B372" s="14">
        <v>348</v>
      </c>
      <c r="C372" s="15">
        <v>42717</v>
      </c>
      <c r="D372" s="186" t="s">
        <v>25</v>
      </c>
      <c r="E372" s="187"/>
      <c r="F372" s="16"/>
      <c r="G372" s="17"/>
      <c r="H372" s="17"/>
      <c r="I372" s="17"/>
      <c r="J372" s="13">
        <f t="shared" si="135"/>
        <v>0</v>
      </c>
      <c r="K372" s="38"/>
      <c r="L372" s="33"/>
      <c r="M372" s="38">
        <f t="shared" si="139"/>
        <v>0</v>
      </c>
      <c r="N372" s="38"/>
      <c r="O372" s="38"/>
      <c r="P372" s="38"/>
      <c r="Q372" s="38"/>
      <c r="R372" s="38"/>
      <c r="S372" s="17"/>
      <c r="T372" s="17"/>
      <c r="U372" s="18"/>
      <c r="V372" s="17"/>
      <c r="W372" s="85"/>
    </row>
    <row r="373" spans="1:23" x14ac:dyDescent="0.3">
      <c r="A373" s="1"/>
      <c r="B373" s="14">
        <v>349</v>
      </c>
      <c r="C373" s="15">
        <v>42718</v>
      </c>
      <c r="D373" s="186" t="s">
        <v>25</v>
      </c>
      <c r="E373" s="187"/>
      <c r="F373" s="16"/>
      <c r="G373" s="17"/>
      <c r="H373" s="17"/>
      <c r="I373" s="17"/>
      <c r="J373" s="13">
        <f t="shared" si="135"/>
        <v>0</v>
      </c>
      <c r="K373" s="38"/>
      <c r="L373" s="33"/>
      <c r="M373" s="38">
        <f t="shared" si="139"/>
        <v>0</v>
      </c>
      <c r="N373" s="38"/>
      <c r="O373" s="38"/>
      <c r="P373" s="38"/>
      <c r="Q373" s="38"/>
      <c r="R373" s="38"/>
      <c r="S373" s="17"/>
      <c r="T373" s="17"/>
      <c r="U373" s="18"/>
      <c r="V373" s="17"/>
      <c r="W373" s="85"/>
    </row>
    <row r="374" spans="1:23" x14ac:dyDescent="0.3">
      <c r="A374" s="1"/>
      <c r="B374" s="14">
        <v>350</v>
      </c>
      <c r="C374" s="15">
        <v>42719</v>
      </c>
      <c r="D374" s="44" t="s">
        <v>36</v>
      </c>
      <c r="E374" s="43">
        <v>0.93297453703703714</v>
      </c>
      <c r="F374" s="16"/>
      <c r="G374" s="17">
        <v>11.5</v>
      </c>
      <c r="H374" s="17">
        <f t="shared" si="126"/>
        <v>1.5</v>
      </c>
      <c r="I374" s="17">
        <f t="shared" si="136"/>
        <v>10</v>
      </c>
      <c r="J374" s="13">
        <f t="shared" si="135"/>
        <v>0</v>
      </c>
      <c r="K374" s="38">
        <f t="shared" si="137"/>
        <v>0</v>
      </c>
      <c r="L374" s="33">
        <f t="shared" si="138"/>
        <v>0</v>
      </c>
      <c r="M374" s="38">
        <f t="shared" si="139"/>
        <v>0</v>
      </c>
      <c r="N374" s="38"/>
      <c r="O374" s="38"/>
      <c r="P374" s="38"/>
      <c r="Q374" s="38"/>
      <c r="R374" s="38"/>
      <c r="S374" s="17"/>
      <c r="T374" s="17"/>
      <c r="U374" s="18"/>
      <c r="V374" s="17"/>
      <c r="W374" s="85"/>
    </row>
    <row r="375" spans="1:23" x14ac:dyDescent="0.3">
      <c r="A375" s="1"/>
      <c r="B375" s="14"/>
      <c r="C375" s="19" t="s">
        <v>5</v>
      </c>
      <c r="D375" s="19"/>
      <c r="E375" s="19"/>
      <c r="F375" s="20"/>
      <c r="G375" s="21">
        <f>SUM(G347:G374)</f>
        <v>204</v>
      </c>
      <c r="H375" s="21">
        <f t="shared" ref="H375:V375" si="141">SUM(H347:H374)</f>
        <v>28</v>
      </c>
      <c r="I375" s="21">
        <f t="shared" si="141"/>
        <v>176</v>
      </c>
      <c r="J375" s="21">
        <f t="shared" si="141"/>
        <v>2</v>
      </c>
      <c r="K375" s="21">
        <f t="shared" si="141"/>
        <v>2</v>
      </c>
      <c r="L375" s="111">
        <f t="shared" si="141"/>
        <v>0</v>
      </c>
      <c r="M375" s="21">
        <f t="shared" si="141"/>
        <v>285</v>
      </c>
      <c r="N375" s="21">
        <f t="shared" ref="N375:P375" si="142">SUM(N347:N374)</f>
        <v>4.5</v>
      </c>
      <c r="O375" s="21">
        <f t="shared" si="142"/>
        <v>11.5</v>
      </c>
      <c r="P375" s="21">
        <f t="shared" si="142"/>
        <v>2643</v>
      </c>
      <c r="Q375" s="21">
        <f t="shared" si="141"/>
        <v>0</v>
      </c>
      <c r="R375" s="21">
        <f t="shared" si="141"/>
        <v>0</v>
      </c>
      <c r="S375" s="21">
        <f t="shared" si="141"/>
        <v>0</v>
      </c>
      <c r="T375" s="21">
        <f t="shared" si="141"/>
        <v>0</v>
      </c>
      <c r="U375" s="21">
        <f t="shared" si="141"/>
        <v>0</v>
      </c>
      <c r="V375" s="21">
        <f t="shared" si="141"/>
        <v>0</v>
      </c>
      <c r="W375" s="106" t="s">
        <v>198</v>
      </c>
    </row>
    <row r="376" spans="1:23" ht="32.4" x14ac:dyDescent="0.3">
      <c r="A376" s="1"/>
      <c r="B376" s="127"/>
      <c r="C376" s="116" t="s">
        <v>230</v>
      </c>
      <c r="D376" s="114"/>
      <c r="E376" s="115"/>
      <c r="F376" s="20"/>
      <c r="G376" s="141">
        <f>G375</f>
        <v>204</v>
      </c>
      <c r="H376" s="141">
        <f t="shared" ref="H376:V376" si="143">H375</f>
        <v>28</v>
      </c>
      <c r="I376" s="141">
        <f t="shared" si="143"/>
        <v>176</v>
      </c>
      <c r="J376" s="141">
        <f t="shared" si="143"/>
        <v>2</v>
      </c>
      <c r="K376" s="141">
        <f t="shared" si="143"/>
        <v>2</v>
      </c>
      <c r="L376" s="142">
        <f t="shared" si="143"/>
        <v>0</v>
      </c>
      <c r="M376" s="141">
        <f t="shared" si="143"/>
        <v>285</v>
      </c>
      <c r="N376" s="141">
        <f t="shared" si="143"/>
        <v>4.5</v>
      </c>
      <c r="O376" s="141">
        <f t="shared" si="143"/>
        <v>11.5</v>
      </c>
      <c r="P376" s="141">
        <f t="shared" si="143"/>
        <v>2643</v>
      </c>
      <c r="Q376" s="141">
        <f t="shared" si="143"/>
        <v>0</v>
      </c>
      <c r="R376" s="141">
        <f t="shared" si="143"/>
        <v>0</v>
      </c>
      <c r="S376" s="141">
        <f t="shared" si="143"/>
        <v>0</v>
      </c>
      <c r="T376" s="141">
        <f t="shared" si="143"/>
        <v>0</v>
      </c>
      <c r="U376" s="141">
        <f t="shared" si="143"/>
        <v>0</v>
      </c>
      <c r="V376" s="141">
        <f t="shared" si="143"/>
        <v>0</v>
      </c>
      <c r="W376" s="106"/>
    </row>
    <row r="377" spans="1:23" x14ac:dyDescent="0.3">
      <c r="A377" s="1"/>
      <c r="B377" s="52">
        <v>351</v>
      </c>
      <c r="C377" s="53">
        <v>42720</v>
      </c>
      <c r="D377" s="59">
        <v>0.47143518518518518</v>
      </c>
      <c r="E377" s="54">
        <v>0.93979166666666669</v>
      </c>
      <c r="F377" s="54">
        <f t="shared" ref="F377:F382" si="144">E377-D377</f>
        <v>0.46835648148148151</v>
      </c>
      <c r="G377" s="55">
        <v>11</v>
      </c>
      <c r="H377" s="55">
        <f t="shared" si="126"/>
        <v>1.5</v>
      </c>
      <c r="I377" s="55">
        <f t="shared" si="136"/>
        <v>9.5</v>
      </c>
      <c r="J377" s="57">
        <f t="shared" si="135"/>
        <v>0</v>
      </c>
      <c r="K377" s="56">
        <f t="shared" si="137"/>
        <v>0</v>
      </c>
      <c r="L377" s="67">
        <f t="shared" si="138"/>
        <v>0</v>
      </c>
      <c r="M377" s="56">
        <f t="shared" si="139"/>
        <v>0</v>
      </c>
      <c r="N377" s="56"/>
      <c r="O377" s="56"/>
      <c r="P377" s="56"/>
      <c r="Q377" s="56"/>
      <c r="R377" s="56"/>
      <c r="S377" s="55"/>
      <c r="T377" s="55"/>
      <c r="U377" s="58"/>
      <c r="V377" s="55"/>
      <c r="W377" s="85"/>
    </row>
    <row r="378" spans="1:23" x14ac:dyDescent="0.3">
      <c r="A378" s="1"/>
      <c r="B378" s="52">
        <v>352</v>
      </c>
      <c r="C378" s="53">
        <v>42721</v>
      </c>
      <c r="D378" s="59" t="s">
        <v>36</v>
      </c>
      <c r="E378" s="54">
        <v>0.94840277777777782</v>
      </c>
      <c r="F378" s="54"/>
      <c r="G378" s="55">
        <v>9.5</v>
      </c>
      <c r="H378" s="55">
        <f t="shared" si="126"/>
        <v>1.5</v>
      </c>
      <c r="I378" s="55">
        <f t="shared" si="136"/>
        <v>8</v>
      </c>
      <c r="J378" s="57">
        <f t="shared" si="135"/>
        <v>0</v>
      </c>
      <c r="K378" s="56">
        <f t="shared" si="137"/>
        <v>0</v>
      </c>
      <c r="L378" s="67">
        <f t="shared" si="138"/>
        <v>0</v>
      </c>
      <c r="M378" s="56">
        <f t="shared" si="139"/>
        <v>0</v>
      </c>
      <c r="N378" s="56"/>
      <c r="O378" s="56"/>
      <c r="P378" s="56"/>
      <c r="Q378" s="56"/>
      <c r="R378" s="56"/>
      <c r="S378" s="55"/>
      <c r="T378" s="55"/>
      <c r="U378" s="58"/>
      <c r="V378" s="55"/>
      <c r="W378" s="85"/>
    </row>
    <row r="379" spans="1:23" x14ac:dyDescent="0.3">
      <c r="A379" s="1"/>
      <c r="B379" s="52">
        <v>353</v>
      </c>
      <c r="C379" s="53">
        <v>42722</v>
      </c>
      <c r="D379" s="59">
        <v>0.54704861111111114</v>
      </c>
      <c r="E379" s="54">
        <v>0.91910879629629638</v>
      </c>
      <c r="F379" s="54">
        <f t="shared" si="144"/>
        <v>0.37206018518518524</v>
      </c>
      <c r="G379" s="55">
        <v>9</v>
      </c>
      <c r="H379" s="55">
        <f t="shared" si="126"/>
        <v>1.5</v>
      </c>
      <c r="I379" s="55">
        <f t="shared" si="136"/>
        <v>7.5</v>
      </c>
      <c r="J379" s="57">
        <f>IF(I379-8&lt;0,0,(I379-8))</f>
        <v>0</v>
      </c>
      <c r="K379" s="56">
        <f t="shared" si="137"/>
        <v>0</v>
      </c>
      <c r="L379" s="67">
        <f t="shared" si="138"/>
        <v>0</v>
      </c>
      <c r="M379" s="56">
        <f t="shared" si="139"/>
        <v>0</v>
      </c>
      <c r="N379" s="56"/>
      <c r="O379" s="56"/>
      <c r="P379" s="56"/>
      <c r="Q379" s="56" t="s">
        <v>228</v>
      </c>
      <c r="R379" s="56">
        <f>IF(I379&gt;8,ROUND(2*1/3*105+6*2/3*105+(I379-8)*5/3*105,0),ROUND(2*1/3*105+(I379-2)*2/3*105,0))</f>
        <v>455</v>
      </c>
      <c r="S379" s="55"/>
      <c r="T379" s="55"/>
      <c r="U379" s="58"/>
      <c r="V379" s="55"/>
      <c r="W379" s="85"/>
    </row>
    <row r="380" spans="1:23" x14ac:dyDescent="0.3">
      <c r="A380" s="1"/>
      <c r="B380" s="52">
        <v>354</v>
      </c>
      <c r="C380" s="53">
        <v>42723</v>
      </c>
      <c r="D380" s="59" t="s">
        <v>36</v>
      </c>
      <c r="E380" s="54">
        <v>0.91753472222222221</v>
      </c>
      <c r="F380" s="54"/>
      <c r="G380" s="55">
        <v>10</v>
      </c>
      <c r="H380" s="55">
        <f t="shared" si="126"/>
        <v>1.5</v>
      </c>
      <c r="I380" s="55">
        <f t="shared" si="136"/>
        <v>8.5</v>
      </c>
      <c r="J380" s="57">
        <f t="shared" si="135"/>
        <v>0</v>
      </c>
      <c r="K380" s="56">
        <f t="shared" si="137"/>
        <v>0</v>
      </c>
      <c r="L380" s="67">
        <f t="shared" si="138"/>
        <v>0</v>
      </c>
      <c r="M380" s="56">
        <f t="shared" si="139"/>
        <v>0</v>
      </c>
      <c r="N380" s="56"/>
      <c r="O380" s="56"/>
      <c r="P380" s="56"/>
      <c r="Q380" s="56"/>
      <c r="R380" s="56"/>
      <c r="S380" s="55"/>
      <c r="T380" s="55"/>
      <c r="U380" s="58"/>
      <c r="V380" s="55"/>
      <c r="W380" s="85"/>
    </row>
    <row r="381" spans="1:23" x14ac:dyDescent="0.3">
      <c r="A381" s="1"/>
      <c r="B381" s="52">
        <v>355</v>
      </c>
      <c r="C381" s="53">
        <v>42724</v>
      </c>
      <c r="D381" s="59">
        <v>0.45637731481481486</v>
      </c>
      <c r="E381" s="54">
        <v>0.9220949074074074</v>
      </c>
      <c r="F381" s="54">
        <f t="shared" si="144"/>
        <v>0.46571759259259254</v>
      </c>
      <c r="G381" s="55">
        <v>11</v>
      </c>
      <c r="H381" s="55">
        <f t="shared" si="126"/>
        <v>1.5</v>
      </c>
      <c r="I381" s="55">
        <f t="shared" si="136"/>
        <v>9.5</v>
      </c>
      <c r="J381" s="57">
        <f t="shared" si="135"/>
        <v>0</v>
      </c>
      <c r="K381" s="56">
        <f t="shared" si="137"/>
        <v>0</v>
      </c>
      <c r="L381" s="67">
        <f t="shared" si="138"/>
        <v>0</v>
      </c>
      <c r="M381" s="56">
        <f t="shared" si="139"/>
        <v>0</v>
      </c>
      <c r="N381" s="56"/>
      <c r="O381" s="56"/>
      <c r="P381" s="56"/>
      <c r="Q381" s="56"/>
      <c r="R381" s="56"/>
      <c r="S381" s="55"/>
      <c r="T381" s="55"/>
      <c r="U381" s="58"/>
      <c r="V381" s="55"/>
      <c r="W381" s="85"/>
    </row>
    <row r="382" spans="1:23" x14ac:dyDescent="0.3">
      <c r="A382" s="1"/>
      <c r="B382" s="52">
        <v>356</v>
      </c>
      <c r="C382" s="53">
        <v>42725</v>
      </c>
      <c r="D382" s="59">
        <v>0.46180555555555558</v>
      </c>
      <c r="E382" s="54">
        <v>0.9174768518518519</v>
      </c>
      <c r="F382" s="54">
        <f t="shared" si="144"/>
        <v>0.45567129629629632</v>
      </c>
      <c r="G382" s="55">
        <v>11</v>
      </c>
      <c r="H382" s="55">
        <f t="shared" si="126"/>
        <v>1.5</v>
      </c>
      <c r="I382" s="55">
        <f t="shared" si="136"/>
        <v>9.5</v>
      </c>
      <c r="J382" s="57">
        <f>IF(I382-8&lt;0,0,(I382-8))</f>
        <v>1.5</v>
      </c>
      <c r="K382" s="56">
        <f t="shared" si="137"/>
        <v>1.5</v>
      </c>
      <c r="L382" s="67">
        <f t="shared" si="138"/>
        <v>0</v>
      </c>
      <c r="M382" s="56">
        <f t="shared" si="139"/>
        <v>210</v>
      </c>
      <c r="N382" s="56"/>
      <c r="O382" s="56"/>
      <c r="P382" s="56"/>
      <c r="Q382" s="56" t="s">
        <v>228</v>
      </c>
      <c r="R382" s="56">
        <f>IF(I382&gt;8,ROUND(2*1/3*105+6*2/3*105+(I382-8)*5/3*105,0),ROUND(2*1/3*105+(I382-2)*2/3*105,0))</f>
        <v>753</v>
      </c>
      <c r="S382" s="55"/>
      <c r="T382" s="55"/>
      <c r="U382" s="58"/>
      <c r="V382" s="55"/>
      <c r="W382" s="85"/>
    </row>
    <row r="383" spans="1:23" x14ac:dyDescent="0.3">
      <c r="A383" s="1"/>
      <c r="B383" s="52">
        <v>357</v>
      </c>
      <c r="C383" s="53">
        <v>42726</v>
      </c>
      <c r="D383" s="184" t="s">
        <v>25</v>
      </c>
      <c r="E383" s="185"/>
      <c r="F383" s="54"/>
      <c r="G383" s="55"/>
      <c r="H383" s="55"/>
      <c r="I383" s="55"/>
      <c r="J383" s="57">
        <f t="shared" si="135"/>
        <v>0</v>
      </c>
      <c r="K383" s="56"/>
      <c r="L383" s="67"/>
      <c r="M383" s="56">
        <f t="shared" si="139"/>
        <v>0</v>
      </c>
      <c r="N383" s="56"/>
      <c r="O383" s="56"/>
      <c r="P383" s="56"/>
      <c r="Q383" s="56"/>
      <c r="R383" s="56"/>
      <c r="S383" s="55"/>
      <c r="T383" s="55"/>
      <c r="U383" s="58"/>
      <c r="V383" s="55"/>
      <c r="W383" s="85"/>
    </row>
    <row r="384" spans="1:23" x14ac:dyDescent="0.3">
      <c r="B384" s="52">
        <v>358</v>
      </c>
      <c r="C384" s="53">
        <v>42727</v>
      </c>
      <c r="D384" s="59" t="s">
        <v>36</v>
      </c>
      <c r="E384" s="54">
        <v>0.95122685185185185</v>
      </c>
      <c r="F384" s="54"/>
      <c r="G384" s="55">
        <v>9.5</v>
      </c>
      <c r="H384" s="55">
        <f t="shared" si="126"/>
        <v>1.5</v>
      </c>
      <c r="I384" s="55">
        <f t="shared" si="136"/>
        <v>8</v>
      </c>
      <c r="J384" s="57">
        <f t="shared" si="135"/>
        <v>0</v>
      </c>
      <c r="K384" s="56">
        <f t="shared" si="137"/>
        <v>0</v>
      </c>
      <c r="L384" s="67">
        <f t="shared" si="138"/>
        <v>0</v>
      </c>
      <c r="M384" s="56">
        <f t="shared" si="139"/>
        <v>0</v>
      </c>
      <c r="N384" s="56"/>
      <c r="O384" s="56"/>
      <c r="P384" s="56"/>
      <c r="Q384" s="56"/>
      <c r="R384" s="56"/>
      <c r="S384" s="55"/>
      <c r="T384" s="55"/>
      <c r="U384" s="58"/>
      <c r="V384" s="55"/>
      <c r="W384" s="85"/>
    </row>
    <row r="385" spans="1:23" x14ac:dyDescent="0.3">
      <c r="A385" s="1"/>
      <c r="B385" s="52">
        <v>359</v>
      </c>
      <c r="C385" s="53">
        <v>42728</v>
      </c>
      <c r="D385" s="59" t="s">
        <v>36</v>
      </c>
      <c r="E385" s="54">
        <v>0.93753472222222223</v>
      </c>
      <c r="F385" s="54"/>
      <c r="G385" s="55">
        <v>9.5</v>
      </c>
      <c r="H385" s="55">
        <f t="shared" si="126"/>
        <v>1.5</v>
      </c>
      <c r="I385" s="55">
        <f t="shared" si="136"/>
        <v>8</v>
      </c>
      <c r="J385" s="57">
        <f t="shared" ref="J385" si="145">IF(I385-8&lt;0,0,(I385-8))</f>
        <v>0</v>
      </c>
      <c r="K385" s="56">
        <f t="shared" si="137"/>
        <v>0</v>
      </c>
      <c r="L385" s="67">
        <f t="shared" si="138"/>
        <v>0</v>
      </c>
      <c r="M385" s="56">
        <f t="shared" si="139"/>
        <v>0</v>
      </c>
      <c r="N385" s="56"/>
      <c r="O385" s="56"/>
      <c r="P385" s="56"/>
      <c r="Q385" s="56"/>
      <c r="R385" s="56"/>
      <c r="S385" s="55"/>
      <c r="T385" s="55"/>
      <c r="U385" s="58" t="s">
        <v>228</v>
      </c>
      <c r="V385" s="113">
        <v>836</v>
      </c>
      <c r="W385" s="85"/>
    </row>
    <row r="386" spans="1:23" ht="32.4" x14ac:dyDescent="0.3">
      <c r="A386" s="1"/>
      <c r="B386" s="52">
        <v>360</v>
      </c>
      <c r="C386" s="53">
        <v>42729</v>
      </c>
      <c r="D386" s="59">
        <v>0.54813657407407412</v>
      </c>
      <c r="E386" s="54">
        <v>0.91859953703703701</v>
      </c>
      <c r="F386" s="54">
        <f>E386-D386</f>
        <v>0.37046296296296288</v>
      </c>
      <c r="G386" s="55">
        <v>9</v>
      </c>
      <c r="H386" s="55">
        <f t="shared" si="126"/>
        <v>1.5</v>
      </c>
      <c r="I386" s="55">
        <f t="shared" si="136"/>
        <v>7.5</v>
      </c>
      <c r="J386" s="57">
        <f t="shared" si="135"/>
        <v>0</v>
      </c>
      <c r="K386" s="56">
        <f t="shared" si="137"/>
        <v>0</v>
      </c>
      <c r="L386" s="67">
        <f t="shared" si="138"/>
        <v>0</v>
      </c>
      <c r="M386" s="56">
        <f t="shared" si="139"/>
        <v>0</v>
      </c>
      <c r="N386" s="56"/>
      <c r="O386" s="56"/>
      <c r="P386" s="56"/>
      <c r="Q386" s="56"/>
      <c r="R386" s="56"/>
      <c r="S386" s="55"/>
      <c r="T386" s="55"/>
      <c r="U386" s="58"/>
      <c r="V386" s="113"/>
      <c r="W386" s="85" t="s">
        <v>256</v>
      </c>
    </row>
    <row r="387" spans="1:23" x14ac:dyDescent="0.3">
      <c r="A387" s="1"/>
      <c r="B387" s="52">
        <v>361</v>
      </c>
      <c r="C387" s="53">
        <v>42730</v>
      </c>
      <c r="D387" s="184" t="s">
        <v>25</v>
      </c>
      <c r="E387" s="185"/>
      <c r="F387" s="54"/>
      <c r="G387" s="55"/>
      <c r="H387" s="55"/>
      <c r="I387" s="55"/>
      <c r="J387" s="57">
        <f t="shared" si="135"/>
        <v>0</v>
      </c>
      <c r="K387" s="56"/>
      <c r="L387" s="67"/>
      <c r="M387" s="56">
        <f t="shared" si="139"/>
        <v>0</v>
      </c>
      <c r="N387" s="56"/>
      <c r="O387" s="56"/>
      <c r="P387" s="56"/>
      <c r="Q387" s="56"/>
      <c r="R387" s="56"/>
      <c r="S387" s="55"/>
      <c r="T387" s="55"/>
      <c r="U387" s="58"/>
      <c r="V387" s="55"/>
      <c r="W387" s="85"/>
    </row>
    <row r="388" spans="1:23" ht="32.4" x14ac:dyDescent="0.3">
      <c r="A388" s="1"/>
      <c r="B388" s="52">
        <v>362</v>
      </c>
      <c r="C388" s="53">
        <v>42731</v>
      </c>
      <c r="D388" s="59" t="s">
        <v>46</v>
      </c>
      <c r="E388" s="59" t="s">
        <v>9</v>
      </c>
      <c r="F388" s="54"/>
      <c r="G388" s="55"/>
      <c r="H388" s="55"/>
      <c r="I388" s="55"/>
      <c r="J388" s="57">
        <f t="shared" si="135"/>
        <v>0</v>
      </c>
      <c r="K388" s="56"/>
      <c r="L388" s="67"/>
      <c r="M388" s="56">
        <f t="shared" si="139"/>
        <v>0</v>
      </c>
      <c r="N388" s="56"/>
      <c r="O388" s="56"/>
      <c r="P388" s="56"/>
      <c r="Q388" s="56"/>
      <c r="R388" s="56"/>
      <c r="S388" s="55"/>
      <c r="T388" s="55"/>
      <c r="U388" s="58"/>
      <c r="V388" s="55"/>
      <c r="W388" s="85" t="s">
        <v>95</v>
      </c>
    </row>
    <row r="389" spans="1:23" x14ac:dyDescent="0.3">
      <c r="A389" s="1"/>
      <c r="B389" s="52">
        <v>363</v>
      </c>
      <c r="C389" s="53">
        <v>42732</v>
      </c>
      <c r="D389" s="59">
        <v>0.45659722222222227</v>
      </c>
      <c r="E389" s="54">
        <v>0.91962962962962969</v>
      </c>
      <c r="F389" s="54">
        <f>E389-D389</f>
        <v>0.46303240740740742</v>
      </c>
      <c r="G389" s="55">
        <v>11</v>
      </c>
      <c r="H389" s="55">
        <f t="shared" si="126"/>
        <v>1.5</v>
      </c>
      <c r="I389" s="55">
        <f t="shared" si="136"/>
        <v>9.5</v>
      </c>
      <c r="J389" s="57">
        <f t="shared" si="135"/>
        <v>0</v>
      </c>
      <c r="K389" s="56">
        <f t="shared" si="137"/>
        <v>0</v>
      </c>
      <c r="L389" s="67">
        <f t="shared" si="138"/>
        <v>0</v>
      </c>
      <c r="M389" s="56">
        <f t="shared" si="139"/>
        <v>0</v>
      </c>
      <c r="N389" s="56"/>
      <c r="O389" s="56"/>
      <c r="P389" s="56"/>
      <c r="Q389" s="56"/>
      <c r="R389" s="56"/>
      <c r="S389" s="55"/>
      <c r="T389" s="55"/>
      <c r="U389" s="58"/>
      <c r="V389" s="55"/>
      <c r="W389" s="85"/>
    </row>
    <row r="390" spans="1:23" x14ac:dyDescent="0.3">
      <c r="A390" s="1"/>
      <c r="B390" s="52">
        <v>364</v>
      </c>
      <c r="C390" s="53">
        <v>42733</v>
      </c>
      <c r="D390" s="59">
        <v>0.45545138888888892</v>
      </c>
      <c r="E390" s="54">
        <v>0.93026620370370372</v>
      </c>
      <c r="F390" s="54">
        <f>E390-D390</f>
        <v>0.4748148148148148</v>
      </c>
      <c r="G390" s="55">
        <v>11.5</v>
      </c>
      <c r="H390" s="55">
        <f t="shared" si="126"/>
        <v>1.5</v>
      </c>
      <c r="I390" s="55">
        <f t="shared" si="136"/>
        <v>10</v>
      </c>
      <c r="J390" s="57">
        <f t="shared" si="135"/>
        <v>0</v>
      </c>
      <c r="K390" s="56">
        <f t="shared" si="137"/>
        <v>0</v>
      </c>
      <c r="L390" s="67">
        <f t="shared" si="138"/>
        <v>0</v>
      </c>
      <c r="M390" s="56">
        <f t="shared" si="139"/>
        <v>0</v>
      </c>
      <c r="N390" s="56"/>
      <c r="O390" s="56"/>
      <c r="P390" s="56"/>
      <c r="Q390" s="56"/>
      <c r="R390" s="56"/>
      <c r="S390" s="55"/>
      <c r="T390" s="55"/>
      <c r="U390" s="58"/>
      <c r="V390" s="55"/>
      <c r="W390" s="85"/>
    </row>
    <row r="391" spans="1:23" x14ac:dyDescent="0.3">
      <c r="A391" s="1"/>
      <c r="B391" s="52">
        <v>365</v>
      </c>
      <c r="C391" s="53">
        <v>42734</v>
      </c>
      <c r="D391" s="59">
        <v>0.63421296296296303</v>
      </c>
      <c r="E391" s="54">
        <v>0.94438657407407411</v>
      </c>
      <c r="F391" s="54">
        <f>E391-D391</f>
        <v>0.31017361111111108</v>
      </c>
      <c r="G391" s="55">
        <v>7.5</v>
      </c>
      <c r="H391" s="55">
        <f t="shared" si="126"/>
        <v>0.5</v>
      </c>
      <c r="I391" s="55">
        <f t="shared" si="136"/>
        <v>7</v>
      </c>
      <c r="J391" s="57">
        <f t="shared" si="135"/>
        <v>0</v>
      </c>
      <c r="K391" s="56">
        <f t="shared" si="137"/>
        <v>0</v>
      </c>
      <c r="L391" s="67">
        <f t="shared" si="138"/>
        <v>0</v>
      </c>
      <c r="M391" s="56">
        <f t="shared" si="139"/>
        <v>0</v>
      </c>
      <c r="N391" s="56"/>
      <c r="O391" s="56"/>
      <c r="P391" s="56"/>
      <c r="Q391" s="56"/>
      <c r="R391" s="56"/>
      <c r="S391" s="55"/>
      <c r="T391" s="55"/>
      <c r="U391" s="58"/>
      <c r="V391" s="55"/>
      <c r="W391" s="85"/>
    </row>
    <row r="392" spans="1:23" x14ac:dyDescent="0.3">
      <c r="A392" s="1"/>
      <c r="B392" s="52">
        <v>366</v>
      </c>
      <c r="C392" s="53">
        <v>42735</v>
      </c>
      <c r="D392" s="63">
        <v>0.43752314814814813</v>
      </c>
      <c r="E392" s="63" t="s">
        <v>36</v>
      </c>
      <c r="F392" s="73"/>
      <c r="G392" s="55">
        <v>9</v>
      </c>
      <c r="H392" s="55">
        <f t="shared" si="126"/>
        <v>1.5</v>
      </c>
      <c r="I392" s="55">
        <f t="shared" si="136"/>
        <v>7.5</v>
      </c>
      <c r="J392" s="57">
        <f t="shared" si="135"/>
        <v>0</v>
      </c>
      <c r="K392" s="56">
        <f t="shared" si="137"/>
        <v>0</v>
      </c>
      <c r="L392" s="67">
        <f t="shared" si="138"/>
        <v>0</v>
      </c>
      <c r="M392" s="56">
        <f t="shared" si="139"/>
        <v>0</v>
      </c>
      <c r="N392" s="56"/>
      <c r="O392" s="56"/>
      <c r="P392" s="56"/>
      <c r="Q392" s="71"/>
      <c r="R392" s="71"/>
      <c r="S392" s="55"/>
      <c r="T392" s="55"/>
      <c r="U392" s="58"/>
      <c r="V392" s="55"/>
      <c r="W392" s="85"/>
    </row>
    <row r="393" spans="1:23" x14ac:dyDescent="0.3">
      <c r="A393" s="8" t="s">
        <v>187</v>
      </c>
      <c r="B393" s="52">
        <v>367</v>
      </c>
      <c r="C393" s="64">
        <v>42736</v>
      </c>
      <c r="D393" s="59" t="s">
        <v>36</v>
      </c>
      <c r="E393" s="59" t="s">
        <v>36</v>
      </c>
      <c r="F393" s="54"/>
      <c r="G393" s="66">
        <v>10.5</v>
      </c>
      <c r="H393" s="55">
        <f t="shared" si="126"/>
        <v>1.5</v>
      </c>
      <c r="I393" s="55">
        <f>IF((G393="？"),"?",(G393-H393))</f>
        <v>9</v>
      </c>
      <c r="J393" s="57">
        <f t="shared" si="135"/>
        <v>0</v>
      </c>
      <c r="K393" s="56">
        <f>IF(2&lt;J393,2,J393)</f>
        <v>0</v>
      </c>
      <c r="L393" s="67">
        <f>J393-K393</f>
        <v>0</v>
      </c>
      <c r="M393" s="56">
        <f>IF(K393="?",0,ROUND(105*4/3*K393+105*5/3*L393,0))</f>
        <v>0</v>
      </c>
      <c r="N393" s="56"/>
      <c r="O393" s="56"/>
      <c r="P393" s="56"/>
      <c r="Q393" s="65"/>
      <c r="R393" s="65"/>
      <c r="S393" s="57"/>
      <c r="T393" s="57"/>
      <c r="U393" s="57"/>
      <c r="V393" s="113"/>
      <c r="W393" s="85" t="s">
        <v>257</v>
      </c>
    </row>
    <row r="394" spans="1:23" x14ac:dyDescent="0.3">
      <c r="A394" s="1" t="s">
        <v>128</v>
      </c>
      <c r="B394" s="52">
        <v>368</v>
      </c>
      <c r="C394" s="64">
        <v>42737</v>
      </c>
      <c r="D394" s="59" t="s">
        <v>36</v>
      </c>
      <c r="E394" s="59" t="s">
        <v>36</v>
      </c>
      <c r="F394" s="54"/>
      <c r="G394" s="66">
        <v>10</v>
      </c>
      <c r="H394" s="55">
        <f t="shared" si="126"/>
        <v>1.5</v>
      </c>
      <c r="I394" s="55">
        <f t="shared" ref="I394:I417" si="146">IF((G394="？"),"?",(G394-H394))</f>
        <v>8.5</v>
      </c>
      <c r="J394" s="57">
        <f t="shared" ref="J394:J396" si="147">IF(I394-8&lt;0,0,(I394-8))</f>
        <v>0.5</v>
      </c>
      <c r="K394" s="56">
        <f t="shared" ref="K394:K417" si="148">IF(2&lt;J394,2,J394)</f>
        <v>0.5</v>
      </c>
      <c r="L394" s="67">
        <f t="shared" ref="L394:L417" si="149">J394-K394</f>
        <v>0</v>
      </c>
      <c r="M394" s="56">
        <f t="shared" ref="M394:M459" si="150">IF(K394="?",0,ROUND(105*4/3*K394+105*5/3*L394,0))</f>
        <v>70</v>
      </c>
      <c r="N394" s="56"/>
      <c r="O394" s="56"/>
      <c r="P394" s="56"/>
      <c r="Q394" s="65"/>
      <c r="R394" s="65"/>
      <c r="S394" s="55" t="s">
        <v>228</v>
      </c>
      <c r="T394" s="113">
        <v>911</v>
      </c>
      <c r="U394" s="55"/>
      <c r="V394" s="55"/>
      <c r="W394" s="85"/>
    </row>
    <row r="395" spans="1:23" x14ac:dyDescent="0.3">
      <c r="A395" s="1" t="s">
        <v>129</v>
      </c>
      <c r="B395" s="52">
        <v>369</v>
      </c>
      <c r="C395" s="64">
        <v>42738</v>
      </c>
      <c r="D395" s="184" t="s">
        <v>25</v>
      </c>
      <c r="E395" s="185"/>
      <c r="F395" s="54"/>
      <c r="G395" s="66"/>
      <c r="H395" s="55"/>
      <c r="I395" s="55"/>
      <c r="J395" s="57">
        <f t="shared" si="135"/>
        <v>0</v>
      </c>
      <c r="K395" s="56"/>
      <c r="L395" s="67"/>
      <c r="M395" s="56">
        <f t="shared" si="150"/>
        <v>0</v>
      </c>
      <c r="N395" s="56"/>
      <c r="O395" s="56"/>
      <c r="P395" s="56"/>
      <c r="Q395" s="65"/>
      <c r="R395" s="65"/>
      <c r="S395" s="55"/>
      <c r="T395" s="55"/>
      <c r="U395" s="55"/>
      <c r="V395" s="55"/>
      <c r="W395" s="85"/>
    </row>
    <row r="396" spans="1:23" x14ac:dyDescent="0.3">
      <c r="A396" s="1" t="s">
        <v>175</v>
      </c>
      <c r="B396" s="52">
        <v>370</v>
      </c>
      <c r="C396" s="64">
        <v>42739</v>
      </c>
      <c r="D396" s="59">
        <v>0.46773148148148147</v>
      </c>
      <c r="E396" s="59">
        <v>0.91745370370370372</v>
      </c>
      <c r="F396" s="54">
        <f t="shared" ref="F396:F422" si="151">E396-D396</f>
        <v>0.44972222222222225</v>
      </c>
      <c r="G396" s="66">
        <v>11</v>
      </c>
      <c r="H396" s="55">
        <f t="shared" si="126"/>
        <v>1.5</v>
      </c>
      <c r="I396" s="55">
        <f t="shared" si="146"/>
        <v>9.5</v>
      </c>
      <c r="J396" s="57">
        <f t="shared" si="147"/>
        <v>1.5</v>
      </c>
      <c r="K396" s="56">
        <f t="shared" si="148"/>
        <v>1.5</v>
      </c>
      <c r="L396" s="67">
        <f t="shared" si="149"/>
        <v>0</v>
      </c>
      <c r="M396" s="56">
        <f t="shared" si="150"/>
        <v>210</v>
      </c>
      <c r="N396" s="56"/>
      <c r="O396" s="56"/>
      <c r="P396" s="56"/>
      <c r="Q396" s="65"/>
      <c r="R396" s="65"/>
      <c r="S396" s="55"/>
      <c r="T396" s="55"/>
      <c r="U396" s="58" t="s">
        <v>228</v>
      </c>
      <c r="V396" s="113">
        <v>1051</v>
      </c>
      <c r="W396" s="85"/>
    </row>
    <row r="397" spans="1:23" x14ac:dyDescent="0.3">
      <c r="A397" s="1" t="s">
        <v>70</v>
      </c>
      <c r="B397" s="52">
        <v>371</v>
      </c>
      <c r="C397" s="64">
        <v>42740</v>
      </c>
      <c r="D397" s="59">
        <v>0.47120370370370374</v>
      </c>
      <c r="E397" s="59">
        <v>0.91802083333333329</v>
      </c>
      <c r="F397" s="54">
        <f t="shared" si="151"/>
        <v>0.44681712962962955</v>
      </c>
      <c r="G397" s="66">
        <v>10.5</v>
      </c>
      <c r="H397" s="55">
        <f t="shared" si="126"/>
        <v>1.5</v>
      </c>
      <c r="I397" s="55">
        <f t="shared" si="146"/>
        <v>9</v>
      </c>
      <c r="J397" s="57">
        <f t="shared" si="135"/>
        <v>0</v>
      </c>
      <c r="K397" s="56">
        <f t="shared" si="148"/>
        <v>0</v>
      </c>
      <c r="L397" s="67">
        <f t="shared" si="149"/>
        <v>0</v>
      </c>
      <c r="M397" s="56">
        <f t="shared" si="150"/>
        <v>0</v>
      </c>
      <c r="N397" s="56"/>
      <c r="O397" s="56"/>
      <c r="P397" s="56"/>
      <c r="Q397" s="65"/>
      <c r="R397" s="65"/>
      <c r="S397" s="55"/>
      <c r="T397" s="55"/>
      <c r="U397" s="55"/>
      <c r="V397" s="55"/>
      <c r="W397" s="85"/>
    </row>
    <row r="398" spans="1:23" x14ac:dyDescent="0.3">
      <c r="A398" s="48"/>
      <c r="B398" s="52">
        <v>372</v>
      </c>
      <c r="C398" s="64">
        <v>42741</v>
      </c>
      <c r="D398" s="59">
        <v>0.62774305555555554</v>
      </c>
      <c r="E398" s="59">
        <v>0.93936342592592592</v>
      </c>
      <c r="F398" s="54">
        <f t="shared" si="151"/>
        <v>0.31162037037037038</v>
      </c>
      <c r="G398" s="66">
        <v>7.5</v>
      </c>
      <c r="H398" s="55">
        <f t="shared" si="126"/>
        <v>0.5</v>
      </c>
      <c r="I398" s="55">
        <f t="shared" si="146"/>
        <v>7</v>
      </c>
      <c r="J398" s="57">
        <f t="shared" si="135"/>
        <v>0</v>
      </c>
      <c r="K398" s="56">
        <f t="shared" si="148"/>
        <v>0</v>
      </c>
      <c r="L398" s="67">
        <f t="shared" si="149"/>
        <v>0</v>
      </c>
      <c r="M398" s="56">
        <f t="shared" si="150"/>
        <v>0</v>
      </c>
      <c r="N398" s="56"/>
      <c r="O398" s="56"/>
      <c r="P398" s="56"/>
      <c r="Q398" s="65"/>
      <c r="R398" s="65"/>
      <c r="S398" s="55"/>
      <c r="T398" s="55"/>
      <c r="U398" s="55"/>
      <c r="V398" s="55"/>
      <c r="W398" s="85"/>
    </row>
    <row r="399" spans="1:23" x14ac:dyDescent="0.3">
      <c r="A399" s="48"/>
      <c r="B399" s="52">
        <v>373</v>
      </c>
      <c r="C399" s="64">
        <v>42742</v>
      </c>
      <c r="D399" s="59">
        <v>0.50608796296296299</v>
      </c>
      <c r="E399" s="59">
        <v>0.94142361111111106</v>
      </c>
      <c r="F399" s="54">
        <f t="shared" si="151"/>
        <v>0.43533564814814807</v>
      </c>
      <c r="G399" s="66">
        <v>10.5</v>
      </c>
      <c r="H399" s="55">
        <f t="shared" si="126"/>
        <v>1.5</v>
      </c>
      <c r="I399" s="55">
        <f t="shared" si="146"/>
        <v>9</v>
      </c>
      <c r="J399" s="57">
        <f t="shared" si="135"/>
        <v>0</v>
      </c>
      <c r="K399" s="56">
        <f t="shared" si="148"/>
        <v>0</v>
      </c>
      <c r="L399" s="67">
        <f t="shared" si="149"/>
        <v>0</v>
      </c>
      <c r="M399" s="56">
        <f t="shared" si="150"/>
        <v>0</v>
      </c>
      <c r="N399" s="56"/>
      <c r="O399" s="56"/>
      <c r="P399" s="56"/>
      <c r="Q399" s="65"/>
      <c r="R399" s="65"/>
      <c r="S399" s="55"/>
      <c r="T399" s="55"/>
      <c r="U399" s="55"/>
      <c r="V399" s="55"/>
      <c r="W399" s="85"/>
    </row>
    <row r="400" spans="1:23" x14ac:dyDescent="0.3">
      <c r="A400" s="48"/>
      <c r="B400" s="52">
        <v>374</v>
      </c>
      <c r="C400" s="64">
        <v>42743</v>
      </c>
      <c r="D400" s="59">
        <v>0.44134259259259262</v>
      </c>
      <c r="E400" s="59">
        <v>0.91748842592592583</v>
      </c>
      <c r="F400" s="54">
        <f t="shared" si="151"/>
        <v>0.47614583333333321</v>
      </c>
      <c r="G400" s="66">
        <v>11.5</v>
      </c>
      <c r="H400" s="55">
        <f t="shared" si="126"/>
        <v>1.5</v>
      </c>
      <c r="I400" s="55">
        <f t="shared" si="146"/>
        <v>10</v>
      </c>
      <c r="J400" s="57">
        <f t="shared" si="135"/>
        <v>0</v>
      </c>
      <c r="K400" s="56">
        <f t="shared" si="148"/>
        <v>0</v>
      </c>
      <c r="L400" s="67">
        <f t="shared" si="149"/>
        <v>0</v>
      </c>
      <c r="M400" s="56">
        <f t="shared" si="150"/>
        <v>0</v>
      </c>
      <c r="N400" s="56"/>
      <c r="O400" s="56"/>
      <c r="P400" s="56"/>
      <c r="Q400" s="65"/>
      <c r="R400" s="65"/>
      <c r="S400" s="55"/>
      <c r="T400" s="55"/>
      <c r="U400" s="55"/>
      <c r="V400" s="55"/>
      <c r="W400" s="85"/>
    </row>
    <row r="401" spans="1:23" x14ac:dyDescent="0.3">
      <c r="A401" s="48"/>
      <c r="B401" s="52">
        <v>375</v>
      </c>
      <c r="C401" s="64">
        <v>42744</v>
      </c>
      <c r="D401" s="59">
        <v>0.62679398148148147</v>
      </c>
      <c r="E401" s="59">
        <v>0.91870370370370369</v>
      </c>
      <c r="F401" s="54">
        <f t="shared" si="151"/>
        <v>0.29190972222222222</v>
      </c>
      <c r="G401" s="66">
        <v>7</v>
      </c>
      <c r="H401" s="55">
        <f t="shared" ref="H401:H467" si="152">IF(G401&gt;=9,1.5,0.5)</f>
        <v>0.5</v>
      </c>
      <c r="I401" s="55">
        <f t="shared" si="146"/>
        <v>6.5</v>
      </c>
      <c r="J401" s="57">
        <f t="shared" si="135"/>
        <v>0</v>
      </c>
      <c r="K401" s="56">
        <f t="shared" si="148"/>
        <v>0</v>
      </c>
      <c r="L401" s="67">
        <f t="shared" si="149"/>
        <v>0</v>
      </c>
      <c r="M401" s="56">
        <f t="shared" si="150"/>
        <v>0</v>
      </c>
      <c r="N401" s="56"/>
      <c r="O401" s="56"/>
      <c r="P401" s="56"/>
      <c r="Q401" s="65"/>
      <c r="R401" s="65"/>
      <c r="S401" s="55"/>
      <c r="T401" s="55"/>
      <c r="U401" s="55"/>
      <c r="V401" s="55"/>
      <c r="W401" s="85"/>
    </row>
    <row r="402" spans="1:23" x14ac:dyDescent="0.3">
      <c r="A402" s="48"/>
      <c r="B402" s="52">
        <v>376</v>
      </c>
      <c r="C402" s="64">
        <v>42745</v>
      </c>
      <c r="D402" s="184" t="s">
        <v>25</v>
      </c>
      <c r="E402" s="185"/>
      <c r="F402" s="54"/>
      <c r="G402" s="66"/>
      <c r="H402" s="55"/>
      <c r="I402" s="55"/>
      <c r="J402" s="57">
        <f t="shared" si="135"/>
        <v>0</v>
      </c>
      <c r="K402" s="56"/>
      <c r="L402" s="67"/>
      <c r="M402" s="56">
        <f t="shared" si="150"/>
        <v>0</v>
      </c>
      <c r="N402" s="56"/>
      <c r="O402" s="56"/>
      <c r="P402" s="56"/>
      <c r="Q402" s="65"/>
      <c r="R402" s="65"/>
      <c r="S402" s="55"/>
      <c r="T402" s="55"/>
      <c r="U402" s="55"/>
      <c r="V402" s="55"/>
      <c r="W402" s="85"/>
    </row>
    <row r="403" spans="1:23" x14ac:dyDescent="0.3">
      <c r="A403" s="48"/>
      <c r="B403" s="52">
        <v>377</v>
      </c>
      <c r="C403" s="64">
        <v>42746</v>
      </c>
      <c r="D403" s="184" t="s">
        <v>25</v>
      </c>
      <c r="E403" s="185"/>
      <c r="F403" s="54"/>
      <c r="G403" s="66"/>
      <c r="H403" s="55"/>
      <c r="I403" s="55"/>
      <c r="J403" s="57">
        <f t="shared" si="135"/>
        <v>0</v>
      </c>
      <c r="K403" s="56"/>
      <c r="L403" s="67"/>
      <c r="M403" s="56">
        <f t="shared" si="150"/>
        <v>0</v>
      </c>
      <c r="N403" s="56"/>
      <c r="O403" s="56"/>
      <c r="P403" s="56"/>
      <c r="Q403" s="65"/>
      <c r="R403" s="65"/>
      <c r="S403" s="55"/>
      <c r="T403" s="55"/>
      <c r="U403" s="55"/>
      <c r="V403" s="55"/>
      <c r="W403" s="85"/>
    </row>
    <row r="404" spans="1:23" x14ac:dyDescent="0.3">
      <c r="A404" s="1"/>
      <c r="B404" s="52">
        <v>378</v>
      </c>
      <c r="C404" s="64">
        <v>42747</v>
      </c>
      <c r="D404" s="59" t="s">
        <v>36</v>
      </c>
      <c r="E404" s="59">
        <v>0.92048611111111101</v>
      </c>
      <c r="F404" s="54"/>
      <c r="G404" s="66">
        <v>11.5</v>
      </c>
      <c r="H404" s="55">
        <f t="shared" si="152"/>
        <v>1.5</v>
      </c>
      <c r="I404" s="55">
        <f t="shared" si="146"/>
        <v>10</v>
      </c>
      <c r="J404" s="57">
        <f t="shared" si="135"/>
        <v>0</v>
      </c>
      <c r="K404" s="56">
        <f t="shared" si="148"/>
        <v>0</v>
      </c>
      <c r="L404" s="67">
        <f t="shared" si="149"/>
        <v>0</v>
      </c>
      <c r="M404" s="56">
        <f t="shared" si="150"/>
        <v>0</v>
      </c>
      <c r="N404" s="56">
        <v>1.5</v>
      </c>
      <c r="O404" s="56">
        <v>0</v>
      </c>
      <c r="P404" s="56">
        <f t="shared" ref="P404" si="153">IF(O404&gt;6,ROUND(N404*4/3*105+6*5/3*105+(O404-6)*8/3*105,0),ROUND(N404*4/3*105+O404*5/3*105,0))</f>
        <v>210</v>
      </c>
      <c r="Q404" s="65"/>
      <c r="R404" s="65"/>
      <c r="S404" s="55"/>
      <c r="T404" s="55"/>
      <c r="U404" s="55"/>
      <c r="V404" s="55"/>
      <c r="W404" s="85"/>
    </row>
    <row r="405" spans="1:23" x14ac:dyDescent="0.3">
      <c r="A405" s="1"/>
      <c r="B405" s="40"/>
      <c r="C405" s="19" t="s">
        <v>5</v>
      </c>
      <c r="D405" s="19"/>
      <c r="E405" s="19"/>
      <c r="F405" s="20"/>
      <c r="G405" s="21">
        <f>SUM(G377:G404)</f>
        <v>218.5</v>
      </c>
      <c r="H405" s="21">
        <f t="shared" ref="H405:P405" si="154">SUM(H377:H404)</f>
        <v>30</v>
      </c>
      <c r="I405" s="21">
        <f t="shared" si="154"/>
        <v>188.5</v>
      </c>
      <c r="J405" s="21">
        <f t="shared" si="154"/>
        <v>3.5</v>
      </c>
      <c r="K405" s="21">
        <f t="shared" si="154"/>
        <v>3.5</v>
      </c>
      <c r="L405" s="21">
        <f t="shared" si="154"/>
        <v>0</v>
      </c>
      <c r="M405" s="21">
        <f t="shared" si="154"/>
        <v>490</v>
      </c>
      <c r="N405" s="21">
        <f t="shared" si="154"/>
        <v>1.5</v>
      </c>
      <c r="O405" s="21">
        <f t="shared" si="154"/>
        <v>0</v>
      </c>
      <c r="P405" s="21">
        <f t="shared" si="154"/>
        <v>210</v>
      </c>
      <c r="Q405" s="21">
        <v>2</v>
      </c>
      <c r="R405" s="21">
        <f t="shared" ref="R405:T405" si="155">SUM(R377:R404)</f>
        <v>1208</v>
      </c>
      <c r="S405" s="21">
        <v>1</v>
      </c>
      <c r="T405" s="21">
        <f t="shared" si="155"/>
        <v>911</v>
      </c>
      <c r="U405" s="21">
        <v>2</v>
      </c>
      <c r="V405" s="21">
        <v>1887</v>
      </c>
      <c r="W405" s="106" t="s">
        <v>80</v>
      </c>
    </row>
    <row r="406" spans="1:23" ht="32.4" x14ac:dyDescent="0.3">
      <c r="A406" s="1"/>
      <c r="B406" s="127"/>
      <c r="C406" s="116" t="s">
        <v>230</v>
      </c>
      <c r="D406" s="114"/>
      <c r="E406" s="115"/>
      <c r="F406" s="20"/>
      <c r="G406" s="141">
        <f>G405-G394-G382-G379</f>
        <v>188.5</v>
      </c>
      <c r="H406" s="141">
        <f t="shared" ref="H406" si="156">H405-H394-H382-H379</f>
        <v>25.5</v>
      </c>
      <c r="I406" s="141">
        <f>I405-I394-I382-I379-J385-J396</f>
        <v>161.5</v>
      </c>
      <c r="J406" s="141">
        <f>J405-J394-J382-J379-J385-J396</f>
        <v>0</v>
      </c>
      <c r="K406" s="141">
        <f t="shared" ref="K406:M406" si="157">K405-K394-K382-K379-K385-K396</f>
        <v>0</v>
      </c>
      <c r="L406" s="141">
        <f t="shared" si="157"/>
        <v>0</v>
      </c>
      <c r="M406" s="141">
        <f t="shared" si="157"/>
        <v>0</v>
      </c>
      <c r="N406" s="141">
        <f t="shared" ref="N406:P406" si="158">N405</f>
        <v>1.5</v>
      </c>
      <c r="O406" s="141">
        <f t="shared" si="158"/>
        <v>0</v>
      </c>
      <c r="P406" s="141">
        <f t="shared" si="158"/>
        <v>210</v>
      </c>
      <c r="Q406" s="141">
        <f>Q405</f>
        <v>2</v>
      </c>
      <c r="R406" s="141">
        <f t="shared" ref="R406:V406" si="159">R405</f>
        <v>1208</v>
      </c>
      <c r="S406" s="141">
        <f t="shared" si="159"/>
        <v>1</v>
      </c>
      <c r="T406" s="141">
        <f t="shared" si="159"/>
        <v>911</v>
      </c>
      <c r="U406" s="141">
        <f t="shared" si="159"/>
        <v>2</v>
      </c>
      <c r="V406" s="141">
        <f t="shared" si="159"/>
        <v>1887</v>
      </c>
      <c r="W406" s="106"/>
    </row>
    <row r="407" spans="1:23" x14ac:dyDescent="0.3">
      <c r="A407" s="1"/>
      <c r="B407" s="14">
        <v>379</v>
      </c>
      <c r="C407" s="24">
        <v>42748</v>
      </c>
      <c r="D407" s="44">
        <v>0.46076388888888892</v>
      </c>
      <c r="E407" s="44">
        <v>0.9377199074074074</v>
      </c>
      <c r="F407" s="16">
        <f t="shared" si="151"/>
        <v>0.47695601851851849</v>
      </c>
      <c r="G407" s="31">
        <v>11.5</v>
      </c>
      <c r="H407" s="31">
        <f t="shared" si="152"/>
        <v>1.5</v>
      </c>
      <c r="I407" s="17">
        <f t="shared" si="146"/>
        <v>10</v>
      </c>
      <c r="J407" s="13">
        <f t="shared" si="135"/>
        <v>0</v>
      </c>
      <c r="K407" s="38">
        <f t="shared" si="148"/>
        <v>0</v>
      </c>
      <c r="L407" s="100">
        <f t="shared" si="149"/>
        <v>0</v>
      </c>
      <c r="M407" s="75">
        <f t="shared" si="150"/>
        <v>0</v>
      </c>
      <c r="N407" s="75"/>
      <c r="O407" s="75"/>
      <c r="P407" s="75"/>
      <c r="Q407" s="49"/>
      <c r="R407" s="49"/>
      <c r="S407" s="17"/>
      <c r="T407" s="17"/>
      <c r="U407" s="17"/>
      <c r="V407" s="17"/>
      <c r="W407" s="85"/>
    </row>
    <row r="408" spans="1:23" x14ac:dyDescent="0.3">
      <c r="A408" s="1"/>
      <c r="B408" s="14">
        <v>380</v>
      </c>
      <c r="C408" s="24">
        <v>42749</v>
      </c>
      <c r="D408" s="44">
        <v>0.43605324074074076</v>
      </c>
      <c r="E408" s="44">
        <v>0.93775462962962963</v>
      </c>
      <c r="F408" s="16">
        <f t="shared" si="151"/>
        <v>0.50170138888888882</v>
      </c>
      <c r="G408" s="31">
        <v>12</v>
      </c>
      <c r="H408" s="31">
        <f t="shared" si="152"/>
        <v>1.5</v>
      </c>
      <c r="I408" s="17">
        <f t="shared" si="146"/>
        <v>10.5</v>
      </c>
      <c r="J408" s="13">
        <f t="shared" si="135"/>
        <v>0.5</v>
      </c>
      <c r="K408" s="38">
        <f t="shared" si="148"/>
        <v>0.5</v>
      </c>
      <c r="L408" s="100">
        <f t="shared" si="149"/>
        <v>0</v>
      </c>
      <c r="M408" s="75">
        <f t="shared" si="150"/>
        <v>70</v>
      </c>
      <c r="N408" s="75"/>
      <c r="O408" s="75"/>
      <c r="P408" s="75"/>
      <c r="Q408" s="49"/>
      <c r="R408" s="49"/>
      <c r="S408" s="17"/>
      <c r="T408" s="17"/>
      <c r="U408" s="17"/>
      <c r="V408" s="17"/>
      <c r="W408" s="85"/>
    </row>
    <row r="409" spans="1:23" x14ac:dyDescent="0.3">
      <c r="A409" s="1"/>
      <c r="B409" s="14">
        <v>381</v>
      </c>
      <c r="C409" s="24">
        <v>42750</v>
      </c>
      <c r="D409" s="44">
        <v>0.54712962962962963</v>
      </c>
      <c r="E409" s="44" t="s">
        <v>36</v>
      </c>
      <c r="F409" s="16"/>
      <c r="G409" s="31">
        <v>9</v>
      </c>
      <c r="H409" s="31">
        <f t="shared" si="152"/>
        <v>1.5</v>
      </c>
      <c r="I409" s="17">
        <f t="shared" si="146"/>
        <v>7.5</v>
      </c>
      <c r="J409" s="13">
        <f t="shared" si="135"/>
        <v>0</v>
      </c>
      <c r="K409" s="38">
        <f t="shared" si="148"/>
        <v>0</v>
      </c>
      <c r="L409" s="100">
        <f t="shared" si="149"/>
        <v>0</v>
      </c>
      <c r="M409" s="75">
        <f t="shared" si="150"/>
        <v>0</v>
      </c>
      <c r="N409" s="75"/>
      <c r="O409" s="75"/>
      <c r="P409" s="75"/>
      <c r="Q409" s="49"/>
      <c r="R409" s="49"/>
      <c r="S409" s="17"/>
      <c r="T409" s="17"/>
      <c r="U409" s="17"/>
      <c r="V409" s="17"/>
      <c r="W409" s="85"/>
    </row>
    <row r="410" spans="1:23" x14ac:dyDescent="0.3">
      <c r="A410" s="1"/>
      <c r="B410" s="14">
        <v>382</v>
      </c>
      <c r="C410" s="24">
        <v>42751</v>
      </c>
      <c r="D410" s="186" t="s">
        <v>25</v>
      </c>
      <c r="E410" s="187"/>
      <c r="F410" s="16"/>
      <c r="G410" s="31"/>
      <c r="H410" s="31"/>
      <c r="I410" s="17"/>
      <c r="J410" s="13">
        <f t="shared" si="135"/>
        <v>0</v>
      </c>
      <c r="K410" s="38"/>
      <c r="L410" s="100"/>
      <c r="M410" s="75">
        <f t="shared" si="150"/>
        <v>0</v>
      </c>
      <c r="N410" s="75"/>
      <c r="O410" s="75"/>
      <c r="P410" s="75"/>
      <c r="Q410" s="49"/>
      <c r="R410" s="49"/>
      <c r="S410" s="17"/>
      <c r="T410" s="17"/>
      <c r="U410" s="17"/>
      <c r="V410" s="17"/>
      <c r="W410" s="85"/>
    </row>
    <row r="411" spans="1:23" x14ac:dyDescent="0.3">
      <c r="A411" s="1"/>
      <c r="B411" s="14">
        <v>383</v>
      </c>
      <c r="C411" s="24">
        <v>42752</v>
      </c>
      <c r="D411" s="186" t="s">
        <v>25</v>
      </c>
      <c r="E411" s="187"/>
      <c r="F411" s="16"/>
      <c r="G411" s="31"/>
      <c r="H411" s="31"/>
      <c r="I411" s="17"/>
      <c r="J411" s="13">
        <f t="shared" si="135"/>
        <v>0</v>
      </c>
      <c r="K411" s="38"/>
      <c r="L411" s="100"/>
      <c r="M411" s="75">
        <f t="shared" si="150"/>
        <v>0</v>
      </c>
      <c r="N411" s="75"/>
      <c r="O411" s="75"/>
      <c r="P411" s="75"/>
      <c r="Q411" s="49"/>
      <c r="R411" s="49"/>
      <c r="S411" s="17"/>
      <c r="T411" s="17"/>
      <c r="U411" s="17"/>
      <c r="V411" s="17"/>
      <c r="W411" s="85"/>
    </row>
    <row r="412" spans="1:23" x14ac:dyDescent="0.3">
      <c r="A412" s="1"/>
      <c r="B412" s="14">
        <v>384</v>
      </c>
      <c r="C412" s="24">
        <v>42753</v>
      </c>
      <c r="D412" s="44" t="s">
        <v>36</v>
      </c>
      <c r="E412" s="44">
        <v>0.91869212962962965</v>
      </c>
      <c r="F412" s="16"/>
      <c r="G412" s="31">
        <v>11.5</v>
      </c>
      <c r="H412" s="31">
        <f t="shared" si="152"/>
        <v>1.5</v>
      </c>
      <c r="I412" s="17">
        <f t="shared" si="146"/>
        <v>10</v>
      </c>
      <c r="J412" s="13">
        <f t="shared" si="135"/>
        <v>0</v>
      </c>
      <c r="K412" s="38">
        <f t="shared" si="148"/>
        <v>0</v>
      </c>
      <c r="L412" s="100">
        <f t="shared" si="149"/>
        <v>0</v>
      </c>
      <c r="M412" s="75">
        <f t="shared" si="150"/>
        <v>0</v>
      </c>
      <c r="N412" s="75"/>
      <c r="O412" s="75"/>
      <c r="P412" s="75"/>
      <c r="Q412" s="49"/>
      <c r="R412" s="49"/>
      <c r="S412" s="17"/>
      <c r="T412" s="17"/>
      <c r="U412" s="17"/>
      <c r="V412" s="17"/>
      <c r="W412" s="85"/>
    </row>
    <row r="413" spans="1:23" x14ac:dyDescent="0.3">
      <c r="A413" s="1"/>
      <c r="B413" s="14">
        <v>385</v>
      </c>
      <c r="C413" s="24">
        <v>42754</v>
      </c>
      <c r="D413" s="44">
        <v>0.63587962962962963</v>
      </c>
      <c r="E413" s="44">
        <v>0.91972222222222222</v>
      </c>
      <c r="F413" s="16">
        <f t="shared" si="151"/>
        <v>0.28384259259259259</v>
      </c>
      <c r="G413" s="31">
        <v>7</v>
      </c>
      <c r="H413" s="31">
        <f t="shared" si="152"/>
        <v>0.5</v>
      </c>
      <c r="I413" s="17">
        <f t="shared" si="146"/>
        <v>6.5</v>
      </c>
      <c r="J413" s="13">
        <f t="shared" si="135"/>
        <v>0</v>
      </c>
      <c r="K413" s="38">
        <f t="shared" si="148"/>
        <v>0</v>
      </c>
      <c r="L413" s="100">
        <f t="shared" si="149"/>
        <v>0</v>
      </c>
      <c r="M413" s="75">
        <f t="shared" si="150"/>
        <v>0</v>
      </c>
      <c r="N413" s="75"/>
      <c r="O413" s="75"/>
      <c r="P413" s="75"/>
      <c r="Q413" s="49"/>
      <c r="R413" s="49"/>
      <c r="S413" s="17"/>
      <c r="T413" s="17"/>
      <c r="U413" s="17"/>
      <c r="V413" s="17"/>
      <c r="W413" s="85"/>
    </row>
    <row r="414" spans="1:23" x14ac:dyDescent="0.3">
      <c r="A414" s="1"/>
      <c r="B414" s="14">
        <v>386</v>
      </c>
      <c r="C414" s="24">
        <v>42755</v>
      </c>
      <c r="D414" s="44">
        <v>0.5541666666666667</v>
      </c>
      <c r="E414" s="44">
        <v>0.95486111111111116</v>
      </c>
      <c r="F414" s="16">
        <f t="shared" si="151"/>
        <v>0.40069444444444446</v>
      </c>
      <c r="G414" s="31">
        <v>9.5</v>
      </c>
      <c r="H414" s="31">
        <f t="shared" si="152"/>
        <v>1.5</v>
      </c>
      <c r="I414" s="17">
        <f t="shared" si="146"/>
        <v>8</v>
      </c>
      <c r="J414" s="13">
        <f t="shared" si="135"/>
        <v>0</v>
      </c>
      <c r="K414" s="38">
        <f t="shared" si="148"/>
        <v>0</v>
      </c>
      <c r="L414" s="100">
        <f t="shared" si="149"/>
        <v>0</v>
      </c>
      <c r="M414" s="75">
        <f t="shared" si="150"/>
        <v>0</v>
      </c>
      <c r="N414" s="75"/>
      <c r="O414" s="75"/>
      <c r="P414" s="75"/>
      <c r="Q414" s="49"/>
      <c r="R414" s="49"/>
      <c r="S414" s="17"/>
      <c r="T414" s="17"/>
      <c r="U414" s="17"/>
      <c r="V414" s="17"/>
      <c r="W414" s="85"/>
    </row>
    <row r="415" spans="1:23" x14ac:dyDescent="0.3">
      <c r="A415" s="1"/>
      <c r="B415" s="14">
        <v>387</v>
      </c>
      <c r="C415" s="24">
        <v>42756</v>
      </c>
      <c r="D415" s="44" t="s">
        <v>36</v>
      </c>
      <c r="E415" s="44">
        <v>0.95346064814814813</v>
      </c>
      <c r="F415" s="16"/>
      <c r="G415" s="31">
        <v>9.5</v>
      </c>
      <c r="H415" s="31">
        <f t="shared" si="152"/>
        <v>1.5</v>
      </c>
      <c r="I415" s="17">
        <f t="shared" si="146"/>
        <v>8</v>
      </c>
      <c r="J415" s="13">
        <f t="shared" ref="J415:J480" si="160">IF(I415-10&lt;0,0,(I415-10))</f>
        <v>0</v>
      </c>
      <c r="K415" s="38">
        <f t="shared" si="148"/>
        <v>0</v>
      </c>
      <c r="L415" s="100">
        <f t="shared" si="149"/>
        <v>0</v>
      </c>
      <c r="M415" s="75">
        <f t="shared" si="150"/>
        <v>0</v>
      </c>
      <c r="N415" s="75"/>
      <c r="O415" s="75"/>
      <c r="P415" s="75"/>
      <c r="Q415" s="49"/>
      <c r="R415" s="49"/>
      <c r="S415" s="17"/>
      <c r="T415" s="17"/>
      <c r="U415" s="17"/>
      <c r="V415" s="17"/>
      <c r="W415" s="85"/>
    </row>
    <row r="416" spans="1:23" x14ac:dyDescent="0.3">
      <c r="A416" s="1"/>
      <c r="B416" s="14">
        <v>388</v>
      </c>
      <c r="C416" s="24">
        <v>42757</v>
      </c>
      <c r="D416" s="44">
        <v>0.55006944444444439</v>
      </c>
      <c r="E416" s="44">
        <v>0.92287037037037034</v>
      </c>
      <c r="F416" s="16">
        <f t="shared" si="151"/>
        <v>0.37280092592592595</v>
      </c>
      <c r="G416" s="31">
        <v>9</v>
      </c>
      <c r="H416" s="31">
        <f t="shared" si="152"/>
        <v>1.5</v>
      </c>
      <c r="I416" s="17">
        <f t="shared" si="146"/>
        <v>7.5</v>
      </c>
      <c r="J416" s="13">
        <f t="shared" si="160"/>
        <v>0</v>
      </c>
      <c r="K416" s="38">
        <f t="shared" si="148"/>
        <v>0</v>
      </c>
      <c r="L416" s="100">
        <f t="shared" si="149"/>
        <v>0</v>
      </c>
      <c r="M416" s="75">
        <f t="shared" si="150"/>
        <v>0</v>
      </c>
      <c r="N416" s="75"/>
      <c r="O416" s="75"/>
      <c r="P416" s="75"/>
      <c r="Q416" s="49"/>
      <c r="R416" s="49"/>
      <c r="S416" s="17"/>
      <c r="T416" s="17"/>
      <c r="U416" s="17"/>
      <c r="V416" s="17"/>
      <c r="W416" s="85"/>
    </row>
    <row r="417" spans="1:23" x14ac:dyDescent="0.3">
      <c r="A417" s="1"/>
      <c r="B417" s="14">
        <v>389</v>
      </c>
      <c r="C417" s="24">
        <v>42758</v>
      </c>
      <c r="D417" s="44">
        <v>0.63734953703703701</v>
      </c>
      <c r="E417" s="44">
        <v>0.91805555555555562</v>
      </c>
      <c r="F417" s="16">
        <f t="shared" si="151"/>
        <v>0.28070601851851862</v>
      </c>
      <c r="G417" s="31">
        <v>6.5</v>
      </c>
      <c r="H417" s="31">
        <f t="shared" si="152"/>
        <v>0.5</v>
      </c>
      <c r="I417" s="17">
        <f t="shared" si="146"/>
        <v>6</v>
      </c>
      <c r="J417" s="13">
        <f t="shared" si="160"/>
        <v>0</v>
      </c>
      <c r="K417" s="38">
        <f t="shared" si="148"/>
        <v>0</v>
      </c>
      <c r="L417" s="100">
        <f t="shared" si="149"/>
        <v>0</v>
      </c>
      <c r="M417" s="75">
        <f t="shared" si="150"/>
        <v>0</v>
      </c>
      <c r="N417" s="75"/>
      <c r="O417" s="75"/>
      <c r="P417" s="75"/>
      <c r="Q417" s="49"/>
      <c r="R417" s="49"/>
      <c r="S417" s="17"/>
      <c r="T417" s="17"/>
      <c r="U417" s="17"/>
      <c r="V417" s="17"/>
      <c r="W417" s="85"/>
    </row>
    <row r="418" spans="1:23" x14ac:dyDescent="0.3">
      <c r="A418" s="1"/>
      <c r="B418" s="14">
        <v>390</v>
      </c>
      <c r="C418" s="24">
        <v>42759</v>
      </c>
      <c r="D418" s="186" t="s">
        <v>25</v>
      </c>
      <c r="E418" s="187"/>
      <c r="F418" s="16"/>
      <c r="G418" s="31"/>
      <c r="H418" s="31"/>
      <c r="I418" s="17"/>
      <c r="J418" s="13">
        <f t="shared" si="160"/>
        <v>0</v>
      </c>
      <c r="K418" s="38"/>
      <c r="L418" s="100"/>
      <c r="M418" s="75">
        <f t="shared" si="150"/>
        <v>0</v>
      </c>
      <c r="N418" s="75"/>
      <c r="O418" s="75"/>
      <c r="P418" s="75"/>
      <c r="Q418" s="49"/>
      <c r="R418" s="49"/>
      <c r="S418" s="17"/>
      <c r="T418" s="17"/>
      <c r="U418" s="17"/>
      <c r="V418" s="17"/>
      <c r="W418" s="85"/>
    </row>
    <row r="419" spans="1:23" x14ac:dyDescent="0.3">
      <c r="A419" s="1"/>
      <c r="B419" s="14">
        <v>391</v>
      </c>
      <c r="C419" s="24">
        <v>42760</v>
      </c>
      <c r="D419" s="186" t="s">
        <v>25</v>
      </c>
      <c r="E419" s="187"/>
      <c r="F419" s="16"/>
      <c r="G419" s="31"/>
      <c r="H419" s="31"/>
      <c r="I419" s="17"/>
      <c r="J419" s="13">
        <f t="shared" si="160"/>
        <v>0</v>
      </c>
      <c r="K419" s="38"/>
      <c r="L419" s="100"/>
      <c r="M419" s="75">
        <f t="shared" si="150"/>
        <v>0</v>
      </c>
      <c r="N419" s="75"/>
      <c r="O419" s="75"/>
      <c r="P419" s="75"/>
      <c r="Q419" s="49"/>
      <c r="R419" s="49"/>
      <c r="S419" s="17"/>
      <c r="T419" s="17"/>
      <c r="U419" s="17"/>
      <c r="V419" s="17"/>
      <c r="W419" s="85"/>
    </row>
    <row r="420" spans="1:23" x14ac:dyDescent="0.3">
      <c r="A420" s="1"/>
      <c r="B420" s="14">
        <v>392</v>
      </c>
      <c r="C420" s="24">
        <v>42761</v>
      </c>
      <c r="D420" s="186" t="s">
        <v>25</v>
      </c>
      <c r="E420" s="187"/>
      <c r="F420" s="16"/>
      <c r="G420" s="31"/>
      <c r="H420" s="31"/>
      <c r="I420" s="17"/>
      <c r="J420" s="13">
        <f t="shared" si="160"/>
        <v>0</v>
      </c>
      <c r="K420" s="38"/>
      <c r="L420" s="100"/>
      <c r="M420" s="75">
        <f t="shared" si="150"/>
        <v>0</v>
      </c>
      <c r="N420" s="75"/>
      <c r="O420" s="75"/>
      <c r="P420" s="75"/>
      <c r="Q420" s="49"/>
      <c r="R420" s="49"/>
      <c r="S420" s="17"/>
      <c r="T420" s="17"/>
      <c r="U420" s="17"/>
      <c r="V420" s="17"/>
      <c r="W420" s="85"/>
    </row>
    <row r="421" spans="1:23" ht="32.4" x14ac:dyDescent="0.3">
      <c r="A421" s="1"/>
      <c r="B421" s="14">
        <v>393</v>
      </c>
      <c r="C421" s="10">
        <v>42762</v>
      </c>
      <c r="D421" s="186" t="s">
        <v>25</v>
      </c>
      <c r="E421" s="187"/>
      <c r="F421" s="16"/>
      <c r="G421" s="31"/>
      <c r="H421" s="31"/>
      <c r="I421" s="17"/>
      <c r="J421" s="13">
        <f t="shared" si="160"/>
        <v>0</v>
      </c>
      <c r="K421" s="38"/>
      <c r="L421" s="100"/>
      <c r="M421" s="75">
        <f t="shared" si="150"/>
        <v>0</v>
      </c>
      <c r="N421" s="75"/>
      <c r="O421" s="75"/>
      <c r="P421" s="75"/>
      <c r="Q421" s="49"/>
      <c r="R421" s="49"/>
      <c r="S421" s="17"/>
      <c r="T421" s="17"/>
      <c r="U421" s="17"/>
      <c r="V421" s="17"/>
      <c r="W421" s="85" t="s">
        <v>258</v>
      </c>
    </row>
    <row r="422" spans="1:23" ht="32.4" x14ac:dyDescent="0.3">
      <c r="A422" s="1"/>
      <c r="B422" s="14">
        <v>394</v>
      </c>
      <c r="C422" s="10">
        <v>42763</v>
      </c>
      <c r="D422" s="44">
        <v>0.60707175925925927</v>
      </c>
      <c r="E422" s="44">
        <v>0.95010416666666664</v>
      </c>
      <c r="F422" s="16">
        <f t="shared" si="151"/>
        <v>0.34303240740740737</v>
      </c>
      <c r="G422" s="31">
        <v>8</v>
      </c>
      <c r="H422" s="31">
        <f t="shared" si="152"/>
        <v>0.5</v>
      </c>
      <c r="I422" s="17">
        <f>IF((G422="？"),"?",(G422-H422))</f>
        <v>7.5</v>
      </c>
      <c r="J422" s="13">
        <f t="shared" si="160"/>
        <v>0</v>
      </c>
      <c r="K422" s="38">
        <f>IF(2&lt;J422,2,J422)</f>
        <v>0</v>
      </c>
      <c r="L422" s="100">
        <f>J422-K422</f>
        <v>0</v>
      </c>
      <c r="M422" s="75">
        <f t="shared" si="150"/>
        <v>0</v>
      </c>
      <c r="N422" s="75"/>
      <c r="O422" s="75"/>
      <c r="P422" s="75"/>
      <c r="Q422" s="49"/>
      <c r="R422" s="49"/>
      <c r="S422" s="17"/>
      <c r="T422" s="17"/>
      <c r="U422" s="17"/>
      <c r="V422" s="90"/>
      <c r="W422" s="85" t="s">
        <v>259</v>
      </c>
    </row>
    <row r="423" spans="1:23" ht="32.4" x14ac:dyDescent="0.3">
      <c r="A423" s="1"/>
      <c r="B423" s="14">
        <v>395</v>
      </c>
      <c r="C423" s="10">
        <v>42764</v>
      </c>
      <c r="D423" s="44">
        <v>0.43546296296296294</v>
      </c>
      <c r="E423" s="44">
        <v>0.93803240740740745</v>
      </c>
      <c r="F423" s="16">
        <f>E423-D423</f>
        <v>0.50256944444444451</v>
      </c>
      <c r="G423" s="31">
        <v>12</v>
      </c>
      <c r="H423" s="31">
        <f t="shared" si="152"/>
        <v>1.5</v>
      </c>
      <c r="I423" s="17">
        <f>IF((G423="？"),"?",(G423-H423))</f>
        <v>10.5</v>
      </c>
      <c r="J423" s="13">
        <f>IF(I423-8&lt;0,0,(I423-8))</f>
        <v>2.5</v>
      </c>
      <c r="K423" s="38">
        <f>IF(2&lt;J423,2,J423)</f>
        <v>2</v>
      </c>
      <c r="L423" s="100">
        <f>J423-K423</f>
        <v>0.5</v>
      </c>
      <c r="M423" s="75">
        <f t="shared" si="150"/>
        <v>368</v>
      </c>
      <c r="N423" s="75"/>
      <c r="O423" s="75"/>
      <c r="P423" s="75"/>
      <c r="Q423" s="49"/>
      <c r="R423" s="49"/>
      <c r="S423" s="17"/>
      <c r="T423" s="17"/>
      <c r="U423" s="17" t="s">
        <v>228</v>
      </c>
      <c r="V423" s="90">
        <v>1209</v>
      </c>
      <c r="W423" s="85" t="s">
        <v>260</v>
      </c>
    </row>
    <row r="424" spans="1:23" ht="32.4" x14ac:dyDescent="0.3">
      <c r="A424" s="1"/>
      <c r="B424" s="14">
        <v>396</v>
      </c>
      <c r="C424" s="10">
        <v>42765</v>
      </c>
      <c r="D424" s="44">
        <v>0.44265046296296301</v>
      </c>
      <c r="E424" s="44">
        <v>0.93866898148148159</v>
      </c>
      <c r="F424" s="16">
        <f>E424-D424</f>
        <v>0.49601851851851858</v>
      </c>
      <c r="G424" s="31">
        <v>12</v>
      </c>
      <c r="H424" s="31">
        <f t="shared" si="152"/>
        <v>1.5</v>
      </c>
      <c r="I424" s="17">
        <f>IF((G424="？"),"?",(G424-H424))</f>
        <v>10.5</v>
      </c>
      <c r="J424" s="13">
        <f>IF(I424-8&lt;0,0,(I424-8))</f>
        <v>2.5</v>
      </c>
      <c r="K424" s="38">
        <f>IF(2&lt;J424,2,J424)</f>
        <v>2</v>
      </c>
      <c r="L424" s="100">
        <f>J424-K424</f>
        <v>0.5</v>
      </c>
      <c r="M424" s="75">
        <f t="shared" si="150"/>
        <v>368</v>
      </c>
      <c r="N424" s="75"/>
      <c r="O424" s="75"/>
      <c r="P424" s="75"/>
      <c r="Q424" s="49"/>
      <c r="R424" s="49"/>
      <c r="S424" s="17"/>
      <c r="T424" s="17"/>
      <c r="U424" s="17" t="s">
        <v>228</v>
      </c>
      <c r="V424" s="90">
        <v>1209</v>
      </c>
      <c r="W424" s="85" t="s">
        <v>261</v>
      </c>
    </row>
    <row r="425" spans="1:23" x14ac:dyDescent="0.3">
      <c r="A425" s="32"/>
      <c r="B425" s="14">
        <v>397</v>
      </c>
      <c r="C425" s="24">
        <v>42766</v>
      </c>
      <c r="D425" s="44">
        <v>0.43722222222222223</v>
      </c>
      <c r="E425" s="44">
        <v>0.9456134259259259</v>
      </c>
      <c r="F425" s="16">
        <f>E425-D425</f>
        <v>0.50839120370370372</v>
      </c>
      <c r="G425" s="31">
        <v>12</v>
      </c>
      <c r="H425" s="31">
        <f t="shared" si="152"/>
        <v>1.5</v>
      </c>
      <c r="I425" s="17">
        <f>IF((G425="？"),"?",(G425-H425))</f>
        <v>10.5</v>
      </c>
      <c r="J425" s="13">
        <f>IF(I425-8&lt;0,0,(I425-8))</f>
        <v>2.5</v>
      </c>
      <c r="K425" s="38">
        <f>IF(2&lt;J425,2,J425)</f>
        <v>2</v>
      </c>
      <c r="L425" s="100">
        <f>J425-K425</f>
        <v>0.5</v>
      </c>
      <c r="M425" s="75">
        <f t="shared" si="150"/>
        <v>368</v>
      </c>
      <c r="N425" s="75"/>
      <c r="O425" s="75"/>
      <c r="P425" s="75"/>
      <c r="Q425" s="49"/>
      <c r="R425" s="49"/>
      <c r="S425" s="17"/>
      <c r="T425" s="17"/>
      <c r="U425" s="17" t="s">
        <v>228</v>
      </c>
      <c r="V425" s="90">
        <v>1209</v>
      </c>
      <c r="W425" s="85"/>
    </row>
    <row r="426" spans="1:23" x14ac:dyDescent="0.3">
      <c r="A426" s="8" t="s">
        <v>18</v>
      </c>
      <c r="B426" s="14">
        <v>398</v>
      </c>
      <c r="C426" s="24">
        <v>42767</v>
      </c>
      <c r="D426" s="44">
        <v>0.44</v>
      </c>
      <c r="E426" s="44">
        <v>0.93612268518518515</v>
      </c>
      <c r="F426" s="16">
        <f>E426-D426</f>
        <v>0.49612268518518515</v>
      </c>
      <c r="G426" s="31">
        <v>12</v>
      </c>
      <c r="H426" s="31">
        <f t="shared" si="152"/>
        <v>1.5</v>
      </c>
      <c r="I426" s="17">
        <f>IF((G426="？"),"?",(G426-H426))</f>
        <v>10.5</v>
      </c>
      <c r="J426" s="13">
        <f t="shared" si="160"/>
        <v>0.5</v>
      </c>
      <c r="K426" s="38">
        <f>IF(2&lt;J426,2,J426)</f>
        <v>0.5</v>
      </c>
      <c r="L426" s="100">
        <f>J426-K426</f>
        <v>0</v>
      </c>
      <c r="M426" s="75">
        <f>IF(K426="?",0,ROUND(104*4/3*K426+104*5/3*L426,0))</f>
        <v>69</v>
      </c>
      <c r="N426" s="75"/>
      <c r="O426" s="75"/>
      <c r="P426" s="75"/>
      <c r="Q426" s="49"/>
      <c r="R426" s="49"/>
      <c r="S426" s="17"/>
      <c r="T426" s="17"/>
      <c r="U426" s="17"/>
      <c r="V426" s="17"/>
      <c r="W426" s="85"/>
    </row>
    <row r="427" spans="1:23" x14ac:dyDescent="0.3">
      <c r="A427" s="1" t="s">
        <v>130</v>
      </c>
      <c r="B427" s="14">
        <v>399</v>
      </c>
      <c r="C427" s="24">
        <v>42768</v>
      </c>
      <c r="D427" s="186" t="s">
        <v>25</v>
      </c>
      <c r="E427" s="187"/>
      <c r="F427" s="16"/>
      <c r="G427" s="31"/>
      <c r="H427" s="31"/>
      <c r="I427" s="17"/>
      <c r="J427" s="13">
        <f t="shared" si="160"/>
        <v>0</v>
      </c>
      <c r="K427" s="38"/>
      <c r="L427" s="100"/>
      <c r="M427" s="75">
        <f t="shared" ref="M427:M434" si="161">IF(K427="?",0,ROUND(104*4/3*K427+104*5/3*L427,0))</f>
        <v>0</v>
      </c>
      <c r="N427" s="75"/>
      <c r="O427" s="75"/>
      <c r="P427" s="75"/>
      <c r="Q427" s="49"/>
      <c r="R427" s="49"/>
      <c r="S427" s="17"/>
      <c r="T427" s="17"/>
      <c r="U427" s="17"/>
      <c r="V427" s="17"/>
      <c r="W427" s="85"/>
    </row>
    <row r="428" spans="1:23" x14ac:dyDescent="0.3">
      <c r="A428" s="1" t="s">
        <v>131</v>
      </c>
      <c r="B428" s="14">
        <v>400</v>
      </c>
      <c r="C428" s="24">
        <v>42769</v>
      </c>
      <c r="D428" s="186" t="s">
        <v>25</v>
      </c>
      <c r="E428" s="187"/>
      <c r="F428" s="16"/>
      <c r="G428" s="31"/>
      <c r="H428" s="31"/>
      <c r="I428" s="17"/>
      <c r="J428" s="13">
        <f t="shared" si="160"/>
        <v>0</v>
      </c>
      <c r="K428" s="38"/>
      <c r="L428" s="100"/>
      <c r="M428" s="75">
        <f t="shared" si="161"/>
        <v>0</v>
      </c>
      <c r="N428" s="75"/>
      <c r="O428" s="75"/>
      <c r="P428" s="75"/>
      <c r="Q428" s="49"/>
      <c r="R428" s="49"/>
      <c r="S428" s="17"/>
      <c r="T428" s="17"/>
      <c r="U428" s="17"/>
      <c r="V428" s="17"/>
      <c r="W428" s="85"/>
    </row>
    <row r="429" spans="1:23" x14ac:dyDescent="0.3">
      <c r="A429" s="1" t="s">
        <v>176</v>
      </c>
      <c r="B429" s="14">
        <v>401</v>
      </c>
      <c r="C429" s="24">
        <v>42770</v>
      </c>
      <c r="D429" s="44">
        <v>0.51288194444444446</v>
      </c>
      <c r="E429" s="44">
        <v>0.9396296296296297</v>
      </c>
      <c r="F429" s="16">
        <f>E429-D429</f>
        <v>0.42674768518518524</v>
      </c>
      <c r="G429" s="31">
        <v>10</v>
      </c>
      <c r="H429" s="31">
        <f t="shared" si="152"/>
        <v>1.5</v>
      </c>
      <c r="I429" s="17">
        <f t="shared" ref="I429:I455" si="162">IF((G429="？"),"?",(G429-H429))</f>
        <v>8.5</v>
      </c>
      <c r="J429" s="13">
        <f t="shared" si="160"/>
        <v>0</v>
      </c>
      <c r="K429" s="38">
        <f t="shared" ref="K429:K455" si="163">IF(2&lt;J429,2,J429)</f>
        <v>0</v>
      </c>
      <c r="L429" s="100">
        <f t="shared" ref="L429:L455" si="164">J429-K429</f>
        <v>0</v>
      </c>
      <c r="M429" s="75">
        <f t="shared" si="161"/>
        <v>0</v>
      </c>
      <c r="N429" s="75"/>
      <c r="O429" s="75"/>
      <c r="P429" s="75"/>
      <c r="Q429" s="49"/>
      <c r="R429" s="49"/>
      <c r="S429" s="17"/>
      <c r="T429" s="17"/>
      <c r="U429" s="17"/>
      <c r="V429" s="17"/>
      <c r="W429" s="85"/>
    </row>
    <row r="430" spans="1:23" x14ac:dyDescent="0.3">
      <c r="A430" s="1" t="s">
        <v>56</v>
      </c>
      <c r="B430" s="14">
        <v>402</v>
      </c>
      <c r="C430" s="24">
        <v>42771</v>
      </c>
      <c r="D430" s="44">
        <v>0.50612268518518522</v>
      </c>
      <c r="E430" s="44">
        <v>0.91935185185185186</v>
      </c>
      <c r="F430" s="16">
        <f>E430-D430</f>
        <v>0.41322916666666665</v>
      </c>
      <c r="G430" s="31">
        <v>10</v>
      </c>
      <c r="H430" s="31">
        <f t="shared" si="152"/>
        <v>1.5</v>
      </c>
      <c r="I430" s="17">
        <f t="shared" si="162"/>
        <v>8.5</v>
      </c>
      <c r="J430" s="13">
        <f t="shared" si="160"/>
        <v>0</v>
      </c>
      <c r="K430" s="38">
        <f t="shared" si="163"/>
        <v>0</v>
      </c>
      <c r="L430" s="100">
        <f t="shared" si="164"/>
        <v>0</v>
      </c>
      <c r="M430" s="75">
        <f t="shared" si="161"/>
        <v>0</v>
      </c>
      <c r="N430" s="75"/>
      <c r="O430" s="75"/>
      <c r="P430" s="75"/>
      <c r="Q430" s="49"/>
      <c r="R430" s="49"/>
      <c r="S430" s="17"/>
      <c r="T430" s="17"/>
      <c r="U430" s="17"/>
      <c r="V430" s="17"/>
      <c r="W430" s="85"/>
    </row>
    <row r="431" spans="1:23" x14ac:dyDescent="0.3">
      <c r="A431" s="48"/>
      <c r="B431" s="14">
        <v>403</v>
      </c>
      <c r="C431" s="24">
        <v>42772</v>
      </c>
      <c r="D431" s="44">
        <v>0.46159722222222221</v>
      </c>
      <c r="E431" s="44">
        <v>0.91917824074074073</v>
      </c>
      <c r="F431" s="16">
        <f>E431-D431</f>
        <v>0.45758101851851851</v>
      </c>
      <c r="G431" s="31">
        <v>11</v>
      </c>
      <c r="H431" s="31">
        <f t="shared" si="152"/>
        <v>1.5</v>
      </c>
      <c r="I431" s="17">
        <f t="shared" si="162"/>
        <v>9.5</v>
      </c>
      <c r="J431" s="13">
        <f t="shared" si="160"/>
        <v>0</v>
      </c>
      <c r="K431" s="38">
        <f t="shared" si="163"/>
        <v>0</v>
      </c>
      <c r="L431" s="100">
        <f t="shared" si="164"/>
        <v>0</v>
      </c>
      <c r="M431" s="75">
        <f t="shared" si="161"/>
        <v>0</v>
      </c>
      <c r="N431" s="75"/>
      <c r="O431" s="75"/>
      <c r="P431" s="75"/>
      <c r="Q431" s="49"/>
      <c r="R431" s="49"/>
      <c r="S431" s="17"/>
      <c r="T431" s="17"/>
      <c r="U431" s="17"/>
      <c r="V431" s="17"/>
      <c r="W431" s="85"/>
    </row>
    <row r="432" spans="1:23" x14ac:dyDescent="0.3">
      <c r="A432" s="48"/>
      <c r="B432" s="14">
        <v>404</v>
      </c>
      <c r="C432" s="24">
        <v>42773</v>
      </c>
      <c r="D432" s="186" t="s">
        <v>25</v>
      </c>
      <c r="E432" s="187"/>
      <c r="F432" s="16"/>
      <c r="G432" s="31"/>
      <c r="H432" s="31"/>
      <c r="I432" s="17"/>
      <c r="J432" s="13">
        <f t="shared" si="160"/>
        <v>0</v>
      </c>
      <c r="K432" s="38"/>
      <c r="L432" s="100"/>
      <c r="M432" s="75">
        <f t="shared" si="161"/>
        <v>0</v>
      </c>
      <c r="N432" s="75"/>
      <c r="O432" s="75"/>
      <c r="P432" s="75"/>
      <c r="Q432" s="49"/>
      <c r="R432" s="49"/>
      <c r="S432" s="17"/>
      <c r="T432" s="17"/>
      <c r="U432" s="17"/>
      <c r="V432" s="17"/>
      <c r="W432" s="85"/>
    </row>
    <row r="433" spans="1:23" x14ac:dyDescent="0.3">
      <c r="A433" s="48"/>
      <c r="B433" s="14">
        <v>405</v>
      </c>
      <c r="C433" s="24">
        <v>42774</v>
      </c>
      <c r="D433" s="44">
        <v>0.45777777777777778</v>
      </c>
      <c r="E433" s="44">
        <v>0.91972222222222222</v>
      </c>
      <c r="F433" s="16">
        <f>E433-D433</f>
        <v>0.46194444444444444</v>
      </c>
      <c r="G433" s="31">
        <v>11</v>
      </c>
      <c r="H433" s="31">
        <f t="shared" si="152"/>
        <v>1.5</v>
      </c>
      <c r="I433" s="17">
        <f t="shared" si="162"/>
        <v>9.5</v>
      </c>
      <c r="J433" s="13">
        <f t="shared" si="160"/>
        <v>0</v>
      </c>
      <c r="K433" s="38">
        <f t="shared" si="163"/>
        <v>0</v>
      </c>
      <c r="L433" s="100">
        <f t="shared" si="164"/>
        <v>0</v>
      </c>
      <c r="M433" s="75">
        <f t="shared" si="161"/>
        <v>0</v>
      </c>
      <c r="N433" s="75"/>
      <c r="O433" s="75"/>
      <c r="P433" s="75"/>
      <c r="Q433" s="49"/>
      <c r="R433" s="49"/>
      <c r="S433" s="17"/>
      <c r="T433" s="17"/>
      <c r="U433" s="17"/>
      <c r="V433" s="17"/>
      <c r="W433" s="85"/>
    </row>
    <row r="434" spans="1:23" x14ac:dyDescent="0.3">
      <c r="A434" s="48"/>
      <c r="B434" s="14">
        <v>406</v>
      </c>
      <c r="C434" s="24">
        <v>42775</v>
      </c>
      <c r="D434" s="44">
        <v>0.62819444444444439</v>
      </c>
      <c r="E434" s="44">
        <v>0.9174768518518519</v>
      </c>
      <c r="F434" s="16">
        <f>E434-D434</f>
        <v>0.28928240740740752</v>
      </c>
      <c r="G434" s="31">
        <v>7</v>
      </c>
      <c r="H434" s="31">
        <f t="shared" si="152"/>
        <v>0.5</v>
      </c>
      <c r="I434" s="17">
        <f t="shared" si="162"/>
        <v>6.5</v>
      </c>
      <c r="J434" s="13">
        <f t="shared" si="160"/>
        <v>0</v>
      </c>
      <c r="K434" s="38">
        <f t="shared" si="163"/>
        <v>0</v>
      </c>
      <c r="L434" s="100">
        <f t="shared" si="164"/>
        <v>0</v>
      </c>
      <c r="M434" s="75">
        <f t="shared" si="161"/>
        <v>0</v>
      </c>
      <c r="N434" s="75"/>
      <c r="O434" s="75"/>
      <c r="P434" s="75"/>
      <c r="Q434" s="49"/>
      <c r="R434" s="49"/>
      <c r="S434" s="17"/>
      <c r="T434" s="17"/>
      <c r="U434" s="17"/>
      <c r="V434" s="17"/>
      <c r="W434" s="85"/>
    </row>
    <row r="435" spans="1:23" x14ac:dyDescent="0.3">
      <c r="A435" s="48"/>
      <c r="B435" s="14"/>
      <c r="C435" s="19" t="s">
        <v>5</v>
      </c>
      <c r="D435" s="19"/>
      <c r="E435" s="19"/>
      <c r="F435" s="20"/>
      <c r="G435" s="21">
        <f>SUM(G407:G434)</f>
        <v>190.5</v>
      </c>
      <c r="H435" s="21">
        <f>SUM(H407:H434)</f>
        <v>24.5</v>
      </c>
      <c r="I435" s="21">
        <f>SUM(I407:I434)</f>
        <v>166</v>
      </c>
      <c r="J435" s="21">
        <f>SUM(J407:J434)</f>
        <v>8.5</v>
      </c>
      <c r="K435" s="21">
        <f t="shared" ref="K435" si="165">SUM(K407:K434)</f>
        <v>7</v>
      </c>
      <c r="L435" s="111">
        <f>SUM(L407:L434)</f>
        <v>1.5</v>
      </c>
      <c r="M435" s="21">
        <f>SUM(M407:M434)</f>
        <v>1243</v>
      </c>
      <c r="N435" s="21"/>
      <c r="O435" s="21"/>
      <c r="P435" s="21"/>
      <c r="Q435" s="21">
        <f t="shared" ref="Q435:V435" si="166">SUM(Q407:Q434)</f>
        <v>0</v>
      </c>
      <c r="R435" s="21">
        <f t="shared" si="166"/>
        <v>0</v>
      </c>
      <c r="S435" s="21">
        <f t="shared" si="166"/>
        <v>0</v>
      </c>
      <c r="T435" s="21">
        <f t="shared" si="166"/>
        <v>0</v>
      </c>
      <c r="U435" s="21">
        <v>3</v>
      </c>
      <c r="V435" s="21">
        <f t="shared" si="166"/>
        <v>3627</v>
      </c>
      <c r="W435" s="106" t="s">
        <v>196</v>
      </c>
    </row>
    <row r="436" spans="1:23" ht="32.4" x14ac:dyDescent="0.3">
      <c r="A436" s="1"/>
      <c r="B436" s="40"/>
      <c r="C436" s="116" t="s">
        <v>230</v>
      </c>
      <c r="D436" s="114"/>
      <c r="E436" s="115"/>
      <c r="F436" s="20"/>
      <c r="G436" s="141">
        <f>G435</f>
        <v>190.5</v>
      </c>
      <c r="H436" s="141">
        <f t="shared" ref="H436" si="167">H435</f>
        <v>24.5</v>
      </c>
      <c r="I436" s="141">
        <f>I435-J425-J424-J423</f>
        <v>158.5</v>
      </c>
      <c r="J436" s="141">
        <f>J435-J425-J424-J423</f>
        <v>1</v>
      </c>
      <c r="K436" s="141">
        <f t="shared" ref="K436:M436" si="168">K435-K425-K424-K423</f>
        <v>1</v>
      </c>
      <c r="L436" s="141">
        <f t="shared" si="168"/>
        <v>0</v>
      </c>
      <c r="M436" s="141">
        <f t="shared" si="168"/>
        <v>139</v>
      </c>
      <c r="N436" s="141"/>
      <c r="O436" s="141"/>
      <c r="P436" s="141"/>
      <c r="Q436" s="141">
        <f t="shared" ref="Q436:V436" si="169">Q435</f>
        <v>0</v>
      </c>
      <c r="R436" s="141">
        <f t="shared" si="169"/>
        <v>0</v>
      </c>
      <c r="S436" s="141">
        <f t="shared" si="169"/>
        <v>0</v>
      </c>
      <c r="T436" s="141">
        <f t="shared" si="169"/>
        <v>0</v>
      </c>
      <c r="U436" s="141">
        <f t="shared" si="169"/>
        <v>3</v>
      </c>
      <c r="V436" s="141">
        <f t="shared" si="169"/>
        <v>3627</v>
      </c>
      <c r="W436" s="106"/>
    </row>
    <row r="437" spans="1:23" ht="32.4" x14ac:dyDescent="0.3">
      <c r="A437" s="48"/>
      <c r="B437" s="14">
        <v>407</v>
      </c>
      <c r="C437" s="64">
        <v>42776</v>
      </c>
      <c r="D437" s="59" t="s">
        <v>9</v>
      </c>
      <c r="E437" s="59" t="s">
        <v>9</v>
      </c>
      <c r="F437" s="54"/>
      <c r="G437" s="66"/>
      <c r="H437" s="55"/>
      <c r="I437" s="55"/>
      <c r="J437" s="57">
        <f t="shared" si="160"/>
        <v>0</v>
      </c>
      <c r="K437" s="56"/>
      <c r="L437" s="67"/>
      <c r="M437" s="56">
        <f t="shared" ref="M437:M455" si="170">IF(K437="?",0,ROUND(104*4/3*K437+104*5/3*L437,0))</f>
        <v>0</v>
      </c>
      <c r="N437" s="56"/>
      <c r="O437" s="56"/>
      <c r="P437" s="56"/>
      <c r="Q437" s="65"/>
      <c r="R437" s="65"/>
      <c r="S437" s="55"/>
      <c r="T437" s="55"/>
      <c r="U437" s="55"/>
      <c r="V437" s="55"/>
      <c r="W437" s="85" t="s">
        <v>95</v>
      </c>
    </row>
    <row r="438" spans="1:23" x14ac:dyDescent="0.3">
      <c r="A438" s="48"/>
      <c r="B438" s="14">
        <v>408</v>
      </c>
      <c r="C438" s="64">
        <v>42777</v>
      </c>
      <c r="D438" s="59">
        <v>0.47820601851851857</v>
      </c>
      <c r="E438" s="59">
        <v>0.93896990740740749</v>
      </c>
      <c r="F438" s="54">
        <f>E438-D438</f>
        <v>0.46076388888888892</v>
      </c>
      <c r="G438" s="66">
        <v>11</v>
      </c>
      <c r="H438" s="55">
        <f t="shared" si="152"/>
        <v>1.5</v>
      </c>
      <c r="I438" s="55">
        <f t="shared" si="162"/>
        <v>9.5</v>
      </c>
      <c r="J438" s="57">
        <f t="shared" si="160"/>
        <v>0</v>
      </c>
      <c r="K438" s="56">
        <f t="shared" si="163"/>
        <v>0</v>
      </c>
      <c r="L438" s="67">
        <f t="shared" si="164"/>
        <v>0</v>
      </c>
      <c r="M438" s="56">
        <f t="shared" si="170"/>
        <v>0</v>
      </c>
      <c r="N438" s="56"/>
      <c r="O438" s="56"/>
      <c r="P438" s="56"/>
      <c r="Q438" s="65"/>
      <c r="R438" s="65"/>
      <c r="S438" s="55"/>
      <c r="T438" s="55"/>
      <c r="U438" s="55"/>
      <c r="V438" s="55"/>
      <c r="W438" s="85"/>
    </row>
    <row r="439" spans="1:23" x14ac:dyDescent="0.3">
      <c r="A439" s="47"/>
      <c r="B439" s="14">
        <v>409</v>
      </c>
      <c r="C439" s="64">
        <v>42778</v>
      </c>
      <c r="D439" s="59">
        <v>0.52107638888888885</v>
      </c>
      <c r="E439" s="59">
        <v>0.92034722222222232</v>
      </c>
      <c r="F439" s="54">
        <f>E439-D439</f>
        <v>0.39927083333333346</v>
      </c>
      <c r="G439" s="66">
        <v>9.5</v>
      </c>
      <c r="H439" s="55">
        <f t="shared" si="152"/>
        <v>1.5</v>
      </c>
      <c r="I439" s="55">
        <f t="shared" si="162"/>
        <v>8</v>
      </c>
      <c r="J439" s="57">
        <f t="shared" si="160"/>
        <v>0</v>
      </c>
      <c r="K439" s="56">
        <f t="shared" si="163"/>
        <v>0</v>
      </c>
      <c r="L439" s="67">
        <f t="shared" si="164"/>
        <v>0</v>
      </c>
      <c r="M439" s="56">
        <f t="shared" si="170"/>
        <v>0</v>
      </c>
      <c r="N439" s="56"/>
      <c r="O439" s="56"/>
      <c r="P439" s="56"/>
      <c r="Q439" s="65"/>
      <c r="R439" s="65"/>
      <c r="S439" s="55"/>
      <c r="T439" s="55"/>
      <c r="U439" s="55"/>
      <c r="V439" s="55"/>
      <c r="W439" s="85"/>
    </row>
    <row r="440" spans="1:23" x14ac:dyDescent="0.3">
      <c r="A440" s="47"/>
      <c r="B440" s="14">
        <v>410</v>
      </c>
      <c r="C440" s="64">
        <v>42779</v>
      </c>
      <c r="D440" s="184" t="s">
        <v>25</v>
      </c>
      <c r="E440" s="185"/>
      <c r="F440" s="54"/>
      <c r="G440" s="66"/>
      <c r="H440" s="55"/>
      <c r="I440" s="55"/>
      <c r="J440" s="57">
        <f t="shared" si="160"/>
        <v>0</v>
      </c>
      <c r="K440" s="56"/>
      <c r="L440" s="67"/>
      <c r="M440" s="56">
        <f t="shared" si="170"/>
        <v>0</v>
      </c>
      <c r="N440" s="56"/>
      <c r="O440" s="56"/>
      <c r="P440" s="56"/>
      <c r="Q440" s="65"/>
      <c r="R440" s="65"/>
      <c r="S440" s="55"/>
      <c r="T440" s="55"/>
      <c r="U440" s="55"/>
      <c r="V440" s="55"/>
      <c r="W440" s="85"/>
    </row>
    <row r="441" spans="1:23" x14ac:dyDescent="0.3">
      <c r="A441" s="47"/>
      <c r="B441" s="14">
        <v>411</v>
      </c>
      <c r="C441" s="64">
        <v>42780</v>
      </c>
      <c r="D441" s="184" t="s">
        <v>25</v>
      </c>
      <c r="E441" s="185"/>
      <c r="F441" s="54"/>
      <c r="G441" s="66"/>
      <c r="H441" s="55"/>
      <c r="I441" s="55"/>
      <c r="J441" s="57">
        <f t="shared" si="160"/>
        <v>0</v>
      </c>
      <c r="K441" s="56"/>
      <c r="L441" s="67"/>
      <c r="M441" s="56">
        <f t="shared" si="170"/>
        <v>0</v>
      </c>
      <c r="N441" s="56"/>
      <c r="O441" s="56"/>
      <c r="P441" s="56"/>
      <c r="Q441" s="65"/>
      <c r="R441" s="65"/>
      <c r="S441" s="55"/>
      <c r="T441" s="55"/>
      <c r="U441" s="55"/>
      <c r="V441" s="55"/>
      <c r="W441" s="85"/>
    </row>
    <row r="442" spans="1:23" x14ac:dyDescent="0.3">
      <c r="A442" s="1"/>
      <c r="B442" s="14">
        <v>412</v>
      </c>
      <c r="C442" s="64">
        <v>42781</v>
      </c>
      <c r="D442" s="59">
        <v>0.46493055555555557</v>
      </c>
      <c r="E442" s="59">
        <v>0.75057870370370372</v>
      </c>
      <c r="F442" s="54">
        <f>E442-D442</f>
        <v>0.28564814814814815</v>
      </c>
      <c r="G442" s="66">
        <v>7</v>
      </c>
      <c r="H442" s="55">
        <f t="shared" si="152"/>
        <v>0.5</v>
      </c>
      <c r="I442" s="55">
        <f t="shared" si="162"/>
        <v>6.5</v>
      </c>
      <c r="J442" s="57">
        <f t="shared" si="160"/>
        <v>0</v>
      </c>
      <c r="K442" s="56">
        <f t="shared" si="163"/>
        <v>0</v>
      </c>
      <c r="L442" s="67">
        <f t="shared" si="164"/>
        <v>0</v>
      </c>
      <c r="M442" s="56">
        <f t="shared" si="170"/>
        <v>0</v>
      </c>
      <c r="N442" s="56"/>
      <c r="O442" s="56"/>
      <c r="P442" s="56"/>
      <c r="Q442" s="65"/>
      <c r="R442" s="65"/>
      <c r="S442" s="55"/>
      <c r="T442" s="55"/>
      <c r="U442" s="55"/>
      <c r="V442" s="55"/>
      <c r="W442" s="85"/>
    </row>
    <row r="443" spans="1:23" x14ac:dyDescent="0.3">
      <c r="A443" s="1"/>
      <c r="B443" s="14">
        <v>413</v>
      </c>
      <c r="C443" s="64">
        <v>42782</v>
      </c>
      <c r="D443" s="59">
        <v>0.45538194444444446</v>
      </c>
      <c r="E443" s="59">
        <v>0.75701388888888888</v>
      </c>
      <c r="F443" s="54">
        <f>E443-D443</f>
        <v>0.30163194444444441</v>
      </c>
      <c r="G443" s="66">
        <v>7</v>
      </c>
      <c r="H443" s="55">
        <f t="shared" si="152"/>
        <v>0.5</v>
      </c>
      <c r="I443" s="55">
        <f t="shared" si="162"/>
        <v>6.5</v>
      </c>
      <c r="J443" s="57">
        <f t="shared" si="160"/>
        <v>0</v>
      </c>
      <c r="K443" s="56">
        <f t="shared" si="163"/>
        <v>0</v>
      </c>
      <c r="L443" s="67">
        <f t="shared" si="164"/>
        <v>0</v>
      </c>
      <c r="M443" s="56">
        <f t="shared" si="170"/>
        <v>0</v>
      </c>
      <c r="N443" s="56"/>
      <c r="O443" s="56"/>
      <c r="P443" s="56"/>
      <c r="Q443" s="65"/>
      <c r="R443" s="65"/>
      <c r="S443" s="55"/>
      <c r="T443" s="55"/>
      <c r="U443" s="55"/>
      <c r="V443" s="55"/>
      <c r="W443" s="85"/>
    </row>
    <row r="444" spans="1:23" x14ac:dyDescent="0.3">
      <c r="A444" s="1"/>
      <c r="B444" s="14">
        <v>414</v>
      </c>
      <c r="C444" s="64">
        <v>42783</v>
      </c>
      <c r="D444" s="59">
        <v>0.62846064814814817</v>
      </c>
      <c r="E444" s="59">
        <v>0.92962962962962958</v>
      </c>
      <c r="F444" s="54">
        <f>E444-D444</f>
        <v>0.30116898148148141</v>
      </c>
      <c r="G444" s="66">
        <v>7</v>
      </c>
      <c r="H444" s="55">
        <f t="shared" si="152"/>
        <v>0.5</v>
      </c>
      <c r="I444" s="55">
        <f t="shared" si="162"/>
        <v>6.5</v>
      </c>
      <c r="J444" s="57">
        <f t="shared" si="160"/>
        <v>0</v>
      </c>
      <c r="K444" s="56">
        <f t="shared" si="163"/>
        <v>0</v>
      </c>
      <c r="L444" s="67">
        <f t="shared" si="164"/>
        <v>0</v>
      </c>
      <c r="M444" s="56">
        <f t="shared" si="170"/>
        <v>0</v>
      </c>
      <c r="N444" s="56"/>
      <c r="O444" s="56"/>
      <c r="P444" s="56"/>
      <c r="Q444" s="65"/>
      <c r="R444" s="65"/>
      <c r="S444" s="55"/>
      <c r="T444" s="55"/>
      <c r="U444" s="55"/>
      <c r="V444" s="55"/>
      <c r="W444" s="85"/>
    </row>
    <row r="445" spans="1:23" x14ac:dyDescent="0.3">
      <c r="A445" s="1"/>
      <c r="B445" s="14">
        <v>415</v>
      </c>
      <c r="C445" s="64">
        <v>42784</v>
      </c>
      <c r="D445" s="59">
        <v>0.63501157407407405</v>
      </c>
      <c r="E445" s="59">
        <v>0.93967592592592597</v>
      </c>
      <c r="F445" s="54">
        <f>E445-D445</f>
        <v>0.30466435185185192</v>
      </c>
      <c r="G445" s="66">
        <v>7.5</v>
      </c>
      <c r="H445" s="55">
        <f t="shared" si="152"/>
        <v>0.5</v>
      </c>
      <c r="I445" s="55">
        <f t="shared" si="162"/>
        <v>7</v>
      </c>
      <c r="J445" s="57">
        <f t="shared" si="160"/>
        <v>0</v>
      </c>
      <c r="K445" s="56">
        <f t="shared" si="163"/>
        <v>0</v>
      </c>
      <c r="L445" s="67">
        <f t="shared" si="164"/>
        <v>0</v>
      </c>
      <c r="M445" s="56">
        <f t="shared" si="170"/>
        <v>0</v>
      </c>
      <c r="N445" s="56"/>
      <c r="O445" s="56"/>
      <c r="P445" s="56"/>
      <c r="Q445" s="65"/>
      <c r="R445" s="65"/>
      <c r="S445" s="55"/>
      <c r="T445" s="55"/>
      <c r="U445" s="55"/>
      <c r="V445" s="55"/>
      <c r="W445" s="85"/>
    </row>
    <row r="446" spans="1:23" x14ac:dyDescent="0.3">
      <c r="A446" s="1"/>
      <c r="B446" s="14">
        <v>416</v>
      </c>
      <c r="C446" s="64">
        <v>42785</v>
      </c>
      <c r="D446" s="59">
        <v>0.59314814814814809</v>
      </c>
      <c r="E446" s="59">
        <v>0.91784722222222215</v>
      </c>
      <c r="F446" s="54">
        <f>E446-D446</f>
        <v>0.32469907407407406</v>
      </c>
      <c r="G446" s="67">
        <v>7.5</v>
      </c>
      <c r="H446" s="55">
        <f t="shared" si="152"/>
        <v>0.5</v>
      </c>
      <c r="I446" s="55">
        <f t="shared" si="162"/>
        <v>7</v>
      </c>
      <c r="J446" s="57">
        <f t="shared" si="160"/>
        <v>0</v>
      </c>
      <c r="K446" s="56">
        <f t="shared" si="163"/>
        <v>0</v>
      </c>
      <c r="L446" s="67">
        <f t="shared" si="164"/>
        <v>0</v>
      </c>
      <c r="M446" s="56">
        <f t="shared" si="170"/>
        <v>0</v>
      </c>
      <c r="N446" s="56"/>
      <c r="O446" s="56"/>
      <c r="P446" s="56"/>
      <c r="Q446" s="65"/>
      <c r="R446" s="65"/>
      <c r="S446" s="55"/>
      <c r="T446" s="55"/>
      <c r="U446" s="55"/>
      <c r="V446" s="55"/>
      <c r="W446" s="85"/>
    </row>
    <row r="447" spans="1:23" x14ac:dyDescent="0.3">
      <c r="A447" s="1"/>
      <c r="B447" s="14">
        <v>417</v>
      </c>
      <c r="C447" s="64">
        <v>42786</v>
      </c>
      <c r="D447" s="59" t="s">
        <v>47</v>
      </c>
      <c r="E447" s="59" t="s">
        <v>47</v>
      </c>
      <c r="F447" s="54"/>
      <c r="G447" s="67">
        <v>7</v>
      </c>
      <c r="H447" s="55">
        <f t="shared" si="152"/>
        <v>0.5</v>
      </c>
      <c r="I447" s="55">
        <f t="shared" si="162"/>
        <v>6.5</v>
      </c>
      <c r="J447" s="57">
        <f t="shared" si="160"/>
        <v>0</v>
      </c>
      <c r="K447" s="56">
        <f t="shared" si="163"/>
        <v>0</v>
      </c>
      <c r="L447" s="67">
        <f t="shared" si="164"/>
        <v>0</v>
      </c>
      <c r="M447" s="56">
        <f t="shared" si="170"/>
        <v>0</v>
      </c>
      <c r="N447" s="56"/>
      <c r="O447" s="56"/>
      <c r="P447" s="56"/>
      <c r="Q447" s="65"/>
      <c r="R447" s="65"/>
      <c r="S447" s="55"/>
      <c r="T447" s="55"/>
      <c r="U447" s="55"/>
      <c r="V447" s="55"/>
      <c r="W447" s="85"/>
    </row>
    <row r="448" spans="1:23" x14ac:dyDescent="0.3">
      <c r="A448" s="1"/>
      <c r="B448" s="14">
        <v>418</v>
      </c>
      <c r="C448" s="64">
        <v>42787</v>
      </c>
      <c r="D448" s="59">
        <v>0.46498842592592587</v>
      </c>
      <c r="E448" s="59">
        <v>0.91675925925925927</v>
      </c>
      <c r="F448" s="54">
        <f>E448-D448</f>
        <v>0.4517708333333334</v>
      </c>
      <c r="G448" s="67">
        <v>11</v>
      </c>
      <c r="H448" s="55">
        <f t="shared" si="152"/>
        <v>1.5</v>
      </c>
      <c r="I448" s="55">
        <f t="shared" si="162"/>
        <v>9.5</v>
      </c>
      <c r="J448" s="57">
        <f t="shared" si="160"/>
        <v>0</v>
      </c>
      <c r="K448" s="56">
        <f t="shared" si="163"/>
        <v>0</v>
      </c>
      <c r="L448" s="67">
        <f t="shared" si="164"/>
        <v>0</v>
      </c>
      <c r="M448" s="56">
        <f t="shared" si="170"/>
        <v>0</v>
      </c>
      <c r="N448" s="56"/>
      <c r="O448" s="56"/>
      <c r="P448" s="56"/>
      <c r="Q448" s="65"/>
      <c r="R448" s="65"/>
      <c r="S448" s="55"/>
      <c r="T448" s="55"/>
      <c r="U448" s="55"/>
      <c r="V448" s="55"/>
      <c r="W448" s="85"/>
    </row>
    <row r="449" spans="1:23" x14ac:dyDescent="0.3">
      <c r="A449" s="1"/>
      <c r="B449" s="14">
        <v>419</v>
      </c>
      <c r="C449" s="64">
        <v>42788</v>
      </c>
      <c r="D449" s="59">
        <v>0.46206018518518516</v>
      </c>
      <c r="E449" s="59">
        <v>0.91754629629629625</v>
      </c>
      <c r="F449" s="54">
        <f>E449-D449</f>
        <v>0.45548611111111109</v>
      </c>
      <c r="G449" s="67">
        <v>11</v>
      </c>
      <c r="H449" s="55">
        <f t="shared" si="152"/>
        <v>1.5</v>
      </c>
      <c r="I449" s="55">
        <f t="shared" si="162"/>
        <v>9.5</v>
      </c>
      <c r="J449" s="57">
        <f t="shared" si="160"/>
        <v>0</v>
      </c>
      <c r="K449" s="56">
        <f t="shared" si="163"/>
        <v>0</v>
      </c>
      <c r="L449" s="67">
        <f t="shared" si="164"/>
        <v>0</v>
      </c>
      <c r="M449" s="56">
        <f t="shared" si="170"/>
        <v>0</v>
      </c>
      <c r="N449" s="56"/>
      <c r="O449" s="56"/>
      <c r="P449" s="56"/>
      <c r="Q449" s="65"/>
      <c r="R449" s="65"/>
      <c r="S449" s="55"/>
      <c r="T449" s="55"/>
      <c r="U449" s="55"/>
      <c r="V449" s="55"/>
      <c r="W449" s="85"/>
    </row>
    <row r="450" spans="1:23" x14ac:dyDescent="0.3">
      <c r="A450" s="1"/>
      <c r="B450" s="14">
        <v>420</v>
      </c>
      <c r="C450" s="64">
        <v>42789</v>
      </c>
      <c r="D450" s="184" t="s">
        <v>25</v>
      </c>
      <c r="E450" s="185"/>
      <c r="F450" s="54"/>
      <c r="G450" s="67"/>
      <c r="H450" s="55"/>
      <c r="I450" s="55"/>
      <c r="J450" s="57">
        <f t="shared" si="160"/>
        <v>0</v>
      </c>
      <c r="K450" s="56"/>
      <c r="L450" s="67"/>
      <c r="M450" s="56">
        <f t="shared" si="170"/>
        <v>0</v>
      </c>
      <c r="N450" s="56"/>
      <c r="O450" s="56"/>
      <c r="P450" s="56"/>
      <c r="Q450" s="65"/>
      <c r="R450" s="65"/>
      <c r="S450" s="55"/>
      <c r="T450" s="55"/>
      <c r="U450" s="55"/>
      <c r="V450" s="55"/>
      <c r="W450" s="85"/>
    </row>
    <row r="451" spans="1:23" x14ac:dyDescent="0.3">
      <c r="A451" s="1"/>
      <c r="B451" s="14">
        <v>421</v>
      </c>
      <c r="C451" s="64">
        <v>42790</v>
      </c>
      <c r="D451" s="184" t="s">
        <v>25</v>
      </c>
      <c r="E451" s="185"/>
      <c r="F451" s="54"/>
      <c r="G451" s="67"/>
      <c r="H451" s="55"/>
      <c r="I451" s="55"/>
      <c r="J451" s="57">
        <f t="shared" si="160"/>
        <v>0</v>
      </c>
      <c r="K451" s="56"/>
      <c r="L451" s="67"/>
      <c r="M451" s="56">
        <f t="shared" si="170"/>
        <v>0</v>
      </c>
      <c r="N451" s="56"/>
      <c r="O451" s="56"/>
      <c r="P451" s="56"/>
      <c r="Q451" s="65"/>
      <c r="R451" s="65"/>
      <c r="S451" s="55"/>
      <c r="T451" s="55"/>
      <c r="U451" s="55"/>
      <c r="V451" s="55"/>
      <c r="W451" s="85"/>
    </row>
    <row r="452" spans="1:23" x14ac:dyDescent="0.3">
      <c r="A452" s="1"/>
      <c r="B452" s="14">
        <v>422</v>
      </c>
      <c r="C452" s="64">
        <v>42791</v>
      </c>
      <c r="D452" s="59" t="s">
        <v>47</v>
      </c>
      <c r="E452" s="59">
        <v>0.94415509259259256</v>
      </c>
      <c r="F452" s="54"/>
      <c r="G452" s="67">
        <v>12.5</v>
      </c>
      <c r="H452" s="55">
        <f t="shared" si="152"/>
        <v>1.5</v>
      </c>
      <c r="I452" s="55">
        <f t="shared" si="162"/>
        <v>11</v>
      </c>
      <c r="J452" s="57">
        <f t="shared" si="160"/>
        <v>1</v>
      </c>
      <c r="K452" s="56">
        <f t="shared" si="163"/>
        <v>1</v>
      </c>
      <c r="L452" s="67">
        <f t="shared" si="164"/>
        <v>0</v>
      </c>
      <c r="M452" s="56">
        <f t="shared" si="170"/>
        <v>139</v>
      </c>
      <c r="N452" s="56"/>
      <c r="O452" s="56"/>
      <c r="P452" s="56"/>
      <c r="Q452" s="65"/>
      <c r="R452" s="65"/>
      <c r="S452" s="55"/>
      <c r="T452" s="55"/>
      <c r="U452" s="55"/>
      <c r="V452" s="55"/>
      <c r="W452" s="85"/>
    </row>
    <row r="453" spans="1:23" x14ac:dyDescent="0.3">
      <c r="A453" s="1"/>
      <c r="B453" s="14">
        <v>423</v>
      </c>
      <c r="C453" s="64">
        <v>42792</v>
      </c>
      <c r="D453" s="59">
        <v>0.44532407407407404</v>
      </c>
      <c r="E453" s="59">
        <v>0.94123842592592588</v>
      </c>
      <c r="F453" s="54">
        <f>E453-D453</f>
        <v>0.49591435185185184</v>
      </c>
      <c r="G453" s="67">
        <v>12</v>
      </c>
      <c r="H453" s="55">
        <f t="shared" si="152"/>
        <v>1.5</v>
      </c>
      <c r="I453" s="55">
        <f t="shared" si="162"/>
        <v>10.5</v>
      </c>
      <c r="J453" s="57">
        <f t="shared" si="160"/>
        <v>0.5</v>
      </c>
      <c r="K453" s="56">
        <f t="shared" si="163"/>
        <v>0.5</v>
      </c>
      <c r="L453" s="67">
        <f t="shared" si="164"/>
        <v>0</v>
      </c>
      <c r="M453" s="56">
        <f t="shared" si="170"/>
        <v>69</v>
      </c>
      <c r="N453" s="56"/>
      <c r="O453" s="56"/>
      <c r="P453" s="56"/>
      <c r="Q453" s="65"/>
      <c r="R453" s="65"/>
      <c r="S453" s="55"/>
      <c r="T453" s="55"/>
      <c r="U453" s="55"/>
      <c r="V453" s="55"/>
      <c r="W453" s="85"/>
    </row>
    <row r="454" spans="1:23" x14ac:dyDescent="0.3">
      <c r="A454" s="1"/>
      <c r="B454" s="14">
        <v>424</v>
      </c>
      <c r="C454" s="64">
        <v>42793</v>
      </c>
      <c r="D454" s="59" t="s">
        <v>47</v>
      </c>
      <c r="E454" s="59">
        <v>0.93879629629629635</v>
      </c>
      <c r="F454" s="54"/>
      <c r="G454" s="67">
        <v>7.5</v>
      </c>
      <c r="H454" s="55">
        <f t="shared" si="152"/>
        <v>0.5</v>
      </c>
      <c r="I454" s="55">
        <f t="shared" si="162"/>
        <v>7</v>
      </c>
      <c r="J454" s="57">
        <f t="shared" si="160"/>
        <v>0</v>
      </c>
      <c r="K454" s="56">
        <f t="shared" si="163"/>
        <v>0</v>
      </c>
      <c r="L454" s="67">
        <f t="shared" si="164"/>
        <v>0</v>
      </c>
      <c r="M454" s="56">
        <f t="shared" si="170"/>
        <v>0</v>
      </c>
      <c r="N454" s="56"/>
      <c r="O454" s="56"/>
      <c r="P454" s="56"/>
      <c r="Q454" s="65"/>
      <c r="R454" s="65"/>
      <c r="S454" s="55"/>
      <c r="T454" s="55"/>
      <c r="U454" s="55"/>
      <c r="V454" s="55"/>
      <c r="W454" s="85"/>
    </row>
    <row r="455" spans="1:23" ht="32.4" x14ac:dyDescent="0.3">
      <c r="A455" s="1"/>
      <c r="B455" s="14">
        <v>425</v>
      </c>
      <c r="C455" s="64">
        <v>42794</v>
      </c>
      <c r="D455" s="59">
        <v>0.50402777777777774</v>
      </c>
      <c r="E455" s="59" t="s">
        <v>47</v>
      </c>
      <c r="F455" s="54"/>
      <c r="G455" s="67">
        <v>10.5</v>
      </c>
      <c r="H455" s="55">
        <f t="shared" si="152"/>
        <v>1.5</v>
      </c>
      <c r="I455" s="55">
        <f t="shared" si="162"/>
        <v>9</v>
      </c>
      <c r="J455" s="57">
        <f t="shared" si="160"/>
        <v>0</v>
      </c>
      <c r="K455" s="56">
        <f t="shared" si="163"/>
        <v>0</v>
      </c>
      <c r="L455" s="67">
        <f t="shared" si="164"/>
        <v>0</v>
      </c>
      <c r="M455" s="56">
        <f t="shared" si="170"/>
        <v>0</v>
      </c>
      <c r="N455" s="56"/>
      <c r="O455" s="56"/>
      <c r="P455" s="56"/>
      <c r="Q455" s="65"/>
      <c r="R455" s="65"/>
      <c r="S455" s="55"/>
      <c r="T455" s="55"/>
      <c r="U455" s="55"/>
      <c r="V455" s="113"/>
      <c r="W455" s="85" t="s">
        <v>262</v>
      </c>
    </row>
    <row r="456" spans="1:23" x14ac:dyDescent="0.3">
      <c r="A456" s="8" t="s">
        <v>20</v>
      </c>
      <c r="B456" s="14">
        <v>426</v>
      </c>
      <c r="C456" s="64">
        <v>42795</v>
      </c>
      <c r="D456" s="59">
        <v>0.46079861111111109</v>
      </c>
      <c r="E456" s="59">
        <v>0.92121527777777779</v>
      </c>
      <c r="F456" s="54">
        <f>E456-D456</f>
        <v>0.4604166666666667</v>
      </c>
      <c r="G456" s="67">
        <v>11</v>
      </c>
      <c r="H456" s="55">
        <f t="shared" si="152"/>
        <v>1.5</v>
      </c>
      <c r="I456" s="55">
        <f>IF((G456="？"),"?",(G456-H456))</f>
        <v>9.5</v>
      </c>
      <c r="J456" s="57">
        <f t="shared" si="160"/>
        <v>0</v>
      </c>
      <c r="K456" s="56">
        <f>IF(2&lt;J456,2,J456)</f>
        <v>0</v>
      </c>
      <c r="L456" s="67">
        <f>J456-K456</f>
        <v>0</v>
      </c>
      <c r="M456" s="56">
        <f t="shared" si="150"/>
        <v>0</v>
      </c>
      <c r="N456" s="56"/>
      <c r="O456" s="56"/>
      <c r="P456" s="56"/>
      <c r="Q456" s="65"/>
      <c r="R456" s="65"/>
      <c r="S456" s="55"/>
      <c r="T456" s="55"/>
      <c r="U456" s="55"/>
      <c r="V456" s="55"/>
      <c r="W456" s="85"/>
    </row>
    <row r="457" spans="1:23" x14ac:dyDescent="0.3">
      <c r="A457" s="1" t="s">
        <v>126</v>
      </c>
      <c r="B457" s="14">
        <v>427</v>
      </c>
      <c r="C457" s="64">
        <v>42796</v>
      </c>
      <c r="D457" s="184" t="s">
        <v>25</v>
      </c>
      <c r="E457" s="185"/>
      <c r="F457" s="54"/>
      <c r="G457" s="67"/>
      <c r="H457" s="55"/>
      <c r="I457" s="55"/>
      <c r="J457" s="55">
        <f t="shared" si="160"/>
        <v>0</v>
      </c>
      <c r="K457" s="55"/>
      <c r="L457" s="67"/>
      <c r="M457" s="56">
        <f t="shared" si="150"/>
        <v>0</v>
      </c>
      <c r="N457" s="56"/>
      <c r="O457" s="56"/>
      <c r="P457" s="56"/>
      <c r="Q457" s="68"/>
      <c r="R457" s="68"/>
      <c r="S457" s="55"/>
      <c r="T457" s="55"/>
      <c r="U457" s="55"/>
      <c r="V457" s="55"/>
      <c r="W457" s="85"/>
    </row>
    <row r="458" spans="1:23" x14ac:dyDescent="0.3">
      <c r="A458" s="1" t="s">
        <v>127</v>
      </c>
      <c r="B458" s="14">
        <v>428</v>
      </c>
      <c r="C458" s="64">
        <v>42797</v>
      </c>
      <c r="D458" s="184" t="s">
        <v>25</v>
      </c>
      <c r="E458" s="185"/>
      <c r="F458" s="54"/>
      <c r="G458" s="67"/>
      <c r="H458" s="55"/>
      <c r="I458" s="55"/>
      <c r="J458" s="55">
        <f t="shared" si="160"/>
        <v>0</v>
      </c>
      <c r="K458" s="55"/>
      <c r="L458" s="67"/>
      <c r="M458" s="56">
        <f t="shared" si="150"/>
        <v>0</v>
      </c>
      <c r="N458" s="56"/>
      <c r="O458" s="56"/>
      <c r="P458" s="56"/>
      <c r="Q458" s="68"/>
      <c r="R458" s="68"/>
      <c r="S458" s="55"/>
      <c r="T458" s="55"/>
      <c r="U458" s="55"/>
      <c r="V458" s="55"/>
      <c r="W458" s="85"/>
    </row>
    <row r="459" spans="1:23" x14ac:dyDescent="0.3">
      <c r="A459" s="1" t="s">
        <v>177</v>
      </c>
      <c r="B459" s="14">
        <v>429</v>
      </c>
      <c r="C459" s="64">
        <v>42798</v>
      </c>
      <c r="D459" s="184" t="s">
        <v>25</v>
      </c>
      <c r="E459" s="185"/>
      <c r="F459" s="54"/>
      <c r="G459" s="67"/>
      <c r="H459" s="55"/>
      <c r="I459" s="55"/>
      <c r="J459" s="55">
        <f t="shared" si="160"/>
        <v>0</v>
      </c>
      <c r="K459" s="55"/>
      <c r="L459" s="67"/>
      <c r="M459" s="56">
        <f t="shared" si="150"/>
        <v>0</v>
      </c>
      <c r="N459" s="56"/>
      <c r="O459" s="56"/>
      <c r="P459" s="56"/>
      <c r="Q459" s="68"/>
      <c r="R459" s="68"/>
      <c r="S459" s="55"/>
      <c r="T459" s="55"/>
      <c r="U459" s="55"/>
      <c r="V459" s="55"/>
      <c r="W459" s="85"/>
    </row>
    <row r="460" spans="1:23" x14ac:dyDescent="0.3">
      <c r="A460" s="1" t="s">
        <v>73</v>
      </c>
      <c r="B460" s="14">
        <v>430</v>
      </c>
      <c r="C460" s="64">
        <v>42799</v>
      </c>
      <c r="D460" s="184" t="s">
        <v>25</v>
      </c>
      <c r="E460" s="185"/>
      <c r="F460" s="54"/>
      <c r="G460" s="67"/>
      <c r="H460" s="55"/>
      <c r="I460" s="55"/>
      <c r="J460" s="55">
        <f t="shared" si="160"/>
        <v>0</v>
      </c>
      <c r="K460" s="55"/>
      <c r="L460" s="67"/>
      <c r="M460" s="56">
        <f t="shared" ref="M460:M464" si="171">IF(K460="?",0,ROUND(105*4/3*K460+105*5/3*L460,0))</f>
        <v>0</v>
      </c>
      <c r="N460" s="56"/>
      <c r="O460" s="56"/>
      <c r="P460" s="56"/>
      <c r="Q460" s="68"/>
      <c r="R460" s="68"/>
      <c r="S460" s="55"/>
      <c r="T460" s="55"/>
      <c r="U460" s="55"/>
      <c r="V460" s="55"/>
      <c r="W460" s="85"/>
    </row>
    <row r="461" spans="1:23" x14ac:dyDescent="0.3">
      <c r="A461" s="48"/>
      <c r="B461" s="14">
        <v>431</v>
      </c>
      <c r="C461" s="64">
        <v>42800</v>
      </c>
      <c r="D461" s="184" t="s">
        <v>25</v>
      </c>
      <c r="E461" s="185"/>
      <c r="F461" s="54"/>
      <c r="G461" s="67"/>
      <c r="H461" s="55"/>
      <c r="I461" s="55"/>
      <c r="J461" s="55">
        <f t="shared" si="160"/>
        <v>0</v>
      </c>
      <c r="K461" s="55"/>
      <c r="L461" s="67"/>
      <c r="M461" s="56">
        <f t="shared" si="171"/>
        <v>0</v>
      </c>
      <c r="N461" s="56"/>
      <c r="O461" s="56"/>
      <c r="P461" s="56"/>
      <c r="Q461" s="68"/>
      <c r="R461" s="68"/>
      <c r="S461" s="55"/>
      <c r="T461" s="55"/>
      <c r="U461" s="55"/>
      <c r="V461" s="55"/>
      <c r="W461" s="85"/>
    </row>
    <row r="462" spans="1:23" x14ac:dyDescent="0.3">
      <c r="A462" s="48"/>
      <c r="B462" s="14">
        <v>432</v>
      </c>
      <c r="C462" s="64">
        <v>42801</v>
      </c>
      <c r="D462" s="184" t="s">
        <v>25</v>
      </c>
      <c r="E462" s="185"/>
      <c r="F462" s="54"/>
      <c r="G462" s="67"/>
      <c r="H462" s="55"/>
      <c r="I462" s="55"/>
      <c r="J462" s="55">
        <f t="shared" si="160"/>
        <v>0</v>
      </c>
      <c r="K462" s="55"/>
      <c r="L462" s="67"/>
      <c r="M462" s="56">
        <f t="shared" si="171"/>
        <v>0</v>
      </c>
      <c r="N462" s="56"/>
      <c r="O462" s="56"/>
      <c r="P462" s="56"/>
      <c r="Q462" s="68"/>
      <c r="R462" s="68"/>
      <c r="S462" s="55"/>
      <c r="T462" s="55"/>
      <c r="U462" s="55"/>
      <c r="V462" s="55"/>
      <c r="W462" s="85"/>
    </row>
    <row r="463" spans="1:23" x14ac:dyDescent="0.3">
      <c r="A463" s="48"/>
      <c r="B463" s="14">
        <v>433</v>
      </c>
      <c r="C463" s="64">
        <v>42802</v>
      </c>
      <c r="D463" s="59">
        <v>0.4558680555555556</v>
      </c>
      <c r="E463" s="59">
        <v>0.91839120370370375</v>
      </c>
      <c r="F463" s="54">
        <f t="shared" ref="F463:F471" si="172">E463-D463</f>
        <v>0.46252314814814816</v>
      </c>
      <c r="G463" s="67">
        <v>11</v>
      </c>
      <c r="H463" s="55">
        <f t="shared" si="152"/>
        <v>1.5</v>
      </c>
      <c r="I463" s="55">
        <f>IF((G463="？"),"?",(G463-H463))</f>
        <v>9.5</v>
      </c>
      <c r="J463" s="57">
        <f t="shared" si="160"/>
        <v>0</v>
      </c>
      <c r="K463" s="56">
        <f>IF(2&lt;J463,2,J463)</f>
        <v>0</v>
      </c>
      <c r="L463" s="67">
        <f>J463-K463</f>
        <v>0</v>
      </c>
      <c r="M463" s="56">
        <f t="shared" si="171"/>
        <v>0</v>
      </c>
      <c r="N463" s="56"/>
      <c r="O463" s="56"/>
      <c r="P463" s="56"/>
      <c r="Q463" s="65"/>
      <c r="R463" s="65"/>
      <c r="S463" s="55"/>
      <c r="T463" s="55"/>
      <c r="U463" s="55"/>
      <c r="V463" s="55"/>
      <c r="W463" s="85"/>
    </row>
    <row r="464" spans="1:23" x14ac:dyDescent="0.3">
      <c r="A464" s="48"/>
      <c r="B464" s="14">
        <v>434</v>
      </c>
      <c r="C464" s="64">
        <v>42803</v>
      </c>
      <c r="D464" s="59">
        <v>0.45717592592592587</v>
      </c>
      <c r="E464" s="59">
        <v>0.93577546296296299</v>
      </c>
      <c r="F464" s="54">
        <f t="shared" si="172"/>
        <v>0.47859953703703711</v>
      </c>
      <c r="G464" s="67">
        <v>11.5</v>
      </c>
      <c r="H464" s="55">
        <f t="shared" si="152"/>
        <v>1.5</v>
      </c>
      <c r="I464" s="55">
        <f t="shared" ref="I464:I488" si="173">IF((G464="？"),"?",(G464-H464))</f>
        <v>10</v>
      </c>
      <c r="J464" s="57">
        <f t="shared" si="160"/>
        <v>0</v>
      </c>
      <c r="K464" s="56">
        <f t="shared" ref="K464:K488" si="174">IF(2&lt;J464,2,J464)</f>
        <v>0</v>
      </c>
      <c r="L464" s="67">
        <f t="shared" ref="L464:L488" si="175">J464-K464</f>
        <v>0</v>
      </c>
      <c r="M464" s="56">
        <f t="shared" si="171"/>
        <v>0</v>
      </c>
      <c r="N464" s="56"/>
      <c r="O464" s="56"/>
      <c r="P464" s="56"/>
      <c r="Q464" s="65"/>
      <c r="R464" s="65"/>
      <c r="S464" s="55"/>
      <c r="T464" s="55"/>
      <c r="U464" s="55"/>
      <c r="V464" s="55"/>
      <c r="W464" s="85"/>
    </row>
    <row r="465" spans="1:23" x14ac:dyDescent="0.3">
      <c r="A465" s="48"/>
      <c r="B465" s="14"/>
      <c r="C465" s="19" t="s">
        <v>5</v>
      </c>
      <c r="D465" s="19"/>
      <c r="E465" s="19"/>
      <c r="F465" s="20"/>
      <c r="G465" s="21">
        <f t="shared" ref="G465:M465" si="176">SUM(G437:G464)</f>
        <v>161.5</v>
      </c>
      <c r="H465" s="21">
        <f t="shared" si="176"/>
        <v>18.5</v>
      </c>
      <c r="I465" s="21">
        <f t="shared" si="176"/>
        <v>143</v>
      </c>
      <c r="J465" s="21">
        <f t="shared" si="176"/>
        <v>1.5</v>
      </c>
      <c r="K465" s="21">
        <f t="shared" si="176"/>
        <v>1.5</v>
      </c>
      <c r="L465" s="111">
        <f t="shared" si="176"/>
        <v>0</v>
      </c>
      <c r="M465" s="21">
        <f t="shared" si="176"/>
        <v>208</v>
      </c>
      <c r="N465" s="21"/>
      <c r="O465" s="21"/>
      <c r="P465" s="21"/>
      <c r="Q465" s="21">
        <f t="shared" ref="Q465:V465" si="177">SUM(Q437:Q464)</f>
        <v>0</v>
      </c>
      <c r="R465" s="21">
        <f t="shared" si="177"/>
        <v>0</v>
      </c>
      <c r="S465" s="21">
        <f t="shared" si="177"/>
        <v>0</v>
      </c>
      <c r="T465" s="21">
        <f t="shared" si="177"/>
        <v>0</v>
      </c>
      <c r="U465" s="21">
        <f t="shared" si="177"/>
        <v>0</v>
      </c>
      <c r="V465" s="21">
        <f t="shared" si="177"/>
        <v>0</v>
      </c>
      <c r="W465" s="106" t="s">
        <v>201</v>
      </c>
    </row>
    <row r="466" spans="1:23" ht="32.4" x14ac:dyDescent="0.3">
      <c r="A466" s="1"/>
      <c r="B466" s="40"/>
      <c r="C466" s="116" t="s">
        <v>230</v>
      </c>
      <c r="D466" s="114"/>
      <c r="E466" s="115"/>
      <c r="F466" s="20"/>
      <c r="G466" s="141">
        <f>G465</f>
        <v>161.5</v>
      </c>
      <c r="H466" s="141">
        <f t="shared" ref="H466:V466" si="178">H465</f>
        <v>18.5</v>
      </c>
      <c r="I466" s="141">
        <f t="shared" si="178"/>
        <v>143</v>
      </c>
      <c r="J466" s="141">
        <f t="shared" si="178"/>
        <v>1.5</v>
      </c>
      <c r="K466" s="141">
        <f t="shared" si="178"/>
        <v>1.5</v>
      </c>
      <c r="L466" s="142">
        <f t="shared" si="178"/>
        <v>0</v>
      </c>
      <c r="M466" s="141">
        <f t="shared" si="178"/>
        <v>208</v>
      </c>
      <c r="N466" s="141"/>
      <c r="O466" s="141"/>
      <c r="P466" s="141"/>
      <c r="Q466" s="141">
        <f t="shared" si="178"/>
        <v>0</v>
      </c>
      <c r="R466" s="141">
        <f t="shared" si="178"/>
        <v>0</v>
      </c>
      <c r="S466" s="141">
        <f t="shared" si="178"/>
        <v>0</v>
      </c>
      <c r="T466" s="141">
        <f t="shared" si="178"/>
        <v>0</v>
      </c>
      <c r="U466" s="141">
        <f t="shared" si="178"/>
        <v>0</v>
      </c>
      <c r="V466" s="141">
        <f t="shared" si="178"/>
        <v>0</v>
      </c>
      <c r="W466" s="106"/>
    </row>
    <row r="467" spans="1:23" x14ac:dyDescent="0.3">
      <c r="A467" s="48"/>
      <c r="B467" s="14">
        <v>435</v>
      </c>
      <c r="C467" s="24">
        <v>42804</v>
      </c>
      <c r="D467" s="44">
        <v>0.55053240740740739</v>
      </c>
      <c r="E467" s="44">
        <v>0.94009259259259259</v>
      </c>
      <c r="F467" s="16">
        <f t="shared" si="172"/>
        <v>0.3895601851851852</v>
      </c>
      <c r="G467" s="33">
        <v>9.5</v>
      </c>
      <c r="H467" s="33">
        <f t="shared" si="152"/>
        <v>1.5</v>
      </c>
      <c r="I467" s="17">
        <f t="shared" si="173"/>
        <v>8</v>
      </c>
      <c r="J467" s="13">
        <f t="shared" si="160"/>
        <v>0</v>
      </c>
      <c r="K467" s="38">
        <f t="shared" si="174"/>
        <v>0</v>
      </c>
      <c r="L467" s="33">
        <f t="shared" si="175"/>
        <v>0</v>
      </c>
      <c r="M467" s="75">
        <f t="shared" ref="M467:M488" si="179">IF(K467="?",0,ROUND(105*4/3*K467+105*5/3*L467,0))</f>
        <v>0</v>
      </c>
      <c r="N467" s="75"/>
      <c r="O467" s="75"/>
      <c r="P467" s="75"/>
      <c r="Q467" s="49"/>
      <c r="R467" s="49"/>
      <c r="S467" s="17"/>
      <c r="T467" s="17"/>
      <c r="U467" s="17"/>
      <c r="V467" s="17"/>
      <c r="W467" s="85"/>
    </row>
    <row r="468" spans="1:23" x14ac:dyDescent="0.3">
      <c r="A468" s="48"/>
      <c r="B468" s="14">
        <v>436</v>
      </c>
      <c r="C468" s="24">
        <v>42805</v>
      </c>
      <c r="D468" s="44">
        <v>0.51035879629629632</v>
      </c>
      <c r="E468" s="44">
        <v>0.95429398148148137</v>
      </c>
      <c r="F468" s="16">
        <f t="shared" si="172"/>
        <v>0.44393518518518504</v>
      </c>
      <c r="G468" s="33">
        <v>10.5</v>
      </c>
      <c r="H468" s="33">
        <f t="shared" ref="H468:H533" si="180">IF(G468&gt;=9,1.5,0.5)</f>
        <v>1.5</v>
      </c>
      <c r="I468" s="17">
        <f t="shared" si="173"/>
        <v>9</v>
      </c>
      <c r="J468" s="13">
        <f t="shared" si="160"/>
        <v>0</v>
      </c>
      <c r="K468" s="38">
        <f t="shared" si="174"/>
        <v>0</v>
      </c>
      <c r="L468" s="33">
        <f t="shared" si="175"/>
        <v>0</v>
      </c>
      <c r="M468" s="75">
        <f t="shared" si="179"/>
        <v>0</v>
      </c>
      <c r="N468" s="75"/>
      <c r="O468" s="75"/>
      <c r="P468" s="75"/>
      <c r="Q468" s="49"/>
      <c r="R468" s="49"/>
      <c r="S468" s="17"/>
      <c r="T468" s="17"/>
      <c r="U468" s="17"/>
      <c r="V468" s="17"/>
      <c r="W468" s="85"/>
    </row>
    <row r="469" spans="1:23" x14ac:dyDescent="0.3">
      <c r="A469" s="1"/>
      <c r="B469" s="14">
        <v>437</v>
      </c>
      <c r="C469" s="24">
        <v>42806</v>
      </c>
      <c r="D469" s="44">
        <v>0.50714120370370364</v>
      </c>
      <c r="E469" s="44">
        <v>0.91831018518518526</v>
      </c>
      <c r="F469" s="16">
        <f t="shared" si="172"/>
        <v>0.41116898148148162</v>
      </c>
      <c r="G469" s="33">
        <v>10</v>
      </c>
      <c r="H469" s="33">
        <f t="shared" si="180"/>
        <v>1.5</v>
      </c>
      <c r="I469" s="17">
        <f t="shared" si="173"/>
        <v>8.5</v>
      </c>
      <c r="J469" s="13">
        <f>IF(I469-8&lt;0,0,(I469-8))</f>
        <v>0.5</v>
      </c>
      <c r="K469" s="38">
        <f t="shared" si="174"/>
        <v>0.5</v>
      </c>
      <c r="L469" s="33">
        <f t="shared" si="175"/>
        <v>0</v>
      </c>
      <c r="M469" s="75">
        <f t="shared" si="179"/>
        <v>70</v>
      </c>
      <c r="N469" s="75"/>
      <c r="O469" s="75"/>
      <c r="P469" s="75"/>
      <c r="Q469" s="49" t="s">
        <v>228</v>
      </c>
      <c r="R469" s="49">
        <f>105*2*4/3+105*6*5/3+105*4*8/3</f>
        <v>2450</v>
      </c>
      <c r="S469" s="17"/>
      <c r="T469" s="17"/>
      <c r="U469" s="17"/>
      <c r="V469" s="17"/>
      <c r="W469" s="85"/>
    </row>
    <row r="470" spans="1:23" x14ac:dyDescent="0.3">
      <c r="A470" s="1"/>
      <c r="B470" s="14">
        <v>438</v>
      </c>
      <c r="C470" s="24">
        <v>42807</v>
      </c>
      <c r="D470" s="44">
        <v>0.45817129629629627</v>
      </c>
      <c r="E470" s="44">
        <v>0.91870370370370369</v>
      </c>
      <c r="F470" s="16">
        <f t="shared" si="172"/>
        <v>0.46053240740740742</v>
      </c>
      <c r="G470" s="33">
        <v>11</v>
      </c>
      <c r="H470" s="33">
        <f t="shared" si="180"/>
        <v>1.5</v>
      </c>
      <c r="I470" s="17">
        <f t="shared" si="173"/>
        <v>9.5</v>
      </c>
      <c r="J470" s="13">
        <f t="shared" si="160"/>
        <v>0</v>
      </c>
      <c r="K470" s="38">
        <f t="shared" si="174"/>
        <v>0</v>
      </c>
      <c r="L470" s="33">
        <f t="shared" si="175"/>
        <v>0</v>
      </c>
      <c r="M470" s="75">
        <f t="shared" si="179"/>
        <v>0</v>
      </c>
      <c r="N470" s="75"/>
      <c r="O470" s="75"/>
      <c r="P470" s="75"/>
      <c r="Q470" s="49"/>
      <c r="R470" s="49"/>
      <c r="S470" s="17"/>
      <c r="T470" s="17"/>
      <c r="U470" s="17"/>
      <c r="V470" s="17"/>
      <c r="W470" s="85"/>
    </row>
    <row r="471" spans="1:23" x14ac:dyDescent="0.3">
      <c r="A471" s="1"/>
      <c r="B471" s="14">
        <v>439</v>
      </c>
      <c r="C471" s="24">
        <v>42808</v>
      </c>
      <c r="D471" s="44">
        <v>0.46519675925925924</v>
      </c>
      <c r="E471" s="44">
        <v>0.91769675925925931</v>
      </c>
      <c r="F471" s="16">
        <f t="shared" si="172"/>
        <v>0.45250000000000007</v>
      </c>
      <c r="G471" s="33">
        <v>11</v>
      </c>
      <c r="H471" s="33">
        <f t="shared" si="180"/>
        <v>1.5</v>
      </c>
      <c r="I471" s="17">
        <f t="shared" si="173"/>
        <v>9.5</v>
      </c>
      <c r="J471" s="13">
        <f t="shared" si="160"/>
        <v>0</v>
      </c>
      <c r="K471" s="38">
        <f t="shared" si="174"/>
        <v>0</v>
      </c>
      <c r="L471" s="33">
        <f t="shared" si="175"/>
        <v>0</v>
      </c>
      <c r="M471" s="75">
        <f t="shared" si="179"/>
        <v>0</v>
      </c>
      <c r="N471" s="75"/>
      <c r="O471" s="75"/>
      <c r="P471" s="75"/>
      <c r="Q471" s="49"/>
      <c r="R471" s="49"/>
      <c r="S471" s="17"/>
      <c r="T471" s="17"/>
      <c r="U471" s="17"/>
      <c r="V471" s="17"/>
      <c r="W471" s="85"/>
    </row>
    <row r="472" spans="1:23" x14ac:dyDescent="0.3">
      <c r="A472" s="1"/>
      <c r="B472" s="14">
        <v>440</v>
      </c>
      <c r="C472" s="24">
        <v>42809</v>
      </c>
      <c r="D472" s="186" t="s">
        <v>25</v>
      </c>
      <c r="E472" s="187"/>
      <c r="F472" s="16"/>
      <c r="G472" s="33"/>
      <c r="H472" s="33"/>
      <c r="I472" s="17"/>
      <c r="J472" s="13">
        <f t="shared" si="160"/>
        <v>0</v>
      </c>
      <c r="K472" s="38"/>
      <c r="L472" s="33"/>
      <c r="M472" s="75">
        <f t="shared" si="179"/>
        <v>0</v>
      </c>
      <c r="N472" s="75"/>
      <c r="O472" s="75"/>
      <c r="P472" s="75"/>
      <c r="Q472" s="42"/>
      <c r="R472" s="42"/>
      <c r="S472" s="17"/>
      <c r="T472" s="17"/>
      <c r="U472" s="17"/>
      <c r="V472" s="17"/>
      <c r="W472" s="85"/>
    </row>
    <row r="473" spans="1:23" x14ac:dyDescent="0.3">
      <c r="A473" s="1"/>
      <c r="B473" s="14">
        <v>441</v>
      </c>
      <c r="C473" s="24">
        <v>42810</v>
      </c>
      <c r="D473" s="186" t="s">
        <v>25</v>
      </c>
      <c r="E473" s="187"/>
      <c r="F473" s="16"/>
      <c r="G473" s="33"/>
      <c r="H473" s="33"/>
      <c r="I473" s="17"/>
      <c r="J473" s="13">
        <f t="shared" si="160"/>
        <v>0</v>
      </c>
      <c r="K473" s="38"/>
      <c r="L473" s="33"/>
      <c r="M473" s="75">
        <f t="shared" si="179"/>
        <v>0</v>
      </c>
      <c r="N473" s="75"/>
      <c r="O473" s="75"/>
      <c r="P473" s="75"/>
      <c r="Q473" s="42"/>
      <c r="R473" s="42"/>
      <c r="S473" s="17"/>
      <c r="T473" s="17"/>
      <c r="U473" s="17"/>
      <c r="V473" s="17"/>
      <c r="W473" s="85"/>
    </row>
    <row r="474" spans="1:23" x14ac:dyDescent="0.3">
      <c r="A474" s="1"/>
      <c r="B474" s="14">
        <v>442</v>
      </c>
      <c r="C474" s="24">
        <v>42811</v>
      </c>
      <c r="D474" s="44">
        <v>0.63288194444444446</v>
      </c>
      <c r="E474" s="44">
        <v>0.93854166666666661</v>
      </c>
      <c r="F474" s="16">
        <f>E474-D474</f>
        <v>0.30565972222222215</v>
      </c>
      <c r="G474" s="33">
        <v>7.5</v>
      </c>
      <c r="H474" s="33">
        <f t="shared" si="180"/>
        <v>0.5</v>
      </c>
      <c r="I474" s="17">
        <f t="shared" si="173"/>
        <v>7</v>
      </c>
      <c r="J474" s="13">
        <f t="shared" si="160"/>
        <v>0</v>
      </c>
      <c r="K474" s="38">
        <f t="shared" si="174"/>
        <v>0</v>
      </c>
      <c r="L474" s="33">
        <f t="shared" si="175"/>
        <v>0</v>
      </c>
      <c r="M474" s="75">
        <f t="shared" si="179"/>
        <v>0</v>
      </c>
      <c r="N474" s="75"/>
      <c r="O474" s="75"/>
      <c r="P474" s="75"/>
      <c r="Q474" s="49"/>
      <c r="R474" s="49"/>
      <c r="S474" s="17"/>
      <c r="T474" s="17"/>
      <c r="U474" s="17"/>
      <c r="V474" s="17"/>
      <c r="W474" s="85"/>
    </row>
    <row r="475" spans="1:23" x14ac:dyDescent="0.3">
      <c r="A475" s="1"/>
      <c r="B475" s="14">
        <v>443</v>
      </c>
      <c r="C475" s="24">
        <v>42812</v>
      </c>
      <c r="D475" s="44">
        <v>0.42973379629629632</v>
      </c>
      <c r="E475" s="44">
        <v>0.95134259259259257</v>
      </c>
      <c r="F475" s="16">
        <f>E475-D475</f>
        <v>0.52160879629629631</v>
      </c>
      <c r="G475" s="33">
        <v>12.5</v>
      </c>
      <c r="H475" s="33">
        <f t="shared" si="180"/>
        <v>1.5</v>
      </c>
      <c r="I475" s="17">
        <f t="shared" si="173"/>
        <v>11</v>
      </c>
      <c r="J475" s="13">
        <f t="shared" si="160"/>
        <v>1</v>
      </c>
      <c r="K475" s="38">
        <f t="shared" si="174"/>
        <v>1</v>
      </c>
      <c r="L475" s="33">
        <f t="shared" si="175"/>
        <v>0</v>
      </c>
      <c r="M475" s="75">
        <f t="shared" si="179"/>
        <v>140</v>
      </c>
      <c r="N475" s="75"/>
      <c r="O475" s="75"/>
      <c r="P475" s="75"/>
      <c r="Q475" s="49"/>
      <c r="R475" s="49"/>
      <c r="S475" s="17"/>
      <c r="T475" s="17"/>
      <c r="U475" s="17"/>
      <c r="V475" s="17"/>
      <c r="W475" s="85"/>
    </row>
    <row r="476" spans="1:23" x14ac:dyDescent="0.3">
      <c r="A476" s="1"/>
      <c r="B476" s="14">
        <v>444</v>
      </c>
      <c r="C476" s="24">
        <v>42813</v>
      </c>
      <c r="D476" s="44">
        <v>0.50710648148148152</v>
      </c>
      <c r="E476" s="44">
        <v>0.9184606481481481</v>
      </c>
      <c r="F476" s="16">
        <f>E476-D476</f>
        <v>0.41135416666666658</v>
      </c>
      <c r="G476" s="33">
        <v>10</v>
      </c>
      <c r="H476" s="33">
        <f t="shared" si="180"/>
        <v>1.5</v>
      </c>
      <c r="I476" s="17">
        <f t="shared" si="173"/>
        <v>8.5</v>
      </c>
      <c r="J476" s="13">
        <f>IF(I476-8&lt;0,0,(I476-8))</f>
        <v>0.5</v>
      </c>
      <c r="K476" s="38">
        <f t="shared" si="174"/>
        <v>0.5</v>
      </c>
      <c r="L476" s="33">
        <f t="shared" si="175"/>
        <v>0</v>
      </c>
      <c r="M476" s="75">
        <f t="shared" si="179"/>
        <v>70</v>
      </c>
      <c r="N476" s="75"/>
      <c r="O476" s="75"/>
      <c r="P476" s="75"/>
      <c r="Q476" s="49" t="s">
        <v>228</v>
      </c>
      <c r="R476" s="49">
        <f>105*2*4/3+105*6*5/3+105*4*8/3</f>
        <v>2450</v>
      </c>
      <c r="S476" s="17"/>
      <c r="T476" s="17"/>
      <c r="U476" s="17"/>
      <c r="V476" s="17"/>
      <c r="W476" s="85"/>
    </row>
    <row r="477" spans="1:23" x14ac:dyDescent="0.3">
      <c r="A477" s="1"/>
      <c r="B477" s="14">
        <v>445</v>
      </c>
      <c r="C477" s="24">
        <v>42814</v>
      </c>
      <c r="D477" s="186" t="s">
        <v>25</v>
      </c>
      <c r="E477" s="187"/>
      <c r="F477" s="16"/>
      <c r="G477" s="33"/>
      <c r="H477" s="33"/>
      <c r="I477" s="17"/>
      <c r="J477" s="13">
        <f t="shared" si="160"/>
        <v>0</v>
      </c>
      <c r="K477" s="38"/>
      <c r="L477" s="33"/>
      <c r="M477" s="75">
        <f t="shared" si="179"/>
        <v>0</v>
      </c>
      <c r="N477" s="75"/>
      <c r="O477" s="75"/>
      <c r="P477" s="75"/>
      <c r="Q477" s="42"/>
      <c r="R477" s="42"/>
      <c r="S477" s="17"/>
      <c r="T477" s="17"/>
      <c r="U477" s="17"/>
      <c r="V477" s="17"/>
      <c r="W477" s="85"/>
    </row>
    <row r="478" spans="1:23" x14ac:dyDescent="0.3">
      <c r="A478" s="1"/>
      <c r="B478" s="14">
        <v>446</v>
      </c>
      <c r="C478" s="24">
        <v>42815</v>
      </c>
      <c r="D478" s="186" t="s">
        <v>25</v>
      </c>
      <c r="E478" s="187"/>
      <c r="F478" s="16"/>
      <c r="G478" s="33"/>
      <c r="H478" s="33"/>
      <c r="I478" s="17"/>
      <c r="J478" s="13">
        <f t="shared" si="160"/>
        <v>0</v>
      </c>
      <c r="K478" s="38"/>
      <c r="L478" s="33"/>
      <c r="M478" s="75">
        <f t="shared" si="179"/>
        <v>0</v>
      </c>
      <c r="N478" s="75"/>
      <c r="O478" s="75"/>
      <c r="P478" s="75"/>
      <c r="Q478" s="42"/>
      <c r="R478" s="42"/>
      <c r="S478" s="17"/>
      <c r="T478" s="17"/>
      <c r="U478" s="17"/>
      <c r="V478" s="17"/>
      <c r="W478" s="85"/>
    </row>
    <row r="479" spans="1:23" x14ac:dyDescent="0.3">
      <c r="A479" s="1"/>
      <c r="B479" s="14">
        <v>447</v>
      </c>
      <c r="C479" s="24">
        <v>42816</v>
      </c>
      <c r="D479" s="44">
        <v>0.45765046296296297</v>
      </c>
      <c r="E479" s="44" t="s">
        <v>47</v>
      </c>
      <c r="F479" s="16"/>
      <c r="G479" s="33">
        <v>11.5</v>
      </c>
      <c r="H479" s="33">
        <f t="shared" si="180"/>
        <v>1.5</v>
      </c>
      <c r="I479" s="17">
        <f t="shared" si="173"/>
        <v>10</v>
      </c>
      <c r="J479" s="13">
        <f t="shared" si="160"/>
        <v>0</v>
      </c>
      <c r="K479" s="38">
        <f t="shared" si="174"/>
        <v>0</v>
      </c>
      <c r="L479" s="33">
        <f t="shared" si="175"/>
        <v>0</v>
      </c>
      <c r="M479" s="75">
        <f t="shared" si="179"/>
        <v>0</v>
      </c>
      <c r="N479" s="75"/>
      <c r="O479" s="75"/>
      <c r="P479" s="75"/>
      <c r="Q479" s="49"/>
      <c r="R479" s="49"/>
      <c r="S479" s="17"/>
      <c r="T479" s="17"/>
      <c r="U479" s="17"/>
      <c r="V479" s="17"/>
      <c r="W479" s="85"/>
    </row>
    <row r="480" spans="1:23" x14ac:dyDescent="0.3">
      <c r="A480" s="1"/>
      <c r="B480" s="14">
        <v>448</v>
      </c>
      <c r="C480" s="24">
        <v>42817</v>
      </c>
      <c r="D480" s="44">
        <v>0.45664351851851853</v>
      </c>
      <c r="E480" s="44">
        <v>0.93609953703703708</v>
      </c>
      <c r="F480" s="16">
        <f>E480-D480</f>
        <v>0.47945601851851855</v>
      </c>
      <c r="G480" s="33">
        <v>11.5</v>
      </c>
      <c r="H480" s="33">
        <f t="shared" si="180"/>
        <v>1.5</v>
      </c>
      <c r="I480" s="17">
        <f t="shared" si="173"/>
        <v>10</v>
      </c>
      <c r="J480" s="13">
        <f t="shared" si="160"/>
        <v>0</v>
      </c>
      <c r="K480" s="38">
        <f t="shared" si="174"/>
        <v>0</v>
      </c>
      <c r="L480" s="33">
        <f t="shared" si="175"/>
        <v>0</v>
      </c>
      <c r="M480" s="75">
        <f t="shared" si="179"/>
        <v>0</v>
      </c>
      <c r="N480" s="75"/>
      <c r="O480" s="75"/>
      <c r="P480" s="75"/>
      <c r="Q480" s="49"/>
      <c r="R480" s="49"/>
      <c r="S480" s="17"/>
      <c r="T480" s="17"/>
      <c r="U480" s="17"/>
      <c r="V480" s="17"/>
      <c r="W480" s="85"/>
    </row>
    <row r="481" spans="1:23" x14ac:dyDescent="0.3">
      <c r="A481" s="1"/>
      <c r="B481" s="14">
        <v>449</v>
      </c>
      <c r="C481" s="24">
        <v>42818</v>
      </c>
      <c r="D481" s="44">
        <v>0.63249999999999995</v>
      </c>
      <c r="E481" s="44">
        <v>0.94309027777777776</v>
      </c>
      <c r="F481" s="16">
        <f>E481-D481</f>
        <v>0.31059027777777781</v>
      </c>
      <c r="G481" s="33">
        <v>7.5</v>
      </c>
      <c r="H481" s="33">
        <f t="shared" si="180"/>
        <v>0.5</v>
      </c>
      <c r="I481" s="17">
        <f t="shared" si="173"/>
        <v>7</v>
      </c>
      <c r="J481" s="13">
        <f>IF(I481-8&lt;0,0,(I481-8))</f>
        <v>0</v>
      </c>
      <c r="K481" s="38">
        <f t="shared" si="174"/>
        <v>0</v>
      </c>
      <c r="L481" s="33">
        <f t="shared" si="175"/>
        <v>0</v>
      </c>
      <c r="M481" s="75">
        <f t="shared" si="179"/>
        <v>0</v>
      </c>
      <c r="N481" s="75"/>
      <c r="O481" s="75"/>
      <c r="P481" s="75"/>
      <c r="Q481" s="49" t="s">
        <v>228</v>
      </c>
      <c r="R481" s="49">
        <f>105*2*4/3+105*6*5/3</f>
        <v>1330</v>
      </c>
      <c r="S481" s="17"/>
      <c r="T481" s="17"/>
      <c r="U481" s="17"/>
      <c r="V481" s="17"/>
      <c r="W481" s="85"/>
    </row>
    <row r="482" spans="1:23" x14ac:dyDescent="0.3">
      <c r="A482" s="1"/>
      <c r="B482" s="14">
        <v>450</v>
      </c>
      <c r="C482" s="24">
        <v>42819</v>
      </c>
      <c r="D482" s="44">
        <v>0.62662037037037044</v>
      </c>
      <c r="E482" s="44">
        <v>0.93898148148148142</v>
      </c>
      <c r="F482" s="16">
        <f>E482-D482</f>
        <v>0.31236111111111098</v>
      </c>
      <c r="G482" s="33">
        <v>7.5</v>
      </c>
      <c r="H482" s="33">
        <f t="shared" si="180"/>
        <v>0.5</v>
      </c>
      <c r="I482" s="17">
        <f t="shared" si="173"/>
        <v>7</v>
      </c>
      <c r="J482" s="13">
        <f t="shared" ref="J482:J546" si="181">IF(I482-10&lt;0,0,(I482-10))</f>
        <v>0</v>
      </c>
      <c r="K482" s="38">
        <f t="shared" si="174"/>
        <v>0</v>
      </c>
      <c r="L482" s="33">
        <f t="shared" si="175"/>
        <v>0</v>
      </c>
      <c r="M482" s="75">
        <f t="shared" si="179"/>
        <v>0</v>
      </c>
      <c r="N482" s="75"/>
      <c r="O482" s="75"/>
      <c r="P482" s="75"/>
      <c r="Q482" s="49"/>
      <c r="R482" s="49"/>
      <c r="S482" s="17"/>
      <c r="T482" s="17"/>
      <c r="U482" s="17"/>
      <c r="V482" s="17"/>
      <c r="W482" s="85"/>
    </row>
    <row r="483" spans="1:23" x14ac:dyDescent="0.3">
      <c r="A483" s="1"/>
      <c r="B483" s="14">
        <v>451</v>
      </c>
      <c r="C483" s="24">
        <v>42820</v>
      </c>
      <c r="D483" s="44">
        <v>0.44097222222222227</v>
      </c>
      <c r="E483" s="44">
        <v>0.91827546296296303</v>
      </c>
      <c r="F483" s="16">
        <f>E483-D483</f>
        <v>0.47730324074074076</v>
      </c>
      <c r="G483" s="33">
        <v>11.5</v>
      </c>
      <c r="H483" s="33">
        <f t="shared" si="180"/>
        <v>1.5</v>
      </c>
      <c r="I483" s="17">
        <f t="shared" si="173"/>
        <v>10</v>
      </c>
      <c r="J483" s="13">
        <f t="shared" si="181"/>
        <v>0</v>
      </c>
      <c r="K483" s="38">
        <f t="shared" si="174"/>
        <v>0</v>
      </c>
      <c r="L483" s="33">
        <f t="shared" si="175"/>
        <v>0</v>
      </c>
      <c r="M483" s="75">
        <f t="shared" si="179"/>
        <v>0</v>
      </c>
      <c r="N483" s="75"/>
      <c r="O483" s="75"/>
      <c r="P483" s="75"/>
      <c r="Q483" s="49"/>
      <c r="R483" s="49"/>
      <c r="S483" s="17"/>
      <c r="T483" s="17"/>
      <c r="U483" s="17"/>
      <c r="V483" s="17"/>
      <c r="W483" s="85"/>
    </row>
    <row r="484" spans="1:23" x14ac:dyDescent="0.3">
      <c r="A484" s="1"/>
      <c r="B484" s="14">
        <v>452</v>
      </c>
      <c r="C484" s="24">
        <v>42821</v>
      </c>
      <c r="D484" s="44" t="s">
        <v>47</v>
      </c>
      <c r="E484" s="44" t="s">
        <v>47</v>
      </c>
      <c r="F484" s="16"/>
      <c r="G484" s="33">
        <v>11.5</v>
      </c>
      <c r="H484" s="33">
        <f t="shared" si="180"/>
        <v>1.5</v>
      </c>
      <c r="I484" s="17">
        <f t="shared" si="173"/>
        <v>10</v>
      </c>
      <c r="J484" s="13">
        <f t="shared" si="181"/>
        <v>0</v>
      </c>
      <c r="K484" s="38">
        <f t="shared" si="174"/>
        <v>0</v>
      </c>
      <c r="L484" s="33">
        <f t="shared" si="175"/>
        <v>0</v>
      </c>
      <c r="M484" s="75">
        <f t="shared" si="179"/>
        <v>0</v>
      </c>
      <c r="N484" s="75"/>
      <c r="O484" s="75"/>
      <c r="P484" s="75"/>
      <c r="Q484" s="49"/>
      <c r="R484" s="49"/>
      <c r="S484" s="17"/>
      <c r="T484" s="17"/>
      <c r="U484" s="17"/>
      <c r="V484" s="17"/>
      <c r="W484" s="85"/>
    </row>
    <row r="485" spans="1:23" x14ac:dyDescent="0.3">
      <c r="A485" s="1"/>
      <c r="B485" s="14">
        <v>453</v>
      </c>
      <c r="C485" s="24">
        <v>42822</v>
      </c>
      <c r="D485" s="44" t="s">
        <v>47</v>
      </c>
      <c r="E485" s="44" t="s">
        <v>47</v>
      </c>
      <c r="F485" s="16"/>
      <c r="G485" s="33">
        <v>11.5</v>
      </c>
      <c r="H485" s="33">
        <f t="shared" si="180"/>
        <v>1.5</v>
      </c>
      <c r="I485" s="17">
        <f t="shared" si="173"/>
        <v>10</v>
      </c>
      <c r="J485" s="13">
        <f>IF(I485-8&lt;0,0,(I485-8))</f>
        <v>2</v>
      </c>
      <c r="K485" s="38">
        <f t="shared" si="174"/>
        <v>2</v>
      </c>
      <c r="L485" s="33">
        <f t="shared" si="175"/>
        <v>0</v>
      </c>
      <c r="M485" s="75">
        <f t="shared" si="179"/>
        <v>280</v>
      </c>
      <c r="N485" s="75"/>
      <c r="O485" s="75"/>
      <c r="P485" s="75"/>
      <c r="Q485" s="49"/>
      <c r="R485" s="49"/>
      <c r="S485" s="17" t="s">
        <v>228</v>
      </c>
      <c r="T485" s="90">
        <v>1120</v>
      </c>
      <c r="U485" s="17"/>
      <c r="V485" s="17"/>
      <c r="W485" s="85"/>
    </row>
    <row r="486" spans="1:23" x14ac:dyDescent="0.3">
      <c r="A486" s="1"/>
      <c r="B486" s="14">
        <v>454</v>
      </c>
      <c r="C486" s="24">
        <v>42823</v>
      </c>
      <c r="D486" s="44">
        <v>0.46372685185185186</v>
      </c>
      <c r="E486" s="44">
        <v>0.91876157407407411</v>
      </c>
      <c r="F486" s="16">
        <f t="shared" ref="F486:F501" si="182">E486-D486</f>
        <v>0.45503472222222224</v>
      </c>
      <c r="G486" s="33">
        <v>11</v>
      </c>
      <c r="H486" s="33">
        <f t="shared" si="180"/>
        <v>1.5</v>
      </c>
      <c r="I486" s="17">
        <f t="shared" si="173"/>
        <v>9.5</v>
      </c>
      <c r="J486" s="13">
        <f t="shared" si="181"/>
        <v>0</v>
      </c>
      <c r="K486" s="38">
        <f t="shared" si="174"/>
        <v>0</v>
      </c>
      <c r="L486" s="33">
        <f t="shared" si="175"/>
        <v>0</v>
      </c>
      <c r="M486" s="75">
        <f t="shared" si="179"/>
        <v>0</v>
      </c>
      <c r="N486" s="75"/>
      <c r="O486" s="75"/>
      <c r="P486" s="75"/>
      <c r="Q486" s="49"/>
      <c r="R486" s="49"/>
      <c r="S486" s="17"/>
      <c r="T486" s="17"/>
      <c r="U486" s="17"/>
      <c r="V486" s="17"/>
      <c r="W486" s="85"/>
    </row>
    <row r="487" spans="1:23" x14ac:dyDescent="0.3">
      <c r="A487" s="1"/>
      <c r="B487" s="14">
        <v>455</v>
      </c>
      <c r="C487" s="24">
        <v>42824</v>
      </c>
      <c r="D487" s="44">
        <v>0.47351851851851851</v>
      </c>
      <c r="E487" s="44">
        <v>0.7648032407407408</v>
      </c>
      <c r="F487" s="16">
        <f t="shared" si="182"/>
        <v>0.29128472222222229</v>
      </c>
      <c r="G487" s="33">
        <v>7</v>
      </c>
      <c r="H487" s="33">
        <f t="shared" si="180"/>
        <v>0.5</v>
      </c>
      <c r="I487" s="17">
        <f t="shared" si="173"/>
        <v>6.5</v>
      </c>
      <c r="J487" s="13">
        <f t="shared" si="181"/>
        <v>0</v>
      </c>
      <c r="K487" s="38">
        <f t="shared" si="174"/>
        <v>0</v>
      </c>
      <c r="L487" s="33">
        <f t="shared" si="175"/>
        <v>0</v>
      </c>
      <c r="M487" s="75">
        <f t="shared" si="179"/>
        <v>0</v>
      </c>
      <c r="N487" s="75"/>
      <c r="O487" s="75"/>
      <c r="P487" s="75"/>
      <c r="Q487" s="49"/>
      <c r="R487" s="49"/>
      <c r="S487" s="17"/>
      <c r="T487" s="17"/>
      <c r="U487" s="17"/>
      <c r="V487" s="17"/>
      <c r="W487" s="85"/>
    </row>
    <row r="488" spans="1:23" x14ac:dyDescent="0.3">
      <c r="A488" s="1"/>
      <c r="B488" s="14">
        <v>456</v>
      </c>
      <c r="C488" s="24">
        <v>42825</v>
      </c>
      <c r="D488" s="44">
        <v>0.46173611111111112</v>
      </c>
      <c r="E488" s="44">
        <v>0.9587500000000001</v>
      </c>
      <c r="F488" s="16">
        <f t="shared" si="182"/>
        <v>0.49701388888888898</v>
      </c>
      <c r="G488" s="33">
        <v>12</v>
      </c>
      <c r="H488" s="33">
        <f t="shared" si="180"/>
        <v>1.5</v>
      </c>
      <c r="I488" s="17">
        <f t="shared" si="173"/>
        <v>10.5</v>
      </c>
      <c r="J488" s="13">
        <f t="shared" si="181"/>
        <v>0.5</v>
      </c>
      <c r="K488" s="38">
        <f t="shared" si="174"/>
        <v>0.5</v>
      </c>
      <c r="L488" s="33">
        <f t="shared" si="175"/>
        <v>0</v>
      </c>
      <c r="M488" s="75">
        <f t="shared" si="179"/>
        <v>70</v>
      </c>
      <c r="N488" s="75"/>
      <c r="O488" s="75"/>
      <c r="P488" s="75"/>
      <c r="Q488" s="49"/>
      <c r="R488" s="49"/>
      <c r="S488" s="17"/>
      <c r="T488" s="17"/>
      <c r="U488" s="17"/>
      <c r="V488" s="17"/>
      <c r="W488" s="85"/>
    </row>
    <row r="489" spans="1:23" x14ac:dyDescent="0.3">
      <c r="A489" s="8" t="s">
        <v>21</v>
      </c>
      <c r="B489" s="14">
        <v>457</v>
      </c>
      <c r="C489" s="24">
        <v>42826</v>
      </c>
      <c r="D489" s="44">
        <v>0.43559027777777781</v>
      </c>
      <c r="E489" s="44">
        <v>0.85773148148148148</v>
      </c>
      <c r="F489" s="16">
        <f t="shared" si="182"/>
        <v>0.42214120370370367</v>
      </c>
      <c r="G489" s="33">
        <v>10</v>
      </c>
      <c r="H489" s="33">
        <f t="shared" si="180"/>
        <v>1.5</v>
      </c>
      <c r="I489" s="17">
        <f>IF((G489="？"),"?",(G489-H489))</f>
        <v>8.5</v>
      </c>
      <c r="J489" s="13">
        <f>IF(I489-8&lt;0,0,(I489-8))</f>
        <v>0.5</v>
      </c>
      <c r="K489" s="38">
        <f>IF(2&lt;J489,2,J489)</f>
        <v>0.5</v>
      </c>
      <c r="L489" s="33">
        <f>J489-K489</f>
        <v>0</v>
      </c>
      <c r="M489" s="75">
        <f>IF(K489="?",0,ROUND(106*4/3*K489+106*5/3*L489,0))</f>
        <v>71</v>
      </c>
      <c r="N489" s="75"/>
      <c r="O489" s="75"/>
      <c r="P489" s="75"/>
      <c r="Q489" s="49"/>
      <c r="R489" s="49"/>
      <c r="S489" s="17"/>
      <c r="T489" s="17"/>
      <c r="U489" s="17" t="s">
        <v>228</v>
      </c>
      <c r="V489" s="90">
        <v>923</v>
      </c>
      <c r="W489" s="85"/>
    </row>
    <row r="490" spans="1:23" x14ac:dyDescent="0.3">
      <c r="A490" s="1" t="s">
        <v>124</v>
      </c>
      <c r="B490" s="14">
        <v>458</v>
      </c>
      <c r="C490" s="24">
        <v>42827</v>
      </c>
      <c r="D490" s="44">
        <v>0.52709490740740739</v>
      </c>
      <c r="E490" s="44">
        <v>0.90427083333333336</v>
      </c>
      <c r="F490" s="16">
        <f t="shared" si="182"/>
        <v>0.37717592592592597</v>
      </c>
      <c r="G490" s="33">
        <v>9</v>
      </c>
      <c r="H490" s="33">
        <f t="shared" si="180"/>
        <v>1.5</v>
      </c>
      <c r="I490" s="17">
        <f t="shared" ref="I490:I520" si="183">IF((G490="？"),"?",(G490-H490))</f>
        <v>7.5</v>
      </c>
      <c r="J490" s="13">
        <f t="shared" si="181"/>
        <v>0</v>
      </c>
      <c r="K490" s="38">
        <f t="shared" ref="K490:K520" si="184">IF(2&lt;J490,2,J490)</f>
        <v>0</v>
      </c>
      <c r="L490" s="33">
        <f t="shared" ref="L490:L520" si="185">J490-K490</f>
        <v>0</v>
      </c>
      <c r="M490" s="75">
        <f t="shared" ref="M490:M494" si="186">IF(K490="?",0,ROUND(106*4/3*K490+106*5/3*L490,0))</f>
        <v>0</v>
      </c>
      <c r="N490" s="75"/>
      <c r="O490" s="75"/>
      <c r="P490" s="75"/>
      <c r="Q490" s="49"/>
      <c r="R490" s="49"/>
      <c r="S490" s="17"/>
      <c r="T490" s="17"/>
      <c r="U490" s="17"/>
      <c r="V490" s="17"/>
      <c r="W490" s="85"/>
    </row>
    <row r="491" spans="1:23" ht="32.4" x14ac:dyDescent="0.3">
      <c r="A491" s="1" t="s">
        <v>125</v>
      </c>
      <c r="B491" s="14">
        <v>459</v>
      </c>
      <c r="C491" s="10">
        <v>42828</v>
      </c>
      <c r="D491" s="44">
        <v>0.43637731481481484</v>
      </c>
      <c r="E491" s="44">
        <v>0.9512962962962962</v>
      </c>
      <c r="F491" s="16">
        <f t="shared" si="182"/>
        <v>0.51491898148148141</v>
      </c>
      <c r="G491" s="33">
        <v>12.5</v>
      </c>
      <c r="H491" s="33">
        <f t="shared" si="180"/>
        <v>1.5</v>
      </c>
      <c r="I491" s="17">
        <f t="shared" si="183"/>
        <v>11</v>
      </c>
      <c r="J491" s="13">
        <f t="shared" si="181"/>
        <v>1</v>
      </c>
      <c r="K491" s="38">
        <f t="shared" si="184"/>
        <v>1</v>
      </c>
      <c r="L491" s="33">
        <f t="shared" si="185"/>
        <v>0</v>
      </c>
      <c r="M491" s="75">
        <f t="shared" si="186"/>
        <v>141</v>
      </c>
      <c r="N491" s="75">
        <v>2</v>
      </c>
      <c r="O491" s="75">
        <v>0</v>
      </c>
      <c r="P491" s="75">
        <f>IF(O491&gt;6,ROUND(N491*4/3*106+6*5/3*106+(O491-6)*8/3*106,0),ROUND(N491*4/3*106+O491*5/3*106,0))</f>
        <v>283</v>
      </c>
      <c r="Q491" s="49"/>
      <c r="R491" s="49"/>
      <c r="S491" s="17"/>
      <c r="T491" s="17"/>
      <c r="U491" s="17"/>
      <c r="V491" s="90"/>
      <c r="W491" s="85" t="s">
        <v>263</v>
      </c>
    </row>
    <row r="492" spans="1:23" ht="32.4" x14ac:dyDescent="0.3">
      <c r="A492" s="1" t="s">
        <v>178</v>
      </c>
      <c r="B492" s="14">
        <v>460</v>
      </c>
      <c r="C492" s="10">
        <v>42829</v>
      </c>
      <c r="D492" s="44">
        <v>0.59190972222222216</v>
      </c>
      <c r="E492" s="44">
        <v>0.91778935185185195</v>
      </c>
      <c r="F492" s="16">
        <f t="shared" si="182"/>
        <v>0.3258796296296298</v>
      </c>
      <c r="G492" s="33">
        <v>8</v>
      </c>
      <c r="H492" s="33">
        <f t="shared" si="180"/>
        <v>0.5</v>
      </c>
      <c r="I492" s="17">
        <f t="shared" si="183"/>
        <v>7.5</v>
      </c>
      <c r="J492" s="13">
        <f t="shared" si="181"/>
        <v>0</v>
      </c>
      <c r="K492" s="38">
        <f t="shared" si="184"/>
        <v>0</v>
      </c>
      <c r="L492" s="33">
        <f t="shared" si="185"/>
        <v>0</v>
      </c>
      <c r="M492" s="75">
        <f t="shared" si="186"/>
        <v>0</v>
      </c>
      <c r="N492" s="75">
        <v>2</v>
      </c>
      <c r="O492" s="75">
        <v>5.5</v>
      </c>
      <c r="P492" s="75">
        <f>IF(O492&gt;6,ROUND(N492*4/3*106+6*5/3*106+(O492-6)*8/3*106,0),ROUND(N492*4/3*106+O492*5/3*106,0))</f>
        <v>1254</v>
      </c>
      <c r="Q492" s="49"/>
      <c r="R492" s="49"/>
      <c r="S492" s="17"/>
      <c r="T492" s="17"/>
      <c r="U492" s="17"/>
      <c r="V492" s="90"/>
      <c r="W492" s="85" t="s">
        <v>264</v>
      </c>
    </row>
    <row r="493" spans="1:23" x14ac:dyDescent="0.3">
      <c r="A493" s="1" t="s">
        <v>52</v>
      </c>
      <c r="B493" s="14">
        <v>461</v>
      </c>
      <c r="C493" s="24">
        <v>42830</v>
      </c>
      <c r="D493" s="44">
        <v>0.46636574074074072</v>
      </c>
      <c r="E493" s="44">
        <v>0.92030092592592594</v>
      </c>
      <c r="F493" s="16">
        <f t="shared" si="182"/>
        <v>0.45393518518518522</v>
      </c>
      <c r="G493" s="33">
        <v>11</v>
      </c>
      <c r="H493" s="33">
        <f t="shared" si="180"/>
        <v>1.5</v>
      </c>
      <c r="I493" s="17">
        <f t="shared" si="183"/>
        <v>9.5</v>
      </c>
      <c r="J493" s="13">
        <f>IF(I493-8&lt;0,0,(I493-8))</f>
        <v>1.5</v>
      </c>
      <c r="K493" s="38">
        <f t="shared" si="184"/>
        <v>1.5</v>
      </c>
      <c r="L493" s="33">
        <f t="shared" si="185"/>
        <v>0</v>
      </c>
      <c r="M493" s="75">
        <f t="shared" si="186"/>
        <v>212</v>
      </c>
      <c r="N493" s="75"/>
      <c r="O493" s="75"/>
      <c r="P493" s="75"/>
      <c r="Q493" s="49"/>
      <c r="R493" s="49"/>
      <c r="S493" s="17"/>
      <c r="T493" s="17"/>
      <c r="U493" s="17" t="s">
        <v>228</v>
      </c>
      <c r="V493" s="90">
        <v>1064</v>
      </c>
      <c r="W493" s="85"/>
    </row>
    <row r="494" spans="1:23" x14ac:dyDescent="0.3">
      <c r="A494" s="48"/>
      <c r="B494" s="14">
        <v>462</v>
      </c>
      <c r="C494" s="24">
        <v>42831</v>
      </c>
      <c r="D494" s="44">
        <v>0.50432870370370375</v>
      </c>
      <c r="E494" s="44" t="s">
        <v>47</v>
      </c>
      <c r="F494" s="16"/>
      <c r="G494" s="33">
        <v>8</v>
      </c>
      <c r="H494" s="33">
        <f t="shared" si="180"/>
        <v>0.5</v>
      </c>
      <c r="I494" s="17">
        <f t="shared" si="183"/>
        <v>7.5</v>
      </c>
      <c r="J494" s="13">
        <f t="shared" si="181"/>
        <v>0</v>
      </c>
      <c r="K494" s="38">
        <f t="shared" si="184"/>
        <v>0</v>
      </c>
      <c r="L494" s="33">
        <f t="shared" si="185"/>
        <v>0</v>
      </c>
      <c r="M494" s="75">
        <f t="shared" si="186"/>
        <v>0</v>
      </c>
      <c r="N494" s="75">
        <v>2</v>
      </c>
      <c r="O494" s="75">
        <v>5.5</v>
      </c>
      <c r="P494" s="75">
        <f>IF(O494&gt;6,ROUND(N494*4/3*106+6*5/3*106+(O494-6)*8/3*106,0),ROUND(N494*4/3*106+O494*5/3*106,0))</f>
        <v>1254</v>
      </c>
      <c r="Q494" s="49"/>
      <c r="R494" s="49"/>
      <c r="S494" s="17"/>
      <c r="T494" s="17"/>
      <c r="U494" s="17"/>
      <c r="V494" s="17"/>
      <c r="W494" s="85"/>
    </row>
    <row r="495" spans="1:23" x14ac:dyDescent="0.3">
      <c r="A495" s="48"/>
      <c r="B495" s="14"/>
      <c r="C495" s="19" t="s">
        <v>5</v>
      </c>
      <c r="D495" s="19"/>
      <c r="E495" s="19"/>
      <c r="F495" s="20"/>
      <c r="G495" s="21">
        <f t="shared" ref="G495:M495" si="187">SUM(G467:G494)</f>
        <v>243</v>
      </c>
      <c r="H495" s="21">
        <f t="shared" si="187"/>
        <v>30</v>
      </c>
      <c r="I495" s="21">
        <f t="shared" si="187"/>
        <v>213</v>
      </c>
      <c r="J495" s="21">
        <f t="shared" si="187"/>
        <v>7.5</v>
      </c>
      <c r="K495" s="21">
        <f t="shared" si="187"/>
        <v>7.5</v>
      </c>
      <c r="L495" s="111">
        <f t="shared" si="187"/>
        <v>0</v>
      </c>
      <c r="M495" s="21">
        <f t="shared" si="187"/>
        <v>1054</v>
      </c>
      <c r="N495" s="21">
        <f t="shared" ref="N495:P495" si="188">SUM(N467:N494)</f>
        <v>6</v>
      </c>
      <c r="O495" s="21">
        <f t="shared" si="188"/>
        <v>11</v>
      </c>
      <c r="P495" s="21">
        <f t="shared" si="188"/>
        <v>2791</v>
      </c>
      <c r="Q495" s="21">
        <v>3</v>
      </c>
      <c r="R495" s="21">
        <f t="shared" ref="R495:T495" si="189">SUM(R467:R494)</f>
        <v>6230</v>
      </c>
      <c r="S495" s="21">
        <v>1</v>
      </c>
      <c r="T495" s="21">
        <f t="shared" si="189"/>
        <v>1120</v>
      </c>
      <c r="U495" s="21">
        <v>2</v>
      </c>
      <c r="V495" s="21">
        <v>1987</v>
      </c>
      <c r="W495" s="106" t="s">
        <v>202</v>
      </c>
    </row>
    <row r="496" spans="1:23" ht="32.4" x14ac:dyDescent="0.3">
      <c r="A496" s="1"/>
      <c r="B496" s="127"/>
      <c r="C496" s="116" t="s">
        <v>230</v>
      </c>
      <c r="D496" s="114"/>
      <c r="E496" s="115"/>
      <c r="F496" s="20"/>
      <c r="G496" s="141">
        <f>G495-G485-G481-G476-G469</f>
        <v>204</v>
      </c>
      <c r="H496" s="141">
        <f t="shared" ref="H496" si="190">H495-H485-H481-H476-H469</f>
        <v>25</v>
      </c>
      <c r="I496" s="141">
        <f>I495-I485-I481-I476-I469-J493-J489</f>
        <v>177</v>
      </c>
      <c r="J496" s="141">
        <f>J495-J493-J489-J485-J481-J476-J469</f>
        <v>2.5</v>
      </c>
      <c r="K496" s="141">
        <f t="shared" ref="K496:M496" si="191">K495-K493-K489-K485-K481-K476-K469</f>
        <v>2.5</v>
      </c>
      <c r="L496" s="141">
        <f t="shared" si="191"/>
        <v>0</v>
      </c>
      <c r="M496" s="141">
        <f t="shared" si="191"/>
        <v>351</v>
      </c>
      <c r="N496" s="141">
        <f t="shared" ref="N496:P496" si="192">N495</f>
        <v>6</v>
      </c>
      <c r="O496" s="141">
        <f t="shared" si="192"/>
        <v>11</v>
      </c>
      <c r="P496" s="141">
        <f t="shared" si="192"/>
        <v>2791</v>
      </c>
      <c r="Q496" s="141">
        <f t="shared" ref="Q496:V496" si="193">Q495</f>
        <v>3</v>
      </c>
      <c r="R496" s="141">
        <f t="shared" si="193"/>
        <v>6230</v>
      </c>
      <c r="S496" s="141">
        <f t="shared" si="193"/>
        <v>1</v>
      </c>
      <c r="T496" s="141">
        <f t="shared" si="193"/>
        <v>1120</v>
      </c>
      <c r="U496" s="141">
        <f t="shared" si="193"/>
        <v>2</v>
      </c>
      <c r="V496" s="141">
        <f t="shared" si="193"/>
        <v>1987</v>
      </c>
      <c r="W496" s="106"/>
    </row>
    <row r="497" spans="1:23" x14ac:dyDescent="0.3">
      <c r="A497" s="48"/>
      <c r="B497" s="14">
        <v>463</v>
      </c>
      <c r="C497" s="64">
        <v>42832</v>
      </c>
      <c r="D497" s="59" t="s">
        <v>47</v>
      </c>
      <c r="E497" s="59">
        <v>0.97641203703703694</v>
      </c>
      <c r="F497" s="54"/>
      <c r="G497" s="67">
        <v>9</v>
      </c>
      <c r="H497" s="55">
        <f t="shared" si="180"/>
        <v>1.5</v>
      </c>
      <c r="I497" s="55">
        <f t="shared" si="183"/>
        <v>7.5</v>
      </c>
      <c r="J497" s="57">
        <f t="shared" si="181"/>
        <v>0</v>
      </c>
      <c r="K497" s="56">
        <f t="shared" si="184"/>
        <v>0</v>
      </c>
      <c r="L497" s="67">
        <f t="shared" si="185"/>
        <v>0</v>
      </c>
      <c r="M497" s="56">
        <f t="shared" ref="M497:M520" si="194">IF(K497="?",0,ROUND(106*4/3*K497+106*5/3*L497,0))</f>
        <v>0</v>
      </c>
      <c r="N497" s="56"/>
      <c r="O497" s="56"/>
      <c r="P497" s="56"/>
      <c r="Q497" s="65"/>
      <c r="R497" s="65"/>
      <c r="S497" s="55"/>
      <c r="T497" s="55"/>
      <c r="U497" s="55"/>
      <c r="V497" s="55"/>
      <c r="W497" s="85"/>
    </row>
    <row r="498" spans="1:23" x14ac:dyDescent="0.3">
      <c r="A498" s="48"/>
      <c r="B498" s="14">
        <v>464</v>
      </c>
      <c r="C498" s="64">
        <v>42833</v>
      </c>
      <c r="D498" s="59">
        <v>0.59239583333333334</v>
      </c>
      <c r="E498" s="59">
        <v>0.94054398148148144</v>
      </c>
      <c r="F498" s="54">
        <f t="shared" si="182"/>
        <v>0.3481481481481481</v>
      </c>
      <c r="G498" s="67">
        <v>8.5</v>
      </c>
      <c r="H498" s="55">
        <f t="shared" si="180"/>
        <v>0.5</v>
      </c>
      <c r="I498" s="55">
        <f t="shared" si="183"/>
        <v>8</v>
      </c>
      <c r="J498" s="57">
        <f t="shared" si="181"/>
        <v>0</v>
      </c>
      <c r="K498" s="56">
        <f t="shared" si="184"/>
        <v>0</v>
      </c>
      <c r="L498" s="67">
        <f t="shared" si="185"/>
        <v>0</v>
      </c>
      <c r="M498" s="56">
        <f t="shared" si="194"/>
        <v>0</v>
      </c>
      <c r="N498" s="56"/>
      <c r="O498" s="56"/>
      <c r="P498" s="56"/>
      <c r="Q498" s="65"/>
      <c r="R498" s="65"/>
      <c r="S498" s="55"/>
      <c r="T498" s="55"/>
      <c r="U498" s="55"/>
      <c r="V498" s="55"/>
      <c r="W498" s="85"/>
    </row>
    <row r="499" spans="1:23" x14ac:dyDescent="0.3">
      <c r="A499" s="48"/>
      <c r="B499" s="14">
        <v>465</v>
      </c>
      <c r="C499" s="64">
        <v>42834</v>
      </c>
      <c r="D499" s="59">
        <v>0.50460648148148146</v>
      </c>
      <c r="E499" s="59">
        <v>0.9196643518518518</v>
      </c>
      <c r="F499" s="54">
        <f t="shared" si="182"/>
        <v>0.41505787037037034</v>
      </c>
      <c r="G499" s="67">
        <v>10</v>
      </c>
      <c r="H499" s="55">
        <f t="shared" si="180"/>
        <v>1.5</v>
      </c>
      <c r="I499" s="55">
        <f t="shared" si="183"/>
        <v>8.5</v>
      </c>
      <c r="J499" s="57">
        <f t="shared" si="181"/>
        <v>0</v>
      </c>
      <c r="K499" s="56">
        <f t="shared" si="184"/>
        <v>0</v>
      </c>
      <c r="L499" s="67">
        <f t="shared" si="185"/>
        <v>0</v>
      </c>
      <c r="M499" s="56">
        <f t="shared" si="194"/>
        <v>0</v>
      </c>
      <c r="N499" s="56"/>
      <c r="O499" s="56"/>
      <c r="P499" s="56"/>
      <c r="Q499" s="65"/>
      <c r="R499" s="65"/>
      <c r="S499" s="55"/>
      <c r="T499" s="55"/>
      <c r="U499" s="55"/>
      <c r="V499" s="55"/>
      <c r="W499" s="85"/>
    </row>
    <row r="500" spans="1:23" x14ac:dyDescent="0.3">
      <c r="A500" s="48"/>
      <c r="B500" s="14">
        <v>466</v>
      </c>
      <c r="C500" s="64">
        <v>42835</v>
      </c>
      <c r="D500" s="184" t="s">
        <v>25</v>
      </c>
      <c r="E500" s="185"/>
      <c r="F500" s="54"/>
      <c r="G500" s="67"/>
      <c r="H500" s="55"/>
      <c r="I500" s="55"/>
      <c r="J500" s="57">
        <f t="shared" si="181"/>
        <v>0</v>
      </c>
      <c r="K500" s="56"/>
      <c r="L500" s="67"/>
      <c r="M500" s="56">
        <f t="shared" si="194"/>
        <v>0</v>
      </c>
      <c r="N500" s="56"/>
      <c r="O500" s="56"/>
      <c r="P500" s="56"/>
      <c r="Q500" s="65"/>
      <c r="R500" s="65"/>
      <c r="S500" s="55"/>
      <c r="T500" s="55"/>
      <c r="U500" s="55"/>
      <c r="V500" s="55"/>
      <c r="W500" s="85"/>
    </row>
    <row r="501" spans="1:23" x14ac:dyDescent="0.3">
      <c r="A501" s="48"/>
      <c r="B501" s="14">
        <v>467</v>
      </c>
      <c r="C501" s="64">
        <v>42836</v>
      </c>
      <c r="D501" s="59">
        <v>0.4378009259259259</v>
      </c>
      <c r="E501" s="59">
        <v>0.92306712962962967</v>
      </c>
      <c r="F501" s="54">
        <f t="shared" si="182"/>
        <v>0.48526620370370377</v>
      </c>
      <c r="G501" s="67">
        <v>11.5</v>
      </c>
      <c r="H501" s="55">
        <f t="shared" si="180"/>
        <v>1.5</v>
      </c>
      <c r="I501" s="55">
        <f t="shared" si="183"/>
        <v>10</v>
      </c>
      <c r="J501" s="57">
        <f t="shared" si="181"/>
        <v>0</v>
      </c>
      <c r="K501" s="56">
        <f t="shared" si="184"/>
        <v>0</v>
      </c>
      <c r="L501" s="67">
        <f t="shared" si="185"/>
        <v>0</v>
      </c>
      <c r="M501" s="56">
        <f t="shared" si="194"/>
        <v>0</v>
      </c>
      <c r="N501" s="56"/>
      <c r="O501" s="56"/>
      <c r="P501" s="56"/>
      <c r="Q501" s="65"/>
      <c r="R501" s="65"/>
      <c r="S501" s="55"/>
      <c r="T501" s="55"/>
      <c r="U501" s="55"/>
      <c r="V501" s="55"/>
      <c r="W501" s="85"/>
    </row>
    <row r="502" spans="1:23" x14ac:dyDescent="0.3">
      <c r="A502" s="48"/>
      <c r="B502" s="14">
        <v>468</v>
      </c>
      <c r="C502" s="64">
        <v>42837</v>
      </c>
      <c r="D502" s="184" t="s">
        <v>25</v>
      </c>
      <c r="E502" s="185"/>
      <c r="F502" s="54"/>
      <c r="G502" s="67"/>
      <c r="H502" s="55"/>
      <c r="I502" s="55"/>
      <c r="J502" s="57">
        <f t="shared" si="181"/>
        <v>0</v>
      </c>
      <c r="K502" s="56"/>
      <c r="L502" s="67"/>
      <c r="M502" s="56">
        <f t="shared" si="194"/>
        <v>0</v>
      </c>
      <c r="N502" s="56"/>
      <c r="O502" s="56"/>
      <c r="P502" s="56"/>
      <c r="Q502" s="65"/>
      <c r="R502" s="65"/>
      <c r="S502" s="55"/>
      <c r="T502" s="55"/>
      <c r="U502" s="55"/>
      <c r="V502" s="55"/>
      <c r="W502" s="85"/>
    </row>
    <row r="503" spans="1:23" x14ac:dyDescent="0.3">
      <c r="A503" s="1"/>
      <c r="B503" s="14">
        <v>469</v>
      </c>
      <c r="C503" s="64">
        <v>42838</v>
      </c>
      <c r="D503" s="59" t="s">
        <v>47</v>
      </c>
      <c r="E503" s="59" t="s">
        <v>47</v>
      </c>
      <c r="F503" s="54"/>
      <c r="G503" s="67">
        <v>11.5</v>
      </c>
      <c r="H503" s="55">
        <f t="shared" si="180"/>
        <v>1.5</v>
      </c>
      <c r="I503" s="55">
        <f t="shared" si="183"/>
        <v>10</v>
      </c>
      <c r="J503" s="57">
        <f t="shared" si="181"/>
        <v>0</v>
      </c>
      <c r="K503" s="56">
        <f t="shared" si="184"/>
        <v>0</v>
      </c>
      <c r="L503" s="67">
        <f t="shared" si="185"/>
        <v>0</v>
      </c>
      <c r="M503" s="56">
        <f t="shared" si="194"/>
        <v>0</v>
      </c>
      <c r="N503" s="56"/>
      <c r="O503" s="56"/>
      <c r="P503" s="56"/>
      <c r="Q503" s="65"/>
      <c r="R503" s="65"/>
      <c r="S503" s="55"/>
      <c r="T503" s="55"/>
      <c r="U503" s="55"/>
      <c r="V503" s="55"/>
      <c r="W503" s="85"/>
    </row>
    <row r="504" spans="1:23" x14ac:dyDescent="0.3">
      <c r="A504" s="1"/>
      <c r="B504" s="14">
        <v>470</v>
      </c>
      <c r="C504" s="64">
        <v>42839</v>
      </c>
      <c r="D504" s="59" t="s">
        <v>47</v>
      </c>
      <c r="E504" s="59" t="s">
        <v>47</v>
      </c>
      <c r="F504" s="54"/>
      <c r="G504" s="67">
        <v>12.5</v>
      </c>
      <c r="H504" s="55">
        <f t="shared" si="180"/>
        <v>1.5</v>
      </c>
      <c r="I504" s="55">
        <f t="shared" si="183"/>
        <v>11</v>
      </c>
      <c r="J504" s="57">
        <f t="shared" si="181"/>
        <v>1</v>
      </c>
      <c r="K504" s="56">
        <f t="shared" si="184"/>
        <v>1</v>
      </c>
      <c r="L504" s="67">
        <f t="shared" si="185"/>
        <v>0</v>
      </c>
      <c r="M504" s="56">
        <f t="shared" si="194"/>
        <v>141</v>
      </c>
      <c r="N504" s="56"/>
      <c r="O504" s="56"/>
      <c r="P504" s="56"/>
      <c r="Q504" s="65"/>
      <c r="R504" s="65"/>
      <c r="S504" s="55"/>
      <c r="T504" s="55"/>
      <c r="U504" s="55"/>
      <c r="V504" s="55"/>
      <c r="W504" s="85"/>
    </row>
    <row r="505" spans="1:23" x14ac:dyDescent="0.3">
      <c r="A505" s="1"/>
      <c r="B505" s="14">
        <v>471</v>
      </c>
      <c r="C505" s="64">
        <v>42840</v>
      </c>
      <c r="D505" s="59">
        <v>0.51266203703703705</v>
      </c>
      <c r="E505" s="59" t="s">
        <v>47</v>
      </c>
      <c r="F505" s="54"/>
      <c r="G505" s="67">
        <v>10.5</v>
      </c>
      <c r="H505" s="55">
        <f t="shared" si="180"/>
        <v>1.5</v>
      </c>
      <c r="I505" s="55">
        <f t="shared" si="183"/>
        <v>9</v>
      </c>
      <c r="J505" s="57">
        <f t="shared" si="181"/>
        <v>0</v>
      </c>
      <c r="K505" s="56">
        <f t="shared" si="184"/>
        <v>0</v>
      </c>
      <c r="L505" s="67">
        <f t="shared" si="185"/>
        <v>0</v>
      </c>
      <c r="M505" s="56">
        <f t="shared" si="194"/>
        <v>0</v>
      </c>
      <c r="N505" s="56"/>
      <c r="O505" s="56"/>
      <c r="P505" s="56"/>
      <c r="Q505" s="65"/>
      <c r="R505" s="65"/>
      <c r="S505" s="55"/>
      <c r="T505" s="55"/>
      <c r="U505" s="55"/>
      <c r="V505" s="55"/>
      <c r="W505" s="85"/>
    </row>
    <row r="506" spans="1:23" x14ac:dyDescent="0.3">
      <c r="A506" s="1"/>
      <c r="B506" s="14">
        <v>472</v>
      </c>
      <c r="C506" s="64">
        <v>42841</v>
      </c>
      <c r="D506" s="59">
        <v>0.43546296296296294</v>
      </c>
      <c r="E506" s="59">
        <v>0.88739583333333327</v>
      </c>
      <c r="F506" s="54">
        <f>E506-D506</f>
        <v>0.45193287037037033</v>
      </c>
      <c r="G506" s="67">
        <v>11</v>
      </c>
      <c r="H506" s="55">
        <f t="shared" si="180"/>
        <v>1.5</v>
      </c>
      <c r="I506" s="55">
        <f t="shared" si="183"/>
        <v>9.5</v>
      </c>
      <c r="J506" s="57">
        <f t="shared" si="181"/>
        <v>0</v>
      </c>
      <c r="K506" s="56">
        <f t="shared" si="184"/>
        <v>0</v>
      </c>
      <c r="L506" s="67">
        <f t="shared" si="185"/>
        <v>0</v>
      </c>
      <c r="M506" s="56">
        <f t="shared" si="194"/>
        <v>0</v>
      </c>
      <c r="N506" s="56"/>
      <c r="O506" s="56"/>
      <c r="P506" s="56"/>
      <c r="Q506" s="65"/>
      <c r="R506" s="65"/>
      <c r="S506" s="55"/>
      <c r="T506" s="55"/>
      <c r="U506" s="55"/>
      <c r="V506" s="55"/>
      <c r="W506" s="85"/>
    </row>
    <row r="507" spans="1:23" x14ac:dyDescent="0.3">
      <c r="A507" s="1"/>
      <c r="B507" s="14">
        <v>473</v>
      </c>
      <c r="C507" s="64">
        <v>42842</v>
      </c>
      <c r="D507" s="59">
        <v>0.45327546296296295</v>
      </c>
      <c r="E507" s="59">
        <v>0.91806712962962955</v>
      </c>
      <c r="F507" s="54">
        <f>E507-D507</f>
        <v>0.4647916666666666</v>
      </c>
      <c r="G507" s="67">
        <v>11</v>
      </c>
      <c r="H507" s="55">
        <f t="shared" si="180"/>
        <v>1.5</v>
      </c>
      <c r="I507" s="55">
        <f t="shared" si="183"/>
        <v>9.5</v>
      </c>
      <c r="J507" s="57">
        <f t="shared" si="181"/>
        <v>0</v>
      </c>
      <c r="K507" s="56">
        <f t="shared" si="184"/>
        <v>0</v>
      </c>
      <c r="L507" s="67">
        <f t="shared" si="185"/>
        <v>0</v>
      </c>
      <c r="M507" s="56">
        <f t="shared" si="194"/>
        <v>0</v>
      </c>
      <c r="N507" s="56"/>
      <c r="O507" s="56"/>
      <c r="P507" s="56"/>
      <c r="Q507" s="65"/>
      <c r="R507" s="65"/>
      <c r="S507" s="55"/>
      <c r="T507" s="55"/>
      <c r="U507" s="55"/>
      <c r="V507" s="55"/>
      <c r="W507" s="85"/>
    </row>
    <row r="508" spans="1:23" x14ac:dyDescent="0.3">
      <c r="A508" s="1"/>
      <c r="B508" s="14">
        <v>474</v>
      </c>
      <c r="C508" s="64">
        <v>42843</v>
      </c>
      <c r="D508" s="184" t="s">
        <v>25</v>
      </c>
      <c r="E508" s="185"/>
      <c r="F508" s="54"/>
      <c r="G508" s="67"/>
      <c r="H508" s="55"/>
      <c r="I508" s="55"/>
      <c r="J508" s="57">
        <f t="shared" si="181"/>
        <v>0</v>
      </c>
      <c r="K508" s="56"/>
      <c r="L508" s="67"/>
      <c r="M508" s="56">
        <f t="shared" si="194"/>
        <v>0</v>
      </c>
      <c r="N508" s="56"/>
      <c r="O508" s="56"/>
      <c r="P508" s="56"/>
      <c r="Q508" s="65"/>
      <c r="R508" s="65"/>
      <c r="S508" s="55"/>
      <c r="T508" s="55"/>
      <c r="U508" s="55"/>
      <c r="V508" s="55"/>
      <c r="W508" s="85"/>
    </row>
    <row r="509" spans="1:23" x14ac:dyDescent="0.3">
      <c r="A509" s="1"/>
      <c r="B509" s="14">
        <v>475</v>
      </c>
      <c r="C509" s="64">
        <v>42844</v>
      </c>
      <c r="D509" s="184" t="s">
        <v>25</v>
      </c>
      <c r="E509" s="185"/>
      <c r="F509" s="54"/>
      <c r="G509" s="67"/>
      <c r="H509" s="55"/>
      <c r="I509" s="55"/>
      <c r="J509" s="57">
        <f t="shared" si="181"/>
        <v>0</v>
      </c>
      <c r="K509" s="56"/>
      <c r="L509" s="67"/>
      <c r="M509" s="56">
        <f t="shared" si="194"/>
        <v>0</v>
      </c>
      <c r="N509" s="56"/>
      <c r="O509" s="56"/>
      <c r="P509" s="56"/>
      <c r="Q509" s="65"/>
      <c r="R509" s="65"/>
      <c r="S509" s="55"/>
      <c r="T509" s="55"/>
      <c r="U509" s="55"/>
      <c r="V509" s="55"/>
      <c r="W509" s="85"/>
    </row>
    <row r="510" spans="1:23" x14ac:dyDescent="0.3">
      <c r="A510" s="1"/>
      <c r="B510" s="14">
        <v>476</v>
      </c>
      <c r="C510" s="64">
        <v>42845</v>
      </c>
      <c r="D510" s="184" t="s">
        <v>25</v>
      </c>
      <c r="E510" s="185"/>
      <c r="F510" s="54"/>
      <c r="G510" s="67"/>
      <c r="H510" s="55"/>
      <c r="I510" s="55"/>
      <c r="J510" s="57">
        <f t="shared" si="181"/>
        <v>0</v>
      </c>
      <c r="K510" s="56"/>
      <c r="L510" s="67"/>
      <c r="M510" s="56">
        <f t="shared" si="194"/>
        <v>0</v>
      </c>
      <c r="N510" s="56"/>
      <c r="O510" s="56"/>
      <c r="P510" s="56"/>
      <c r="Q510" s="65"/>
      <c r="R510" s="65"/>
      <c r="S510" s="55"/>
      <c r="T510" s="55"/>
      <c r="U510" s="55"/>
      <c r="V510" s="55"/>
      <c r="W510" s="85"/>
    </row>
    <row r="511" spans="1:23" x14ac:dyDescent="0.3">
      <c r="A511" s="1"/>
      <c r="B511" s="14">
        <v>477</v>
      </c>
      <c r="C511" s="64">
        <v>42846</v>
      </c>
      <c r="D511" s="59">
        <v>0.43798611111111113</v>
      </c>
      <c r="E511" s="59" t="s">
        <v>47</v>
      </c>
      <c r="F511" s="54"/>
      <c r="G511" s="67">
        <v>12</v>
      </c>
      <c r="H511" s="55">
        <f t="shared" si="180"/>
        <v>1.5</v>
      </c>
      <c r="I511" s="55">
        <f t="shared" si="183"/>
        <v>10.5</v>
      </c>
      <c r="J511" s="57">
        <f t="shared" si="181"/>
        <v>0.5</v>
      </c>
      <c r="K511" s="56">
        <f t="shared" si="184"/>
        <v>0.5</v>
      </c>
      <c r="L511" s="67">
        <f t="shared" si="185"/>
        <v>0</v>
      </c>
      <c r="M511" s="56">
        <f t="shared" si="194"/>
        <v>71</v>
      </c>
      <c r="N511" s="56"/>
      <c r="O511" s="56"/>
      <c r="P511" s="56"/>
      <c r="Q511" s="65"/>
      <c r="R511" s="65"/>
      <c r="S511" s="55"/>
      <c r="T511" s="55"/>
      <c r="U511" s="55"/>
      <c r="V511" s="55"/>
      <c r="W511" s="85"/>
    </row>
    <row r="512" spans="1:23" x14ac:dyDescent="0.3">
      <c r="A512" s="1"/>
      <c r="B512" s="14">
        <v>478</v>
      </c>
      <c r="C512" s="64">
        <v>42847</v>
      </c>
      <c r="D512" s="59" t="s">
        <v>47</v>
      </c>
      <c r="E512" s="59" t="s">
        <v>47</v>
      </c>
      <c r="F512" s="54"/>
      <c r="G512" s="67">
        <v>12.5</v>
      </c>
      <c r="H512" s="55">
        <f t="shared" si="180"/>
        <v>1.5</v>
      </c>
      <c r="I512" s="55">
        <f t="shared" si="183"/>
        <v>11</v>
      </c>
      <c r="J512" s="57">
        <f t="shared" si="181"/>
        <v>1</v>
      </c>
      <c r="K512" s="56">
        <f t="shared" si="184"/>
        <v>1</v>
      </c>
      <c r="L512" s="67">
        <f t="shared" si="185"/>
        <v>0</v>
      </c>
      <c r="M512" s="56">
        <f t="shared" si="194"/>
        <v>141</v>
      </c>
      <c r="N512" s="56"/>
      <c r="O512" s="56"/>
      <c r="P512" s="56"/>
      <c r="Q512" s="65"/>
      <c r="R512" s="65"/>
      <c r="S512" s="55"/>
      <c r="T512" s="55"/>
      <c r="U512" s="55"/>
      <c r="V512" s="55"/>
      <c r="W512" s="85"/>
    </row>
    <row r="513" spans="1:23" x14ac:dyDescent="0.3">
      <c r="A513" s="1"/>
      <c r="B513" s="14">
        <v>479</v>
      </c>
      <c r="C513" s="64">
        <v>42848</v>
      </c>
      <c r="D513" s="59" t="s">
        <v>47</v>
      </c>
      <c r="E513" s="59" t="s">
        <v>47</v>
      </c>
      <c r="F513" s="54"/>
      <c r="G513" s="67">
        <v>12</v>
      </c>
      <c r="H513" s="55">
        <f t="shared" si="180"/>
        <v>1.5</v>
      </c>
      <c r="I513" s="55">
        <f t="shared" si="183"/>
        <v>10.5</v>
      </c>
      <c r="J513" s="57">
        <f t="shared" si="181"/>
        <v>0.5</v>
      </c>
      <c r="K513" s="56">
        <f t="shared" si="184"/>
        <v>0.5</v>
      </c>
      <c r="L513" s="67">
        <f t="shared" si="185"/>
        <v>0</v>
      </c>
      <c r="M513" s="56">
        <f t="shared" si="194"/>
        <v>71</v>
      </c>
      <c r="N513" s="56"/>
      <c r="O513" s="56"/>
      <c r="P513" s="56"/>
      <c r="Q513" s="65"/>
      <c r="R513" s="65"/>
      <c r="S513" s="55"/>
      <c r="T513" s="55"/>
      <c r="U513" s="55"/>
      <c r="V513" s="55"/>
      <c r="W513" s="85"/>
    </row>
    <row r="514" spans="1:23" x14ac:dyDescent="0.3">
      <c r="A514" s="1"/>
      <c r="B514" s="14">
        <v>480</v>
      </c>
      <c r="C514" s="64">
        <v>42849</v>
      </c>
      <c r="D514" s="59" t="s">
        <v>47</v>
      </c>
      <c r="E514" s="59" t="s">
        <v>47</v>
      </c>
      <c r="F514" s="54"/>
      <c r="G514" s="67">
        <v>10</v>
      </c>
      <c r="H514" s="55">
        <f t="shared" si="180"/>
        <v>1.5</v>
      </c>
      <c r="I514" s="55">
        <f t="shared" si="183"/>
        <v>8.5</v>
      </c>
      <c r="J514" s="57">
        <f t="shared" si="181"/>
        <v>0</v>
      </c>
      <c r="K514" s="56">
        <f t="shared" si="184"/>
        <v>0</v>
      </c>
      <c r="L514" s="67">
        <f t="shared" si="185"/>
        <v>0</v>
      </c>
      <c r="M514" s="56">
        <f t="shared" si="194"/>
        <v>0</v>
      </c>
      <c r="N514" s="56"/>
      <c r="O514" s="56"/>
      <c r="P514" s="56"/>
      <c r="Q514" s="65"/>
      <c r="R514" s="65"/>
      <c r="S514" s="55"/>
      <c r="T514" s="55"/>
      <c r="U514" s="55"/>
      <c r="V514" s="55"/>
      <c r="W514" s="85"/>
    </row>
    <row r="515" spans="1:23" x14ac:dyDescent="0.3">
      <c r="A515" s="1"/>
      <c r="B515" s="14">
        <v>481</v>
      </c>
      <c r="C515" s="64">
        <v>42850</v>
      </c>
      <c r="D515" s="59" t="s">
        <v>47</v>
      </c>
      <c r="E515" s="59" t="s">
        <v>47</v>
      </c>
      <c r="F515" s="54"/>
      <c r="G515" s="67">
        <v>11.5</v>
      </c>
      <c r="H515" s="55">
        <f t="shared" si="180"/>
        <v>1.5</v>
      </c>
      <c r="I515" s="55">
        <f t="shared" si="183"/>
        <v>10</v>
      </c>
      <c r="J515" s="57">
        <f t="shared" si="181"/>
        <v>0</v>
      </c>
      <c r="K515" s="56">
        <f t="shared" si="184"/>
        <v>0</v>
      </c>
      <c r="L515" s="67">
        <f t="shared" si="185"/>
        <v>0</v>
      </c>
      <c r="M515" s="56">
        <f t="shared" si="194"/>
        <v>0</v>
      </c>
      <c r="N515" s="56"/>
      <c r="O515" s="56"/>
      <c r="P515" s="56"/>
      <c r="Q515" s="65"/>
      <c r="R515" s="65"/>
      <c r="S515" s="55"/>
      <c r="T515" s="55"/>
      <c r="U515" s="55"/>
      <c r="V515" s="55"/>
      <c r="W515" s="85"/>
    </row>
    <row r="516" spans="1:23" x14ac:dyDescent="0.3">
      <c r="A516" s="1"/>
      <c r="B516" s="14">
        <v>482</v>
      </c>
      <c r="C516" s="64">
        <v>42851</v>
      </c>
      <c r="D516" s="59" t="s">
        <v>47</v>
      </c>
      <c r="E516" s="59" t="s">
        <v>47</v>
      </c>
      <c r="F516" s="54"/>
      <c r="G516" s="67">
        <v>11.5</v>
      </c>
      <c r="H516" s="55">
        <f t="shared" si="180"/>
        <v>1.5</v>
      </c>
      <c r="I516" s="55">
        <f t="shared" si="183"/>
        <v>10</v>
      </c>
      <c r="J516" s="57">
        <f t="shared" si="181"/>
        <v>0</v>
      </c>
      <c r="K516" s="56">
        <f t="shared" si="184"/>
        <v>0</v>
      </c>
      <c r="L516" s="67">
        <f t="shared" si="185"/>
        <v>0</v>
      </c>
      <c r="M516" s="56">
        <f t="shared" si="194"/>
        <v>0</v>
      </c>
      <c r="N516" s="56"/>
      <c r="O516" s="56"/>
      <c r="P516" s="56"/>
      <c r="Q516" s="65"/>
      <c r="R516" s="65"/>
      <c r="S516" s="55"/>
      <c r="T516" s="55"/>
      <c r="U516" s="55"/>
      <c r="V516" s="55"/>
      <c r="W516" s="85"/>
    </row>
    <row r="517" spans="1:23" x14ac:dyDescent="0.3">
      <c r="A517" s="1"/>
      <c r="B517" s="14">
        <v>483</v>
      </c>
      <c r="C517" s="64">
        <v>42852</v>
      </c>
      <c r="D517" s="59" t="s">
        <v>47</v>
      </c>
      <c r="E517" s="59" t="s">
        <v>47</v>
      </c>
      <c r="F517" s="54"/>
      <c r="G517" s="67">
        <v>11.5</v>
      </c>
      <c r="H517" s="55">
        <f t="shared" si="180"/>
        <v>1.5</v>
      </c>
      <c r="I517" s="55">
        <f t="shared" si="183"/>
        <v>10</v>
      </c>
      <c r="J517" s="57">
        <f>IF(I517-8&lt;0,0,(I517-8))</f>
        <v>2</v>
      </c>
      <c r="K517" s="56">
        <f t="shared" si="184"/>
        <v>2</v>
      </c>
      <c r="L517" s="67">
        <f t="shared" si="185"/>
        <v>0</v>
      </c>
      <c r="M517" s="56">
        <f t="shared" si="194"/>
        <v>283</v>
      </c>
      <c r="N517" s="56"/>
      <c r="O517" s="56"/>
      <c r="P517" s="56"/>
      <c r="Q517" s="65"/>
      <c r="R517" s="65"/>
      <c r="S517" s="55" t="s">
        <v>228</v>
      </c>
      <c r="T517" s="113">
        <v>1135</v>
      </c>
      <c r="U517" s="55"/>
      <c r="V517" s="55"/>
      <c r="W517" s="85"/>
    </row>
    <row r="518" spans="1:23" x14ac:dyDescent="0.3">
      <c r="A518" s="1"/>
      <c r="B518" s="14">
        <v>484</v>
      </c>
      <c r="C518" s="64">
        <v>42853</v>
      </c>
      <c r="D518" s="184" t="s">
        <v>25</v>
      </c>
      <c r="E518" s="185"/>
      <c r="F518" s="54"/>
      <c r="G518" s="67"/>
      <c r="H518" s="55"/>
      <c r="I518" s="55"/>
      <c r="J518" s="57">
        <f t="shared" si="181"/>
        <v>0</v>
      </c>
      <c r="K518" s="56"/>
      <c r="L518" s="67"/>
      <c r="M518" s="56">
        <f t="shared" si="194"/>
        <v>0</v>
      </c>
      <c r="N518" s="56"/>
      <c r="O518" s="56"/>
      <c r="P518" s="56"/>
      <c r="Q518" s="65"/>
      <c r="R518" s="65"/>
      <c r="S518" s="55"/>
      <c r="T518" s="55"/>
      <c r="U518" s="55"/>
      <c r="V518" s="55"/>
      <c r="W518" s="85"/>
    </row>
    <row r="519" spans="1:23" x14ac:dyDescent="0.3">
      <c r="A519" s="1"/>
      <c r="B519" s="14">
        <v>485</v>
      </c>
      <c r="C519" s="64">
        <v>42854</v>
      </c>
      <c r="D519" s="59" t="s">
        <v>47</v>
      </c>
      <c r="E519" s="59">
        <v>0.94111111111111112</v>
      </c>
      <c r="F519" s="54"/>
      <c r="G519" s="67">
        <v>8</v>
      </c>
      <c r="H519" s="55">
        <f t="shared" si="180"/>
        <v>0.5</v>
      </c>
      <c r="I519" s="55">
        <f t="shared" si="183"/>
        <v>7.5</v>
      </c>
      <c r="J519" s="57">
        <f t="shared" si="181"/>
        <v>0</v>
      </c>
      <c r="K519" s="56">
        <f t="shared" si="184"/>
        <v>0</v>
      </c>
      <c r="L519" s="67">
        <f t="shared" si="185"/>
        <v>0</v>
      </c>
      <c r="M519" s="56">
        <f t="shared" si="194"/>
        <v>0</v>
      </c>
      <c r="N519" s="56"/>
      <c r="O519" s="56"/>
      <c r="P519" s="56"/>
      <c r="Q519" s="65"/>
      <c r="R519" s="65"/>
      <c r="S519" s="55"/>
      <c r="T519" s="55"/>
      <c r="U519" s="55"/>
      <c r="V519" s="55"/>
      <c r="W519" s="85"/>
    </row>
    <row r="520" spans="1:23" x14ac:dyDescent="0.3">
      <c r="A520" s="1"/>
      <c r="B520" s="14">
        <v>486</v>
      </c>
      <c r="C520" s="64">
        <v>42855</v>
      </c>
      <c r="D520" s="59">
        <v>0.43980324074074079</v>
      </c>
      <c r="E520" s="59">
        <v>0.95886574074074071</v>
      </c>
      <c r="F520" s="54">
        <f t="shared" ref="F520:F558" si="195">E520-D520</f>
        <v>0.51906249999999998</v>
      </c>
      <c r="G520" s="67">
        <v>12.5</v>
      </c>
      <c r="H520" s="55">
        <f t="shared" si="180"/>
        <v>1.5</v>
      </c>
      <c r="I520" s="55">
        <f t="shared" si="183"/>
        <v>11</v>
      </c>
      <c r="J520" s="57">
        <f t="shared" si="181"/>
        <v>1</v>
      </c>
      <c r="K520" s="56">
        <f t="shared" si="184"/>
        <v>1</v>
      </c>
      <c r="L520" s="67">
        <f t="shared" si="185"/>
        <v>0</v>
      </c>
      <c r="M520" s="56">
        <f t="shared" si="194"/>
        <v>141</v>
      </c>
      <c r="N520" s="56">
        <v>2</v>
      </c>
      <c r="O520" s="56">
        <v>7.5</v>
      </c>
      <c r="P520" s="56">
        <f>IF(O520&gt;6,ROUND(N520*4/3*106+6*5/3*106+(O520-6)*8/3*106,0),ROUND(N520*4/3*106+O520*5/3*106,0))</f>
        <v>1767</v>
      </c>
      <c r="Q520" s="65"/>
      <c r="R520" s="65"/>
      <c r="S520" s="55"/>
      <c r="T520" s="55"/>
      <c r="U520" s="55"/>
      <c r="V520" s="55"/>
      <c r="W520" s="85"/>
    </row>
    <row r="521" spans="1:23" x14ac:dyDescent="0.3">
      <c r="A521" s="8" t="s">
        <v>6</v>
      </c>
      <c r="B521" s="14">
        <v>487</v>
      </c>
      <c r="C521" s="64">
        <v>42856</v>
      </c>
      <c r="D521" s="59">
        <v>0.43671296296296297</v>
      </c>
      <c r="E521" s="59">
        <v>0.81082175925925926</v>
      </c>
      <c r="F521" s="54">
        <f t="shared" si="195"/>
        <v>0.37410879629629629</v>
      </c>
      <c r="G521" s="67">
        <v>9</v>
      </c>
      <c r="H521" s="55">
        <f t="shared" si="180"/>
        <v>1.5</v>
      </c>
      <c r="I521" s="55">
        <f>IF((G521="？"),"?",(G521-H521))</f>
        <v>7.5</v>
      </c>
      <c r="J521" s="57">
        <f>IF(I521-8&lt;0,0,(I521-8))</f>
        <v>0</v>
      </c>
      <c r="K521" s="56">
        <f>IF(2&lt;J521,2,J521)</f>
        <v>0</v>
      </c>
      <c r="L521" s="67">
        <f>J521-K521</f>
        <v>0</v>
      </c>
      <c r="M521" s="56">
        <f>IF(K521="?",0,ROUND(110*4/3*K521+110*5/3*L521,0))</f>
        <v>0</v>
      </c>
      <c r="N521" s="56"/>
      <c r="O521" s="56"/>
      <c r="P521" s="56"/>
      <c r="Q521" s="65"/>
      <c r="R521" s="65"/>
      <c r="S521" s="55"/>
      <c r="T521" s="55"/>
      <c r="U521" s="55" t="s">
        <v>228</v>
      </c>
      <c r="V521" s="113">
        <v>883</v>
      </c>
      <c r="W521" s="85" t="s">
        <v>23</v>
      </c>
    </row>
    <row r="522" spans="1:23" x14ac:dyDescent="0.3">
      <c r="A522" s="1" t="s">
        <v>122</v>
      </c>
      <c r="B522" s="14">
        <v>488</v>
      </c>
      <c r="C522" s="64">
        <v>42857</v>
      </c>
      <c r="D522" s="59" t="s">
        <v>47</v>
      </c>
      <c r="E522" s="59" t="s">
        <v>47</v>
      </c>
      <c r="F522" s="54"/>
      <c r="G522" s="67">
        <v>10</v>
      </c>
      <c r="H522" s="55">
        <f t="shared" si="180"/>
        <v>1.5</v>
      </c>
      <c r="I522" s="55">
        <f t="shared" ref="I522:I553" si="196">IF((G522="？"),"?",(G522-H522))</f>
        <v>8.5</v>
      </c>
      <c r="J522" s="57">
        <f t="shared" si="181"/>
        <v>0</v>
      </c>
      <c r="K522" s="56">
        <f t="shared" ref="K522:K553" si="197">IF(2&lt;J522,2,J522)</f>
        <v>0</v>
      </c>
      <c r="L522" s="67">
        <f t="shared" ref="L522:L553" si="198">J522-K522</f>
        <v>0</v>
      </c>
      <c r="M522" s="56">
        <f t="shared" ref="M522:M524" si="199">IF(K522="?",0,ROUND(110*4/3*K522+110*5/3*L522,0))</f>
        <v>0</v>
      </c>
      <c r="N522" s="56">
        <v>2</v>
      </c>
      <c r="O522" s="56">
        <v>6.5</v>
      </c>
      <c r="P522" s="56">
        <f t="shared" ref="P522:P524" si="200">IF(O522&gt;6,ROUND(N522*4/3*110+6*5/3*110+(O522-6)*8/3*110,0),ROUND(N522*4/3*110+O522*5/3*110,0))</f>
        <v>1540</v>
      </c>
      <c r="Q522" s="65"/>
      <c r="R522" s="65"/>
      <c r="S522" s="55"/>
      <c r="T522" s="55"/>
      <c r="U522" s="55"/>
      <c r="V522" s="55"/>
      <c r="W522" s="85"/>
    </row>
    <row r="523" spans="1:23" x14ac:dyDescent="0.3">
      <c r="A523" s="1" t="s">
        <v>123</v>
      </c>
      <c r="B523" s="14">
        <v>489</v>
      </c>
      <c r="C523" s="64">
        <v>42858</v>
      </c>
      <c r="D523" s="184" t="s">
        <v>25</v>
      </c>
      <c r="E523" s="185"/>
      <c r="F523" s="54"/>
      <c r="G523" s="67"/>
      <c r="H523" s="55"/>
      <c r="I523" s="55"/>
      <c r="J523" s="57">
        <f t="shared" si="181"/>
        <v>0</v>
      </c>
      <c r="K523" s="56"/>
      <c r="L523" s="67"/>
      <c r="M523" s="56">
        <f t="shared" si="199"/>
        <v>0</v>
      </c>
      <c r="N523" s="56"/>
      <c r="O523" s="56"/>
      <c r="P523" s="56"/>
      <c r="Q523" s="65"/>
      <c r="R523" s="65"/>
      <c r="S523" s="55"/>
      <c r="T523" s="55"/>
      <c r="U523" s="55"/>
      <c r="V523" s="55"/>
      <c r="W523" s="85"/>
    </row>
    <row r="524" spans="1:23" x14ac:dyDescent="0.3">
      <c r="A524" s="1" t="s">
        <v>180</v>
      </c>
      <c r="B524" s="14">
        <v>490</v>
      </c>
      <c r="C524" s="64">
        <v>42859</v>
      </c>
      <c r="D524" s="59">
        <v>0.46278935185185183</v>
      </c>
      <c r="E524" s="59">
        <v>0.91806712962962955</v>
      </c>
      <c r="F524" s="54">
        <f t="shared" si="195"/>
        <v>0.45527777777777773</v>
      </c>
      <c r="G524" s="67">
        <v>11</v>
      </c>
      <c r="H524" s="55">
        <f t="shared" si="180"/>
        <v>1.5</v>
      </c>
      <c r="I524" s="55">
        <f t="shared" si="196"/>
        <v>9.5</v>
      </c>
      <c r="J524" s="57">
        <f t="shared" si="181"/>
        <v>0</v>
      </c>
      <c r="K524" s="56">
        <f t="shared" si="197"/>
        <v>0</v>
      </c>
      <c r="L524" s="67">
        <f t="shared" si="198"/>
        <v>0</v>
      </c>
      <c r="M524" s="56">
        <f t="shared" si="199"/>
        <v>0</v>
      </c>
      <c r="N524" s="56">
        <v>2</v>
      </c>
      <c r="O524" s="56">
        <v>7.5</v>
      </c>
      <c r="P524" s="56">
        <f t="shared" si="200"/>
        <v>1833</v>
      </c>
      <c r="Q524" s="65"/>
      <c r="R524" s="65"/>
      <c r="S524" s="55"/>
      <c r="T524" s="55"/>
      <c r="U524" s="55"/>
      <c r="V524" s="55"/>
      <c r="W524" s="85"/>
    </row>
    <row r="525" spans="1:23" x14ac:dyDescent="0.3">
      <c r="A525" s="1" t="s">
        <v>52</v>
      </c>
      <c r="B525" s="14"/>
      <c r="C525" s="19" t="s">
        <v>5</v>
      </c>
      <c r="D525" s="19"/>
      <c r="E525" s="19"/>
      <c r="F525" s="20"/>
      <c r="G525" s="21">
        <f t="shared" ref="G525:M525" si="201">SUM(G497:G524)</f>
        <v>227</v>
      </c>
      <c r="H525" s="21">
        <f t="shared" si="201"/>
        <v>29.5</v>
      </c>
      <c r="I525" s="21">
        <f t="shared" si="201"/>
        <v>197.5</v>
      </c>
      <c r="J525" s="21">
        <f t="shared" si="201"/>
        <v>6</v>
      </c>
      <c r="K525" s="21">
        <f t="shared" si="201"/>
        <v>6</v>
      </c>
      <c r="L525" s="111">
        <f t="shared" si="201"/>
        <v>0</v>
      </c>
      <c r="M525" s="21">
        <f t="shared" si="201"/>
        <v>848</v>
      </c>
      <c r="N525" s="21">
        <f t="shared" ref="N525:P525" si="202">SUM(N497:N524)</f>
        <v>6</v>
      </c>
      <c r="O525" s="21">
        <f t="shared" si="202"/>
        <v>21.5</v>
      </c>
      <c r="P525" s="21">
        <f t="shared" si="202"/>
        <v>5140</v>
      </c>
      <c r="Q525" s="21">
        <f t="shared" ref="Q525:T525" si="203">SUM(Q497:Q524)</f>
        <v>0</v>
      </c>
      <c r="R525" s="21">
        <f t="shared" si="203"/>
        <v>0</v>
      </c>
      <c r="S525" s="21">
        <v>1</v>
      </c>
      <c r="T525" s="21">
        <f t="shared" si="203"/>
        <v>1135</v>
      </c>
      <c r="U525" s="21">
        <v>1</v>
      </c>
      <c r="V525" s="21">
        <v>883</v>
      </c>
      <c r="W525" s="106" t="s">
        <v>203</v>
      </c>
    </row>
    <row r="526" spans="1:23" ht="32.4" x14ac:dyDescent="0.3">
      <c r="A526" s="1"/>
      <c r="B526" s="127"/>
      <c r="C526" s="116" t="s">
        <v>230</v>
      </c>
      <c r="D526" s="114"/>
      <c r="E526" s="115"/>
      <c r="F526" s="20"/>
      <c r="G526" s="141">
        <f>G525-G517</f>
        <v>215.5</v>
      </c>
      <c r="H526" s="141">
        <f t="shared" ref="H526" si="204">H525-H517</f>
        <v>28</v>
      </c>
      <c r="I526" s="141">
        <f>I525-I517-J521</f>
        <v>187.5</v>
      </c>
      <c r="J526" s="141">
        <f t="shared" ref="J526:L526" si="205">J525-J517-K521</f>
        <v>4</v>
      </c>
      <c r="K526" s="141">
        <f t="shared" si="205"/>
        <v>4</v>
      </c>
      <c r="L526" s="141">
        <f t="shared" si="205"/>
        <v>0</v>
      </c>
      <c r="M526" s="141">
        <f>M525-M517-Q521</f>
        <v>565</v>
      </c>
      <c r="N526" s="141">
        <f t="shared" ref="N526:P526" si="206">N525</f>
        <v>6</v>
      </c>
      <c r="O526" s="141">
        <f t="shared" si="206"/>
        <v>21.5</v>
      </c>
      <c r="P526" s="141">
        <f t="shared" si="206"/>
        <v>5140</v>
      </c>
      <c r="Q526" s="141">
        <f t="shared" ref="Q526:V526" si="207">Q525</f>
        <v>0</v>
      </c>
      <c r="R526" s="141">
        <f t="shared" si="207"/>
        <v>0</v>
      </c>
      <c r="S526" s="141">
        <f t="shared" si="207"/>
        <v>1</v>
      </c>
      <c r="T526" s="141">
        <f t="shared" si="207"/>
        <v>1135</v>
      </c>
      <c r="U526" s="141">
        <f t="shared" si="207"/>
        <v>1</v>
      </c>
      <c r="V526" s="141">
        <f t="shared" si="207"/>
        <v>883</v>
      </c>
      <c r="W526" s="106"/>
    </row>
    <row r="527" spans="1:23" x14ac:dyDescent="0.3">
      <c r="B527" s="14">
        <v>491</v>
      </c>
      <c r="C527" s="24">
        <v>42860</v>
      </c>
      <c r="D527" s="44">
        <v>0.47288194444444448</v>
      </c>
      <c r="E527" s="44">
        <v>0.93998842592592602</v>
      </c>
      <c r="F527" s="16">
        <f t="shared" si="195"/>
        <v>0.46710648148148154</v>
      </c>
      <c r="G527" s="33">
        <v>11</v>
      </c>
      <c r="H527" s="33">
        <f t="shared" si="180"/>
        <v>1.5</v>
      </c>
      <c r="I527" s="17">
        <f t="shared" si="196"/>
        <v>9.5</v>
      </c>
      <c r="J527" s="13">
        <f t="shared" si="181"/>
        <v>0</v>
      </c>
      <c r="K527" s="38">
        <f t="shared" si="197"/>
        <v>0</v>
      </c>
      <c r="L527" s="33">
        <f t="shared" si="198"/>
        <v>0</v>
      </c>
      <c r="M527" s="75">
        <f t="shared" ref="M527:M553" si="208">IF(K527="?",0,ROUND(110*4/3*K527+110*5/3*L527,0))</f>
        <v>0</v>
      </c>
      <c r="N527" s="75"/>
      <c r="O527" s="75"/>
      <c r="P527" s="75"/>
      <c r="Q527" s="49"/>
      <c r="R527" s="49"/>
      <c r="S527" s="17"/>
      <c r="T527" s="17"/>
      <c r="U527" s="17"/>
      <c r="V527" s="17"/>
      <c r="W527" s="85"/>
    </row>
    <row r="528" spans="1:23" x14ac:dyDescent="0.3">
      <c r="A528" s="48"/>
      <c r="B528" s="14">
        <v>492</v>
      </c>
      <c r="C528" s="24">
        <v>42861</v>
      </c>
      <c r="D528" s="44">
        <v>0.43434027777777778</v>
      </c>
      <c r="E528" s="44">
        <v>0.94270833333333337</v>
      </c>
      <c r="F528" s="16">
        <f t="shared" si="195"/>
        <v>0.50836805555555564</v>
      </c>
      <c r="G528" s="33">
        <v>12</v>
      </c>
      <c r="H528" s="33">
        <f t="shared" si="180"/>
        <v>1.5</v>
      </c>
      <c r="I528" s="17">
        <f t="shared" si="196"/>
        <v>10.5</v>
      </c>
      <c r="J528" s="13">
        <f t="shared" si="181"/>
        <v>0.5</v>
      </c>
      <c r="K528" s="38">
        <f t="shared" si="197"/>
        <v>0.5</v>
      </c>
      <c r="L528" s="33">
        <f t="shared" si="198"/>
        <v>0</v>
      </c>
      <c r="M528" s="75">
        <f t="shared" si="208"/>
        <v>73</v>
      </c>
      <c r="N528" s="75"/>
      <c r="O528" s="75"/>
      <c r="P528" s="75"/>
      <c r="Q528" s="49"/>
      <c r="R528" s="49"/>
      <c r="S528" s="17"/>
      <c r="T528" s="17"/>
      <c r="U528" s="17"/>
      <c r="V528" s="17"/>
      <c r="W528" s="85"/>
    </row>
    <row r="529" spans="1:23" x14ac:dyDescent="0.3">
      <c r="A529" s="48"/>
      <c r="B529" s="14">
        <v>493</v>
      </c>
      <c r="C529" s="24">
        <v>42862</v>
      </c>
      <c r="D529" s="44">
        <v>0.51618055555555553</v>
      </c>
      <c r="E529" s="44">
        <v>0.97563657407407411</v>
      </c>
      <c r="F529" s="16">
        <f t="shared" si="195"/>
        <v>0.45945601851851858</v>
      </c>
      <c r="G529" s="33">
        <v>11</v>
      </c>
      <c r="H529" s="33">
        <f t="shared" si="180"/>
        <v>1.5</v>
      </c>
      <c r="I529" s="17">
        <f t="shared" si="196"/>
        <v>9.5</v>
      </c>
      <c r="J529" s="13">
        <f>IF(I529-8&lt;0,0,(I529-8))</f>
        <v>1.5</v>
      </c>
      <c r="K529" s="38">
        <f t="shared" si="197"/>
        <v>1.5</v>
      </c>
      <c r="L529" s="33">
        <f t="shared" si="198"/>
        <v>0</v>
      </c>
      <c r="M529" s="75">
        <f t="shared" si="208"/>
        <v>220</v>
      </c>
      <c r="N529" s="75"/>
      <c r="O529" s="75"/>
      <c r="P529" s="75"/>
      <c r="Q529" s="49" t="s">
        <v>228</v>
      </c>
      <c r="R529" s="49">
        <f>ROUND(110*2*4/3+110*6*5/3+110*4*8/3,0)</f>
        <v>2567</v>
      </c>
      <c r="S529" s="17"/>
      <c r="T529" s="17"/>
      <c r="U529" s="17"/>
      <c r="V529" s="17"/>
      <c r="W529" s="85"/>
    </row>
    <row r="530" spans="1:23" x14ac:dyDescent="0.3">
      <c r="A530" s="48"/>
      <c r="B530" s="14">
        <v>494</v>
      </c>
      <c r="C530" s="24">
        <v>42863</v>
      </c>
      <c r="D530" s="44">
        <v>0.65553240740740748</v>
      </c>
      <c r="E530" s="44">
        <v>0.92789351851851853</v>
      </c>
      <c r="F530" s="16">
        <f t="shared" si="195"/>
        <v>0.27236111111111105</v>
      </c>
      <c r="G530" s="33">
        <v>6.5</v>
      </c>
      <c r="H530" s="33">
        <f t="shared" si="180"/>
        <v>0.5</v>
      </c>
      <c r="I530" s="17">
        <f t="shared" si="196"/>
        <v>6</v>
      </c>
      <c r="J530" s="13">
        <f t="shared" si="181"/>
        <v>0</v>
      </c>
      <c r="K530" s="38">
        <f t="shared" si="197"/>
        <v>0</v>
      </c>
      <c r="L530" s="33">
        <f t="shared" si="198"/>
        <v>0</v>
      </c>
      <c r="M530" s="75">
        <f t="shared" si="208"/>
        <v>0</v>
      </c>
      <c r="N530" s="75"/>
      <c r="O530" s="75"/>
      <c r="P530" s="75"/>
      <c r="Q530" s="49"/>
      <c r="R530" s="49"/>
      <c r="S530" s="17"/>
      <c r="T530" s="17"/>
      <c r="U530" s="17"/>
      <c r="V530" s="17"/>
      <c r="W530" s="85"/>
    </row>
    <row r="531" spans="1:23" x14ac:dyDescent="0.3">
      <c r="A531" s="48"/>
      <c r="B531" s="14">
        <v>495</v>
      </c>
      <c r="C531" s="24">
        <v>42864</v>
      </c>
      <c r="D531" s="44">
        <v>0.62818287037037035</v>
      </c>
      <c r="E531" s="44">
        <v>0.92031249999999998</v>
      </c>
      <c r="F531" s="16">
        <f t="shared" si="195"/>
        <v>0.29212962962962963</v>
      </c>
      <c r="G531" s="33">
        <v>7</v>
      </c>
      <c r="H531" s="33">
        <f t="shared" si="180"/>
        <v>0.5</v>
      </c>
      <c r="I531" s="17">
        <f t="shared" si="196"/>
        <v>6.5</v>
      </c>
      <c r="J531" s="13">
        <f t="shared" si="181"/>
        <v>0</v>
      </c>
      <c r="K531" s="38">
        <f t="shared" si="197"/>
        <v>0</v>
      </c>
      <c r="L531" s="33">
        <f t="shared" si="198"/>
        <v>0</v>
      </c>
      <c r="M531" s="75">
        <f t="shared" si="208"/>
        <v>0</v>
      </c>
      <c r="N531" s="75"/>
      <c r="O531" s="75"/>
      <c r="P531" s="75"/>
      <c r="Q531" s="49"/>
      <c r="R531" s="49"/>
      <c r="S531" s="17"/>
      <c r="T531" s="17"/>
      <c r="U531" s="17"/>
      <c r="V531" s="17"/>
      <c r="W531" s="85"/>
    </row>
    <row r="532" spans="1:23" x14ac:dyDescent="0.3">
      <c r="A532" s="48"/>
      <c r="B532" s="14">
        <v>496</v>
      </c>
      <c r="C532" s="24">
        <v>42865</v>
      </c>
      <c r="D532" s="186" t="s">
        <v>25</v>
      </c>
      <c r="E532" s="187"/>
      <c r="F532" s="16"/>
      <c r="G532" s="33"/>
      <c r="H532" s="33"/>
      <c r="I532" s="17"/>
      <c r="J532" s="13">
        <f t="shared" si="181"/>
        <v>0</v>
      </c>
      <c r="K532" s="38"/>
      <c r="L532" s="33"/>
      <c r="M532" s="75">
        <f t="shared" si="208"/>
        <v>0</v>
      </c>
      <c r="N532" s="75"/>
      <c r="O532" s="75"/>
      <c r="P532" s="75"/>
      <c r="Q532" s="49"/>
      <c r="R532" s="49"/>
      <c r="S532" s="17"/>
      <c r="T532" s="17"/>
      <c r="U532" s="17"/>
      <c r="V532" s="17"/>
      <c r="W532" s="85"/>
    </row>
    <row r="533" spans="1:23" x14ac:dyDescent="0.3">
      <c r="A533" s="48"/>
      <c r="B533" s="14">
        <v>497</v>
      </c>
      <c r="C533" s="24">
        <v>42866</v>
      </c>
      <c r="D533" s="44">
        <v>0.50266203703703705</v>
      </c>
      <c r="E533" s="44">
        <v>0.92748842592592595</v>
      </c>
      <c r="F533" s="16">
        <f t="shared" si="195"/>
        <v>0.42482638888888891</v>
      </c>
      <c r="G533" s="33">
        <v>10</v>
      </c>
      <c r="H533" s="33">
        <f t="shared" si="180"/>
        <v>1.5</v>
      </c>
      <c r="I533" s="17">
        <f t="shared" si="196"/>
        <v>8.5</v>
      </c>
      <c r="J533" s="13">
        <f t="shared" si="181"/>
        <v>0</v>
      </c>
      <c r="K533" s="38">
        <f t="shared" si="197"/>
        <v>0</v>
      </c>
      <c r="L533" s="33">
        <f t="shared" si="198"/>
        <v>0</v>
      </c>
      <c r="M533" s="75">
        <f t="shared" si="208"/>
        <v>0</v>
      </c>
      <c r="N533" s="75"/>
      <c r="O533" s="75"/>
      <c r="P533" s="75"/>
      <c r="Q533" s="49"/>
      <c r="R533" s="49"/>
      <c r="S533" s="17"/>
      <c r="T533" s="17"/>
      <c r="U533" s="17"/>
      <c r="V533" s="17"/>
      <c r="W533" s="85"/>
    </row>
    <row r="534" spans="1:23" x14ac:dyDescent="0.3">
      <c r="A534" s="1"/>
      <c r="B534" s="14">
        <v>498</v>
      </c>
      <c r="C534" s="24">
        <v>42867</v>
      </c>
      <c r="D534" s="44" t="s">
        <v>47</v>
      </c>
      <c r="E534" s="44">
        <v>0.93851851851851853</v>
      </c>
      <c r="F534" s="16"/>
      <c r="G534" s="33">
        <v>8.5</v>
      </c>
      <c r="H534" s="33">
        <f t="shared" ref="H534:H592" si="209">IF(G534&gt;=9,1.5,0.5)</f>
        <v>0.5</v>
      </c>
      <c r="I534" s="17">
        <f t="shared" si="196"/>
        <v>8</v>
      </c>
      <c r="J534" s="13">
        <f t="shared" si="181"/>
        <v>0</v>
      </c>
      <c r="K534" s="38">
        <f t="shared" si="197"/>
        <v>0</v>
      </c>
      <c r="L534" s="33">
        <f t="shared" si="198"/>
        <v>0</v>
      </c>
      <c r="M534" s="75">
        <f t="shared" si="208"/>
        <v>0</v>
      </c>
      <c r="N534" s="75"/>
      <c r="O534" s="75"/>
      <c r="P534" s="75"/>
      <c r="Q534" s="49"/>
      <c r="R534" s="49"/>
      <c r="S534" s="17"/>
      <c r="T534" s="17"/>
      <c r="U534" s="17"/>
      <c r="V534" s="17"/>
      <c r="W534" s="85"/>
    </row>
    <row r="535" spans="1:23" x14ac:dyDescent="0.3">
      <c r="A535" s="1"/>
      <c r="B535" s="14">
        <v>499</v>
      </c>
      <c r="C535" s="24">
        <v>42868</v>
      </c>
      <c r="D535" s="44">
        <v>0.51798611111111115</v>
      </c>
      <c r="E535" s="44">
        <v>0.94018518518518512</v>
      </c>
      <c r="F535" s="16">
        <f t="shared" si="195"/>
        <v>0.42219907407407398</v>
      </c>
      <c r="G535" s="33">
        <v>10</v>
      </c>
      <c r="H535" s="33">
        <f t="shared" si="209"/>
        <v>1.5</v>
      </c>
      <c r="I535" s="17">
        <f t="shared" si="196"/>
        <v>8.5</v>
      </c>
      <c r="J535" s="13">
        <f t="shared" si="181"/>
        <v>0</v>
      </c>
      <c r="K535" s="38">
        <f t="shared" si="197"/>
        <v>0</v>
      </c>
      <c r="L535" s="33">
        <f t="shared" si="198"/>
        <v>0</v>
      </c>
      <c r="M535" s="75">
        <f t="shared" si="208"/>
        <v>0</v>
      </c>
      <c r="N535" s="75"/>
      <c r="O535" s="75"/>
      <c r="P535" s="75"/>
      <c r="Q535" s="49"/>
      <c r="R535" s="49"/>
      <c r="S535" s="17"/>
      <c r="T535" s="17"/>
      <c r="U535" s="17"/>
      <c r="V535" s="17"/>
      <c r="W535" s="85"/>
    </row>
    <row r="536" spans="1:23" x14ac:dyDescent="0.3">
      <c r="A536" s="1"/>
      <c r="B536" s="14">
        <v>500</v>
      </c>
      <c r="C536" s="24">
        <v>42869</v>
      </c>
      <c r="D536" s="44">
        <v>0.44138888888888889</v>
      </c>
      <c r="E536" s="44">
        <v>0.76894675925925926</v>
      </c>
      <c r="F536" s="16">
        <f t="shared" si="195"/>
        <v>0.32755787037037037</v>
      </c>
      <c r="G536" s="33">
        <v>8</v>
      </c>
      <c r="H536" s="33">
        <f t="shared" si="209"/>
        <v>0.5</v>
      </c>
      <c r="I536" s="17">
        <f t="shared" si="196"/>
        <v>7.5</v>
      </c>
      <c r="J536" s="13">
        <f t="shared" si="181"/>
        <v>0</v>
      </c>
      <c r="K536" s="38">
        <f t="shared" si="197"/>
        <v>0</v>
      </c>
      <c r="L536" s="33">
        <f t="shared" si="198"/>
        <v>0</v>
      </c>
      <c r="M536" s="75">
        <f t="shared" si="208"/>
        <v>0</v>
      </c>
      <c r="N536" s="75"/>
      <c r="O536" s="75"/>
      <c r="P536" s="75"/>
      <c r="Q536" s="49"/>
      <c r="R536" s="49"/>
      <c r="S536" s="17"/>
      <c r="T536" s="17"/>
      <c r="U536" s="17"/>
      <c r="V536" s="17"/>
      <c r="W536" s="85"/>
    </row>
    <row r="537" spans="1:23" x14ac:dyDescent="0.3">
      <c r="A537" s="1"/>
      <c r="B537" s="14">
        <v>501</v>
      </c>
      <c r="C537" s="24">
        <v>42870</v>
      </c>
      <c r="D537" s="44">
        <v>0.4548726851851852</v>
      </c>
      <c r="E537" s="44">
        <v>0.93579861111111118</v>
      </c>
      <c r="F537" s="16">
        <f t="shared" si="195"/>
        <v>0.48092592592592598</v>
      </c>
      <c r="G537" s="33">
        <v>11.5</v>
      </c>
      <c r="H537" s="33">
        <f t="shared" si="209"/>
        <v>1.5</v>
      </c>
      <c r="I537" s="17">
        <f t="shared" si="196"/>
        <v>10</v>
      </c>
      <c r="J537" s="13">
        <f t="shared" si="181"/>
        <v>0</v>
      </c>
      <c r="K537" s="38">
        <f t="shared" si="197"/>
        <v>0</v>
      </c>
      <c r="L537" s="33">
        <f t="shared" si="198"/>
        <v>0</v>
      </c>
      <c r="M537" s="75">
        <f t="shared" si="208"/>
        <v>0</v>
      </c>
      <c r="N537" s="75"/>
      <c r="O537" s="75"/>
      <c r="P537" s="75"/>
      <c r="Q537" s="49"/>
      <c r="R537" s="49"/>
      <c r="S537" s="17"/>
      <c r="T537" s="17"/>
      <c r="U537" s="17"/>
      <c r="V537" s="17"/>
      <c r="W537" s="85"/>
    </row>
    <row r="538" spans="1:23" x14ac:dyDescent="0.3">
      <c r="A538" s="1"/>
      <c r="B538" s="14">
        <v>502</v>
      </c>
      <c r="C538" s="24">
        <v>42871</v>
      </c>
      <c r="D538" s="44">
        <v>0.45975694444444443</v>
      </c>
      <c r="E538" s="44">
        <v>0.92252314814814806</v>
      </c>
      <c r="F538" s="16">
        <f t="shared" si="195"/>
        <v>0.46276620370370364</v>
      </c>
      <c r="G538" s="33">
        <v>11</v>
      </c>
      <c r="H538" s="33">
        <f t="shared" si="209"/>
        <v>1.5</v>
      </c>
      <c r="I538" s="17">
        <f t="shared" si="196"/>
        <v>9.5</v>
      </c>
      <c r="J538" s="13">
        <f t="shared" si="181"/>
        <v>0</v>
      </c>
      <c r="K538" s="38">
        <f t="shared" si="197"/>
        <v>0</v>
      </c>
      <c r="L538" s="33">
        <f t="shared" si="198"/>
        <v>0</v>
      </c>
      <c r="M538" s="75">
        <f t="shared" si="208"/>
        <v>0</v>
      </c>
      <c r="N538" s="75"/>
      <c r="O538" s="75"/>
      <c r="P538" s="75"/>
      <c r="Q538" s="49"/>
      <c r="R538" s="49"/>
      <c r="S538" s="17"/>
      <c r="T538" s="17"/>
      <c r="U538" s="17"/>
      <c r="V538" s="17"/>
      <c r="W538" s="85"/>
    </row>
    <row r="539" spans="1:23" x14ac:dyDescent="0.3">
      <c r="A539" s="1"/>
      <c r="B539" s="14">
        <v>503</v>
      </c>
      <c r="C539" s="24">
        <v>42872</v>
      </c>
      <c r="D539" s="44">
        <v>0.46598379629629627</v>
      </c>
      <c r="E539" s="44">
        <v>0.77700231481481474</v>
      </c>
      <c r="F539" s="16">
        <f t="shared" si="195"/>
        <v>0.31101851851851847</v>
      </c>
      <c r="G539" s="33">
        <v>7.5</v>
      </c>
      <c r="H539" s="33">
        <f t="shared" si="209"/>
        <v>0.5</v>
      </c>
      <c r="I539" s="17">
        <f t="shared" si="196"/>
        <v>7</v>
      </c>
      <c r="J539" s="13">
        <f>IF(I539-8&lt;0,0,(I539-8))</f>
        <v>0</v>
      </c>
      <c r="K539" s="38">
        <f t="shared" si="197"/>
        <v>0</v>
      </c>
      <c r="L539" s="33">
        <f t="shared" si="198"/>
        <v>0</v>
      </c>
      <c r="M539" s="75">
        <f t="shared" si="208"/>
        <v>0</v>
      </c>
      <c r="N539" s="75"/>
      <c r="O539" s="75"/>
      <c r="P539" s="75"/>
      <c r="Q539" s="49"/>
      <c r="R539" s="49"/>
      <c r="S539" s="17" t="s">
        <v>228</v>
      </c>
      <c r="T539" s="90">
        <v>883</v>
      </c>
      <c r="U539" s="17"/>
      <c r="V539" s="17"/>
      <c r="W539" s="85"/>
    </row>
    <row r="540" spans="1:23" x14ac:dyDescent="0.3">
      <c r="A540" s="1"/>
      <c r="B540" s="14">
        <v>504</v>
      </c>
      <c r="C540" s="24">
        <v>42873</v>
      </c>
      <c r="D540" s="44">
        <v>0.46098379629629632</v>
      </c>
      <c r="E540" s="44">
        <v>0.95374999999999999</v>
      </c>
      <c r="F540" s="16">
        <f t="shared" si="195"/>
        <v>0.49276620370370366</v>
      </c>
      <c r="G540" s="33">
        <v>12</v>
      </c>
      <c r="H540" s="33">
        <f t="shared" si="209"/>
        <v>1.5</v>
      </c>
      <c r="I540" s="17">
        <f t="shared" si="196"/>
        <v>10.5</v>
      </c>
      <c r="J540" s="13">
        <f t="shared" si="181"/>
        <v>0.5</v>
      </c>
      <c r="K540" s="38">
        <f t="shared" si="197"/>
        <v>0.5</v>
      </c>
      <c r="L540" s="33">
        <f t="shared" si="198"/>
        <v>0</v>
      </c>
      <c r="M540" s="75">
        <f t="shared" si="208"/>
        <v>73</v>
      </c>
      <c r="N540" s="75"/>
      <c r="O540" s="75"/>
      <c r="P540" s="75"/>
      <c r="Q540" s="49"/>
      <c r="R540" s="49"/>
      <c r="S540" s="17"/>
      <c r="T540" s="17"/>
      <c r="U540" s="17"/>
      <c r="V540" s="17"/>
      <c r="W540" s="85"/>
    </row>
    <row r="541" spans="1:23" x14ac:dyDescent="0.3">
      <c r="A541" s="1"/>
      <c r="B541" s="14">
        <v>505</v>
      </c>
      <c r="C541" s="24">
        <v>42874</v>
      </c>
      <c r="D541" s="186" t="s">
        <v>25</v>
      </c>
      <c r="E541" s="187"/>
      <c r="F541" s="16"/>
      <c r="G541" s="33"/>
      <c r="H541" s="33"/>
      <c r="I541" s="17"/>
      <c r="J541" s="13">
        <f t="shared" si="181"/>
        <v>0</v>
      </c>
      <c r="K541" s="38"/>
      <c r="L541" s="33"/>
      <c r="M541" s="75">
        <f t="shared" si="208"/>
        <v>0</v>
      </c>
      <c r="N541" s="75"/>
      <c r="O541" s="75"/>
      <c r="P541" s="75"/>
      <c r="Q541" s="49"/>
      <c r="R541" s="49"/>
      <c r="S541" s="17"/>
      <c r="T541" s="17"/>
      <c r="U541" s="17"/>
      <c r="V541" s="17"/>
      <c r="W541" s="85"/>
    </row>
    <row r="542" spans="1:23" x14ac:dyDescent="0.3">
      <c r="A542" s="1"/>
      <c r="B542" s="14">
        <v>506</v>
      </c>
      <c r="C542" s="24">
        <v>42875</v>
      </c>
      <c r="D542" s="44">
        <v>0.51407407407407402</v>
      </c>
      <c r="E542" s="44">
        <v>0.93609953703703708</v>
      </c>
      <c r="F542" s="16">
        <f t="shared" si="195"/>
        <v>0.42202546296296306</v>
      </c>
      <c r="G542" s="33">
        <v>10</v>
      </c>
      <c r="H542" s="33">
        <f t="shared" si="209"/>
        <v>1.5</v>
      </c>
      <c r="I542" s="17">
        <f t="shared" si="196"/>
        <v>8.5</v>
      </c>
      <c r="J542" s="13">
        <f t="shared" si="181"/>
        <v>0</v>
      </c>
      <c r="K542" s="38">
        <f t="shared" si="197"/>
        <v>0</v>
      </c>
      <c r="L542" s="33">
        <f t="shared" si="198"/>
        <v>0</v>
      </c>
      <c r="M542" s="75">
        <f t="shared" si="208"/>
        <v>0</v>
      </c>
      <c r="N542" s="75"/>
      <c r="O542" s="75"/>
      <c r="P542" s="75"/>
      <c r="Q542" s="49"/>
      <c r="R542" s="49"/>
      <c r="S542" s="17"/>
      <c r="T542" s="17"/>
      <c r="U542" s="17"/>
      <c r="V542" s="17"/>
      <c r="W542" s="85"/>
    </row>
    <row r="543" spans="1:23" x14ac:dyDescent="0.3">
      <c r="A543" s="1"/>
      <c r="B543" s="14">
        <v>507</v>
      </c>
      <c r="C543" s="24">
        <v>42876</v>
      </c>
      <c r="D543" s="44">
        <v>0.4521296296296296</v>
      </c>
      <c r="E543" s="44">
        <v>0.91752314814814817</v>
      </c>
      <c r="F543" s="16">
        <f t="shared" si="195"/>
        <v>0.46539351851851857</v>
      </c>
      <c r="G543" s="33">
        <v>11</v>
      </c>
      <c r="H543" s="33">
        <f t="shared" si="209"/>
        <v>1.5</v>
      </c>
      <c r="I543" s="17">
        <f t="shared" si="196"/>
        <v>9.5</v>
      </c>
      <c r="J543" s="13">
        <f t="shared" si="181"/>
        <v>0</v>
      </c>
      <c r="K543" s="38">
        <f t="shared" si="197"/>
        <v>0</v>
      </c>
      <c r="L543" s="33">
        <f t="shared" si="198"/>
        <v>0</v>
      </c>
      <c r="M543" s="75">
        <f t="shared" si="208"/>
        <v>0</v>
      </c>
      <c r="N543" s="75"/>
      <c r="O543" s="75"/>
      <c r="P543" s="75"/>
      <c r="Q543" s="49"/>
      <c r="R543" s="49"/>
      <c r="S543" s="17"/>
      <c r="T543" s="17"/>
      <c r="U543" s="17"/>
      <c r="V543" s="17"/>
      <c r="W543" s="85"/>
    </row>
    <row r="544" spans="1:23" x14ac:dyDescent="0.3">
      <c r="A544" s="1"/>
      <c r="B544" s="14">
        <v>508</v>
      </c>
      <c r="C544" s="24">
        <v>42877</v>
      </c>
      <c r="D544" s="44">
        <v>0.47255787037037034</v>
      </c>
      <c r="E544" s="44">
        <v>0.91890046296296291</v>
      </c>
      <c r="F544" s="16">
        <f t="shared" si="195"/>
        <v>0.44634259259259257</v>
      </c>
      <c r="G544" s="33">
        <v>10.5</v>
      </c>
      <c r="H544" s="33">
        <f t="shared" si="209"/>
        <v>1.5</v>
      </c>
      <c r="I544" s="17">
        <f t="shared" si="196"/>
        <v>9</v>
      </c>
      <c r="J544" s="13">
        <f t="shared" si="181"/>
        <v>0</v>
      </c>
      <c r="K544" s="38">
        <f t="shared" si="197"/>
        <v>0</v>
      </c>
      <c r="L544" s="33">
        <f t="shared" si="198"/>
        <v>0</v>
      </c>
      <c r="M544" s="75">
        <f t="shared" si="208"/>
        <v>0</v>
      </c>
      <c r="N544" s="75"/>
      <c r="O544" s="75"/>
      <c r="P544" s="75"/>
      <c r="Q544" s="49"/>
      <c r="R544" s="49"/>
      <c r="S544" s="17"/>
      <c r="T544" s="17"/>
      <c r="U544" s="17"/>
      <c r="V544" s="17"/>
      <c r="W544" s="85"/>
    </row>
    <row r="545" spans="1:23" x14ac:dyDescent="0.3">
      <c r="A545" s="1"/>
      <c r="B545" s="14">
        <v>509</v>
      </c>
      <c r="C545" s="24">
        <v>42878</v>
      </c>
      <c r="D545" s="186" t="s">
        <v>25</v>
      </c>
      <c r="E545" s="187"/>
      <c r="F545" s="16"/>
      <c r="G545" s="33"/>
      <c r="H545" s="33"/>
      <c r="I545" s="17"/>
      <c r="J545" s="13">
        <f t="shared" si="181"/>
        <v>0</v>
      </c>
      <c r="K545" s="38"/>
      <c r="L545" s="33"/>
      <c r="M545" s="75">
        <f t="shared" si="208"/>
        <v>0</v>
      </c>
      <c r="N545" s="75"/>
      <c r="O545" s="75"/>
      <c r="P545" s="75"/>
      <c r="Q545" s="49"/>
      <c r="R545" s="49"/>
      <c r="S545" s="17"/>
      <c r="T545" s="17"/>
      <c r="U545" s="17"/>
      <c r="V545" s="17"/>
      <c r="W545" s="85"/>
    </row>
    <row r="546" spans="1:23" x14ac:dyDescent="0.3">
      <c r="A546" s="1"/>
      <c r="B546" s="14">
        <v>510</v>
      </c>
      <c r="C546" s="24">
        <v>42879</v>
      </c>
      <c r="D546" s="186" t="s">
        <v>25</v>
      </c>
      <c r="E546" s="187"/>
      <c r="F546" s="16"/>
      <c r="G546" s="33"/>
      <c r="H546" s="33"/>
      <c r="I546" s="17"/>
      <c r="J546" s="13">
        <f t="shared" si="181"/>
        <v>0</v>
      </c>
      <c r="K546" s="38"/>
      <c r="L546" s="33"/>
      <c r="M546" s="75">
        <f t="shared" si="208"/>
        <v>0</v>
      </c>
      <c r="N546" s="75"/>
      <c r="O546" s="75"/>
      <c r="P546" s="75"/>
      <c r="Q546" s="49"/>
      <c r="R546" s="49"/>
      <c r="S546" s="17"/>
      <c r="T546" s="17"/>
      <c r="U546" s="17"/>
      <c r="V546" s="17"/>
      <c r="W546" s="85"/>
    </row>
    <row r="547" spans="1:23" x14ac:dyDescent="0.3">
      <c r="A547" s="1"/>
      <c r="B547" s="14">
        <v>511</v>
      </c>
      <c r="C547" s="24">
        <v>42880</v>
      </c>
      <c r="D547" s="186" t="s">
        <v>25</v>
      </c>
      <c r="E547" s="187"/>
      <c r="F547" s="16"/>
      <c r="G547" s="33"/>
      <c r="H547" s="33"/>
      <c r="I547" s="17"/>
      <c r="J547" s="13">
        <f t="shared" ref="J547:J592" si="210">IF(I547-10&lt;0,0,(I547-10))</f>
        <v>0</v>
      </c>
      <c r="K547" s="38"/>
      <c r="L547" s="33"/>
      <c r="M547" s="75">
        <f t="shared" si="208"/>
        <v>0</v>
      </c>
      <c r="N547" s="75"/>
      <c r="O547" s="75"/>
      <c r="P547" s="75"/>
      <c r="Q547" s="49"/>
      <c r="R547" s="49"/>
      <c r="S547" s="17"/>
      <c r="T547" s="17"/>
      <c r="U547" s="17"/>
      <c r="V547" s="17"/>
      <c r="W547" s="85"/>
    </row>
    <row r="548" spans="1:23" x14ac:dyDescent="0.3">
      <c r="A548" s="1"/>
      <c r="B548" s="14">
        <v>512</v>
      </c>
      <c r="C548" s="24">
        <v>42881</v>
      </c>
      <c r="D548" s="44">
        <v>0.58840277777777772</v>
      </c>
      <c r="E548" s="44">
        <v>0.9390856481481481</v>
      </c>
      <c r="F548" s="16">
        <f t="shared" si="195"/>
        <v>0.35068287037037038</v>
      </c>
      <c r="G548" s="33">
        <v>8.5</v>
      </c>
      <c r="H548" s="33">
        <f t="shared" si="209"/>
        <v>0.5</v>
      </c>
      <c r="I548" s="17">
        <f t="shared" si="196"/>
        <v>8</v>
      </c>
      <c r="J548" s="13">
        <f t="shared" si="210"/>
        <v>0</v>
      </c>
      <c r="K548" s="38">
        <f t="shared" si="197"/>
        <v>0</v>
      </c>
      <c r="L548" s="33">
        <f t="shared" si="198"/>
        <v>0</v>
      </c>
      <c r="M548" s="75">
        <f t="shared" si="208"/>
        <v>0</v>
      </c>
      <c r="N548" s="75"/>
      <c r="O548" s="75"/>
      <c r="P548" s="75"/>
      <c r="Q548" s="49"/>
      <c r="R548" s="49"/>
      <c r="S548" s="17"/>
      <c r="T548" s="17"/>
      <c r="U548" s="17"/>
      <c r="V548" s="17"/>
      <c r="W548" s="85"/>
    </row>
    <row r="549" spans="1:23" x14ac:dyDescent="0.3">
      <c r="A549" s="1"/>
      <c r="B549" s="14">
        <v>513</v>
      </c>
      <c r="C549" s="24">
        <v>42882</v>
      </c>
      <c r="D549" s="44">
        <v>0.54789351851851853</v>
      </c>
      <c r="E549" s="44">
        <v>0.93872685185185178</v>
      </c>
      <c r="F549" s="16">
        <f t="shared" si="195"/>
        <v>0.39083333333333325</v>
      </c>
      <c r="G549" s="33">
        <v>9.5</v>
      </c>
      <c r="H549" s="33">
        <f t="shared" si="209"/>
        <v>1.5</v>
      </c>
      <c r="I549" s="17">
        <f t="shared" si="196"/>
        <v>8</v>
      </c>
      <c r="J549" s="13">
        <f t="shared" si="210"/>
        <v>0</v>
      </c>
      <c r="K549" s="38">
        <f t="shared" si="197"/>
        <v>0</v>
      </c>
      <c r="L549" s="33">
        <f t="shared" si="198"/>
        <v>0</v>
      </c>
      <c r="M549" s="75">
        <f t="shared" si="208"/>
        <v>0</v>
      </c>
      <c r="N549" s="75"/>
      <c r="O549" s="75"/>
      <c r="P549" s="75"/>
      <c r="Q549" s="49"/>
      <c r="R549" s="49"/>
      <c r="S549" s="17"/>
      <c r="T549" s="17"/>
      <c r="U549" s="17"/>
      <c r="V549" s="17"/>
      <c r="W549" s="85"/>
    </row>
    <row r="550" spans="1:23" x14ac:dyDescent="0.3">
      <c r="A550" s="1"/>
      <c r="B550" s="14">
        <v>514</v>
      </c>
      <c r="C550" s="24">
        <v>42883</v>
      </c>
      <c r="D550" s="44" t="s">
        <v>47</v>
      </c>
      <c r="E550" s="44">
        <v>0.93833333333333335</v>
      </c>
      <c r="F550" s="16"/>
      <c r="G550" s="33">
        <v>9.5</v>
      </c>
      <c r="H550" s="33">
        <f t="shared" si="209"/>
        <v>1.5</v>
      </c>
      <c r="I550" s="17">
        <f t="shared" si="196"/>
        <v>8</v>
      </c>
      <c r="J550" s="13">
        <f>IF(I550-8&lt;0,0,(I550-8))</f>
        <v>0</v>
      </c>
      <c r="K550" s="38">
        <f t="shared" si="197"/>
        <v>0</v>
      </c>
      <c r="L550" s="33">
        <f t="shared" si="198"/>
        <v>0</v>
      </c>
      <c r="M550" s="75">
        <f t="shared" si="208"/>
        <v>0</v>
      </c>
      <c r="N550" s="75"/>
      <c r="O550" s="75"/>
      <c r="P550" s="75"/>
      <c r="Q550" s="49"/>
      <c r="R550" s="49"/>
      <c r="S550" s="17"/>
      <c r="T550" s="17"/>
      <c r="U550" s="17" t="s">
        <v>228</v>
      </c>
      <c r="V550" s="90">
        <v>883</v>
      </c>
      <c r="W550" s="85"/>
    </row>
    <row r="551" spans="1:23" x14ac:dyDescent="0.3">
      <c r="A551" s="1"/>
      <c r="B551" s="14">
        <v>515</v>
      </c>
      <c r="C551" s="24">
        <v>42884</v>
      </c>
      <c r="D551" s="44">
        <v>0.43149305555555556</v>
      </c>
      <c r="E551" s="44">
        <v>0.84136574074074078</v>
      </c>
      <c r="F551" s="16">
        <f t="shared" si="195"/>
        <v>0.40987268518518521</v>
      </c>
      <c r="G551" s="33">
        <v>10</v>
      </c>
      <c r="H551" s="33">
        <f t="shared" si="209"/>
        <v>1.5</v>
      </c>
      <c r="I551" s="17">
        <f t="shared" si="196"/>
        <v>8.5</v>
      </c>
      <c r="J551" s="13">
        <f t="shared" si="210"/>
        <v>0</v>
      </c>
      <c r="K551" s="38">
        <f t="shared" si="197"/>
        <v>0</v>
      </c>
      <c r="L551" s="33">
        <f t="shared" si="198"/>
        <v>0</v>
      </c>
      <c r="M551" s="75">
        <f t="shared" si="208"/>
        <v>0</v>
      </c>
      <c r="N551" s="75"/>
      <c r="O551" s="75"/>
      <c r="P551" s="75"/>
      <c r="Q551" s="49"/>
      <c r="R551" s="49"/>
      <c r="S551" s="17"/>
      <c r="T551" s="17"/>
      <c r="U551" s="17"/>
      <c r="V551" s="17"/>
      <c r="W551" s="85"/>
    </row>
    <row r="552" spans="1:23" ht="32.4" x14ac:dyDescent="0.3">
      <c r="A552" s="1"/>
      <c r="B552" s="14">
        <v>516</v>
      </c>
      <c r="C552" s="10">
        <v>42885</v>
      </c>
      <c r="D552" s="44">
        <v>0.42506944444444444</v>
      </c>
      <c r="E552" s="44">
        <v>0.79143518518518519</v>
      </c>
      <c r="F552" s="16">
        <f t="shared" si="195"/>
        <v>0.36636574074074074</v>
      </c>
      <c r="G552" s="33">
        <v>9</v>
      </c>
      <c r="H552" s="33">
        <f t="shared" si="209"/>
        <v>1.5</v>
      </c>
      <c r="I552" s="17">
        <f t="shared" si="196"/>
        <v>7.5</v>
      </c>
      <c r="J552" s="13">
        <f t="shared" si="210"/>
        <v>0</v>
      </c>
      <c r="K552" s="38">
        <f t="shared" si="197"/>
        <v>0</v>
      </c>
      <c r="L552" s="33">
        <f t="shared" si="198"/>
        <v>0</v>
      </c>
      <c r="M552" s="75">
        <f t="shared" si="208"/>
        <v>0</v>
      </c>
      <c r="N552" s="75">
        <v>2</v>
      </c>
      <c r="O552" s="75">
        <v>0</v>
      </c>
      <c r="P552" s="75">
        <f t="shared" ref="P552" si="211">IF(O552&gt;6,ROUND(N552*4/3*110+6*5/3*110+(O552-6)*8/3*110,0),ROUND(N552*4/3*110+O552*5/3*110,0))</f>
        <v>293</v>
      </c>
      <c r="Q552" s="49"/>
      <c r="R552" s="49"/>
      <c r="S552" s="17"/>
      <c r="T552" s="17"/>
      <c r="U552" s="17"/>
      <c r="V552" s="90"/>
      <c r="W552" s="85" t="s">
        <v>265</v>
      </c>
    </row>
    <row r="553" spans="1:23" x14ac:dyDescent="0.3">
      <c r="A553" s="1"/>
      <c r="B553" s="14">
        <v>517</v>
      </c>
      <c r="C553" s="24">
        <v>42886</v>
      </c>
      <c r="D553" s="44">
        <v>0.43935185185185183</v>
      </c>
      <c r="E553" s="44">
        <v>0.91745370370370372</v>
      </c>
      <c r="F553" s="16">
        <f t="shared" si="195"/>
        <v>0.47810185185185189</v>
      </c>
      <c r="G553" s="33">
        <v>11.5</v>
      </c>
      <c r="H553" s="33">
        <f t="shared" si="209"/>
        <v>1.5</v>
      </c>
      <c r="I553" s="17">
        <f t="shared" si="196"/>
        <v>10</v>
      </c>
      <c r="J553" s="13">
        <f t="shared" si="210"/>
        <v>0</v>
      </c>
      <c r="K553" s="38">
        <f t="shared" si="197"/>
        <v>0</v>
      </c>
      <c r="L553" s="33">
        <f t="shared" si="198"/>
        <v>0</v>
      </c>
      <c r="M553" s="75">
        <f t="shared" si="208"/>
        <v>0</v>
      </c>
      <c r="N553" s="75">
        <v>2</v>
      </c>
      <c r="O553" s="75">
        <v>8</v>
      </c>
      <c r="P553" s="75">
        <f t="shared" ref="P553" si="212">IF(O553&gt;6,ROUND(N553*4/3*110+6*5/3*110+(O553-6)*8/3*110,0),ROUND(N553*4/3*110+O553*5/3*110,0))</f>
        <v>1980</v>
      </c>
      <c r="Q553" s="49"/>
      <c r="R553" s="49"/>
      <c r="S553" s="17"/>
      <c r="T553" s="17"/>
      <c r="U553" s="17"/>
      <c r="V553" s="17"/>
      <c r="W553" s="85"/>
    </row>
    <row r="554" spans="1:23" x14ac:dyDescent="0.3">
      <c r="A554" s="8" t="s">
        <v>24</v>
      </c>
      <c r="B554" s="14">
        <v>518</v>
      </c>
      <c r="C554" s="24">
        <v>42887</v>
      </c>
      <c r="D554" s="44">
        <v>0.51521990740740742</v>
      </c>
      <c r="E554" s="44">
        <v>0.93068287037037034</v>
      </c>
      <c r="F554" s="16">
        <f t="shared" si="195"/>
        <v>0.41546296296296292</v>
      </c>
      <c r="G554" s="33">
        <v>10</v>
      </c>
      <c r="H554" s="33">
        <f t="shared" si="209"/>
        <v>1.5</v>
      </c>
      <c r="I554" s="17">
        <f>IF((G554="？"),"?",(G554-H554))</f>
        <v>8.5</v>
      </c>
      <c r="J554" s="13">
        <f>IF(I554-8&lt;0,0,(I554-8))</f>
        <v>0.5</v>
      </c>
      <c r="K554" s="38">
        <f>IF(2&lt;J554,2,J554)</f>
        <v>0.5</v>
      </c>
      <c r="L554" s="33">
        <f>J554-K554</f>
        <v>0</v>
      </c>
      <c r="M554" s="75">
        <f t="shared" ref="M554" si="213">IF(K554="?",0,ROUND(105*4/3*K554+105*5/3*L554,0))</f>
        <v>70</v>
      </c>
      <c r="N554" s="75"/>
      <c r="O554" s="75"/>
      <c r="P554" s="75"/>
      <c r="Q554" s="49"/>
      <c r="R554" s="49"/>
      <c r="S554" s="17" t="s">
        <v>228</v>
      </c>
      <c r="T554" s="90">
        <v>953</v>
      </c>
      <c r="U554" s="17"/>
      <c r="V554" s="17"/>
      <c r="W554" s="85"/>
    </row>
    <row r="555" spans="1:23" x14ac:dyDescent="0.3">
      <c r="A555" s="8"/>
      <c r="B555" s="14"/>
      <c r="C555" s="19" t="s">
        <v>5</v>
      </c>
      <c r="D555" s="19"/>
      <c r="E555" s="19"/>
      <c r="F555" s="20"/>
      <c r="G555" s="21">
        <f t="shared" ref="G555:M555" si="214">SUM(G527:G554)</f>
        <v>225.5</v>
      </c>
      <c r="H555" s="21">
        <f t="shared" si="214"/>
        <v>28.5</v>
      </c>
      <c r="I555" s="21">
        <f t="shared" si="214"/>
        <v>197</v>
      </c>
      <c r="J555" s="21">
        <f t="shared" si="214"/>
        <v>3</v>
      </c>
      <c r="K555" s="21">
        <f t="shared" si="214"/>
        <v>3</v>
      </c>
      <c r="L555" s="111">
        <f t="shared" si="214"/>
        <v>0</v>
      </c>
      <c r="M555" s="21">
        <f t="shared" si="214"/>
        <v>436</v>
      </c>
      <c r="N555" s="21">
        <f t="shared" ref="N555:P555" si="215">SUM(N527:N554)</f>
        <v>4</v>
      </c>
      <c r="O555" s="21">
        <f t="shared" si="215"/>
        <v>8</v>
      </c>
      <c r="P555" s="21">
        <f t="shared" si="215"/>
        <v>2273</v>
      </c>
      <c r="Q555" s="21">
        <v>1</v>
      </c>
      <c r="R555" s="21">
        <f t="shared" ref="R555:T555" si="216">SUM(R527:R554)</f>
        <v>2567</v>
      </c>
      <c r="S555" s="21">
        <v>2</v>
      </c>
      <c r="T555" s="21">
        <f t="shared" si="216"/>
        <v>1836</v>
      </c>
      <c r="U555" s="21">
        <v>1</v>
      </c>
      <c r="V555" s="21">
        <v>883</v>
      </c>
      <c r="W555" s="106" t="s">
        <v>200</v>
      </c>
    </row>
    <row r="556" spans="1:23" ht="32.4" x14ac:dyDescent="0.3">
      <c r="A556" s="48"/>
      <c r="B556" s="126"/>
      <c r="C556" s="116" t="s">
        <v>230</v>
      </c>
      <c r="D556" s="109"/>
      <c r="E556" s="110"/>
      <c r="F556" s="20"/>
      <c r="G556" s="21">
        <f>G555-G529-G554-G539</f>
        <v>197</v>
      </c>
      <c r="H556" s="21">
        <f t="shared" ref="H556" si="217">H555-H529-H554-H539</f>
        <v>25</v>
      </c>
      <c r="I556" s="21">
        <f>I555-I529-I554-I539-J550</f>
        <v>172</v>
      </c>
      <c r="J556" s="21">
        <f>J555-J529-J554-J539-J550</f>
        <v>1</v>
      </c>
      <c r="K556" s="21">
        <f t="shared" ref="K556:M556" si="218">K555-K529-K554-K539-K550</f>
        <v>1</v>
      </c>
      <c r="L556" s="21">
        <f t="shared" si="218"/>
        <v>0</v>
      </c>
      <c r="M556" s="21">
        <f t="shared" si="218"/>
        <v>146</v>
      </c>
      <c r="N556" s="21">
        <f t="shared" ref="N556:P556" si="219">N555</f>
        <v>4</v>
      </c>
      <c r="O556" s="21">
        <f t="shared" si="219"/>
        <v>8</v>
      </c>
      <c r="P556" s="21">
        <f t="shared" si="219"/>
        <v>2273</v>
      </c>
      <c r="Q556" s="21">
        <f t="shared" ref="Q556:V556" si="220">Q555</f>
        <v>1</v>
      </c>
      <c r="R556" s="21">
        <f t="shared" si="220"/>
        <v>2567</v>
      </c>
      <c r="S556" s="21">
        <f t="shared" si="220"/>
        <v>2</v>
      </c>
      <c r="T556" s="21">
        <f t="shared" si="220"/>
        <v>1836</v>
      </c>
      <c r="U556" s="21">
        <f t="shared" si="220"/>
        <v>1</v>
      </c>
      <c r="V556" s="21">
        <f t="shared" si="220"/>
        <v>883</v>
      </c>
      <c r="W556" s="21"/>
    </row>
    <row r="557" spans="1:23" x14ac:dyDescent="0.3">
      <c r="A557" s="1" t="s">
        <v>119</v>
      </c>
      <c r="B557" s="14">
        <v>519</v>
      </c>
      <c r="C557" s="64">
        <v>42888</v>
      </c>
      <c r="D557" s="59">
        <v>0.43914351851851857</v>
      </c>
      <c r="E557" s="59">
        <v>0.77717592592592588</v>
      </c>
      <c r="F557" s="54">
        <f t="shared" si="195"/>
        <v>0.33803240740740731</v>
      </c>
      <c r="G557" s="67">
        <v>8</v>
      </c>
      <c r="H557" s="55">
        <f t="shared" si="209"/>
        <v>0.5</v>
      </c>
      <c r="I557" s="55">
        <f>IF((G557="？"),"?",(G557-H557))</f>
        <v>7.5</v>
      </c>
      <c r="J557" s="57">
        <f t="shared" si="210"/>
        <v>0</v>
      </c>
      <c r="K557" s="56">
        <f>IF(2&lt;J557,2,J557)</f>
        <v>0</v>
      </c>
      <c r="L557" s="67">
        <f>J557-K557</f>
        <v>0</v>
      </c>
      <c r="M557" s="56">
        <f t="shared" ref="M557:M584" si="221">IF(K557="?",0,ROUND(105*4/3*K557+105*5/3*L557,0))</f>
        <v>0</v>
      </c>
      <c r="N557" s="56"/>
      <c r="O557" s="56"/>
      <c r="P557" s="56"/>
      <c r="Q557" s="65"/>
      <c r="R557" s="65"/>
      <c r="S557" s="55"/>
      <c r="T557" s="55"/>
      <c r="U557" s="55"/>
      <c r="V557" s="55"/>
      <c r="W557" s="85"/>
    </row>
    <row r="558" spans="1:23" x14ac:dyDescent="0.3">
      <c r="A558" s="1" t="s">
        <v>120</v>
      </c>
      <c r="B558" s="14">
        <v>520</v>
      </c>
      <c r="C558" s="64">
        <v>42889</v>
      </c>
      <c r="D558" s="59">
        <v>0.43554398148148149</v>
      </c>
      <c r="E558" s="59">
        <v>0.85552083333333329</v>
      </c>
      <c r="F558" s="54">
        <f t="shared" si="195"/>
        <v>0.4199768518518518</v>
      </c>
      <c r="G558" s="67">
        <v>10</v>
      </c>
      <c r="H558" s="55">
        <f t="shared" si="209"/>
        <v>1.5</v>
      </c>
      <c r="I558" s="55">
        <f>IF((G558="？"),"?",(G558-H558))</f>
        <v>8.5</v>
      </c>
      <c r="J558" s="57">
        <f t="shared" si="210"/>
        <v>0</v>
      </c>
      <c r="K558" s="56">
        <f>IF(2&lt;J558,2,J558)</f>
        <v>0</v>
      </c>
      <c r="L558" s="67">
        <f>J558-K558</f>
        <v>0</v>
      </c>
      <c r="M558" s="56">
        <f t="shared" si="221"/>
        <v>0</v>
      </c>
      <c r="N558" s="56"/>
      <c r="O558" s="56"/>
      <c r="P558" s="56"/>
      <c r="Q558" s="65"/>
      <c r="R558" s="65"/>
      <c r="S558" s="55"/>
      <c r="T558" s="55"/>
      <c r="U558" s="55"/>
      <c r="V558" s="55"/>
      <c r="W558" s="85"/>
    </row>
    <row r="559" spans="1:23" x14ac:dyDescent="0.3">
      <c r="A559" s="1" t="s">
        <v>179</v>
      </c>
      <c r="B559" s="14">
        <v>521</v>
      </c>
      <c r="C559" s="64">
        <v>42890</v>
      </c>
      <c r="D559" s="184" t="s">
        <v>25</v>
      </c>
      <c r="E559" s="185"/>
      <c r="F559" s="54"/>
      <c r="G559" s="67"/>
      <c r="H559" s="55"/>
      <c r="I559" s="55"/>
      <c r="J559" s="57">
        <f t="shared" si="210"/>
        <v>0</v>
      </c>
      <c r="K559" s="56"/>
      <c r="L559" s="67"/>
      <c r="M559" s="56">
        <f t="shared" si="221"/>
        <v>0</v>
      </c>
      <c r="N559" s="56"/>
      <c r="O559" s="56"/>
      <c r="P559" s="56"/>
      <c r="Q559" s="65"/>
      <c r="R559" s="65"/>
      <c r="S559" s="55"/>
      <c r="T559" s="55"/>
      <c r="U559" s="55"/>
      <c r="V559" s="55"/>
      <c r="W559" s="85"/>
    </row>
    <row r="560" spans="1:23" x14ac:dyDescent="0.3">
      <c r="A560" s="1" t="s">
        <v>48</v>
      </c>
      <c r="B560" s="14">
        <v>522</v>
      </c>
      <c r="C560" s="64">
        <v>42891</v>
      </c>
      <c r="D560" s="184" t="s">
        <v>25</v>
      </c>
      <c r="E560" s="185"/>
      <c r="F560" s="54"/>
      <c r="G560" s="67"/>
      <c r="H560" s="55"/>
      <c r="I560" s="55"/>
      <c r="J560" s="57">
        <f t="shared" si="210"/>
        <v>0</v>
      </c>
      <c r="K560" s="56"/>
      <c r="L560" s="67"/>
      <c r="M560" s="56">
        <f t="shared" si="221"/>
        <v>0</v>
      </c>
      <c r="N560" s="56"/>
      <c r="O560" s="56"/>
      <c r="P560" s="56"/>
      <c r="Q560" s="65"/>
      <c r="R560" s="65"/>
      <c r="S560" s="55"/>
      <c r="T560" s="55"/>
      <c r="U560" s="55"/>
      <c r="V560" s="55"/>
      <c r="W560" s="85"/>
    </row>
    <row r="561" spans="1:23" x14ac:dyDescent="0.3">
      <c r="A561" s="48"/>
      <c r="B561" s="14">
        <v>523</v>
      </c>
      <c r="C561" s="64">
        <v>42892</v>
      </c>
      <c r="D561" s="184" t="s">
        <v>25</v>
      </c>
      <c r="E561" s="185"/>
      <c r="F561" s="54"/>
      <c r="G561" s="67"/>
      <c r="H561" s="55"/>
      <c r="I561" s="55"/>
      <c r="J561" s="57">
        <f t="shared" si="210"/>
        <v>0</v>
      </c>
      <c r="K561" s="56"/>
      <c r="L561" s="67"/>
      <c r="M561" s="56">
        <f t="shared" si="221"/>
        <v>0</v>
      </c>
      <c r="N561" s="56"/>
      <c r="O561" s="56"/>
      <c r="P561" s="56"/>
      <c r="Q561" s="65"/>
      <c r="R561" s="65"/>
      <c r="S561" s="55"/>
      <c r="T561" s="55"/>
      <c r="U561" s="55"/>
      <c r="V561" s="55"/>
      <c r="W561" s="85"/>
    </row>
    <row r="562" spans="1:23" x14ac:dyDescent="0.3">
      <c r="A562" s="48"/>
      <c r="B562" s="14">
        <v>524</v>
      </c>
      <c r="C562" s="64">
        <v>42893</v>
      </c>
      <c r="D562" s="59">
        <v>0.4458449074074074</v>
      </c>
      <c r="E562" s="59">
        <v>0.91648148148148145</v>
      </c>
      <c r="F562" s="54">
        <f>E562-D562</f>
        <v>0.47063657407407405</v>
      </c>
      <c r="G562" s="67">
        <v>11.5</v>
      </c>
      <c r="H562" s="55">
        <f t="shared" si="209"/>
        <v>1.5</v>
      </c>
      <c r="I562" s="55">
        <f>IF((G562="？"),"?",(G562-H562))</f>
        <v>10</v>
      </c>
      <c r="J562" s="57">
        <f t="shared" si="210"/>
        <v>0</v>
      </c>
      <c r="K562" s="56">
        <f>IF(2&lt;J562,2,J562)</f>
        <v>0</v>
      </c>
      <c r="L562" s="67">
        <f>J562-K562</f>
        <v>0</v>
      </c>
      <c r="M562" s="56">
        <f t="shared" si="221"/>
        <v>0</v>
      </c>
      <c r="N562" s="56"/>
      <c r="O562" s="56"/>
      <c r="P562" s="56"/>
      <c r="Q562" s="65"/>
      <c r="R562" s="65"/>
      <c r="S562" s="55"/>
      <c r="T562" s="55"/>
      <c r="U562" s="55"/>
      <c r="V562" s="55"/>
      <c r="W562" s="85"/>
    </row>
    <row r="563" spans="1:23" x14ac:dyDescent="0.3">
      <c r="A563" s="48"/>
      <c r="B563" s="14">
        <v>525</v>
      </c>
      <c r="C563" s="64">
        <v>42894</v>
      </c>
      <c r="D563" s="59">
        <v>0.44420138888888888</v>
      </c>
      <c r="E563" s="59">
        <v>0.88112268518518511</v>
      </c>
      <c r="F563" s="54">
        <f>E563-D563</f>
        <v>0.43692129629629622</v>
      </c>
      <c r="G563" s="67">
        <v>10.5</v>
      </c>
      <c r="H563" s="55">
        <f t="shared" si="209"/>
        <v>1.5</v>
      </c>
      <c r="I563" s="55">
        <f>IF((G563="？"),"?",(G563-H563))</f>
        <v>9</v>
      </c>
      <c r="J563" s="57">
        <f t="shared" si="210"/>
        <v>0</v>
      </c>
      <c r="K563" s="56">
        <f>IF(2&lt;J563,2,J563)</f>
        <v>0</v>
      </c>
      <c r="L563" s="67">
        <f>J563-K563</f>
        <v>0</v>
      </c>
      <c r="M563" s="56">
        <f t="shared" si="221"/>
        <v>0</v>
      </c>
      <c r="N563" s="56"/>
      <c r="O563" s="56"/>
      <c r="P563" s="56"/>
      <c r="Q563" s="65"/>
      <c r="R563" s="65"/>
      <c r="S563" s="55"/>
      <c r="T563" s="55"/>
      <c r="U563" s="55"/>
      <c r="V563" s="55"/>
      <c r="W563" s="85"/>
    </row>
    <row r="564" spans="1:23" x14ac:dyDescent="0.3">
      <c r="A564" s="48"/>
      <c r="B564" s="14">
        <v>526</v>
      </c>
      <c r="C564" s="64">
        <v>42895</v>
      </c>
      <c r="D564" s="59">
        <v>0.59017361111111111</v>
      </c>
      <c r="E564" s="59">
        <v>0.9445486111111111</v>
      </c>
      <c r="F564" s="54">
        <f>E564-D564</f>
        <v>0.354375</v>
      </c>
      <c r="G564" s="67">
        <v>8.5</v>
      </c>
      <c r="H564" s="55">
        <f t="shared" si="209"/>
        <v>0.5</v>
      </c>
      <c r="I564" s="55">
        <f>IF((G564="？"),"?",(G564-H564))</f>
        <v>8</v>
      </c>
      <c r="J564" s="57">
        <f t="shared" si="210"/>
        <v>0</v>
      </c>
      <c r="K564" s="56">
        <f>IF(2&lt;J564,2,J564)</f>
        <v>0</v>
      </c>
      <c r="L564" s="67">
        <f>J564-K564</f>
        <v>0</v>
      </c>
      <c r="M564" s="56">
        <f t="shared" si="221"/>
        <v>0</v>
      </c>
      <c r="N564" s="56"/>
      <c r="O564" s="56"/>
      <c r="P564" s="56"/>
      <c r="Q564" s="65"/>
      <c r="R564" s="65"/>
      <c r="S564" s="55"/>
      <c r="T564" s="55"/>
      <c r="U564" s="55"/>
      <c r="V564" s="55"/>
      <c r="W564" s="85"/>
    </row>
    <row r="565" spans="1:23" x14ac:dyDescent="0.3">
      <c r="A565" s="48"/>
      <c r="B565" s="14">
        <v>527</v>
      </c>
      <c r="C565" s="64">
        <v>42896</v>
      </c>
      <c r="D565" s="59">
        <v>0.44894675925925925</v>
      </c>
      <c r="E565" s="59">
        <v>0.94493055555555561</v>
      </c>
      <c r="F565" s="54">
        <f>E565-D565</f>
        <v>0.49598379629629635</v>
      </c>
      <c r="G565" s="67">
        <v>12</v>
      </c>
      <c r="H565" s="55">
        <f t="shared" si="209"/>
        <v>1.5</v>
      </c>
      <c r="I565" s="55">
        <f>IF((G565="？"),"?",(G565-H565))</f>
        <v>10.5</v>
      </c>
      <c r="J565" s="57">
        <f t="shared" si="210"/>
        <v>0.5</v>
      </c>
      <c r="K565" s="56">
        <f>IF(2&lt;J565,2,J565)</f>
        <v>0.5</v>
      </c>
      <c r="L565" s="67">
        <f>J565-K565</f>
        <v>0</v>
      </c>
      <c r="M565" s="56">
        <f t="shared" si="221"/>
        <v>70</v>
      </c>
      <c r="N565" s="56"/>
      <c r="O565" s="56"/>
      <c r="P565" s="56"/>
      <c r="Q565" s="65"/>
      <c r="R565" s="65"/>
      <c r="S565" s="55"/>
      <c r="T565" s="55"/>
      <c r="U565" s="55"/>
      <c r="V565" s="55"/>
      <c r="W565" s="85"/>
    </row>
    <row r="566" spans="1:23" x14ac:dyDescent="0.3">
      <c r="A566" s="48"/>
      <c r="B566" s="14">
        <v>528</v>
      </c>
      <c r="C566" s="64">
        <v>42897</v>
      </c>
      <c r="D566" s="184" t="s">
        <v>25</v>
      </c>
      <c r="E566" s="185"/>
      <c r="F566" s="54"/>
      <c r="G566" s="67"/>
      <c r="H566" s="55"/>
      <c r="I566" s="55"/>
      <c r="J566" s="57">
        <f t="shared" si="210"/>
        <v>0</v>
      </c>
      <c r="K566" s="56"/>
      <c r="L566" s="67"/>
      <c r="M566" s="56">
        <f t="shared" si="221"/>
        <v>0</v>
      </c>
      <c r="N566" s="56"/>
      <c r="O566" s="56"/>
      <c r="P566" s="56"/>
      <c r="Q566" s="65"/>
      <c r="R566" s="65"/>
      <c r="S566" s="55"/>
      <c r="T566" s="55"/>
      <c r="U566" s="55"/>
      <c r="V566" s="55"/>
      <c r="W566" s="85"/>
    </row>
    <row r="567" spans="1:23" x14ac:dyDescent="0.3">
      <c r="A567" s="1"/>
      <c r="B567" s="14">
        <v>529</v>
      </c>
      <c r="C567" s="64">
        <v>42898</v>
      </c>
      <c r="D567" s="184" t="s">
        <v>25</v>
      </c>
      <c r="E567" s="185"/>
      <c r="F567" s="54"/>
      <c r="G567" s="67"/>
      <c r="H567" s="55"/>
      <c r="I567" s="55"/>
      <c r="J567" s="57">
        <f t="shared" si="210"/>
        <v>0</v>
      </c>
      <c r="K567" s="56"/>
      <c r="L567" s="67"/>
      <c r="M567" s="56">
        <f t="shared" si="221"/>
        <v>0</v>
      </c>
      <c r="N567" s="56"/>
      <c r="O567" s="56"/>
      <c r="P567" s="56"/>
      <c r="Q567" s="65"/>
      <c r="R567" s="65"/>
      <c r="S567" s="55"/>
      <c r="T567" s="55"/>
      <c r="U567" s="55"/>
      <c r="V567" s="55"/>
      <c r="W567" s="85"/>
    </row>
    <row r="568" spans="1:23" x14ac:dyDescent="0.3">
      <c r="A568" s="1"/>
      <c r="B568" s="14">
        <v>530</v>
      </c>
      <c r="C568" s="64">
        <v>42899</v>
      </c>
      <c r="D568" s="184" t="s">
        <v>25</v>
      </c>
      <c r="E568" s="185"/>
      <c r="F568" s="54"/>
      <c r="G568" s="67"/>
      <c r="H568" s="55"/>
      <c r="I568" s="55"/>
      <c r="J568" s="57">
        <f t="shared" si="210"/>
        <v>0</v>
      </c>
      <c r="K568" s="56"/>
      <c r="L568" s="67"/>
      <c r="M568" s="56">
        <f t="shared" si="221"/>
        <v>0</v>
      </c>
      <c r="N568" s="56"/>
      <c r="O568" s="56"/>
      <c r="P568" s="56"/>
      <c r="Q568" s="65"/>
      <c r="R568" s="65"/>
      <c r="S568" s="55"/>
      <c r="T568" s="55"/>
      <c r="U568" s="55"/>
      <c r="V568" s="55"/>
      <c r="W568" s="85"/>
    </row>
    <row r="569" spans="1:23" x14ac:dyDescent="0.3">
      <c r="A569" s="1"/>
      <c r="B569" s="14">
        <v>531</v>
      </c>
      <c r="C569" s="64">
        <v>42900</v>
      </c>
      <c r="D569" s="184" t="s">
        <v>25</v>
      </c>
      <c r="E569" s="185"/>
      <c r="F569" s="54"/>
      <c r="G569" s="67"/>
      <c r="H569" s="55"/>
      <c r="I569" s="55"/>
      <c r="J569" s="57">
        <f t="shared" si="210"/>
        <v>0</v>
      </c>
      <c r="K569" s="56"/>
      <c r="L569" s="67"/>
      <c r="M569" s="56">
        <f t="shared" si="221"/>
        <v>0</v>
      </c>
      <c r="N569" s="56"/>
      <c r="O569" s="56"/>
      <c r="P569" s="56"/>
      <c r="Q569" s="65"/>
      <c r="R569" s="65"/>
      <c r="S569" s="55"/>
      <c r="T569" s="55"/>
      <c r="U569" s="55"/>
      <c r="V569" s="55"/>
      <c r="W569" s="85"/>
    </row>
    <row r="570" spans="1:23" x14ac:dyDescent="0.3">
      <c r="A570" s="1"/>
      <c r="B570" s="14">
        <v>532</v>
      </c>
      <c r="C570" s="64">
        <v>42901</v>
      </c>
      <c r="D570" s="184" t="s">
        <v>25</v>
      </c>
      <c r="E570" s="185"/>
      <c r="F570" s="54"/>
      <c r="G570" s="67"/>
      <c r="H570" s="55"/>
      <c r="I570" s="55"/>
      <c r="J570" s="57">
        <f t="shared" si="210"/>
        <v>0</v>
      </c>
      <c r="K570" s="56"/>
      <c r="L570" s="67"/>
      <c r="M570" s="56">
        <f t="shared" si="221"/>
        <v>0</v>
      </c>
      <c r="N570" s="56"/>
      <c r="O570" s="56"/>
      <c r="P570" s="56"/>
      <c r="Q570" s="65"/>
      <c r="R570" s="65"/>
      <c r="S570" s="55"/>
      <c r="T570" s="55"/>
      <c r="U570" s="55"/>
      <c r="V570" s="55"/>
      <c r="W570" s="85"/>
    </row>
    <row r="571" spans="1:23" x14ac:dyDescent="0.3">
      <c r="A571" s="1"/>
      <c r="B571" s="14">
        <v>533</v>
      </c>
      <c r="C571" s="64">
        <v>42902</v>
      </c>
      <c r="D571" s="184" t="s">
        <v>25</v>
      </c>
      <c r="E571" s="185"/>
      <c r="F571" s="54"/>
      <c r="G571" s="67"/>
      <c r="H571" s="55"/>
      <c r="I571" s="55"/>
      <c r="J571" s="57">
        <f t="shared" si="210"/>
        <v>0</v>
      </c>
      <c r="K571" s="56"/>
      <c r="L571" s="67"/>
      <c r="M571" s="56">
        <f t="shared" si="221"/>
        <v>0</v>
      </c>
      <c r="N571" s="56"/>
      <c r="O571" s="56"/>
      <c r="P571" s="56"/>
      <c r="Q571" s="65"/>
      <c r="R571" s="65"/>
      <c r="S571" s="55"/>
      <c r="T571" s="55"/>
      <c r="U571" s="55"/>
      <c r="V571" s="55"/>
      <c r="W571" s="85"/>
    </row>
    <row r="572" spans="1:23" x14ac:dyDescent="0.3">
      <c r="A572" s="1"/>
      <c r="B572" s="14">
        <v>534</v>
      </c>
      <c r="C572" s="64">
        <v>42903</v>
      </c>
      <c r="D572" s="59">
        <v>0.43646990740740743</v>
      </c>
      <c r="E572" s="59">
        <v>0.89236111111111116</v>
      </c>
      <c r="F572" s="54">
        <f>E572-D572</f>
        <v>0.45589120370370373</v>
      </c>
      <c r="G572" s="67">
        <v>11</v>
      </c>
      <c r="H572" s="55">
        <f t="shared" si="209"/>
        <v>1.5</v>
      </c>
      <c r="I572" s="55">
        <f>IF((G572="？"),"?",(G572-H572))</f>
        <v>9.5</v>
      </c>
      <c r="J572" s="57">
        <f t="shared" si="210"/>
        <v>0</v>
      </c>
      <c r="K572" s="56">
        <f>IF(2&lt;J572,2,J572)</f>
        <v>0</v>
      </c>
      <c r="L572" s="67">
        <f>J572-K572</f>
        <v>0</v>
      </c>
      <c r="M572" s="56">
        <f t="shared" si="221"/>
        <v>0</v>
      </c>
      <c r="N572" s="56"/>
      <c r="O572" s="56"/>
      <c r="P572" s="56"/>
      <c r="Q572" s="65"/>
      <c r="R572" s="65"/>
      <c r="S572" s="55"/>
      <c r="T572" s="55"/>
      <c r="U572" s="55"/>
      <c r="V572" s="55"/>
      <c r="W572" s="85"/>
    </row>
    <row r="573" spans="1:23" x14ac:dyDescent="0.3">
      <c r="A573" s="1"/>
      <c r="B573" s="14">
        <v>535</v>
      </c>
      <c r="C573" s="64">
        <v>42904</v>
      </c>
      <c r="D573" s="59">
        <v>0.4138425925925926</v>
      </c>
      <c r="E573" s="59">
        <v>0.76790509259259254</v>
      </c>
      <c r="F573" s="54">
        <f>E573-D573</f>
        <v>0.35406249999999995</v>
      </c>
      <c r="G573" s="67">
        <v>8.5</v>
      </c>
      <c r="H573" s="55">
        <f t="shared" si="209"/>
        <v>0.5</v>
      </c>
      <c r="I573" s="55">
        <f>IF((G573="？"),"?",(G573-H573))</f>
        <v>8</v>
      </c>
      <c r="J573" s="57">
        <f t="shared" si="210"/>
        <v>0</v>
      </c>
      <c r="K573" s="56">
        <f>IF(2&lt;J573,2,J573)</f>
        <v>0</v>
      </c>
      <c r="L573" s="67">
        <f>J573-K573</f>
        <v>0</v>
      </c>
      <c r="M573" s="56">
        <f t="shared" si="221"/>
        <v>0</v>
      </c>
      <c r="N573" s="56"/>
      <c r="O573" s="56"/>
      <c r="P573" s="56"/>
      <c r="Q573" s="65"/>
      <c r="R573" s="65"/>
      <c r="S573" s="55"/>
      <c r="T573" s="55"/>
      <c r="U573" s="55"/>
      <c r="V573" s="55"/>
      <c r="W573" s="85"/>
    </row>
    <row r="574" spans="1:23" x14ac:dyDescent="0.3">
      <c r="A574" s="1"/>
      <c r="B574" s="14">
        <v>536</v>
      </c>
      <c r="C574" s="64">
        <v>42905</v>
      </c>
      <c r="D574" s="184" t="s">
        <v>25</v>
      </c>
      <c r="E574" s="185"/>
      <c r="F574" s="54"/>
      <c r="G574" s="67"/>
      <c r="H574" s="55"/>
      <c r="I574" s="55"/>
      <c r="J574" s="57">
        <f t="shared" si="210"/>
        <v>0</v>
      </c>
      <c r="K574" s="56"/>
      <c r="L574" s="67"/>
      <c r="M574" s="56">
        <f t="shared" si="221"/>
        <v>0</v>
      </c>
      <c r="N574" s="56"/>
      <c r="O574" s="56"/>
      <c r="P574" s="56"/>
      <c r="Q574" s="65"/>
      <c r="R574" s="65"/>
      <c r="S574" s="55"/>
      <c r="T574" s="55"/>
      <c r="U574" s="55"/>
      <c r="V574" s="55"/>
      <c r="W574" s="85"/>
    </row>
    <row r="575" spans="1:23" x14ac:dyDescent="0.3">
      <c r="A575" s="1"/>
      <c r="B575" s="14">
        <v>537</v>
      </c>
      <c r="C575" s="64">
        <v>42906</v>
      </c>
      <c r="D575" s="59">
        <v>0.44643518518518516</v>
      </c>
      <c r="E575" s="59">
        <v>0.91778935185185195</v>
      </c>
      <c r="F575" s="54">
        <f>E575-D575</f>
        <v>0.4713541666666668</v>
      </c>
      <c r="G575" s="67">
        <v>11.5</v>
      </c>
      <c r="H575" s="55">
        <f t="shared" si="209"/>
        <v>1.5</v>
      </c>
      <c r="I575" s="55">
        <f>IF((G575="？"),"?",(G575-H575))</f>
        <v>10</v>
      </c>
      <c r="J575" s="57">
        <f t="shared" si="210"/>
        <v>0</v>
      </c>
      <c r="K575" s="56">
        <f>IF(2&lt;J575,2,J575)</f>
        <v>0</v>
      </c>
      <c r="L575" s="67">
        <f>J575-K575</f>
        <v>0</v>
      </c>
      <c r="M575" s="56">
        <f t="shared" si="221"/>
        <v>0</v>
      </c>
      <c r="N575" s="56"/>
      <c r="O575" s="56"/>
      <c r="P575" s="56"/>
      <c r="Q575" s="65"/>
      <c r="R575" s="65"/>
      <c r="S575" s="55"/>
      <c r="T575" s="55"/>
      <c r="U575" s="55"/>
      <c r="V575" s="55"/>
      <c r="W575" s="85"/>
    </row>
    <row r="576" spans="1:23" x14ac:dyDescent="0.3">
      <c r="A576" s="1"/>
      <c r="B576" s="14">
        <v>538</v>
      </c>
      <c r="C576" s="64">
        <v>42907</v>
      </c>
      <c r="D576" s="59">
        <v>0.43410879629629634</v>
      </c>
      <c r="E576" s="59">
        <v>0.91743055555555564</v>
      </c>
      <c r="F576" s="54">
        <f>E576-D576</f>
        <v>0.4833217592592593</v>
      </c>
      <c r="G576" s="67">
        <v>11.5</v>
      </c>
      <c r="H576" s="55">
        <f t="shared" si="209"/>
        <v>1.5</v>
      </c>
      <c r="I576" s="55">
        <f>IF((G576="？"),"?",(G576-H576))</f>
        <v>10</v>
      </c>
      <c r="J576" s="57">
        <f t="shared" si="210"/>
        <v>0</v>
      </c>
      <c r="K576" s="56">
        <f>IF(2&lt;J576,2,J576)</f>
        <v>0</v>
      </c>
      <c r="L576" s="67">
        <f>J576-K576</f>
        <v>0</v>
      </c>
      <c r="M576" s="56">
        <f t="shared" si="221"/>
        <v>0</v>
      </c>
      <c r="N576" s="56"/>
      <c r="O576" s="56"/>
      <c r="P576" s="56"/>
      <c r="Q576" s="65"/>
      <c r="R576" s="65"/>
      <c r="S576" s="55"/>
      <c r="T576" s="55"/>
      <c r="U576" s="55"/>
      <c r="V576" s="55"/>
      <c r="W576" s="85"/>
    </row>
    <row r="577" spans="1:23" x14ac:dyDescent="0.3">
      <c r="A577" s="1"/>
      <c r="B577" s="14">
        <v>539</v>
      </c>
      <c r="C577" s="64">
        <v>42908</v>
      </c>
      <c r="D577" s="59">
        <v>0.50056712962962957</v>
      </c>
      <c r="E577" s="59">
        <v>0.92074074074074075</v>
      </c>
      <c r="F577" s="54">
        <f>E577-D577</f>
        <v>0.42017361111111118</v>
      </c>
      <c r="G577" s="67">
        <v>10</v>
      </c>
      <c r="H577" s="55">
        <f t="shared" si="209"/>
        <v>1.5</v>
      </c>
      <c r="I577" s="55">
        <f>IF((G577="？"),"?",(G577-H577))</f>
        <v>8.5</v>
      </c>
      <c r="J577" s="57">
        <f t="shared" si="210"/>
        <v>0</v>
      </c>
      <c r="K577" s="56">
        <f>IF(2&lt;J577,2,J577)</f>
        <v>0</v>
      </c>
      <c r="L577" s="67">
        <f>J577-K577</f>
        <v>0</v>
      </c>
      <c r="M577" s="56">
        <f t="shared" si="221"/>
        <v>0</v>
      </c>
      <c r="N577" s="56"/>
      <c r="O577" s="56"/>
      <c r="P577" s="56"/>
      <c r="Q577" s="65"/>
      <c r="R577" s="65"/>
      <c r="S577" s="55"/>
      <c r="T577" s="55"/>
      <c r="U577" s="55"/>
      <c r="V577" s="55"/>
      <c r="W577" s="85"/>
    </row>
    <row r="578" spans="1:23" x14ac:dyDescent="0.3">
      <c r="A578" s="1"/>
      <c r="B578" s="14">
        <v>540</v>
      </c>
      <c r="C578" s="64">
        <v>42909</v>
      </c>
      <c r="D578" s="184" t="s">
        <v>25</v>
      </c>
      <c r="E578" s="185"/>
      <c r="F578" s="54"/>
      <c r="G578" s="67"/>
      <c r="H578" s="55"/>
      <c r="I578" s="55"/>
      <c r="J578" s="57">
        <f t="shared" si="210"/>
        <v>0</v>
      </c>
      <c r="K578" s="56"/>
      <c r="L578" s="67"/>
      <c r="M578" s="56">
        <f t="shared" si="221"/>
        <v>0</v>
      </c>
      <c r="N578" s="56"/>
      <c r="O578" s="56"/>
      <c r="P578" s="56"/>
      <c r="Q578" s="65"/>
      <c r="R578" s="65"/>
      <c r="S578" s="55"/>
      <c r="T578" s="55"/>
      <c r="U578" s="55"/>
      <c r="V578" s="55"/>
      <c r="W578" s="85"/>
    </row>
    <row r="579" spans="1:23" x14ac:dyDescent="0.3">
      <c r="A579" s="1"/>
      <c r="B579" s="14">
        <v>541</v>
      </c>
      <c r="C579" s="64">
        <v>42910</v>
      </c>
      <c r="D579" s="184" t="s">
        <v>25</v>
      </c>
      <c r="E579" s="185"/>
      <c r="F579" s="54"/>
      <c r="G579" s="67"/>
      <c r="H579" s="55"/>
      <c r="I579" s="55"/>
      <c r="J579" s="57">
        <f t="shared" si="210"/>
        <v>0</v>
      </c>
      <c r="K579" s="56"/>
      <c r="L579" s="67"/>
      <c r="M579" s="56">
        <f t="shared" si="221"/>
        <v>0</v>
      </c>
      <c r="N579" s="56"/>
      <c r="O579" s="56"/>
      <c r="P579" s="56"/>
      <c r="Q579" s="65"/>
      <c r="R579" s="65"/>
      <c r="S579" s="55"/>
      <c r="T579" s="55"/>
      <c r="U579" s="55"/>
      <c r="V579" s="55"/>
      <c r="W579" s="85"/>
    </row>
    <row r="580" spans="1:23" x14ac:dyDescent="0.3">
      <c r="A580" s="1"/>
      <c r="B580" s="14">
        <v>542</v>
      </c>
      <c r="C580" s="64">
        <v>42911</v>
      </c>
      <c r="D580" s="184" t="s">
        <v>25</v>
      </c>
      <c r="E580" s="185"/>
      <c r="F580" s="54"/>
      <c r="G580" s="67"/>
      <c r="H580" s="55"/>
      <c r="I580" s="55"/>
      <c r="J580" s="57">
        <f t="shared" si="210"/>
        <v>0</v>
      </c>
      <c r="K580" s="56"/>
      <c r="L580" s="67"/>
      <c r="M580" s="56">
        <f t="shared" si="221"/>
        <v>0</v>
      </c>
      <c r="N580" s="56"/>
      <c r="O580" s="56"/>
      <c r="P580" s="56"/>
      <c r="Q580" s="65"/>
      <c r="R580" s="65"/>
      <c r="S580" s="55"/>
      <c r="T580" s="55"/>
      <c r="U580" s="55"/>
      <c r="V580" s="55"/>
      <c r="W580" s="85"/>
    </row>
    <row r="581" spans="1:23" x14ac:dyDescent="0.3">
      <c r="A581" s="1"/>
      <c r="B581" s="14">
        <v>543</v>
      </c>
      <c r="C581" s="64">
        <v>42912</v>
      </c>
      <c r="D581" s="184" t="s">
        <v>25</v>
      </c>
      <c r="E581" s="185"/>
      <c r="F581" s="54"/>
      <c r="G581" s="67"/>
      <c r="H581" s="55"/>
      <c r="I581" s="55"/>
      <c r="J581" s="57">
        <f t="shared" si="210"/>
        <v>0</v>
      </c>
      <c r="K581" s="56"/>
      <c r="L581" s="67"/>
      <c r="M581" s="56">
        <f t="shared" si="221"/>
        <v>0</v>
      </c>
      <c r="N581" s="56"/>
      <c r="O581" s="56"/>
      <c r="P581" s="56"/>
      <c r="Q581" s="65"/>
      <c r="R581" s="65"/>
      <c r="S581" s="55"/>
      <c r="T581" s="55"/>
      <c r="U581" s="55"/>
      <c r="V581" s="55"/>
      <c r="W581" s="85"/>
    </row>
    <row r="582" spans="1:23" x14ac:dyDescent="0.3">
      <c r="A582" s="1"/>
      <c r="B582" s="14">
        <v>544</v>
      </c>
      <c r="C582" s="64">
        <v>42913</v>
      </c>
      <c r="D582" s="184" t="s">
        <v>25</v>
      </c>
      <c r="E582" s="185"/>
      <c r="F582" s="54"/>
      <c r="G582" s="67"/>
      <c r="H582" s="55"/>
      <c r="I582" s="55"/>
      <c r="J582" s="57">
        <f t="shared" si="210"/>
        <v>0</v>
      </c>
      <c r="K582" s="56"/>
      <c r="L582" s="67"/>
      <c r="M582" s="56">
        <f t="shared" si="221"/>
        <v>0</v>
      </c>
      <c r="N582" s="56"/>
      <c r="O582" s="56"/>
      <c r="P582" s="56"/>
      <c r="Q582" s="65"/>
      <c r="R582" s="65"/>
      <c r="S582" s="55"/>
      <c r="T582" s="55"/>
      <c r="U582" s="55"/>
      <c r="V582" s="55"/>
      <c r="W582" s="85"/>
    </row>
    <row r="583" spans="1:23" x14ac:dyDescent="0.3">
      <c r="A583" s="1"/>
      <c r="B583" s="14">
        <v>545</v>
      </c>
      <c r="C583" s="64">
        <v>42914</v>
      </c>
      <c r="D583" s="184" t="s">
        <v>25</v>
      </c>
      <c r="E583" s="185"/>
      <c r="F583" s="54"/>
      <c r="G583" s="67"/>
      <c r="H583" s="55"/>
      <c r="I583" s="55"/>
      <c r="J583" s="57">
        <f t="shared" si="210"/>
        <v>0</v>
      </c>
      <c r="K583" s="56"/>
      <c r="L583" s="67"/>
      <c r="M583" s="56">
        <f t="shared" si="221"/>
        <v>0</v>
      </c>
      <c r="N583" s="56"/>
      <c r="O583" s="56"/>
      <c r="P583" s="56"/>
      <c r="Q583" s="65"/>
      <c r="R583" s="65"/>
      <c r="S583" s="55"/>
      <c r="T583" s="55"/>
      <c r="U583" s="55"/>
      <c r="V583" s="55"/>
      <c r="W583" s="85"/>
    </row>
    <row r="584" spans="1:23" x14ac:dyDescent="0.3">
      <c r="A584" s="1"/>
      <c r="B584" s="14">
        <v>546</v>
      </c>
      <c r="C584" s="64">
        <v>42915</v>
      </c>
      <c r="D584" s="184" t="s">
        <v>25</v>
      </c>
      <c r="E584" s="185"/>
      <c r="F584" s="54"/>
      <c r="G584" s="67"/>
      <c r="H584" s="55"/>
      <c r="I584" s="55"/>
      <c r="J584" s="57">
        <f t="shared" si="210"/>
        <v>0</v>
      </c>
      <c r="K584" s="56"/>
      <c r="L584" s="67"/>
      <c r="M584" s="56">
        <f t="shared" si="221"/>
        <v>0</v>
      </c>
      <c r="N584" s="56"/>
      <c r="O584" s="56"/>
      <c r="P584" s="56"/>
      <c r="Q584" s="65"/>
      <c r="R584" s="65"/>
      <c r="S584" s="55"/>
      <c r="T584" s="55"/>
      <c r="U584" s="55"/>
      <c r="V584" s="55"/>
      <c r="W584" s="85"/>
    </row>
    <row r="585" spans="1:23" x14ac:dyDescent="0.3">
      <c r="A585" s="1"/>
      <c r="B585" s="14"/>
      <c r="C585" s="19" t="s">
        <v>5</v>
      </c>
      <c r="D585" s="19"/>
      <c r="E585" s="19"/>
      <c r="F585" s="20"/>
      <c r="G585" s="21">
        <f t="shared" ref="G585:M585" si="222">SUM(G557:G584)</f>
        <v>113</v>
      </c>
      <c r="H585" s="21">
        <f t="shared" si="222"/>
        <v>13.5</v>
      </c>
      <c r="I585" s="21">
        <f t="shared" si="222"/>
        <v>99.5</v>
      </c>
      <c r="J585" s="21">
        <f t="shared" si="222"/>
        <v>0.5</v>
      </c>
      <c r="K585" s="21">
        <f t="shared" si="222"/>
        <v>0.5</v>
      </c>
      <c r="L585" s="111">
        <f t="shared" si="222"/>
        <v>0</v>
      </c>
      <c r="M585" s="21">
        <f t="shared" si="222"/>
        <v>70</v>
      </c>
      <c r="N585" s="21"/>
      <c r="O585" s="21"/>
      <c r="P585" s="21"/>
      <c r="Q585" s="21">
        <f t="shared" ref="Q585:V585" si="223">SUM(Q557:Q584)</f>
        <v>0</v>
      </c>
      <c r="R585" s="21">
        <f t="shared" si="223"/>
        <v>0</v>
      </c>
      <c r="S585" s="21">
        <f t="shared" si="223"/>
        <v>0</v>
      </c>
      <c r="T585" s="21">
        <f t="shared" si="223"/>
        <v>0</v>
      </c>
      <c r="U585" s="21">
        <f t="shared" si="223"/>
        <v>0</v>
      </c>
      <c r="V585" s="21">
        <f t="shared" si="223"/>
        <v>0</v>
      </c>
      <c r="W585" s="106" t="s">
        <v>204</v>
      </c>
    </row>
    <row r="586" spans="1:23" ht="32.4" x14ac:dyDescent="0.3">
      <c r="A586" s="48"/>
      <c r="B586" s="112"/>
      <c r="C586" s="116" t="s">
        <v>230</v>
      </c>
      <c r="D586" s="109"/>
      <c r="E586" s="110"/>
      <c r="F586" s="20"/>
      <c r="G586" s="21">
        <f>G585</f>
        <v>113</v>
      </c>
      <c r="H586" s="21">
        <f t="shared" ref="H586:V586" si="224">H585</f>
        <v>13.5</v>
      </c>
      <c r="I586" s="21">
        <f t="shared" si="224"/>
        <v>99.5</v>
      </c>
      <c r="J586" s="21">
        <f t="shared" si="224"/>
        <v>0.5</v>
      </c>
      <c r="K586" s="21">
        <f t="shared" si="224"/>
        <v>0.5</v>
      </c>
      <c r="L586" s="111">
        <f t="shared" si="224"/>
        <v>0</v>
      </c>
      <c r="M586" s="21">
        <f t="shared" si="224"/>
        <v>70</v>
      </c>
      <c r="N586" s="21"/>
      <c r="O586" s="21"/>
      <c r="P586" s="21"/>
      <c r="Q586" s="21">
        <f t="shared" si="224"/>
        <v>0</v>
      </c>
      <c r="R586" s="21">
        <f t="shared" si="224"/>
        <v>0</v>
      </c>
      <c r="S586" s="21">
        <f t="shared" si="224"/>
        <v>0</v>
      </c>
      <c r="T586" s="21">
        <f t="shared" si="224"/>
        <v>0</v>
      </c>
      <c r="U586" s="21">
        <f t="shared" si="224"/>
        <v>0</v>
      </c>
      <c r="V586" s="21">
        <f t="shared" si="224"/>
        <v>0</v>
      </c>
      <c r="W586" s="21"/>
    </row>
    <row r="587" spans="1:23" x14ac:dyDescent="0.3">
      <c r="A587" s="1"/>
      <c r="B587" s="14">
        <v>547</v>
      </c>
      <c r="C587" s="24">
        <v>42916</v>
      </c>
      <c r="D587" s="44">
        <v>0.44930555555555557</v>
      </c>
      <c r="E587" s="44">
        <v>0.9372800925925926</v>
      </c>
      <c r="F587" s="16">
        <f>E587-D587</f>
        <v>0.48797453703703703</v>
      </c>
      <c r="G587" s="33">
        <v>11.5</v>
      </c>
      <c r="H587" s="33">
        <f t="shared" si="209"/>
        <v>1.5</v>
      </c>
      <c r="I587" s="17">
        <f t="shared" ref="I587:I592" si="225">IF((G587="？"),"?",(G587-H587))</f>
        <v>10</v>
      </c>
      <c r="J587" s="13">
        <f t="shared" si="210"/>
        <v>0</v>
      </c>
      <c r="K587" s="38">
        <f t="shared" ref="K587:K592" si="226">IF(2&lt;J587,2,J587)</f>
        <v>0</v>
      </c>
      <c r="L587" s="33">
        <f t="shared" ref="L587:L592" si="227">J587-K587</f>
        <v>0</v>
      </c>
      <c r="M587" s="75">
        <f t="shared" ref="M587" si="228">IF(K587="?",0,ROUND(105*4/3*K587+105*5/3*L587,0))</f>
        <v>0</v>
      </c>
      <c r="N587" s="75"/>
      <c r="O587" s="75"/>
      <c r="P587" s="75"/>
      <c r="Q587" s="49"/>
      <c r="R587" s="49"/>
      <c r="S587" s="17"/>
      <c r="T587" s="17"/>
      <c r="U587" s="17"/>
      <c r="V587" s="17"/>
      <c r="W587" s="85"/>
    </row>
    <row r="588" spans="1:23" x14ac:dyDescent="0.3">
      <c r="A588" s="8" t="s">
        <v>8</v>
      </c>
      <c r="B588" s="14">
        <v>548</v>
      </c>
      <c r="C588" s="24">
        <v>42917</v>
      </c>
      <c r="D588" s="44" t="s">
        <v>47</v>
      </c>
      <c r="E588" s="44" t="s">
        <v>47</v>
      </c>
      <c r="F588" s="16"/>
      <c r="G588" s="33">
        <v>10</v>
      </c>
      <c r="H588" s="33">
        <f t="shared" si="209"/>
        <v>1.5</v>
      </c>
      <c r="I588" s="17">
        <f t="shared" si="225"/>
        <v>8.5</v>
      </c>
      <c r="J588" s="13">
        <f t="shared" si="210"/>
        <v>0</v>
      </c>
      <c r="K588" s="38">
        <f t="shared" si="226"/>
        <v>0</v>
      </c>
      <c r="L588" s="33">
        <f t="shared" si="227"/>
        <v>0</v>
      </c>
      <c r="M588" s="75">
        <f>IF(K588="?",0,ROUND(174*4/3*K588+174*5/3*L588,0))</f>
        <v>0</v>
      </c>
      <c r="N588" s="75"/>
      <c r="O588" s="75"/>
      <c r="P588" s="75"/>
      <c r="Q588" s="49"/>
      <c r="R588" s="49"/>
      <c r="S588" s="17"/>
      <c r="T588" s="17"/>
      <c r="U588" s="17"/>
      <c r="V588" s="17"/>
      <c r="W588" s="85"/>
    </row>
    <row r="589" spans="1:23" x14ac:dyDescent="0.3">
      <c r="A589" s="1" t="s">
        <v>117</v>
      </c>
      <c r="B589" s="14">
        <v>549</v>
      </c>
      <c r="C589" s="24">
        <v>42918</v>
      </c>
      <c r="D589" s="44">
        <v>0.46802083333333333</v>
      </c>
      <c r="E589" s="44" t="s">
        <v>47</v>
      </c>
      <c r="F589" s="16"/>
      <c r="G589" s="33">
        <v>11.5</v>
      </c>
      <c r="H589" s="33">
        <f t="shared" si="209"/>
        <v>1.5</v>
      </c>
      <c r="I589" s="17">
        <f t="shared" si="225"/>
        <v>10</v>
      </c>
      <c r="J589" s="13">
        <f t="shared" si="210"/>
        <v>0</v>
      </c>
      <c r="K589" s="38">
        <f t="shared" si="226"/>
        <v>0</v>
      </c>
      <c r="L589" s="33">
        <f t="shared" si="227"/>
        <v>0</v>
      </c>
      <c r="M589" s="75">
        <f t="shared" ref="M589:M592" si="229">IF(K589="?",0,ROUND(174*4/3*K589+174*5/3*L589,0))</f>
        <v>0</v>
      </c>
      <c r="N589" s="75"/>
      <c r="O589" s="75"/>
      <c r="P589" s="75"/>
      <c r="Q589" s="49"/>
      <c r="R589" s="49"/>
      <c r="S589" s="17"/>
      <c r="T589" s="17"/>
      <c r="U589" s="17"/>
      <c r="V589" s="17"/>
      <c r="W589" s="85"/>
    </row>
    <row r="590" spans="1:23" x14ac:dyDescent="0.3">
      <c r="A590" s="1" t="s">
        <v>121</v>
      </c>
      <c r="B590" s="14">
        <v>550</v>
      </c>
      <c r="C590" s="24">
        <v>42919</v>
      </c>
      <c r="D590" s="44">
        <v>0.46797453703703701</v>
      </c>
      <c r="E590" s="44" t="s">
        <v>47</v>
      </c>
      <c r="F590" s="16"/>
      <c r="G590" s="33">
        <v>11.5</v>
      </c>
      <c r="H590" s="33">
        <f t="shared" si="209"/>
        <v>1.5</v>
      </c>
      <c r="I590" s="17">
        <f t="shared" si="225"/>
        <v>10</v>
      </c>
      <c r="J590" s="13">
        <f t="shared" si="210"/>
        <v>0</v>
      </c>
      <c r="K590" s="38">
        <f t="shared" si="226"/>
        <v>0</v>
      </c>
      <c r="L590" s="33">
        <f t="shared" si="227"/>
        <v>0</v>
      </c>
      <c r="M590" s="75">
        <f t="shared" si="229"/>
        <v>0</v>
      </c>
      <c r="N590" s="75"/>
      <c r="O590" s="75"/>
      <c r="P590" s="75"/>
      <c r="Q590" s="49"/>
      <c r="R590" s="49"/>
      <c r="S590" s="17"/>
      <c r="T590" s="17"/>
      <c r="U590" s="17"/>
      <c r="V590" s="17"/>
      <c r="W590" s="85"/>
    </row>
    <row r="591" spans="1:23" x14ac:dyDescent="0.3">
      <c r="A591" s="1" t="s">
        <v>118</v>
      </c>
      <c r="B591" s="14">
        <v>551</v>
      </c>
      <c r="C591" s="24">
        <v>42920</v>
      </c>
      <c r="D591" s="44">
        <v>0.46760416666666665</v>
      </c>
      <c r="E591" s="44">
        <v>0.9205092592592593</v>
      </c>
      <c r="F591" s="16">
        <f>E591-D591</f>
        <v>0.45290509259259265</v>
      </c>
      <c r="G591" s="33">
        <v>11</v>
      </c>
      <c r="H591" s="33">
        <f t="shared" si="209"/>
        <v>1.5</v>
      </c>
      <c r="I591" s="17">
        <f t="shared" si="225"/>
        <v>9.5</v>
      </c>
      <c r="J591" s="13">
        <f t="shared" si="210"/>
        <v>0</v>
      </c>
      <c r="K591" s="38">
        <f t="shared" si="226"/>
        <v>0</v>
      </c>
      <c r="L591" s="33">
        <f t="shared" si="227"/>
        <v>0</v>
      </c>
      <c r="M591" s="75">
        <f t="shared" si="229"/>
        <v>0</v>
      </c>
      <c r="N591" s="75"/>
      <c r="O591" s="75"/>
      <c r="P591" s="75"/>
      <c r="Q591" s="49"/>
      <c r="R591" s="49"/>
      <c r="S591" s="17"/>
      <c r="T591" s="17"/>
      <c r="U591" s="17"/>
      <c r="V591" s="17"/>
      <c r="W591" s="85"/>
    </row>
    <row r="592" spans="1:23" x14ac:dyDescent="0.3">
      <c r="A592" s="48" t="s">
        <v>116</v>
      </c>
      <c r="B592" s="14">
        <v>552</v>
      </c>
      <c r="C592" s="24">
        <v>42921</v>
      </c>
      <c r="D592" s="44">
        <v>0.46474537037037034</v>
      </c>
      <c r="E592" s="44">
        <v>0.91730324074074077</v>
      </c>
      <c r="F592" s="16">
        <f>E592-D592</f>
        <v>0.45255787037037043</v>
      </c>
      <c r="G592" s="33">
        <v>11</v>
      </c>
      <c r="H592" s="33">
        <f t="shared" si="209"/>
        <v>1.5</v>
      </c>
      <c r="I592" s="17">
        <f t="shared" si="225"/>
        <v>9.5</v>
      </c>
      <c r="J592" s="13">
        <f t="shared" si="210"/>
        <v>0</v>
      </c>
      <c r="K592" s="38">
        <f t="shared" si="226"/>
        <v>0</v>
      </c>
      <c r="L592" s="33">
        <f t="shared" si="227"/>
        <v>0</v>
      </c>
      <c r="M592" s="75">
        <f t="shared" si="229"/>
        <v>0</v>
      </c>
      <c r="N592" s="75"/>
      <c r="O592" s="75"/>
      <c r="P592" s="75"/>
      <c r="Q592" s="49"/>
      <c r="R592" s="49"/>
      <c r="S592" s="17"/>
      <c r="T592" s="17"/>
      <c r="U592" s="17"/>
      <c r="V592" s="17"/>
      <c r="W592" s="85"/>
    </row>
    <row r="593" spans="1:23" x14ac:dyDescent="0.3">
      <c r="B593" s="14">
        <v>553</v>
      </c>
      <c r="C593" s="24">
        <v>42922</v>
      </c>
      <c r="D593" s="186" t="s">
        <v>25</v>
      </c>
      <c r="E593" s="187"/>
      <c r="F593" s="16"/>
      <c r="G593" s="33"/>
      <c r="H593" s="33"/>
      <c r="I593" s="17"/>
      <c r="J593" s="17"/>
      <c r="K593" s="17"/>
      <c r="L593" s="33"/>
      <c r="M593" s="42"/>
      <c r="N593" s="42"/>
      <c r="O593" s="42"/>
      <c r="P593" s="42"/>
      <c r="Q593" s="42"/>
      <c r="R593" s="42"/>
      <c r="S593" s="17"/>
      <c r="T593" s="17"/>
      <c r="U593" s="17"/>
      <c r="V593" s="17"/>
      <c r="W593" s="85"/>
    </row>
    <row r="594" spans="1:23" x14ac:dyDescent="0.3">
      <c r="A594" s="48"/>
      <c r="B594" s="14">
        <v>554</v>
      </c>
      <c r="C594" s="24">
        <v>42923</v>
      </c>
      <c r="D594" s="186" t="s">
        <v>25</v>
      </c>
      <c r="E594" s="187"/>
      <c r="F594" s="16"/>
      <c r="G594" s="33"/>
      <c r="H594" s="33"/>
      <c r="I594" s="17"/>
      <c r="J594" s="17"/>
      <c r="K594" s="17"/>
      <c r="L594" s="33"/>
      <c r="M594" s="42"/>
      <c r="N594" s="42"/>
      <c r="O594" s="42"/>
      <c r="P594" s="42"/>
      <c r="Q594" s="42"/>
      <c r="R594" s="42"/>
      <c r="S594" s="17"/>
      <c r="T594" s="17"/>
      <c r="U594" s="17"/>
      <c r="V594" s="17"/>
      <c r="W594" s="85"/>
    </row>
    <row r="595" spans="1:23" x14ac:dyDescent="0.3">
      <c r="A595" s="48"/>
      <c r="B595" s="14">
        <v>555</v>
      </c>
      <c r="C595" s="24">
        <v>42924</v>
      </c>
      <c r="D595" s="186" t="s">
        <v>25</v>
      </c>
      <c r="E595" s="187"/>
      <c r="F595" s="16"/>
      <c r="G595" s="33"/>
      <c r="H595" s="33"/>
      <c r="I595" s="17"/>
      <c r="J595" s="17"/>
      <c r="K595" s="17"/>
      <c r="L595" s="33"/>
      <c r="M595" s="42"/>
      <c r="N595" s="42"/>
      <c r="O595" s="42"/>
      <c r="P595" s="42"/>
      <c r="Q595" s="42"/>
      <c r="R595" s="42"/>
      <c r="S595" s="17"/>
      <c r="T595" s="17"/>
      <c r="U595" s="17"/>
      <c r="V595" s="17"/>
      <c r="W595" s="85"/>
    </row>
    <row r="596" spans="1:23" x14ac:dyDescent="0.3">
      <c r="A596" s="1"/>
      <c r="B596" s="14">
        <v>556</v>
      </c>
      <c r="C596" s="24">
        <v>42925</v>
      </c>
      <c r="D596" s="186" t="s">
        <v>25</v>
      </c>
      <c r="E596" s="187"/>
      <c r="F596" s="16"/>
      <c r="G596" s="33"/>
      <c r="H596" s="33"/>
      <c r="I596" s="17"/>
      <c r="J596" s="17"/>
      <c r="K596" s="17"/>
      <c r="L596" s="33"/>
      <c r="M596" s="42"/>
      <c r="N596" s="42"/>
      <c r="O596" s="42"/>
      <c r="P596" s="42"/>
      <c r="Q596" s="42"/>
      <c r="R596" s="42"/>
      <c r="S596" s="17"/>
      <c r="T596" s="17"/>
      <c r="U596" s="17"/>
      <c r="V596" s="17"/>
      <c r="W596" s="85"/>
    </row>
    <row r="597" spans="1:23" x14ac:dyDescent="0.3">
      <c r="A597" s="1"/>
      <c r="B597" s="14">
        <v>557</v>
      </c>
      <c r="C597" s="24">
        <v>42926</v>
      </c>
      <c r="D597" s="186" t="s">
        <v>25</v>
      </c>
      <c r="E597" s="187"/>
      <c r="F597" s="16"/>
      <c r="G597" s="33"/>
      <c r="H597" s="33"/>
      <c r="I597" s="17"/>
      <c r="J597" s="17"/>
      <c r="K597" s="17"/>
      <c r="L597" s="33"/>
      <c r="M597" s="42"/>
      <c r="N597" s="42"/>
      <c r="O597" s="42"/>
      <c r="P597" s="42"/>
      <c r="Q597" s="42"/>
      <c r="R597" s="42"/>
      <c r="S597" s="17"/>
      <c r="T597" s="17"/>
      <c r="U597" s="17"/>
      <c r="V597" s="17"/>
      <c r="W597" s="85"/>
    </row>
    <row r="598" spans="1:23" x14ac:dyDescent="0.3">
      <c r="A598" s="1"/>
      <c r="B598" s="14">
        <v>558</v>
      </c>
      <c r="C598" s="24">
        <v>42927</v>
      </c>
      <c r="D598" s="186" t="s">
        <v>25</v>
      </c>
      <c r="E598" s="187"/>
      <c r="F598" s="16"/>
      <c r="G598" s="33"/>
      <c r="H598" s="33"/>
      <c r="I598" s="17"/>
      <c r="J598" s="17"/>
      <c r="K598" s="17"/>
      <c r="L598" s="33"/>
      <c r="M598" s="42"/>
      <c r="N598" s="42"/>
      <c r="O598" s="42"/>
      <c r="P598" s="42"/>
      <c r="Q598" s="42"/>
      <c r="R598" s="42"/>
      <c r="S598" s="17"/>
      <c r="T598" s="17"/>
      <c r="U598" s="17"/>
      <c r="V598" s="17"/>
      <c r="W598" s="85"/>
    </row>
    <row r="599" spans="1:23" x14ac:dyDescent="0.3">
      <c r="A599" s="1"/>
      <c r="B599" s="14">
        <v>559</v>
      </c>
      <c r="C599" s="24">
        <v>42928</v>
      </c>
      <c r="D599" s="186" t="s">
        <v>25</v>
      </c>
      <c r="E599" s="187"/>
      <c r="F599" s="16"/>
      <c r="G599" s="33"/>
      <c r="H599" s="33"/>
      <c r="I599" s="17"/>
      <c r="J599" s="17"/>
      <c r="K599" s="17"/>
      <c r="L599" s="33"/>
      <c r="M599" s="42"/>
      <c r="N599" s="42"/>
      <c r="O599" s="42"/>
      <c r="P599" s="42"/>
      <c r="Q599" s="42"/>
      <c r="R599" s="42"/>
      <c r="S599" s="17"/>
      <c r="T599" s="17"/>
      <c r="U599" s="17"/>
      <c r="V599" s="17"/>
      <c r="W599" s="85"/>
    </row>
    <row r="600" spans="1:23" x14ac:dyDescent="0.3">
      <c r="A600" s="1"/>
      <c r="B600" s="14">
        <v>560</v>
      </c>
      <c r="C600" s="24">
        <v>42929</v>
      </c>
      <c r="D600" s="186" t="s">
        <v>25</v>
      </c>
      <c r="E600" s="187"/>
      <c r="F600" s="16"/>
      <c r="G600" s="33"/>
      <c r="H600" s="33"/>
      <c r="I600" s="17"/>
      <c r="J600" s="17"/>
      <c r="K600" s="17"/>
      <c r="L600" s="33"/>
      <c r="M600" s="42"/>
      <c r="N600" s="42"/>
      <c r="O600" s="42"/>
      <c r="P600" s="42"/>
      <c r="Q600" s="42"/>
      <c r="R600" s="42"/>
      <c r="S600" s="17"/>
      <c r="T600" s="17"/>
      <c r="U600" s="17"/>
      <c r="V600" s="17"/>
      <c r="W600" s="85"/>
    </row>
    <row r="601" spans="1:23" x14ac:dyDescent="0.3">
      <c r="A601" s="1"/>
      <c r="B601" s="14">
        <v>561</v>
      </c>
      <c r="C601" s="24">
        <v>42930</v>
      </c>
      <c r="D601" s="186" t="s">
        <v>25</v>
      </c>
      <c r="E601" s="187"/>
      <c r="F601" s="16"/>
      <c r="G601" s="33"/>
      <c r="H601" s="33"/>
      <c r="I601" s="17"/>
      <c r="J601" s="17"/>
      <c r="K601" s="17"/>
      <c r="L601" s="33"/>
      <c r="M601" s="42"/>
      <c r="N601" s="42"/>
      <c r="O601" s="42"/>
      <c r="P601" s="42"/>
      <c r="Q601" s="42"/>
      <c r="R601" s="42"/>
      <c r="S601" s="17"/>
      <c r="T601" s="17"/>
      <c r="U601" s="17"/>
      <c r="V601" s="17"/>
      <c r="W601" s="85"/>
    </row>
    <row r="602" spans="1:23" x14ac:dyDescent="0.3">
      <c r="A602" s="1"/>
      <c r="B602" s="14">
        <v>562</v>
      </c>
      <c r="C602" s="24">
        <v>42931</v>
      </c>
      <c r="D602" s="186" t="s">
        <v>25</v>
      </c>
      <c r="E602" s="187"/>
      <c r="F602" s="16"/>
      <c r="G602" s="33"/>
      <c r="H602" s="33"/>
      <c r="I602" s="17"/>
      <c r="J602" s="17"/>
      <c r="K602" s="17"/>
      <c r="L602" s="33"/>
      <c r="M602" s="42"/>
      <c r="N602" s="42"/>
      <c r="O602" s="42"/>
      <c r="P602" s="42"/>
      <c r="Q602" s="42"/>
      <c r="R602" s="42"/>
      <c r="S602" s="17"/>
      <c r="T602" s="17"/>
      <c r="U602" s="17"/>
      <c r="V602" s="17"/>
      <c r="W602" s="85"/>
    </row>
    <row r="603" spans="1:23" x14ac:dyDescent="0.3">
      <c r="A603" s="1"/>
      <c r="B603" s="14">
        <v>563</v>
      </c>
      <c r="C603" s="24">
        <v>42932</v>
      </c>
      <c r="D603" s="186" t="s">
        <v>25</v>
      </c>
      <c r="E603" s="187"/>
      <c r="F603" s="16"/>
      <c r="G603" s="33"/>
      <c r="H603" s="33"/>
      <c r="I603" s="17"/>
      <c r="J603" s="17"/>
      <c r="K603" s="17"/>
      <c r="L603" s="33"/>
      <c r="M603" s="42"/>
      <c r="N603" s="42"/>
      <c r="O603" s="42"/>
      <c r="P603" s="42"/>
      <c r="Q603" s="42"/>
      <c r="R603" s="42"/>
      <c r="S603" s="17"/>
      <c r="T603" s="17"/>
      <c r="U603" s="17"/>
      <c r="V603" s="17"/>
      <c r="W603" s="85"/>
    </row>
    <row r="604" spans="1:23" x14ac:dyDescent="0.3">
      <c r="A604" s="1"/>
      <c r="B604" s="14">
        <v>564</v>
      </c>
      <c r="C604" s="24">
        <v>42933</v>
      </c>
      <c r="D604" s="186" t="s">
        <v>25</v>
      </c>
      <c r="E604" s="187"/>
      <c r="F604" s="16"/>
      <c r="G604" s="33"/>
      <c r="H604" s="33"/>
      <c r="I604" s="17"/>
      <c r="J604" s="17"/>
      <c r="K604" s="17"/>
      <c r="L604" s="33"/>
      <c r="M604" s="42"/>
      <c r="N604" s="42"/>
      <c r="O604" s="42"/>
      <c r="P604" s="42"/>
      <c r="Q604" s="42"/>
      <c r="R604" s="42"/>
      <c r="S604" s="17"/>
      <c r="T604" s="17"/>
      <c r="U604" s="17"/>
      <c r="V604" s="17"/>
      <c r="W604" s="85"/>
    </row>
    <row r="605" spans="1:23" x14ac:dyDescent="0.3">
      <c r="A605" s="1"/>
      <c r="B605" s="14">
        <v>565</v>
      </c>
      <c r="C605" s="24">
        <v>42934</v>
      </c>
      <c r="D605" s="186" t="s">
        <v>25</v>
      </c>
      <c r="E605" s="187"/>
      <c r="F605" s="16"/>
      <c r="G605" s="33"/>
      <c r="H605" s="33"/>
      <c r="I605" s="17"/>
      <c r="J605" s="17"/>
      <c r="K605" s="17"/>
      <c r="L605" s="33"/>
      <c r="M605" s="42"/>
      <c r="N605" s="42"/>
      <c r="O605" s="42"/>
      <c r="P605" s="42"/>
      <c r="Q605" s="42"/>
      <c r="R605" s="42"/>
      <c r="S605" s="17"/>
      <c r="T605" s="17"/>
      <c r="U605" s="17"/>
      <c r="V605" s="17"/>
      <c r="W605" s="85"/>
    </row>
    <row r="606" spans="1:23" x14ac:dyDescent="0.3">
      <c r="A606" s="1"/>
      <c r="B606" s="14">
        <v>566</v>
      </c>
      <c r="C606" s="24">
        <v>42935</v>
      </c>
      <c r="D606" s="186" t="s">
        <v>25</v>
      </c>
      <c r="E606" s="187"/>
      <c r="F606" s="16"/>
      <c r="G606" s="33"/>
      <c r="H606" s="33"/>
      <c r="I606" s="17"/>
      <c r="J606" s="17"/>
      <c r="K606" s="17"/>
      <c r="L606" s="33"/>
      <c r="M606" s="42"/>
      <c r="N606" s="42"/>
      <c r="O606" s="42"/>
      <c r="P606" s="42"/>
      <c r="Q606" s="42"/>
      <c r="R606" s="42"/>
      <c r="S606" s="17"/>
      <c r="T606" s="17"/>
      <c r="U606" s="17"/>
      <c r="V606" s="17"/>
      <c r="W606" s="85"/>
    </row>
    <row r="607" spans="1:23" x14ac:dyDescent="0.3">
      <c r="A607" s="1"/>
      <c r="B607" s="14">
        <v>567</v>
      </c>
      <c r="C607" s="24">
        <v>42936</v>
      </c>
      <c r="D607" s="186" t="s">
        <v>25</v>
      </c>
      <c r="E607" s="187"/>
      <c r="F607" s="16"/>
      <c r="G607" s="33"/>
      <c r="H607" s="33"/>
      <c r="I607" s="17"/>
      <c r="J607" s="17"/>
      <c r="K607" s="17"/>
      <c r="L607" s="33"/>
      <c r="M607" s="42"/>
      <c r="N607" s="42"/>
      <c r="O607" s="42"/>
      <c r="P607" s="42"/>
      <c r="Q607" s="42"/>
      <c r="R607" s="42"/>
      <c r="S607" s="17"/>
      <c r="T607" s="17"/>
      <c r="U607" s="17"/>
      <c r="V607" s="17"/>
      <c r="W607" s="85"/>
    </row>
    <row r="608" spans="1:23" x14ac:dyDescent="0.3">
      <c r="A608" s="1"/>
      <c r="B608" s="14">
        <v>568</v>
      </c>
      <c r="C608" s="24">
        <v>42937</v>
      </c>
      <c r="D608" s="186" t="s">
        <v>25</v>
      </c>
      <c r="E608" s="187"/>
      <c r="F608" s="16"/>
      <c r="G608" s="33"/>
      <c r="H608" s="33"/>
      <c r="I608" s="17"/>
      <c r="J608" s="17"/>
      <c r="K608" s="17"/>
      <c r="L608" s="33"/>
      <c r="M608" s="42"/>
      <c r="N608" s="42"/>
      <c r="O608" s="42"/>
      <c r="P608" s="42"/>
      <c r="Q608" s="42"/>
      <c r="R608" s="42"/>
      <c r="S608" s="17"/>
      <c r="T608" s="17"/>
      <c r="U608" s="17"/>
      <c r="V608" s="17"/>
      <c r="W608" s="85"/>
    </row>
    <row r="609" spans="1:23" x14ac:dyDescent="0.3">
      <c r="A609" s="1"/>
      <c r="B609" s="14">
        <v>569</v>
      </c>
      <c r="C609" s="24">
        <v>42938</v>
      </c>
      <c r="D609" s="186" t="s">
        <v>25</v>
      </c>
      <c r="E609" s="187"/>
      <c r="F609" s="16"/>
      <c r="G609" s="33"/>
      <c r="H609" s="33"/>
      <c r="I609" s="17"/>
      <c r="J609" s="17"/>
      <c r="K609" s="17"/>
      <c r="L609" s="33"/>
      <c r="M609" s="42"/>
      <c r="N609" s="42"/>
      <c r="O609" s="42"/>
      <c r="P609" s="42"/>
      <c r="Q609" s="42"/>
      <c r="R609" s="42"/>
      <c r="S609" s="17"/>
      <c r="T609" s="17"/>
      <c r="U609" s="17"/>
      <c r="V609" s="17"/>
      <c r="W609" s="85"/>
    </row>
    <row r="610" spans="1:23" x14ac:dyDescent="0.3">
      <c r="A610" s="1"/>
      <c r="B610" s="14">
        <v>570</v>
      </c>
      <c r="C610" s="24">
        <v>42939</v>
      </c>
      <c r="D610" s="186" t="s">
        <v>25</v>
      </c>
      <c r="E610" s="187"/>
      <c r="F610" s="16"/>
      <c r="G610" s="33"/>
      <c r="H610" s="33"/>
      <c r="I610" s="17"/>
      <c r="J610" s="17"/>
      <c r="K610" s="17"/>
      <c r="L610" s="33"/>
      <c r="M610" s="42"/>
      <c r="N610" s="42"/>
      <c r="O610" s="42"/>
      <c r="P610" s="42"/>
      <c r="Q610" s="42"/>
      <c r="R610" s="42"/>
      <c r="S610" s="17"/>
      <c r="T610" s="17"/>
      <c r="U610" s="17"/>
      <c r="V610" s="17"/>
      <c r="W610" s="85"/>
    </row>
    <row r="611" spans="1:23" x14ac:dyDescent="0.3">
      <c r="A611" s="1"/>
      <c r="B611" s="14">
        <v>571</v>
      </c>
      <c r="C611" s="24">
        <v>42940</v>
      </c>
      <c r="D611" s="186" t="s">
        <v>25</v>
      </c>
      <c r="E611" s="187"/>
      <c r="F611" s="16"/>
      <c r="G611" s="33"/>
      <c r="H611" s="33"/>
      <c r="I611" s="17"/>
      <c r="J611" s="17"/>
      <c r="K611" s="17"/>
      <c r="L611" s="33"/>
      <c r="M611" s="42"/>
      <c r="N611" s="42"/>
      <c r="O611" s="42"/>
      <c r="P611" s="42"/>
      <c r="Q611" s="42"/>
      <c r="R611" s="42"/>
      <c r="S611" s="17"/>
      <c r="T611" s="17"/>
      <c r="U611" s="17"/>
      <c r="V611" s="17"/>
      <c r="W611" s="85"/>
    </row>
    <row r="612" spans="1:23" x14ac:dyDescent="0.3">
      <c r="A612" s="1"/>
      <c r="B612" s="14">
        <v>572</v>
      </c>
      <c r="C612" s="24">
        <v>42941</v>
      </c>
      <c r="D612" s="186" t="s">
        <v>25</v>
      </c>
      <c r="E612" s="187"/>
      <c r="F612" s="16"/>
      <c r="G612" s="33"/>
      <c r="H612" s="33"/>
      <c r="I612" s="17"/>
      <c r="J612" s="17"/>
      <c r="K612" s="17"/>
      <c r="L612" s="33"/>
      <c r="M612" s="42"/>
      <c r="N612" s="42"/>
      <c r="O612" s="42"/>
      <c r="P612" s="42"/>
      <c r="Q612" s="42"/>
      <c r="R612" s="42"/>
      <c r="S612" s="17"/>
      <c r="T612" s="17"/>
      <c r="U612" s="17"/>
      <c r="V612" s="17"/>
      <c r="W612" s="85"/>
    </row>
    <row r="613" spans="1:23" x14ac:dyDescent="0.3">
      <c r="A613" s="1"/>
      <c r="B613" s="14">
        <v>573</v>
      </c>
      <c r="C613" s="24">
        <v>42942</v>
      </c>
      <c r="D613" s="186" t="s">
        <v>25</v>
      </c>
      <c r="E613" s="187"/>
      <c r="F613" s="16"/>
      <c r="G613" s="33"/>
      <c r="H613" s="33"/>
      <c r="I613" s="17"/>
      <c r="J613" s="17"/>
      <c r="K613" s="17"/>
      <c r="L613" s="33"/>
      <c r="M613" s="42"/>
      <c r="N613" s="42"/>
      <c r="O613" s="42"/>
      <c r="P613" s="42"/>
      <c r="Q613" s="42"/>
      <c r="R613" s="42"/>
      <c r="S613" s="17"/>
      <c r="T613" s="17"/>
      <c r="U613" s="17"/>
      <c r="V613" s="17"/>
      <c r="W613" s="85"/>
    </row>
    <row r="614" spans="1:23" x14ac:dyDescent="0.3">
      <c r="A614" s="1"/>
      <c r="B614" s="14">
        <v>574</v>
      </c>
      <c r="C614" s="24">
        <v>42943</v>
      </c>
      <c r="D614" s="186" t="s">
        <v>25</v>
      </c>
      <c r="E614" s="187"/>
      <c r="F614" s="16"/>
      <c r="G614" s="33"/>
      <c r="H614" s="33"/>
      <c r="I614" s="17"/>
      <c r="J614" s="17"/>
      <c r="K614" s="17"/>
      <c r="L614" s="33"/>
      <c r="M614" s="42"/>
      <c r="N614" s="42"/>
      <c r="O614" s="42"/>
      <c r="P614" s="42"/>
      <c r="Q614" s="42"/>
      <c r="R614" s="42"/>
      <c r="S614" s="17"/>
      <c r="T614" s="17"/>
      <c r="U614" s="17"/>
      <c r="V614" s="17"/>
      <c r="W614" s="85"/>
    </row>
    <row r="615" spans="1:23" x14ac:dyDescent="0.3">
      <c r="A615" s="1"/>
      <c r="B615" s="14"/>
      <c r="C615" s="19" t="s">
        <v>5</v>
      </c>
      <c r="D615" s="19"/>
      <c r="E615" s="19"/>
      <c r="F615" s="20"/>
      <c r="G615" s="21">
        <f t="shared" ref="G615:M615" si="230">SUM(G587:G614)</f>
        <v>66.5</v>
      </c>
      <c r="H615" s="21">
        <f t="shared" si="230"/>
        <v>9</v>
      </c>
      <c r="I615" s="21">
        <f t="shared" si="230"/>
        <v>57.5</v>
      </c>
      <c r="J615" s="21">
        <f t="shared" si="230"/>
        <v>0</v>
      </c>
      <c r="K615" s="21">
        <f t="shared" si="230"/>
        <v>0</v>
      </c>
      <c r="L615" s="111">
        <f t="shared" si="230"/>
        <v>0</v>
      </c>
      <c r="M615" s="21">
        <f t="shared" si="230"/>
        <v>0</v>
      </c>
      <c r="N615" s="21"/>
      <c r="O615" s="21"/>
      <c r="P615" s="21"/>
      <c r="Q615" s="21">
        <f t="shared" ref="Q615:V615" si="231">SUM(Q587:Q614)</f>
        <v>0</v>
      </c>
      <c r="R615" s="21">
        <f t="shared" si="231"/>
        <v>0</v>
      </c>
      <c r="S615" s="21">
        <f t="shared" si="231"/>
        <v>0</v>
      </c>
      <c r="T615" s="21">
        <f t="shared" si="231"/>
        <v>0</v>
      </c>
      <c r="U615" s="21">
        <f t="shared" si="231"/>
        <v>0</v>
      </c>
      <c r="V615" s="21">
        <f t="shared" si="231"/>
        <v>0</v>
      </c>
      <c r="W615" s="106" t="s">
        <v>205</v>
      </c>
    </row>
    <row r="616" spans="1:23" ht="32.4" x14ac:dyDescent="0.3">
      <c r="A616" s="48"/>
      <c r="B616" s="112"/>
      <c r="C616" s="116" t="s">
        <v>230</v>
      </c>
      <c r="D616" s="109"/>
      <c r="E616" s="110"/>
      <c r="F616" s="20"/>
      <c r="G616" s="21">
        <f>G615</f>
        <v>66.5</v>
      </c>
      <c r="H616" s="21">
        <f t="shared" ref="H616:V616" si="232">H615</f>
        <v>9</v>
      </c>
      <c r="I616" s="21">
        <f t="shared" si="232"/>
        <v>57.5</v>
      </c>
      <c r="J616" s="21">
        <f t="shared" si="232"/>
        <v>0</v>
      </c>
      <c r="K616" s="21">
        <f t="shared" si="232"/>
        <v>0</v>
      </c>
      <c r="L616" s="111">
        <f t="shared" si="232"/>
        <v>0</v>
      </c>
      <c r="M616" s="21">
        <f t="shared" si="232"/>
        <v>0</v>
      </c>
      <c r="N616" s="21"/>
      <c r="O616" s="21"/>
      <c r="P616" s="21"/>
      <c r="Q616" s="21">
        <f t="shared" si="232"/>
        <v>0</v>
      </c>
      <c r="R616" s="21">
        <f t="shared" si="232"/>
        <v>0</v>
      </c>
      <c r="S616" s="21">
        <f t="shared" si="232"/>
        <v>0</v>
      </c>
      <c r="T616" s="21">
        <f t="shared" si="232"/>
        <v>0</v>
      </c>
      <c r="U616" s="21">
        <f t="shared" si="232"/>
        <v>0</v>
      </c>
      <c r="V616" s="21">
        <f t="shared" si="232"/>
        <v>0</v>
      </c>
      <c r="W616" s="21"/>
    </row>
    <row r="617" spans="1:23" x14ac:dyDescent="0.3">
      <c r="A617" s="1"/>
      <c r="B617" s="14">
        <v>575</v>
      </c>
      <c r="C617" s="24">
        <v>42944</v>
      </c>
      <c r="D617" s="184" t="s">
        <v>25</v>
      </c>
      <c r="E617" s="185"/>
      <c r="F617" s="54"/>
      <c r="G617" s="67"/>
      <c r="H617" s="55"/>
      <c r="I617" s="55"/>
      <c r="J617" s="55"/>
      <c r="K617" s="55"/>
      <c r="L617" s="67"/>
      <c r="M617" s="68"/>
      <c r="N617" s="68"/>
      <c r="O617" s="68"/>
      <c r="P617" s="68"/>
      <c r="Q617" s="68"/>
      <c r="R617" s="68"/>
      <c r="S617" s="55"/>
      <c r="T617" s="55"/>
      <c r="U617" s="55"/>
      <c r="V617" s="55"/>
      <c r="W617" s="85"/>
    </row>
    <row r="618" spans="1:23" x14ac:dyDescent="0.3">
      <c r="A618" s="1"/>
      <c r="B618" s="14">
        <v>576</v>
      </c>
      <c r="C618" s="24">
        <v>42945</v>
      </c>
      <c r="D618" s="184" t="s">
        <v>25</v>
      </c>
      <c r="E618" s="185"/>
      <c r="F618" s="54"/>
      <c r="G618" s="67"/>
      <c r="H618" s="55"/>
      <c r="I618" s="55"/>
      <c r="J618" s="55"/>
      <c r="K618" s="55"/>
      <c r="L618" s="67"/>
      <c r="M618" s="68"/>
      <c r="N618" s="68"/>
      <c r="O618" s="68"/>
      <c r="P618" s="68"/>
      <c r="Q618" s="68"/>
      <c r="R618" s="68"/>
      <c r="S618" s="55"/>
      <c r="T618" s="55"/>
      <c r="U618" s="55"/>
      <c r="V618" s="55"/>
      <c r="W618" s="85"/>
    </row>
    <row r="619" spans="1:23" x14ac:dyDescent="0.3">
      <c r="A619" s="1"/>
      <c r="B619" s="14">
        <v>577</v>
      </c>
      <c r="C619" s="24">
        <v>42946</v>
      </c>
      <c r="D619" s="184" t="s">
        <v>25</v>
      </c>
      <c r="E619" s="185"/>
      <c r="F619" s="54"/>
      <c r="G619" s="67"/>
      <c r="H619" s="55"/>
      <c r="I619" s="55"/>
      <c r="J619" s="55"/>
      <c r="K619" s="55"/>
      <c r="L619" s="67"/>
      <c r="M619" s="68"/>
      <c r="N619" s="68"/>
      <c r="O619" s="68"/>
      <c r="P619" s="68"/>
      <c r="Q619" s="68"/>
      <c r="R619" s="68"/>
      <c r="S619" s="55"/>
      <c r="T619" s="55"/>
      <c r="U619" s="55"/>
      <c r="V619" s="55"/>
      <c r="W619" s="85"/>
    </row>
    <row r="620" spans="1:23" x14ac:dyDescent="0.3">
      <c r="A620" s="1"/>
      <c r="B620" s="14">
        <v>578</v>
      </c>
      <c r="C620" s="24">
        <v>42947</v>
      </c>
      <c r="D620" s="184" t="s">
        <v>25</v>
      </c>
      <c r="E620" s="185"/>
      <c r="F620" s="54"/>
      <c r="G620" s="67"/>
      <c r="H620" s="55"/>
      <c r="I620" s="55"/>
      <c r="J620" s="55"/>
      <c r="K620" s="55"/>
      <c r="L620" s="67"/>
      <c r="M620" s="68"/>
      <c r="N620" s="68"/>
      <c r="O620" s="68"/>
      <c r="P620" s="68"/>
      <c r="Q620" s="68"/>
      <c r="R620" s="68"/>
      <c r="S620" s="55"/>
      <c r="T620" s="55"/>
      <c r="U620" s="55"/>
      <c r="V620" s="55"/>
      <c r="W620" s="85"/>
    </row>
    <row r="621" spans="1:23" x14ac:dyDescent="0.3">
      <c r="A621" s="8" t="s">
        <v>26</v>
      </c>
      <c r="B621" s="14">
        <v>579</v>
      </c>
      <c r="C621" s="24">
        <v>42948</v>
      </c>
      <c r="D621" s="59"/>
      <c r="E621" s="59"/>
      <c r="F621" s="54"/>
      <c r="G621" s="67"/>
      <c r="H621" s="55"/>
      <c r="I621" s="55"/>
      <c r="J621" s="55"/>
      <c r="K621" s="55"/>
      <c r="L621" s="67"/>
      <c r="M621" s="68"/>
      <c r="N621" s="68"/>
      <c r="O621" s="68"/>
      <c r="P621" s="68"/>
      <c r="Q621" s="68"/>
      <c r="R621" s="68"/>
      <c r="S621" s="55"/>
      <c r="T621" s="55"/>
      <c r="U621" s="55"/>
      <c r="V621" s="55"/>
      <c r="W621" s="85"/>
    </row>
    <row r="622" spans="1:23" x14ac:dyDescent="0.3">
      <c r="A622" s="191"/>
      <c r="B622" s="14">
        <v>580</v>
      </c>
      <c r="C622" s="24">
        <v>42949</v>
      </c>
      <c r="D622" s="59"/>
      <c r="E622" s="59"/>
      <c r="F622" s="54"/>
      <c r="G622" s="67"/>
      <c r="H622" s="55"/>
      <c r="I622" s="55"/>
      <c r="J622" s="55"/>
      <c r="K622" s="55"/>
      <c r="L622" s="67"/>
      <c r="M622" s="68"/>
      <c r="N622" s="68"/>
      <c r="O622" s="68"/>
      <c r="P622" s="68"/>
      <c r="Q622" s="68"/>
      <c r="R622" s="68"/>
      <c r="S622" s="55"/>
      <c r="T622" s="55"/>
      <c r="U622" s="55"/>
      <c r="V622" s="55"/>
      <c r="W622" s="85"/>
    </row>
    <row r="623" spans="1:23" x14ac:dyDescent="0.3">
      <c r="A623" s="191"/>
      <c r="B623" s="14">
        <v>581</v>
      </c>
      <c r="C623" s="24">
        <v>42950</v>
      </c>
      <c r="D623" s="59"/>
      <c r="E623" s="59"/>
      <c r="F623" s="54"/>
      <c r="G623" s="67"/>
      <c r="H623" s="55"/>
      <c r="I623" s="55"/>
      <c r="J623" s="55"/>
      <c r="K623" s="55"/>
      <c r="L623" s="67"/>
      <c r="M623" s="68"/>
      <c r="N623" s="68"/>
      <c r="O623" s="68"/>
      <c r="P623" s="68"/>
      <c r="Q623" s="68"/>
      <c r="R623" s="68"/>
      <c r="S623" s="55"/>
      <c r="T623" s="55"/>
      <c r="U623" s="55"/>
      <c r="V623" s="55"/>
      <c r="W623" s="85"/>
    </row>
    <row r="624" spans="1:23" x14ac:dyDescent="0.3">
      <c r="A624" s="191"/>
      <c r="B624" s="14">
        <v>582</v>
      </c>
      <c r="C624" s="24">
        <v>42951</v>
      </c>
      <c r="D624" s="59"/>
      <c r="E624" s="59"/>
      <c r="F624" s="54"/>
      <c r="G624" s="67"/>
      <c r="H624" s="55"/>
      <c r="I624" s="55"/>
      <c r="J624" s="55"/>
      <c r="K624" s="55"/>
      <c r="L624" s="67"/>
      <c r="M624" s="68"/>
      <c r="N624" s="68"/>
      <c r="O624" s="68"/>
      <c r="P624" s="68"/>
      <c r="Q624" s="68"/>
      <c r="R624" s="68"/>
      <c r="S624" s="55"/>
      <c r="T624" s="55"/>
      <c r="U624" s="55"/>
      <c r="V624" s="55"/>
      <c r="W624" s="85"/>
    </row>
    <row r="625" spans="1:23" x14ac:dyDescent="0.3">
      <c r="A625" s="191"/>
      <c r="B625" s="14">
        <v>583</v>
      </c>
      <c r="C625" s="24">
        <v>42952</v>
      </c>
      <c r="D625" s="59"/>
      <c r="E625" s="59"/>
      <c r="F625" s="54"/>
      <c r="G625" s="67"/>
      <c r="H625" s="55"/>
      <c r="I625" s="55"/>
      <c r="J625" s="55"/>
      <c r="K625" s="55"/>
      <c r="L625" s="67"/>
      <c r="M625" s="68"/>
      <c r="N625" s="68"/>
      <c r="O625" s="68"/>
      <c r="P625" s="68"/>
      <c r="Q625" s="68"/>
      <c r="R625" s="68"/>
      <c r="S625" s="55"/>
      <c r="T625" s="55"/>
      <c r="U625" s="55"/>
      <c r="V625" s="55"/>
      <c r="W625" s="85"/>
    </row>
    <row r="626" spans="1:23" x14ac:dyDescent="0.3">
      <c r="A626" s="191"/>
      <c r="B626" s="14">
        <v>584</v>
      </c>
      <c r="C626" s="24">
        <v>42953</v>
      </c>
      <c r="D626" s="59"/>
      <c r="E626" s="59"/>
      <c r="F626" s="54"/>
      <c r="G626" s="67"/>
      <c r="H626" s="55"/>
      <c r="I626" s="55"/>
      <c r="J626" s="55"/>
      <c r="K626" s="55"/>
      <c r="L626" s="67"/>
      <c r="M626" s="68"/>
      <c r="N626" s="68"/>
      <c r="O626" s="68"/>
      <c r="P626" s="68"/>
      <c r="Q626" s="68"/>
      <c r="R626" s="68"/>
      <c r="S626" s="55"/>
      <c r="T626" s="55"/>
      <c r="U626" s="55"/>
      <c r="V626" s="55"/>
      <c r="W626" s="85"/>
    </row>
    <row r="627" spans="1:23" x14ac:dyDescent="0.3">
      <c r="A627" s="191"/>
      <c r="B627" s="14">
        <v>585</v>
      </c>
      <c r="C627" s="24">
        <v>42954</v>
      </c>
      <c r="D627" s="59"/>
      <c r="E627" s="59"/>
      <c r="F627" s="54"/>
      <c r="G627" s="67"/>
      <c r="H627" s="55"/>
      <c r="I627" s="55"/>
      <c r="J627" s="55"/>
      <c r="K627" s="55"/>
      <c r="L627" s="67"/>
      <c r="M627" s="68"/>
      <c r="N627" s="68"/>
      <c r="O627" s="68"/>
      <c r="P627" s="68"/>
      <c r="Q627" s="68"/>
      <c r="R627" s="68"/>
      <c r="S627" s="55"/>
      <c r="T627" s="55"/>
      <c r="U627" s="55"/>
      <c r="V627" s="55"/>
      <c r="W627" s="85"/>
    </row>
    <row r="628" spans="1:23" x14ac:dyDescent="0.3">
      <c r="A628" s="191"/>
      <c r="B628" s="14">
        <v>586</v>
      </c>
      <c r="C628" s="24">
        <v>42955</v>
      </c>
      <c r="D628" s="59"/>
      <c r="E628" s="59"/>
      <c r="F628" s="54"/>
      <c r="G628" s="67"/>
      <c r="H628" s="55"/>
      <c r="I628" s="55"/>
      <c r="J628" s="55"/>
      <c r="K628" s="55"/>
      <c r="L628" s="67"/>
      <c r="M628" s="68"/>
      <c r="N628" s="68"/>
      <c r="O628" s="68"/>
      <c r="P628" s="68"/>
      <c r="Q628" s="68"/>
      <c r="R628" s="68"/>
      <c r="S628" s="55"/>
      <c r="T628" s="55"/>
      <c r="U628" s="55"/>
      <c r="V628" s="55"/>
      <c r="W628" s="85"/>
    </row>
    <row r="629" spans="1:23" x14ac:dyDescent="0.3">
      <c r="A629" s="1"/>
      <c r="B629" s="14">
        <v>587</v>
      </c>
      <c r="C629" s="24">
        <v>42956</v>
      </c>
      <c r="D629" s="59"/>
      <c r="E629" s="59"/>
      <c r="F629" s="54"/>
      <c r="G629" s="67"/>
      <c r="H629" s="55"/>
      <c r="I629" s="55"/>
      <c r="J629" s="55"/>
      <c r="K629" s="55"/>
      <c r="L629" s="67"/>
      <c r="M629" s="68"/>
      <c r="N629" s="68"/>
      <c r="O629" s="68"/>
      <c r="P629" s="68"/>
      <c r="Q629" s="68"/>
      <c r="R629" s="68"/>
      <c r="S629" s="55"/>
      <c r="T629" s="55"/>
      <c r="U629" s="55"/>
      <c r="V629" s="55"/>
      <c r="W629" s="85"/>
    </row>
    <row r="630" spans="1:23" x14ac:dyDescent="0.3">
      <c r="A630" s="1"/>
      <c r="B630" s="14">
        <v>588</v>
      </c>
      <c r="C630" s="24">
        <v>42957</v>
      </c>
      <c r="D630" s="59"/>
      <c r="E630" s="59"/>
      <c r="F630" s="54"/>
      <c r="G630" s="67"/>
      <c r="H630" s="55"/>
      <c r="I630" s="55"/>
      <c r="J630" s="55"/>
      <c r="K630" s="55"/>
      <c r="L630" s="67"/>
      <c r="M630" s="68"/>
      <c r="N630" s="68"/>
      <c r="O630" s="68"/>
      <c r="P630" s="68"/>
      <c r="Q630" s="68"/>
      <c r="R630" s="68"/>
      <c r="S630" s="55"/>
      <c r="T630" s="55"/>
      <c r="U630" s="55"/>
      <c r="V630" s="55"/>
      <c r="W630" s="85"/>
    </row>
    <row r="631" spans="1:23" x14ac:dyDescent="0.3">
      <c r="A631" s="1"/>
      <c r="B631" s="14">
        <v>589</v>
      </c>
      <c r="C631" s="24">
        <v>42958</v>
      </c>
      <c r="D631" s="59"/>
      <c r="E631" s="59"/>
      <c r="F631" s="54"/>
      <c r="G631" s="67"/>
      <c r="H631" s="55"/>
      <c r="I631" s="55"/>
      <c r="J631" s="55"/>
      <c r="K631" s="55"/>
      <c r="L631" s="67"/>
      <c r="M631" s="68"/>
      <c r="N631" s="68"/>
      <c r="O631" s="68"/>
      <c r="P631" s="68"/>
      <c r="Q631" s="68"/>
      <c r="R631" s="68"/>
      <c r="S631" s="55"/>
      <c r="T631" s="55"/>
      <c r="U631" s="55"/>
      <c r="V631" s="55"/>
      <c r="W631" s="85"/>
    </row>
    <row r="632" spans="1:23" x14ac:dyDescent="0.3">
      <c r="A632" s="1"/>
      <c r="B632" s="14">
        <v>590</v>
      </c>
      <c r="C632" s="24">
        <v>42959</v>
      </c>
      <c r="D632" s="59"/>
      <c r="E632" s="59"/>
      <c r="F632" s="54"/>
      <c r="G632" s="67"/>
      <c r="H632" s="55"/>
      <c r="I632" s="55"/>
      <c r="J632" s="55"/>
      <c r="K632" s="55"/>
      <c r="L632" s="67"/>
      <c r="M632" s="68"/>
      <c r="N632" s="68"/>
      <c r="O632" s="68"/>
      <c r="P632" s="68"/>
      <c r="Q632" s="68"/>
      <c r="R632" s="68"/>
      <c r="S632" s="55"/>
      <c r="T632" s="55"/>
      <c r="U632" s="55"/>
      <c r="V632" s="55"/>
      <c r="W632" s="85"/>
    </row>
    <row r="633" spans="1:23" x14ac:dyDescent="0.3">
      <c r="A633" s="1"/>
      <c r="B633" s="14">
        <v>591</v>
      </c>
      <c r="C633" s="24">
        <v>42960</v>
      </c>
      <c r="D633" s="59"/>
      <c r="E633" s="59"/>
      <c r="F633" s="54"/>
      <c r="G633" s="67"/>
      <c r="H633" s="55"/>
      <c r="I633" s="55"/>
      <c r="J633" s="55"/>
      <c r="K633" s="55"/>
      <c r="L633" s="67"/>
      <c r="M633" s="68"/>
      <c r="N633" s="68"/>
      <c r="O633" s="68"/>
      <c r="P633" s="68"/>
      <c r="Q633" s="68"/>
      <c r="R633" s="68"/>
      <c r="S633" s="55"/>
      <c r="T633" s="55"/>
      <c r="U633" s="55"/>
      <c r="V633" s="55"/>
      <c r="W633" s="85"/>
    </row>
    <row r="634" spans="1:23" x14ac:dyDescent="0.3">
      <c r="A634" s="1"/>
      <c r="B634" s="14">
        <v>592</v>
      </c>
      <c r="C634" s="24">
        <v>42961</v>
      </c>
      <c r="D634" s="59"/>
      <c r="E634" s="59"/>
      <c r="F634" s="54"/>
      <c r="G634" s="67"/>
      <c r="H634" s="55"/>
      <c r="I634" s="55"/>
      <c r="J634" s="55"/>
      <c r="K634" s="55"/>
      <c r="L634" s="67"/>
      <c r="M634" s="68"/>
      <c r="N634" s="68"/>
      <c r="O634" s="68"/>
      <c r="P634" s="68"/>
      <c r="Q634" s="68"/>
      <c r="R634" s="68"/>
      <c r="S634" s="55"/>
      <c r="T634" s="55"/>
      <c r="U634" s="55"/>
      <c r="V634" s="55"/>
      <c r="W634" s="85"/>
    </row>
    <row r="635" spans="1:23" x14ac:dyDescent="0.3">
      <c r="A635" s="1"/>
      <c r="B635" s="14">
        <v>593</v>
      </c>
      <c r="C635" s="24">
        <v>42962</v>
      </c>
      <c r="D635" s="59"/>
      <c r="E635" s="59"/>
      <c r="F635" s="54"/>
      <c r="G635" s="67"/>
      <c r="H635" s="55"/>
      <c r="I635" s="55"/>
      <c r="J635" s="55"/>
      <c r="K635" s="55"/>
      <c r="L635" s="67"/>
      <c r="M635" s="68"/>
      <c r="N635" s="68"/>
      <c r="O635" s="68"/>
      <c r="P635" s="68"/>
      <c r="Q635" s="68"/>
      <c r="R635" s="68"/>
      <c r="S635" s="55"/>
      <c r="T635" s="55"/>
      <c r="U635" s="55"/>
      <c r="V635" s="55"/>
      <c r="W635" s="85"/>
    </row>
    <row r="636" spans="1:23" x14ac:dyDescent="0.3">
      <c r="A636" s="1"/>
      <c r="B636" s="14">
        <v>594</v>
      </c>
      <c r="C636" s="24">
        <v>42963</v>
      </c>
      <c r="D636" s="59"/>
      <c r="E636" s="59"/>
      <c r="F636" s="54"/>
      <c r="G636" s="67"/>
      <c r="H636" s="55"/>
      <c r="I636" s="55"/>
      <c r="J636" s="55"/>
      <c r="K636" s="55"/>
      <c r="L636" s="67"/>
      <c r="M636" s="68"/>
      <c r="N636" s="68"/>
      <c r="O636" s="68"/>
      <c r="P636" s="68"/>
      <c r="Q636" s="68"/>
      <c r="R636" s="68"/>
      <c r="S636" s="55"/>
      <c r="T636" s="55"/>
      <c r="U636" s="55"/>
      <c r="V636" s="55"/>
      <c r="W636" s="85"/>
    </row>
    <row r="637" spans="1:23" x14ac:dyDescent="0.3">
      <c r="A637" s="1"/>
      <c r="B637" s="14">
        <v>595</v>
      </c>
      <c r="C637" s="24">
        <v>42964</v>
      </c>
      <c r="D637" s="59"/>
      <c r="E637" s="59"/>
      <c r="F637" s="54"/>
      <c r="G637" s="67"/>
      <c r="H637" s="55"/>
      <c r="I637" s="55"/>
      <c r="J637" s="55"/>
      <c r="K637" s="55"/>
      <c r="L637" s="67"/>
      <c r="M637" s="68"/>
      <c r="N637" s="68"/>
      <c r="O637" s="68"/>
      <c r="P637" s="68"/>
      <c r="Q637" s="68"/>
      <c r="R637" s="68"/>
      <c r="S637" s="55"/>
      <c r="T637" s="55"/>
      <c r="U637" s="55"/>
      <c r="V637" s="55"/>
      <c r="W637" s="85"/>
    </row>
    <row r="638" spans="1:23" x14ac:dyDescent="0.3">
      <c r="A638" s="1"/>
      <c r="B638" s="14">
        <v>596</v>
      </c>
      <c r="C638" s="24">
        <v>42965</v>
      </c>
      <c r="D638" s="59"/>
      <c r="E638" s="59"/>
      <c r="F638" s="54"/>
      <c r="G638" s="67"/>
      <c r="H638" s="55"/>
      <c r="I638" s="55"/>
      <c r="J638" s="55"/>
      <c r="K638" s="55"/>
      <c r="L638" s="67"/>
      <c r="M638" s="68"/>
      <c r="N638" s="68"/>
      <c r="O638" s="68"/>
      <c r="P638" s="68"/>
      <c r="Q638" s="68"/>
      <c r="R638" s="68"/>
      <c r="S638" s="55"/>
      <c r="T638" s="55"/>
      <c r="U638" s="55"/>
      <c r="V638" s="55"/>
      <c r="W638" s="85"/>
    </row>
    <row r="639" spans="1:23" x14ac:dyDescent="0.3">
      <c r="A639" s="1"/>
      <c r="B639" s="14">
        <v>597</v>
      </c>
      <c r="C639" s="24">
        <v>42966</v>
      </c>
      <c r="D639" s="59"/>
      <c r="E639" s="59"/>
      <c r="F639" s="54"/>
      <c r="G639" s="67"/>
      <c r="H639" s="55"/>
      <c r="I639" s="55"/>
      <c r="J639" s="55"/>
      <c r="K639" s="55"/>
      <c r="L639" s="67"/>
      <c r="M639" s="68"/>
      <c r="N639" s="68"/>
      <c r="O639" s="68"/>
      <c r="P639" s="68"/>
      <c r="Q639" s="68"/>
      <c r="R639" s="68"/>
      <c r="S639" s="55"/>
      <c r="T639" s="55"/>
      <c r="U639" s="55"/>
      <c r="V639" s="55"/>
      <c r="W639" s="85"/>
    </row>
    <row r="640" spans="1:23" x14ac:dyDescent="0.3">
      <c r="A640" s="1"/>
      <c r="B640" s="14">
        <v>598</v>
      </c>
      <c r="C640" s="24">
        <v>42967</v>
      </c>
      <c r="D640" s="59"/>
      <c r="E640" s="59"/>
      <c r="F640" s="54"/>
      <c r="G640" s="67"/>
      <c r="H640" s="55"/>
      <c r="I640" s="55"/>
      <c r="J640" s="55"/>
      <c r="K640" s="55"/>
      <c r="L640" s="67"/>
      <c r="M640" s="68"/>
      <c r="N640" s="68"/>
      <c r="O640" s="68"/>
      <c r="P640" s="68"/>
      <c r="Q640" s="68"/>
      <c r="R640" s="68"/>
      <c r="S640" s="55"/>
      <c r="T640" s="55"/>
      <c r="U640" s="55"/>
      <c r="V640" s="55"/>
      <c r="W640" s="85"/>
    </row>
    <row r="641" spans="1:23" x14ac:dyDescent="0.3">
      <c r="A641" s="1"/>
      <c r="B641" s="14">
        <v>599</v>
      </c>
      <c r="C641" s="24">
        <v>42968</v>
      </c>
      <c r="D641" s="59"/>
      <c r="E641" s="59"/>
      <c r="F641" s="54"/>
      <c r="G641" s="67"/>
      <c r="H641" s="55"/>
      <c r="I641" s="55"/>
      <c r="J641" s="55"/>
      <c r="K641" s="55"/>
      <c r="L641" s="67"/>
      <c r="M641" s="68"/>
      <c r="N641" s="68"/>
      <c r="O641" s="68"/>
      <c r="P641" s="68"/>
      <c r="Q641" s="68"/>
      <c r="R641" s="68"/>
      <c r="S641" s="55"/>
      <c r="T641" s="55"/>
      <c r="U641" s="55"/>
      <c r="V641" s="55"/>
      <c r="W641" s="85"/>
    </row>
    <row r="642" spans="1:23" x14ac:dyDescent="0.3">
      <c r="A642" s="1"/>
      <c r="B642" s="14">
        <v>600</v>
      </c>
      <c r="C642" s="24">
        <v>42969</v>
      </c>
      <c r="D642" s="59"/>
      <c r="E642" s="59"/>
      <c r="F642" s="54"/>
      <c r="G642" s="67"/>
      <c r="H642" s="55"/>
      <c r="I642" s="55"/>
      <c r="J642" s="55"/>
      <c r="K642" s="55"/>
      <c r="L642" s="67"/>
      <c r="M642" s="68"/>
      <c r="N642" s="68"/>
      <c r="O642" s="68"/>
      <c r="P642" s="68"/>
      <c r="Q642" s="68"/>
      <c r="R642" s="68"/>
      <c r="S642" s="55"/>
      <c r="T642" s="55"/>
      <c r="U642" s="55"/>
      <c r="V642" s="55"/>
      <c r="W642" s="85"/>
    </row>
    <row r="643" spans="1:23" x14ac:dyDescent="0.3">
      <c r="A643" s="1"/>
      <c r="B643" s="14">
        <v>601</v>
      </c>
      <c r="C643" s="24">
        <v>42970</v>
      </c>
      <c r="D643" s="59"/>
      <c r="E643" s="59"/>
      <c r="F643" s="54"/>
      <c r="G643" s="67"/>
      <c r="H643" s="55"/>
      <c r="I643" s="55"/>
      <c r="J643" s="55"/>
      <c r="K643" s="55"/>
      <c r="L643" s="67"/>
      <c r="M643" s="68"/>
      <c r="N643" s="68"/>
      <c r="O643" s="68"/>
      <c r="P643" s="68"/>
      <c r="Q643" s="68"/>
      <c r="R643" s="68"/>
      <c r="S643" s="55"/>
      <c r="T643" s="55"/>
      <c r="U643" s="55"/>
      <c r="V643" s="55"/>
      <c r="W643" s="85"/>
    </row>
    <row r="644" spans="1:23" x14ac:dyDescent="0.3">
      <c r="A644" s="1"/>
      <c r="B644" s="14">
        <v>602</v>
      </c>
      <c r="C644" s="24">
        <v>42971</v>
      </c>
      <c r="D644" s="59"/>
      <c r="E644" s="59"/>
      <c r="F644" s="54"/>
      <c r="G644" s="67"/>
      <c r="H644" s="55"/>
      <c r="I644" s="55"/>
      <c r="J644" s="55"/>
      <c r="K644" s="55"/>
      <c r="L644" s="67"/>
      <c r="M644" s="68"/>
      <c r="N644" s="68"/>
      <c r="O644" s="68"/>
      <c r="P644" s="68"/>
      <c r="Q644" s="68"/>
      <c r="R644" s="68"/>
      <c r="S644" s="55"/>
      <c r="T644" s="55"/>
      <c r="U644" s="55"/>
      <c r="V644" s="55"/>
      <c r="W644" s="85"/>
    </row>
    <row r="645" spans="1:23" x14ac:dyDescent="0.3">
      <c r="A645" s="1"/>
      <c r="B645" s="14"/>
      <c r="C645" s="19" t="s">
        <v>5</v>
      </c>
      <c r="D645" s="19"/>
      <c r="E645" s="19"/>
      <c r="F645" s="20"/>
      <c r="G645" s="21">
        <f t="shared" ref="G645:V645" si="233">SUM(G617:G644)</f>
        <v>0</v>
      </c>
      <c r="H645" s="21">
        <f t="shared" si="233"/>
        <v>0</v>
      </c>
      <c r="I645" s="21">
        <f t="shared" si="233"/>
        <v>0</v>
      </c>
      <c r="J645" s="21">
        <f t="shared" si="233"/>
        <v>0</v>
      </c>
      <c r="K645" s="21">
        <f t="shared" si="233"/>
        <v>0</v>
      </c>
      <c r="L645" s="111">
        <f t="shared" si="233"/>
        <v>0</v>
      </c>
      <c r="M645" s="21">
        <f t="shared" si="233"/>
        <v>0</v>
      </c>
      <c r="N645" s="21"/>
      <c r="O645" s="21"/>
      <c r="P645" s="21"/>
      <c r="Q645" s="21">
        <f t="shared" si="233"/>
        <v>0</v>
      </c>
      <c r="R645" s="21">
        <f t="shared" si="233"/>
        <v>0</v>
      </c>
      <c r="S645" s="21">
        <f t="shared" si="233"/>
        <v>0</v>
      </c>
      <c r="T645" s="21">
        <f t="shared" si="233"/>
        <v>0</v>
      </c>
      <c r="U645" s="21">
        <f t="shared" si="233"/>
        <v>0</v>
      </c>
      <c r="V645" s="21">
        <f t="shared" si="233"/>
        <v>0</v>
      </c>
      <c r="W645" s="106" t="s">
        <v>199</v>
      </c>
    </row>
    <row r="646" spans="1:23" ht="32.4" x14ac:dyDescent="0.3">
      <c r="A646" s="48"/>
      <c r="B646" s="112"/>
      <c r="C646" s="116" t="s">
        <v>230</v>
      </c>
      <c r="D646" s="109"/>
      <c r="E646" s="110"/>
      <c r="F646" s="20"/>
      <c r="G646" s="21">
        <f>G645</f>
        <v>0</v>
      </c>
      <c r="H646" s="21">
        <f t="shared" ref="H646:V646" si="234">H645</f>
        <v>0</v>
      </c>
      <c r="I646" s="21">
        <f t="shared" si="234"/>
        <v>0</v>
      </c>
      <c r="J646" s="21">
        <f t="shared" si="234"/>
        <v>0</v>
      </c>
      <c r="K646" s="21">
        <f t="shared" si="234"/>
        <v>0</v>
      </c>
      <c r="L646" s="111">
        <f t="shared" si="234"/>
        <v>0</v>
      </c>
      <c r="M646" s="21">
        <f t="shared" si="234"/>
        <v>0</v>
      </c>
      <c r="N646" s="21"/>
      <c r="O646" s="21"/>
      <c r="P646" s="21"/>
      <c r="Q646" s="21">
        <f t="shared" si="234"/>
        <v>0</v>
      </c>
      <c r="R646" s="21">
        <f t="shared" si="234"/>
        <v>0</v>
      </c>
      <c r="S646" s="21">
        <f t="shared" si="234"/>
        <v>0</v>
      </c>
      <c r="T646" s="21">
        <f t="shared" si="234"/>
        <v>0</v>
      </c>
      <c r="U646" s="21">
        <f t="shared" si="234"/>
        <v>0</v>
      </c>
      <c r="V646" s="21">
        <f t="shared" si="234"/>
        <v>0</v>
      </c>
      <c r="W646" s="21"/>
    </row>
    <row r="647" spans="1:23" x14ac:dyDescent="0.3">
      <c r="A647" s="1"/>
      <c r="B647" s="14">
        <v>603</v>
      </c>
      <c r="C647" s="24">
        <v>42972</v>
      </c>
      <c r="D647" s="11"/>
      <c r="E647" s="11"/>
      <c r="F647" s="16"/>
      <c r="G647" s="33"/>
      <c r="H647" s="33"/>
      <c r="I647" s="17"/>
      <c r="J647" s="17"/>
      <c r="K647" s="17"/>
      <c r="L647" s="33"/>
      <c r="M647" s="42"/>
      <c r="N647" s="42"/>
      <c r="O647" s="42"/>
      <c r="P647" s="42"/>
      <c r="Q647" s="42"/>
      <c r="R647" s="42"/>
      <c r="S647" s="17"/>
      <c r="T647" s="17"/>
      <c r="U647" s="17"/>
      <c r="V647" s="17"/>
      <c r="W647" s="85"/>
    </row>
    <row r="648" spans="1:23" x14ac:dyDescent="0.3">
      <c r="A648" s="1"/>
      <c r="B648" s="14">
        <v>604</v>
      </c>
      <c r="C648" s="24">
        <v>42973</v>
      </c>
      <c r="D648" s="11"/>
      <c r="E648" s="11"/>
      <c r="F648" s="16"/>
      <c r="G648" s="33"/>
      <c r="H648" s="33"/>
      <c r="I648" s="17"/>
      <c r="J648" s="17"/>
      <c r="K648" s="17"/>
      <c r="L648" s="33"/>
      <c r="M648" s="42"/>
      <c r="N648" s="42"/>
      <c r="O648" s="42"/>
      <c r="P648" s="42"/>
      <c r="Q648" s="42"/>
      <c r="R648" s="42"/>
      <c r="S648" s="17"/>
      <c r="T648" s="17"/>
      <c r="U648" s="17"/>
      <c r="V648" s="17"/>
      <c r="W648" s="85"/>
    </row>
    <row r="649" spans="1:23" x14ac:dyDescent="0.3">
      <c r="A649" s="1"/>
      <c r="B649" s="14">
        <v>605</v>
      </c>
      <c r="C649" s="24">
        <v>42974</v>
      </c>
      <c r="D649" s="11"/>
      <c r="E649" s="11"/>
      <c r="F649" s="16"/>
      <c r="G649" s="33"/>
      <c r="H649" s="33"/>
      <c r="I649" s="17"/>
      <c r="J649" s="17"/>
      <c r="K649" s="17"/>
      <c r="L649" s="33"/>
      <c r="M649" s="42"/>
      <c r="N649" s="42"/>
      <c r="O649" s="42"/>
      <c r="P649" s="42"/>
      <c r="Q649" s="42"/>
      <c r="R649" s="42"/>
      <c r="S649" s="17"/>
      <c r="T649" s="17"/>
      <c r="U649" s="17"/>
      <c r="V649" s="17"/>
      <c r="W649" s="85"/>
    </row>
    <row r="650" spans="1:23" x14ac:dyDescent="0.3">
      <c r="A650" s="1"/>
      <c r="B650" s="14">
        <v>606</v>
      </c>
      <c r="C650" s="24">
        <v>42975</v>
      </c>
      <c r="D650" s="11"/>
      <c r="E650" s="11"/>
      <c r="F650" s="16"/>
      <c r="G650" s="33"/>
      <c r="H650" s="33"/>
      <c r="I650" s="17"/>
      <c r="J650" s="17"/>
      <c r="K650" s="17"/>
      <c r="L650" s="33"/>
      <c r="M650" s="42"/>
      <c r="N650" s="42"/>
      <c r="O650" s="42"/>
      <c r="P650" s="42"/>
      <c r="Q650" s="42"/>
      <c r="R650" s="42"/>
      <c r="S650" s="17"/>
      <c r="T650" s="17"/>
      <c r="U650" s="17"/>
      <c r="V650" s="17"/>
      <c r="W650" s="85"/>
    </row>
    <row r="651" spans="1:23" x14ac:dyDescent="0.3">
      <c r="A651" s="1"/>
      <c r="B651" s="14">
        <v>607</v>
      </c>
      <c r="C651" s="24">
        <v>42976</v>
      </c>
      <c r="D651" s="11"/>
      <c r="E651" s="11"/>
      <c r="F651" s="16"/>
      <c r="G651" s="33"/>
      <c r="H651" s="33"/>
      <c r="I651" s="17"/>
      <c r="J651" s="17"/>
      <c r="K651" s="17"/>
      <c r="L651" s="33"/>
      <c r="M651" s="42"/>
      <c r="N651" s="42"/>
      <c r="O651" s="42"/>
      <c r="P651" s="42"/>
      <c r="Q651" s="42"/>
      <c r="R651" s="42"/>
      <c r="S651" s="17"/>
      <c r="T651" s="17"/>
      <c r="U651" s="17"/>
      <c r="V651" s="17"/>
      <c r="W651" s="85"/>
    </row>
    <row r="652" spans="1:23" x14ac:dyDescent="0.3">
      <c r="A652" s="1"/>
      <c r="B652" s="14">
        <v>608</v>
      </c>
      <c r="C652" s="24">
        <v>42977</v>
      </c>
      <c r="D652" s="11"/>
      <c r="E652" s="11"/>
      <c r="F652" s="16"/>
      <c r="G652" s="33"/>
      <c r="H652" s="33"/>
      <c r="I652" s="17"/>
      <c r="J652" s="17"/>
      <c r="K652" s="17"/>
      <c r="L652" s="33"/>
      <c r="M652" s="42"/>
      <c r="N652" s="42"/>
      <c r="O652" s="42"/>
      <c r="P652" s="42"/>
      <c r="Q652" s="42"/>
      <c r="R652" s="42"/>
      <c r="S652" s="17"/>
      <c r="T652" s="17"/>
      <c r="U652" s="17"/>
      <c r="V652" s="17"/>
      <c r="W652" s="85"/>
    </row>
    <row r="653" spans="1:23" x14ac:dyDescent="0.3">
      <c r="A653" s="1"/>
      <c r="B653" s="14">
        <v>609</v>
      </c>
      <c r="C653" s="24">
        <v>42978</v>
      </c>
      <c r="D653" s="11"/>
      <c r="E653" s="11"/>
      <c r="F653" s="16"/>
      <c r="G653" s="33"/>
      <c r="H653" s="33"/>
      <c r="I653" s="17"/>
      <c r="J653" s="17"/>
      <c r="K653" s="17"/>
      <c r="L653" s="33"/>
      <c r="M653" s="42"/>
      <c r="N653" s="42"/>
      <c r="O653" s="42"/>
      <c r="P653" s="42"/>
      <c r="Q653" s="42"/>
      <c r="R653" s="42"/>
      <c r="S653" s="17"/>
      <c r="T653" s="17"/>
      <c r="U653" s="17"/>
      <c r="V653" s="17"/>
      <c r="W653" s="85"/>
    </row>
    <row r="654" spans="1:23" x14ac:dyDescent="0.3">
      <c r="A654" s="8" t="s">
        <v>27</v>
      </c>
      <c r="B654" s="14">
        <v>610</v>
      </c>
      <c r="C654" s="24">
        <v>42979</v>
      </c>
      <c r="D654" s="11"/>
      <c r="E654" s="11"/>
      <c r="F654" s="16"/>
      <c r="G654" s="33"/>
      <c r="H654" s="33"/>
      <c r="I654" s="17"/>
      <c r="J654" s="17"/>
      <c r="K654" s="17"/>
      <c r="L654" s="33"/>
      <c r="M654" s="42"/>
      <c r="N654" s="42"/>
      <c r="O654" s="42"/>
      <c r="P654" s="42"/>
      <c r="Q654" s="42"/>
      <c r="R654" s="42"/>
      <c r="S654" s="17"/>
      <c r="T654" s="17"/>
      <c r="U654" s="17"/>
      <c r="V654" s="17"/>
      <c r="W654" s="85"/>
    </row>
    <row r="655" spans="1:23" x14ac:dyDescent="0.3">
      <c r="A655" s="191"/>
      <c r="B655" s="14">
        <v>611</v>
      </c>
      <c r="C655" s="24">
        <v>42980</v>
      </c>
      <c r="D655" s="11"/>
      <c r="E655" s="11"/>
      <c r="F655" s="16"/>
      <c r="G655" s="33"/>
      <c r="H655" s="33"/>
      <c r="I655" s="17"/>
      <c r="J655" s="17"/>
      <c r="K655" s="17"/>
      <c r="L655" s="33"/>
      <c r="M655" s="42"/>
      <c r="N655" s="42"/>
      <c r="O655" s="42"/>
      <c r="P655" s="42"/>
      <c r="Q655" s="42"/>
      <c r="R655" s="42"/>
      <c r="S655" s="17"/>
      <c r="T655" s="17"/>
      <c r="U655" s="17"/>
      <c r="V655" s="17"/>
      <c r="W655" s="85"/>
    </row>
    <row r="656" spans="1:23" x14ac:dyDescent="0.3">
      <c r="A656" s="191"/>
      <c r="B656" s="14">
        <v>612</v>
      </c>
      <c r="C656" s="24">
        <v>42981</v>
      </c>
      <c r="D656" s="11"/>
      <c r="E656" s="11"/>
      <c r="F656" s="16"/>
      <c r="G656" s="33"/>
      <c r="H656" s="33"/>
      <c r="I656" s="17"/>
      <c r="J656" s="17"/>
      <c r="K656" s="17"/>
      <c r="L656" s="33"/>
      <c r="M656" s="42"/>
      <c r="N656" s="42"/>
      <c r="O656" s="42"/>
      <c r="P656" s="42"/>
      <c r="Q656" s="42"/>
      <c r="R656" s="42"/>
      <c r="S656" s="17"/>
      <c r="T656" s="17"/>
      <c r="U656" s="17"/>
      <c r="V656" s="17"/>
      <c r="W656" s="85"/>
    </row>
    <row r="657" spans="1:23" x14ac:dyDescent="0.3">
      <c r="A657" s="191"/>
      <c r="B657" s="14">
        <v>613</v>
      </c>
      <c r="C657" s="24">
        <v>42982</v>
      </c>
      <c r="D657" s="11"/>
      <c r="E657" s="11"/>
      <c r="F657" s="16"/>
      <c r="G657" s="33"/>
      <c r="H657" s="33"/>
      <c r="I657" s="17"/>
      <c r="J657" s="17"/>
      <c r="K657" s="17"/>
      <c r="L657" s="33"/>
      <c r="M657" s="42"/>
      <c r="N657" s="42"/>
      <c r="O657" s="42"/>
      <c r="P657" s="42"/>
      <c r="Q657" s="42"/>
      <c r="R657" s="42"/>
      <c r="S657" s="17"/>
      <c r="T657" s="17"/>
      <c r="U657" s="17"/>
      <c r="V657" s="17"/>
      <c r="W657" s="85"/>
    </row>
    <row r="658" spans="1:23" x14ac:dyDescent="0.3">
      <c r="A658" s="191"/>
      <c r="B658" s="14">
        <v>614</v>
      </c>
      <c r="C658" s="24">
        <v>42983</v>
      </c>
      <c r="D658" s="11"/>
      <c r="E658" s="11"/>
      <c r="F658" s="16"/>
      <c r="G658" s="33"/>
      <c r="H658" s="33"/>
      <c r="I658" s="17"/>
      <c r="J658" s="17"/>
      <c r="K658" s="17"/>
      <c r="L658" s="33"/>
      <c r="M658" s="42"/>
      <c r="N658" s="42"/>
      <c r="O658" s="42"/>
      <c r="P658" s="42"/>
      <c r="Q658" s="42"/>
      <c r="R658" s="42"/>
      <c r="S658" s="17"/>
      <c r="T658" s="17"/>
      <c r="U658" s="17"/>
      <c r="V658" s="17"/>
      <c r="W658" s="85"/>
    </row>
    <row r="659" spans="1:23" x14ac:dyDescent="0.3">
      <c r="A659" s="191"/>
      <c r="B659" s="14">
        <v>615</v>
      </c>
      <c r="C659" s="24">
        <v>42984</v>
      </c>
      <c r="D659" s="11"/>
      <c r="E659" s="11"/>
      <c r="F659" s="16"/>
      <c r="G659" s="33"/>
      <c r="H659" s="33"/>
      <c r="I659" s="17"/>
      <c r="J659" s="17"/>
      <c r="K659" s="17"/>
      <c r="L659" s="33"/>
      <c r="M659" s="42"/>
      <c r="N659" s="42"/>
      <c r="O659" s="42"/>
      <c r="P659" s="42"/>
      <c r="Q659" s="42"/>
      <c r="R659" s="42"/>
      <c r="S659" s="17"/>
      <c r="T659" s="17"/>
      <c r="U659" s="17"/>
      <c r="V659" s="17"/>
      <c r="W659" s="85"/>
    </row>
    <row r="660" spans="1:23" x14ac:dyDescent="0.3">
      <c r="A660" s="191"/>
      <c r="B660" s="14">
        <v>616</v>
      </c>
      <c r="C660" s="24">
        <v>42985</v>
      </c>
      <c r="D660" s="11"/>
      <c r="E660" s="11"/>
      <c r="F660" s="16"/>
      <c r="G660" s="33"/>
      <c r="H660" s="33"/>
      <c r="I660" s="17"/>
      <c r="J660" s="17"/>
      <c r="K660" s="17"/>
      <c r="L660" s="33"/>
      <c r="M660" s="42"/>
      <c r="N660" s="42"/>
      <c r="O660" s="42"/>
      <c r="P660" s="42"/>
      <c r="Q660" s="42"/>
      <c r="R660" s="42"/>
      <c r="S660" s="17"/>
      <c r="T660" s="17"/>
      <c r="U660" s="17"/>
      <c r="V660" s="17"/>
      <c r="W660" s="85"/>
    </row>
    <row r="661" spans="1:23" x14ac:dyDescent="0.3">
      <c r="A661" s="191"/>
      <c r="B661" s="14">
        <v>617</v>
      </c>
      <c r="C661" s="24">
        <v>42986</v>
      </c>
      <c r="D661" s="11"/>
      <c r="E661" s="11"/>
      <c r="F661" s="16"/>
      <c r="G661" s="33"/>
      <c r="H661" s="33"/>
      <c r="I661" s="17"/>
      <c r="J661" s="17"/>
      <c r="K661" s="17"/>
      <c r="L661" s="33"/>
      <c r="M661" s="42"/>
      <c r="N661" s="42"/>
      <c r="O661" s="42"/>
      <c r="P661" s="42"/>
      <c r="Q661" s="42"/>
      <c r="R661" s="42"/>
      <c r="S661" s="17"/>
      <c r="T661" s="17"/>
      <c r="U661" s="17"/>
      <c r="V661" s="17"/>
      <c r="W661" s="85"/>
    </row>
    <row r="662" spans="1:23" x14ac:dyDescent="0.3">
      <c r="A662" s="1"/>
      <c r="B662" s="14">
        <v>618</v>
      </c>
      <c r="C662" s="24">
        <v>42987</v>
      </c>
      <c r="D662" s="11"/>
      <c r="E662" s="11"/>
      <c r="F662" s="16"/>
      <c r="G662" s="33"/>
      <c r="H662" s="33"/>
      <c r="I662" s="17"/>
      <c r="J662" s="17"/>
      <c r="K662" s="17"/>
      <c r="L662" s="33"/>
      <c r="M662" s="42"/>
      <c r="N662" s="42"/>
      <c r="O662" s="42"/>
      <c r="P662" s="42"/>
      <c r="Q662" s="42"/>
      <c r="R662" s="42"/>
      <c r="S662" s="17"/>
      <c r="T662" s="17"/>
      <c r="U662" s="17"/>
      <c r="V662" s="17"/>
      <c r="W662" s="85"/>
    </row>
    <row r="663" spans="1:23" x14ac:dyDescent="0.3">
      <c r="A663" s="1"/>
      <c r="B663" s="14">
        <v>619</v>
      </c>
      <c r="C663" s="24">
        <v>42988</v>
      </c>
      <c r="D663" s="11"/>
      <c r="E663" s="11"/>
      <c r="F663" s="16"/>
      <c r="G663" s="33"/>
      <c r="H663" s="33"/>
      <c r="I663" s="17"/>
      <c r="J663" s="17"/>
      <c r="K663" s="17"/>
      <c r="L663" s="33"/>
      <c r="M663" s="42"/>
      <c r="N663" s="42"/>
      <c r="O663" s="42"/>
      <c r="P663" s="42"/>
      <c r="Q663" s="42"/>
      <c r="R663" s="42"/>
      <c r="S663" s="17"/>
      <c r="T663" s="17"/>
      <c r="U663" s="17"/>
      <c r="V663" s="17"/>
      <c r="W663" s="85"/>
    </row>
    <row r="664" spans="1:23" x14ac:dyDescent="0.3">
      <c r="A664" s="1"/>
      <c r="B664" s="14">
        <v>620</v>
      </c>
      <c r="C664" s="24">
        <v>42989</v>
      </c>
      <c r="D664" s="11"/>
      <c r="E664" s="11"/>
      <c r="F664" s="16"/>
      <c r="G664" s="33"/>
      <c r="H664" s="33"/>
      <c r="I664" s="17"/>
      <c r="J664" s="17"/>
      <c r="K664" s="17"/>
      <c r="L664" s="33"/>
      <c r="M664" s="42"/>
      <c r="N664" s="42"/>
      <c r="O664" s="42"/>
      <c r="P664" s="42"/>
      <c r="Q664" s="42"/>
      <c r="R664" s="42"/>
      <c r="S664" s="17"/>
      <c r="T664" s="17"/>
      <c r="U664" s="17"/>
      <c r="V664" s="17"/>
      <c r="W664" s="85"/>
    </row>
    <row r="665" spans="1:23" x14ac:dyDescent="0.3">
      <c r="A665" s="1"/>
      <c r="B665" s="14">
        <v>621</v>
      </c>
      <c r="C665" s="24">
        <v>42990</v>
      </c>
      <c r="D665" s="11"/>
      <c r="E665" s="11"/>
      <c r="F665" s="16"/>
      <c r="G665" s="33"/>
      <c r="H665" s="33"/>
      <c r="I665" s="17"/>
      <c r="J665" s="17"/>
      <c r="K665" s="17"/>
      <c r="L665" s="33"/>
      <c r="M665" s="42"/>
      <c r="N665" s="42"/>
      <c r="O665" s="42"/>
      <c r="P665" s="42"/>
      <c r="Q665" s="42"/>
      <c r="R665" s="42"/>
      <c r="S665" s="17"/>
      <c r="T665" s="17"/>
      <c r="U665" s="17"/>
      <c r="V665" s="17"/>
      <c r="W665" s="85"/>
    </row>
    <row r="666" spans="1:23" x14ac:dyDescent="0.3">
      <c r="A666" s="1"/>
      <c r="B666" s="14">
        <v>622</v>
      </c>
      <c r="C666" s="24">
        <v>42991</v>
      </c>
      <c r="D666" s="11"/>
      <c r="E666" s="11"/>
      <c r="F666" s="16"/>
      <c r="G666" s="33"/>
      <c r="H666" s="33"/>
      <c r="I666" s="17"/>
      <c r="J666" s="17"/>
      <c r="K666" s="17"/>
      <c r="L666" s="33"/>
      <c r="M666" s="42"/>
      <c r="N666" s="42"/>
      <c r="O666" s="42"/>
      <c r="P666" s="42"/>
      <c r="Q666" s="42"/>
      <c r="R666" s="42"/>
      <c r="S666" s="17"/>
      <c r="T666" s="17"/>
      <c r="U666" s="17"/>
      <c r="V666" s="17"/>
      <c r="W666" s="85"/>
    </row>
    <row r="667" spans="1:23" x14ac:dyDescent="0.3">
      <c r="A667" s="1"/>
      <c r="B667" s="14">
        <v>623</v>
      </c>
      <c r="C667" s="24">
        <v>42992</v>
      </c>
      <c r="D667" s="11"/>
      <c r="E667" s="11"/>
      <c r="F667" s="16"/>
      <c r="G667" s="33"/>
      <c r="H667" s="33"/>
      <c r="I667" s="17"/>
      <c r="J667" s="17"/>
      <c r="K667" s="17"/>
      <c r="L667" s="33"/>
      <c r="M667" s="42"/>
      <c r="N667" s="42"/>
      <c r="O667" s="42"/>
      <c r="P667" s="42"/>
      <c r="Q667" s="42"/>
      <c r="R667" s="42"/>
      <c r="S667" s="17"/>
      <c r="T667" s="17"/>
      <c r="U667" s="17"/>
      <c r="V667" s="17"/>
      <c r="W667" s="85"/>
    </row>
    <row r="668" spans="1:23" x14ac:dyDescent="0.3">
      <c r="A668" s="1"/>
      <c r="B668" s="14">
        <v>624</v>
      </c>
      <c r="C668" s="24">
        <v>42993</v>
      </c>
      <c r="D668" s="11"/>
      <c r="E668" s="11"/>
      <c r="F668" s="16"/>
      <c r="G668" s="33"/>
      <c r="H668" s="33"/>
      <c r="I668" s="17"/>
      <c r="J668" s="17"/>
      <c r="K668" s="17"/>
      <c r="L668" s="33"/>
      <c r="M668" s="42"/>
      <c r="N668" s="42"/>
      <c r="O668" s="42"/>
      <c r="P668" s="42"/>
      <c r="Q668" s="42"/>
      <c r="R668" s="42"/>
      <c r="S668" s="17"/>
      <c r="T668" s="17"/>
      <c r="U668" s="17"/>
      <c r="V668" s="17"/>
      <c r="W668" s="85"/>
    </row>
    <row r="669" spans="1:23" x14ac:dyDescent="0.3">
      <c r="A669" s="1"/>
      <c r="B669" s="14">
        <v>625</v>
      </c>
      <c r="C669" s="24">
        <v>42994</v>
      </c>
      <c r="D669" s="11"/>
      <c r="E669" s="11"/>
      <c r="F669" s="16"/>
      <c r="G669" s="33"/>
      <c r="H669" s="33"/>
      <c r="I669" s="17"/>
      <c r="J669" s="17"/>
      <c r="K669" s="17"/>
      <c r="L669" s="33"/>
      <c r="M669" s="42"/>
      <c r="N669" s="42"/>
      <c r="O669" s="42"/>
      <c r="P669" s="42"/>
      <c r="Q669" s="42"/>
      <c r="R669" s="42"/>
      <c r="S669" s="17"/>
      <c r="T669" s="17"/>
      <c r="U669" s="17"/>
      <c r="V669" s="17"/>
      <c r="W669" s="85"/>
    </row>
    <row r="670" spans="1:23" x14ac:dyDescent="0.3">
      <c r="A670" s="1"/>
      <c r="B670" s="14">
        <v>626</v>
      </c>
      <c r="C670" s="24">
        <v>42995</v>
      </c>
      <c r="D670" s="11"/>
      <c r="E670" s="11"/>
      <c r="F670" s="16"/>
      <c r="G670" s="33"/>
      <c r="H670" s="33"/>
      <c r="I670" s="17"/>
      <c r="J670" s="17"/>
      <c r="K670" s="17"/>
      <c r="L670" s="33"/>
      <c r="M670" s="42"/>
      <c r="N670" s="42"/>
      <c r="O670" s="42"/>
      <c r="P670" s="42"/>
      <c r="Q670" s="42"/>
      <c r="R670" s="42"/>
      <c r="S670" s="17"/>
      <c r="T670" s="17"/>
      <c r="U670" s="17"/>
      <c r="V670" s="17"/>
      <c r="W670" s="85"/>
    </row>
    <row r="671" spans="1:23" x14ac:dyDescent="0.3">
      <c r="A671" s="1"/>
      <c r="B671" s="14">
        <v>627</v>
      </c>
      <c r="C671" s="24">
        <v>42996</v>
      </c>
      <c r="D671" s="11"/>
      <c r="E671" s="11"/>
      <c r="F671" s="16"/>
      <c r="G671" s="33"/>
      <c r="H671" s="33"/>
      <c r="I671" s="17"/>
      <c r="J671" s="17"/>
      <c r="K671" s="17"/>
      <c r="L671" s="33"/>
      <c r="M671" s="42"/>
      <c r="N671" s="42"/>
      <c r="O671" s="42"/>
      <c r="P671" s="42"/>
      <c r="Q671" s="42"/>
      <c r="R671" s="42"/>
      <c r="S671" s="17"/>
      <c r="T671" s="17"/>
      <c r="U671" s="17"/>
      <c r="V671" s="17"/>
      <c r="W671" s="85"/>
    </row>
    <row r="672" spans="1:23" x14ac:dyDescent="0.3">
      <c r="A672" s="1"/>
      <c r="B672" s="14">
        <v>628</v>
      </c>
      <c r="C672" s="24">
        <v>42997</v>
      </c>
      <c r="D672" s="11"/>
      <c r="E672" s="11"/>
      <c r="F672" s="16"/>
      <c r="G672" s="33"/>
      <c r="H672" s="33"/>
      <c r="I672" s="17"/>
      <c r="J672" s="17"/>
      <c r="K672" s="17"/>
      <c r="L672" s="33"/>
      <c r="M672" s="42"/>
      <c r="N672" s="42"/>
      <c r="O672" s="42"/>
      <c r="P672" s="42"/>
      <c r="Q672" s="42"/>
      <c r="R672" s="42"/>
      <c r="S672" s="17"/>
      <c r="T672" s="17"/>
      <c r="U672" s="17"/>
      <c r="V672" s="17"/>
      <c r="W672" s="85"/>
    </row>
    <row r="673" spans="1:23" x14ac:dyDescent="0.3">
      <c r="A673" s="1"/>
      <c r="B673" s="14">
        <v>629</v>
      </c>
      <c r="C673" s="24">
        <v>42998</v>
      </c>
      <c r="D673" s="11"/>
      <c r="E673" s="11"/>
      <c r="F673" s="16"/>
      <c r="G673" s="33"/>
      <c r="H673" s="33"/>
      <c r="I673" s="17"/>
      <c r="J673" s="17"/>
      <c r="K673" s="17"/>
      <c r="L673" s="33"/>
      <c r="M673" s="42"/>
      <c r="N673" s="42"/>
      <c r="O673" s="42"/>
      <c r="P673" s="42"/>
      <c r="Q673" s="42"/>
      <c r="R673" s="42"/>
      <c r="S673" s="17"/>
      <c r="T673" s="17"/>
      <c r="U673" s="17"/>
      <c r="V673" s="17"/>
      <c r="W673" s="85"/>
    </row>
    <row r="674" spans="1:23" x14ac:dyDescent="0.3">
      <c r="A674" s="1"/>
      <c r="B674" s="14">
        <v>630</v>
      </c>
      <c r="C674" s="24">
        <v>42999</v>
      </c>
      <c r="D674" s="11"/>
      <c r="E674" s="11"/>
      <c r="F674" s="16"/>
      <c r="G674" s="33"/>
      <c r="H674" s="33"/>
      <c r="I674" s="17"/>
      <c r="J674" s="17"/>
      <c r="K674" s="17"/>
      <c r="L674" s="33"/>
      <c r="M674" s="42"/>
      <c r="N674" s="42"/>
      <c r="O674" s="42"/>
      <c r="P674" s="42"/>
      <c r="Q674" s="42"/>
      <c r="R674" s="42"/>
      <c r="S674" s="17"/>
      <c r="T674" s="17"/>
      <c r="U674" s="17"/>
      <c r="V674" s="17"/>
      <c r="W674" s="85"/>
    </row>
    <row r="675" spans="1:23" x14ac:dyDescent="0.3">
      <c r="A675" s="1"/>
      <c r="B675" s="14"/>
      <c r="C675" s="19" t="s">
        <v>5</v>
      </c>
      <c r="D675" s="19"/>
      <c r="E675" s="19"/>
      <c r="F675" s="20"/>
      <c r="G675" s="21">
        <f t="shared" ref="G675:U675" si="235">SUM(G647:G674)</f>
        <v>0</v>
      </c>
      <c r="H675" s="21">
        <f t="shared" si="235"/>
        <v>0</v>
      </c>
      <c r="I675" s="21">
        <f t="shared" si="235"/>
        <v>0</v>
      </c>
      <c r="J675" s="21">
        <f t="shared" si="235"/>
        <v>0</v>
      </c>
      <c r="K675" s="21">
        <f t="shared" si="235"/>
        <v>0</v>
      </c>
      <c r="L675" s="111">
        <f t="shared" si="235"/>
        <v>0</v>
      </c>
      <c r="M675" s="21">
        <f t="shared" si="235"/>
        <v>0</v>
      </c>
      <c r="N675" s="21"/>
      <c r="O675" s="21"/>
      <c r="P675" s="21"/>
      <c r="Q675" s="21">
        <f t="shared" si="235"/>
        <v>0</v>
      </c>
      <c r="R675" s="21">
        <f t="shared" si="235"/>
        <v>0</v>
      </c>
      <c r="S675" s="21">
        <f t="shared" si="235"/>
        <v>0</v>
      </c>
      <c r="T675" s="21">
        <f t="shared" si="235"/>
        <v>0</v>
      </c>
      <c r="U675" s="21">
        <f t="shared" si="235"/>
        <v>0</v>
      </c>
      <c r="V675" s="21">
        <f>SUM(V647:V674)</f>
        <v>0</v>
      </c>
      <c r="W675" s="106" t="s">
        <v>199</v>
      </c>
    </row>
    <row r="676" spans="1:23" ht="32.4" x14ac:dyDescent="0.3">
      <c r="A676" s="48"/>
      <c r="B676" s="112"/>
      <c r="C676" s="116" t="s">
        <v>230</v>
      </c>
      <c r="D676" s="109"/>
      <c r="E676" s="110"/>
      <c r="F676" s="20"/>
      <c r="G676" s="21">
        <f>G675</f>
        <v>0</v>
      </c>
      <c r="H676" s="21">
        <f t="shared" ref="H676:V676" si="236">H675</f>
        <v>0</v>
      </c>
      <c r="I676" s="21">
        <f t="shared" si="236"/>
        <v>0</v>
      </c>
      <c r="J676" s="21">
        <f t="shared" si="236"/>
        <v>0</v>
      </c>
      <c r="K676" s="21">
        <f t="shared" si="236"/>
        <v>0</v>
      </c>
      <c r="L676" s="111">
        <f t="shared" si="236"/>
        <v>0</v>
      </c>
      <c r="M676" s="21">
        <f t="shared" si="236"/>
        <v>0</v>
      </c>
      <c r="N676" s="21"/>
      <c r="O676" s="21"/>
      <c r="P676" s="21"/>
      <c r="Q676" s="21">
        <f t="shared" si="236"/>
        <v>0</v>
      </c>
      <c r="R676" s="21">
        <f t="shared" si="236"/>
        <v>0</v>
      </c>
      <c r="S676" s="21">
        <f t="shared" si="236"/>
        <v>0</v>
      </c>
      <c r="T676" s="21">
        <f t="shared" si="236"/>
        <v>0</v>
      </c>
      <c r="U676" s="21">
        <f t="shared" si="236"/>
        <v>0</v>
      </c>
      <c r="V676" s="21">
        <f t="shared" si="236"/>
        <v>0</v>
      </c>
      <c r="W676" s="21"/>
    </row>
    <row r="677" spans="1:23" x14ac:dyDescent="0.3">
      <c r="A677" s="1"/>
      <c r="B677" s="14">
        <v>631</v>
      </c>
      <c r="C677" s="64">
        <v>43000</v>
      </c>
      <c r="D677" s="59"/>
      <c r="E677" s="59"/>
      <c r="F677" s="54"/>
      <c r="G677" s="67"/>
      <c r="H677" s="55"/>
      <c r="I677" s="55"/>
      <c r="J677" s="55"/>
      <c r="K677" s="55"/>
      <c r="L677" s="67"/>
      <c r="M677" s="68"/>
      <c r="N677" s="68"/>
      <c r="O677" s="68"/>
      <c r="P677" s="68"/>
      <c r="Q677" s="68"/>
      <c r="R677" s="68"/>
      <c r="S677" s="55"/>
      <c r="T677" s="55"/>
      <c r="U677" s="55"/>
      <c r="V677" s="55"/>
      <c r="W677" s="85"/>
    </row>
    <row r="678" spans="1:23" x14ac:dyDescent="0.3">
      <c r="A678" s="1"/>
      <c r="B678" s="14">
        <v>632</v>
      </c>
      <c r="C678" s="64">
        <v>43001</v>
      </c>
      <c r="D678" s="59"/>
      <c r="E678" s="59"/>
      <c r="F678" s="54"/>
      <c r="G678" s="67"/>
      <c r="H678" s="55"/>
      <c r="I678" s="55"/>
      <c r="J678" s="55"/>
      <c r="K678" s="55"/>
      <c r="L678" s="67"/>
      <c r="M678" s="68"/>
      <c r="N678" s="68"/>
      <c r="O678" s="68"/>
      <c r="P678" s="68"/>
      <c r="Q678" s="68"/>
      <c r="R678" s="68"/>
      <c r="S678" s="55"/>
      <c r="T678" s="55"/>
      <c r="U678" s="55"/>
      <c r="V678" s="55"/>
      <c r="W678" s="85"/>
    </row>
    <row r="679" spans="1:23" x14ac:dyDescent="0.3">
      <c r="A679" s="1"/>
      <c r="B679" s="14">
        <v>633</v>
      </c>
      <c r="C679" s="64">
        <v>43002</v>
      </c>
      <c r="D679" s="59"/>
      <c r="E679" s="59"/>
      <c r="F679" s="54"/>
      <c r="G679" s="67"/>
      <c r="H679" s="55"/>
      <c r="I679" s="55"/>
      <c r="J679" s="55"/>
      <c r="K679" s="55"/>
      <c r="L679" s="67"/>
      <c r="M679" s="68"/>
      <c r="N679" s="68"/>
      <c r="O679" s="68"/>
      <c r="P679" s="68"/>
      <c r="Q679" s="68"/>
      <c r="R679" s="68"/>
      <c r="S679" s="55"/>
      <c r="T679" s="55"/>
      <c r="U679" s="55"/>
      <c r="V679" s="55"/>
      <c r="W679" s="85"/>
    </row>
    <row r="680" spans="1:23" x14ac:dyDescent="0.3">
      <c r="A680" s="1"/>
      <c r="B680" s="14">
        <v>634</v>
      </c>
      <c r="C680" s="64">
        <v>43003</v>
      </c>
      <c r="D680" s="59"/>
      <c r="E680" s="59"/>
      <c r="F680" s="54"/>
      <c r="G680" s="67"/>
      <c r="H680" s="55"/>
      <c r="I680" s="55"/>
      <c r="J680" s="55"/>
      <c r="K680" s="55"/>
      <c r="L680" s="67"/>
      <c r="M680" s="68"/>
      <c r="N680" s="68"/>
      <c r="O680" s="68"/>
      <c r="P680" s="68"/>
      <c r="Q680" s="68"/>
      <c r="R680" s="68"/>
      <c r="S680" s="55"/>
      <c r="T680" s="55"/>
      <c r="U680" s="55"/>
      <c r="V680" s="55"/>
      <c r="W680" s="85"/>
    </row>
    <row r="681" spans="1:23" x14ac:dyDescent="0.3">
      <c r="A681" s="1"/>
      <c r="B681" s="14">
        <v>635</v>
      </c>
      <c r="C681" s="64">
        <v>43004</v>
      </c>
      <c r="D681" s="59"/>
      <c r="E681" s="59"/>
      <c r="F681" s="54"/>
      <c r="G681" s="67"/>
      <c r="H681" s="55"/>
      <c r="I681" s="55"/>
      <c r="J681" s="55"/>
      <c r="K681" s="55"/>
      <c r="L681" s="67"/>
      <c r="M681" s="68"/>
      <c r="N681" s="68"/>
      <c r="O681" s="68"/>
      <c r="P681" s="68"/>
      <c r="Q681" s="68"/>
      <c r="R681" s="68"/>
      <c r="S681" s="55"/>
      <c r="T681" s="55"/>
      <c r="U681" s="55"/>
      <c r="V681" s="55"/>
      <c r="W681" s="85"/>
    </row>
    <row r="682" spans="1:23" x14ac:dyDescent="0.3">
      <c r="A682" s="1"/>
      <c r="B682" s="14">
        <v>636</v>
      </c>
      <c r="C682" s="64">
        <v>43005</v>
      </c>
      <c r="D682" s="59"/>
      <c r="E682" s="59"/>
      <c r="F682" s="54"/>
      <c r="G682" s="67"/>
      <c r="H682" s="55"/>
      <c r="I682" s="55"/>
      <c r="J682" s="55"/>
      <c r="K682" s="55"/>
      <c r="L682" s="67"/>
      <c r="M682" s="68"/>
      <c r="N682" s="68"/>
      <c r="O682" s="68"/>
      <c r="P682" s="68"/>
      <c r="Q682" s="68"/>
      <c r="R682" s="68"/>
      <c r="S682" s="55"/>
      <c r="T682" s="55"/>
      <c r="U682" s="55"/>
      <c r="V682" s="55"/>
      <c r="W682" s="85"/>
    </row>
    <row r="683" spans="1:23" x14ac:dyDescent="0.3">
      <c r="A683" s="1"/>
      <c r="B683" s="14">
        <v>637</v>
      </c>
      <c r="C683" s="64">
        <v>43006</v>
      </c>
      <c r="D683" s="59"/>
      <c r="E683" s="59"/>
      <c r="F683" s="54"/>
      <c r="G683" s="67"/>
      <c r="H683" s="55"/>
      <c r="I683" s="55"/>
      <c r="J683" s="55"/>
      <c r="K683" s="55"/>
      <c r="L683" s="67"/>
      <c r="M683" s="68"/>
      <c r="N683" s="68"/>
      <c r="O683" s="68"/>
      <c r="P683" s="68"/>
      <c r="Q683" s="68"/>
      <c r="R683" s="68"/>
      <c r="S683" s="55"/>
      <c r="T683" s="55"/>
      <c r="U683" s="55"/>
      <c r="V683" s="55"/>
      <c r="W683" s="85"/>
    </row>
    <row r="684" spans="1:23" x14ac:dyDescent="0.3">
      <c r="A684" s="1"/>
      <c r="B684" s="14">
        <v>638</v>
      </c>
      <c r="C684" s="64">
        <v>43007</v>
      </c>
      <c r="D684" s="59"/>
      <c r="E684" s="59"/>
      <c r="F684" s="54"/>
      <c r="G684" s="67"/>
      <c r="H684" s="55"/>
      <c r="I684" s="55"/>
      <c r="J684" s="55"/>
      <c r="K684" s="55"/>
      <c r="L684" s="67"/>
      <c r="M684" s="68"/>
      <c r="N684" s="68"/>
      <c r="O684" s="68"/>
      <c r="P684" s="68"/>
      <c r="Q684" s="68"/>
      <c r="R684" s="68"/>
      <c r="S684" s="55"/>
      <c r="T684" s="55"/>
      <c r="U684" s="55"/>
      <c r="V684" s="55"/>
      <c r="W684" s="85"/>
    </row>
    <row r="685" spans="1:23" x14ac:dyDescent="0.3">
      <c r="A685" s="1"/>
      <c r="B685" s="14">
        <v>639</v>
      </c>
      <c r="C685" s="64">
        <v>43008</v>
      </c>
      <c r="D685" s="59"/>
      <c r="E685" s="59"/>
      <c r="F685" s="54"/>
      <c r="G685" s="67"/>
      <c r="H685" s="55"/>
      <c r="I685" s="55"/>
      <c r="J685" s="55"/>
      <c r="K685" s="55"/>
      <c r="L685" s="67"/>
      <c r="M685" s="68"/>
      <c r="N685" s="68"/>
      <c r="O685" s="68"/>
      <c r="P685" s="68"/>
      <c r="Q685" s="68"/>
      <c r="R685" s="68"/>
      <c r="S685" s="55"/>
      <c r="T685" s="55"/>
      <c r="U685" s="55"/>
      <c r="V685" s="55"/>
      <c r="W685" s="85"/>
    </row>
    <row r="686" spans="1:23" x14ac:dyDescent="0.3">
      <c r="A686" s="8" t="s">
        <v>29</v>
      </c>
      <c r="B686" s="14">
        <v>640</v>
      </c>
      <c r="C686" s="64">
        <v>43009</v>
      </c>
      <c r="D686" s="59" t="s">
        <v>47</v>
      </c>
      <c r="E686" s="59">
        <v>0.91770833333333324</v>
      </c>
      <c r="F686" s="54"/>
      <c r="G686" s="67">
        <v>9</v>
      </c>
      <c r="H686" s="55">
        <f t="shared" ref="H686:H749" si="237">IF(G686&gt;=9,1.5,0.5)</f>
        <v>1.5</v>
      </c>
      <c r="I686" s="55">
        <f>IF((G686="？"),"?",(G686-H686))</f>
        <v>7.5</v>
      </c>
      <c r="J686" s="57">
        <f t="shared" ref="J686:J745" si="238">IF(I686-10&lt;0,0,(I686-10))</f>
        <v>0</v>
      </c>
      <c r="K686" s="56">
        <f>IF(2&lt;J686,2,J686)</f>
        <v>0</v>
      </c>
      <c r="L686" s="67">
        <f>J686-K686</f>
        <v>0</v>
      </c>
      <c r="M686" s="56">
        <f>IF(K686="?",0,ROUND(111*4/3*K686+111*5/3*L686,0))</f>
        <v>0</v>
      </c>
      <c r="N686" s="56"/>
      <c r="O686" s="56"/>
      <c r="P686" s="56"/>
      <c r="Q686" s="65"/>
      <c r="R686" s="65"/>
      <c r="S686" s="55"/>
      <c r="T686" s="55"/>
      <c r="U686" s="55"/>
      <c r="V686" s="55"/>
      <c r="W686" s="85"/>
    </row>
    <row r="687" spans="1:23" x14ac:dyDescent="0.3">
      <c r="A687" s="1" t="s">
        <v>113</v>
      </c>
      <c r="B687" s="14">
        <v>641</v>
      </c>
      <c r="C687" s="64">
        <v>43010</v>
      </c>
      <c r="D687" s="59">
        <v>0.46493055555555557</v>
      </c>
      <c r="E687" s="59">
        <v>0.73321759259259256</v>
      </c>
      <c r="F687" s="54">
        <f t="shared" ref="F687:F752" si="239">E687-D687</f>
        <v>0.26828703703703699</v>
      </c>
      <c r="G687" s="67">
        <v>6.5</v>
      </c>
      <c r="H687" s="55">
        <f t="shared" si="237"/>
        <v>0.5</v>
      </c>
      <c r="I687" s="55">
        <f t="shared" ref="I687:I718" si="240">IF((G687="？"),"?",(G687-H687))</f>
        <v>6</v>
      </c>
      <c r="J687" s="57">
        <f t="shared" si="238"/>
        <v>0</v>
      </c>
      <c r="K687" s="56">
        <f t="shared" ref="K687:K718" si="241">IF(2&lt;J687,2,J687)</f>
        <v>0</v>
      </c>
      <c r="L687" s="67">
        <f t="shared" ref="L687:L718" si="242">J687-K687</f>
        <v>0</v>
      </c>
      <c r="M687" s="56">
        <f t="shared" ref="M687:M704" si="243">IF(K687="?",0,ROUND(111*4/3*K687+111*5/3*L687,0))</f>
        <v>0</v>
      </c>
      <c r="N687" s="56"/>
      <c r="O687" s="56"/>
      <c r="P687" s="56"/>
      <c r="Q687" s="65"/>
      <c r="R687" s="65"/>
      <c r="S687" s="55"/>
      <c r="T687" s="55"/>
      <c r="U687" s="55"/>
      <c r="V687" s="55"/>
      <c r="W687" s="85"/>
    </row>
    <row r="688" spans="1:23" x14ac:dyDescent="0.3">
      <c r="A688" s="1" t="s">
        <v>114</v>
      </c>
      <c r="B688" s="14">
        <v>642</v>
      </c>
      <c r="C688" s="64">
        <v>43011</v>
      </c>
      <c r="D688" s="59">
        <v>0.46353009259259265</v>
      </c>
      <c r="E688" s="59">
        <v>0.93825231481481486</v>
      </c>
      <c r="F688" s="54">
        <f t="shared" si="239"/>
        <v>0.47472222222222221</v>
      </c>
      <c r="G688" s="67">
        <v>11.5</v>
      </c>
      <c r="H688" s="55">
        <f t="shared" si="237"/>
        <v>1.5</v>
      </c>
      <c r="I688" s="55">
        <f t="shared" si="240"/>
        <v>10</v>
      </c>
      <c r="J688" s="57">
        <f t="shared" si="238"/>
        <v>0</v>
      </c>
      <c r="K688" s="56">
        <f t="shared" si="241"/>
        <v>0</v>
      </c>
      <c r="L688" s="67">
        <f t="shared" si="242"/>
        <v>0</v>
      </c>
      <c r="M688" s="56">
        <f t="shared" si="243"/>
        <v>0</v>
      </c>
      <c r="N688" s="56"/>
      <c r="O688" s="56"/>
      <c r="P688" s="56"/>
      <c r="Q688" s="65"/>
      <c r="R688" s="65"/>
      <c r="S688" s="55"/>
      <c r="T688" s="55"/>
      <c r="U688" s="55"/>
      <c r="V688" s="55"/>
      <c r="W688" s="85"/>
    </row>
    <row r="689" spans="1:23" x14ac:dyDescent="0.3">
      <c r="A689" s="1" t="s">
        <v>115</v>
      </c>
      <c r="B689" s="14">
        <v>643</v>
      </c>
      <c r="C689" s="64">
        <v>43012</v>
      </c>
      <c r="D689" s="59">
        <v>0.43962962962962965</v>
      </c>
      <c r="E689" s="59">
        <v>0.92874999999999996</v>
      </c>
      <c r="F689" s="54">
        <f t="shared" si="239"/>
        <v>0.48912037037037032</v>
      </c>
      <c r="G689" s="67">
        <v>11.5</v>
      </c>
      <c r="H689" s="55">
        <f t="shared" si="237"/>
        <v>1.5</v>
      </c>
      <c r="I689" s="55">
        <f t="shared" si="240"/>
        <v>10</v>
      </c>
      <c r="J689" s="57">
        <f>IF(I689-8&lt;0,0,(I689-8))</f>
        <v>2</v>
      </c>
      <c r="K689" s="56">
        <f t="shared" si="241"/>
        <v>2</v>
      </c>
      <c r="L689" s="67">
        <f t="shared" si="242"/>
        <v>0</v>
      </c>
      <c r="M689" s="56">
        <f t="shared" si="243"/>
        <v>296</v>
      </c>
      <c r="N689" s="56"/>
      <c r="O689" s="56"/>
      <c r="P689" s="56"/>
      <c r="Q689" s="65"/>
      <c r="R689" s="65"/>
      <c r="S689" s="55"/>
      <c r="T689" s="55"/>
      <c r="U689" s="55" t="s">
        <v>228</v>
      </c>
      <c r="V689" s="113">
        <v>1187</v>
      </c>
      <c r="W689" s="85" t="s">
        <v>28</v>
      </c>
    </row>
    <row r="690" spans="1:23" x14ac:dyDescent="0.3">
      <c r="A690" s="48" t="s">
        <v>66</v>
      </c>
      <c r="B690" s="14">
        <v>644</v>
      </c>
      <c r="C690" s="64">
        <v>43013</v>
      </c>
      <c r="D690" s="184" t="s">
        <v>25</v>
      </c>
      <c r="E690" s="185"/>
      <c r="F690" s="54"/>
      <c r="G690" s="67"/>
      <c r="H690" s="55"/>
      <c r="I690" s="55"/>
      <c r="J690" s="57">
        <f t="shared" si="238"/>
        <v>0</v>
      </c>
      <c r="K690" s="56"/>
      <c r="L690" s="67"/>
      <c r="M690" s="56">
        <f t="shared" si="243"/>
        <v>0</v>
      </c>
      <c r="N690" s="56"/>
      <c r="O690" s="56"/>
      <c r="P690" s="56"/>
      <c r="Q690" s="65"/>
      <c r="R690" s="65"/>
      <c r="S690" s="55"/>
      <c r="T690" s="55"/>
      <c r="U690" s="55"/>
      <c r="V690" s="55"/>
      <c r="W690" s="85"/>
    </row>
    <row r="691" spans="1:23" x14ac:dyDescent="0.3">
      <c r="A691" s="48"/>
      <c r="B691" s="14">
        <v>645</v>
      </c>
      <c r="C691" s="64">
        <v>43014</v>
      </c>
      <c r="D691" s="59">
        <v>0.45034722222222223</v>
      </c>
      <c r="E691" s="59">
        <v>0.93854166666666661</v>
      </c>
      <c r="F691" s="54">
        <f t="shared" si="239"/>
        <v>0.48819444444444438</v>
      </c>
      <c r="G691" s="67">
        <v>11.5</v>
      </c>
      <c r="H691" s="55">
        <f t="shared" si="237"/>
        <v>1.5</v>
      </c>
      <c r="I691" s="55">
        <f t="shared" si="240"/>
        <v>10</v>
      </c>
      <c r="J691" s="57">
        <f t="shared" si="238"/>
        <v>0</v>
      </c>
      <c r="K691" s="56">
        <f t="shared" si="241"/>
        <v>0</v>
      </c>
      <c r="L691" s="67">
        <f t="shared" si="242"/>
        <v>0</v>
      </c>
      <c r="M691" s="56">
        <f t="shared" si="243"/>
        <v>0</v>
      </c>
      <c r="N691" s="56"/>
      <c r="O691" s="56"/>
      <c r="P691" s="56"/>
      <c r="Q691" s="65"/>
      <c r="R691" s="65"/>
      <c r="S691" s="55"/>
      <c r="T691" s="55"/>
      <c r="U691" s="55"/>
      <c r="V691" s="55"/>
      <c r="W691" s="85"/>
    </row>
    <row r="692" spans="1:23" x14ac:dyDescent="0.3">
      <c r="A692" s="48"/>
      <c r="B692" s="14">
        <v>646</v>
      </c>
      <c r="C692" s="64">
        <v>43015</v>
      </c>
      <c r="D692" s="59">
        <v>0.55770833333333336</v>
      </c>
      <c r="E692" s="59">
        <v>0.93853009259259268</v>
      </c>
      <c r="F692" s="54">
        <f t="shared" si="239"/>
        <v>0.38082175925925932</v>
      </c>
      <c r="G692" s="67">
        <v>9</v>
      </c>
      <c r="H692" s="55">
        <f t="shared" si="237"/>
        <v>1.5</v>
      </c>
      <c r="I692" s="55">
        <f t="shared" si="240"/>
        <v>7.5</v>
      </c>
      <c r="J692" s="57">
        <f t="shared" si="238"/>
        <v>0</v>
      </c>
      <c r="K692" s="56">
        <f t="shared" si="241"/>
        <v>0</v>
      </c>
      <c r="L692" s="67">
        <f t="shared" si="242"/>
        <v>0</v>
      </c>
      <c r="M692" s="56">
        <f t="shared" si="243"/>
        <v>0</v>
      </c>
      <c r="N692" s="56"/>
      <c r="O692" s="56"/>
      <c r="P692" s="56"/>
      <c r="Q692" s="65"/>
      <c r="R692" s="65"/>
      <c r="S692" s="55"/>
      <c r="T692" s="55"/>
      <c r="U692" s="55"/>
      <c r="V692" s="55"/>
      <c r="W692" s="85"/>
    </row>
    <row r="693" spans="1:23" x14ac:dyDescent="0.3">
      <c r="A693" s="48"/>
      <c r="B693" s="14">
        <v>647</v>
      </c>
      <c r="C693" s="64">
        <v>43016</v>
      </c>
      <c r="D693" s="59">
        <v>0.5415740740740741</v>
      </c>
      <c r="E693" s="59">
        <v>0.95673611111111112</v>
      </c>
      <c r="F693" s="54">
        <f t="shared" si="239"/>
        <v>0.41516203703703702</v>
      </c>
      <c r="G693" s="67">
        <v>9.5</v>
      </c>
      <c r="H693" s="55">
        <f t="shared" si="237"/>
        <v>1.5</v>
      </c>
      <c r="I693" s="55">
        <f t="shared" si="240"/>
        <v>8</v>
      </c>
      <c r="J693" s="57">
        <f>IF(I693-8&lt;0,0,(I693-8))</f>
        <v>0</v>
      </c>
      <c r="K693" s="56">
        <f t="shared" si="241"/>
        <v>0</v>
      </c>
      <c r="L693" s="67">
        <f t="shared" si="242"/>
        <v>0</v>
      </c>
      <c r="M693" s="56">
        <f t="shared" si="243"/>
        <v>0</v>
      </c>
      <c r="N693" s="56"/>
      <c r="O693" s="56"/>
      <c r="P693" s="56"/>
      <c r="Q693" s="65" t="s">
        <v>228</v>
      </c>
      <c r="R693" s="65">
        <f>111*2*4/3+111*6*5/3</f>
        <v>1406</v>
      </c>
      <c r="S693" s="55"/>
      <c r="T693" s="55"/>
      <c r="U693" s="55"/>
      <c r="V693" s="55"/>
      <c r="W693" s="85"/>
    </row>
    <row r="694" spans="1:23" x14ac:dyDescent="0.3">
      <c r="A694" s="1"/>
      <c r="B694" s="14">
        <v>648</v>
      </c>
      <c r="C694" s="64">
        <v>43017</v>
      </c>
      <c r="D694" s="59">
        <v>0.43694444444444441</v>
      </c>
      <c r="E694" s="59">
        <v>0.79885416666666664</v>
      </c>
      <c r="F694" s="54">
        <f t="shared" si="239"/>
        <v>0.36190972222222223</v>
      </c>
      <c r="G694" s="67">
        <v>8.4</v>
      </c>
      <c r="H694" s="55">
        <f t="shared" si="237"/>
        <v>0.5</v>
      </c>
      <c r="I694" s="55">
        <f t="shared" si="240"/>
        <v>7.9</v>
      </c>
      <c r="J694" s="57">
        <f t="shared" si="238"/>
        <v>0</v>
      </c>
      <c r="K694" s="56">
        <f t="shared" si="241"/>
        <v>0</v>
      </c>
      <c r="L694" s="67">
        <f t="shared" si="242"/>
        <v>0</v>
      </c>
      <c r="M694" s="56">
        <f t="shared" si="243"/>
        <v>0</v>
      </c>
      <c r="N694" s="56"/>
      <c r="O694" s="56"/>
      <c r="P694" s="56"/>
      <c r="Q694" s="65"/>
      <c r="R694" s="65"/>
      <c r="S694" s="55"/>
      <c r="T694" s="55"/>
      <c r="U694" s="55"/>
      <c r="V694" s="55"/>
      <c r="W694" s="85"/>
    </row>
    <row r="695" spans="1:23" x14ac:dyDescent="0.3">
      <c r="A695" s="1"/>
      <c r="B695" s="14">
        <v>649</v>
      </c>
      <c r="C695" s="64">
        <v>43018</v>
      </c>
      <c r="D695" s="59">
        <v>0.48939814814814814</v>
      </c>
      <c r="E695" s="59">
        <v>0.91767361111111112</v>
      </c>
      <c r="F695" s="54">
        <f t="shared" si="239"/>
        <v>0.42827546296296298</v>
      </c>
      <c r="G695" s="67">
        <v>10.5</v>
      </c>
      <c r="H695" s="55">
        <f t="shared" si="237"/>
        <v>1.5</v>
      </c>
      <c r="I695" s="55">
        <f t="shared" si="240"/>
        <v>9</v>
      </c>
      <c r="J695" s="57">
        <f>IF(I695-8&lt;0,0,(I695-8))</f>
        <v>1</v>
      </c>
      <c r="K695" s="56">
        <f t="shared" si="241"/>
        <v>1</v>
      </c>
      <c r="L695" s="67">
        <f t="shared" si="242"/>
        <v>0</v>
      </c>
      <c r="M695" s="56">
        <f t="shared" si="243"/>
        <v>148</v>
      </c>
      <c r="N695" s="56"/>
      <c r="O695" s="56"/>
      <c r="P695" s="56"/>
      <c r="Q695" s="65"/>
      <c r="R695" s="65"/>
      <c r="S695" s="55"/>
      <c r="T695" s="55"/>
      <c r="U695" s="55" t="s">
        <v>228</v>
      </c>
      <c r="V695" s="113">
        <v>1039</v>
      </c>
      <c r="W695" s="85" t="s">
        <v>10</v>
      </c>
    </row>
    <row r="696" spans="1:23" x14ac:dyDescent="0.3">
      <c r="A696" s="1"/>
      <c r="B696" s="14">
        <v>650</v>
      </c>
      <c r="C696" s="64">
        <v>43019</v>
      </c>
      <c r="D696" s="59" t="s">
        <v>47</v>
      </c>
      <c r="E696" s="59">
        <v>0.91809027777777785</v>
      </c>
      <c r="F696" s="54"/>
      <c r="G696" s="67">
        <v>11.5</v>
      </c>
      <c r="H696" s="55">
        <f t="shared" si="237"/>
        <v>1.5</v>
      </c>
      <c r="I696" s="55">
        <f t="shared" si="240"/>
        <v>10</v>
      </c>
      <c r="J696" s="57">
        <f t="shared" si="238"/>
        <v>0</v>
      </c>
      <c r="K696" s="56">
        <f t="shared" si="241"/>
        <v>0</v>
      </c>
      <c r="L696" s="67">
        <f t="shared" si="242"/>
        <v>0</v>
      </c>
      <c r="M696" s="56">
        <f t="shared" si="243"/>
        <v>0</v>
      </c>
      <c r="N696" s="56"/>
      <c r="O696" s="56"/>
      <c r="P696" s="56"/>
      <c r="Q696" s="65"/>
      <c r="R696" s="65"/>
      <c r="S696" s="55"/>
      <c r="T696" s="55"/>
      <c r="U696" s="55"/>
      <c r="V696" s="55"/>
      <c r="W696" s="85"/>
    </row>
    <row r="697" spans="1:23" x14ac:dyDescent="0.3">
      <c r="A697" s="1"/>
      <c r="B697" s="14">
        <v>651</v>
      </c>
      <c r="C697" s="64">
        <v>43020</v>
      </c>
      <c r="D697" s="59">
        <v>0.55068287037037034</v>
      </c>
      <c r="E697" s="59" t="s">
        <v>47</v>
      </c>
      <c r="F697" s="54"/>
      <c r="G697" s="67">
        <v>9</v>
      </c>
      <c r="H697" s="55">
        <f t="shared" si="237"/>
        <v>1.5</v>
      </c>
      <c r="I697" s="55">
        <f t="shared" si="240"/>
        <v>7.5</v>
      </c>
      <c r="J697" s="57">
        <f>IF(I697-8&lt;0,0,(I697-8))</f>
        <v>0</v>
      </c>
      <c r="K697" s="56">
        <f t="shared" si="241"/>
        <v>0</v>
      </c>
      <c r="L697" s="67">
        <f t="shared" si="242"/>
        <v>0</v>
      </c>
      <c r="M697" s="56">
        <f t="shared" si="243"/>
        <v>0</v>
      </c>
      <c r="N697" s="56"/>
      <c r="O697" s="56"/>
      <c r="P697" s="56"/>
      <c r="Q697" s="65"/>
      <c r="R697" s="65"/>
      <c r="S697" s="55" t="s">
        <v>228</v>
      </c>
      <c r="T697" s="113">
        <v>891</v>
      </c>
      <c r="U697" s="55"/>
      <c r="V697" s="55"/>
      <c r="W697" s="85"/>
    </row>
    <row r="698" spans="1:23" x14ac:dyDescent="0.3">
      <c r="A698" s="1"/>
      <c r="B698" s="14">
        <v>652</v>
      </c>
      <c r="C698" s="64">
        <v>43021</v>
      </c>
      <c r="D698" s="184" t="s">
        <v>25</v>
      </c>
      <c r="E698" s="185"/>
      <c r="F698" s="54"/>
      <c r="G698" s="67"/>
      <c r="H698" s="55"/>
      <c r="I698" s="55"/>
      <c r="J698" s="57">
        <f t="shared" si="238"/>
        <v>0</v>
      </c>
      <c r="K698" s="56"/>
      <c r="L698" s="67"/>
      <c r="M698" s="56">
        <f t="shared" si="243"/>
        <v>0</v>
      </c>
      <c r="N698" s="56"/>
      <c r="O698" s="56"/>
      <c r="P698" s="56"/>
      <c r="Q698" s="65"/>
      <c r="R698" s="65"/>
      <c r="S698" s="55"/>
      <c r="T698" s="55"/>
      <c r="U698" s="55"/>
      <c r="V698" s="55"/>
      <c r="W698" s="85"/>
    </row>
    <row r="699" spans="1:23" x14ac:dyDescent="0.3">
      <c r="A699" s="1"/>
      <c r="B699" s="14">
        <v>653</v>
      </c>
      <c r="C699" s="64">
        <v>43022</v>
      </c>
      <c r="D699" s="59">
        <v>0.55410879629629628</v>
      </c>
      <c r="E699" s="59">
        <v>0.9390856481481481</v>
      </c>
      <c r="F699" s="54">
        <f t="shared" si="239"/>
        <v>0.38497685185185182</v>
      </c>
      <c r="G699" s="67">
        <v>9</v>
      </c>
      <c r="H699" s="55">
        <f t="shared" si="237"/>
        <v>1.5</v>
      </c>
      <c r="I699" s="55">
        <f t="shared" si="240"/>
        <v>7.5</v>
      </c>
      <c r="J699" s="57">
        <f t="shared" si="238"/>
        <v>0</v>
      </c>
      <c r="K699" s="56">
        <f t="shared" si="241"/>
        <v>0</v>
      </c>
      <c r="L699" s="67">
        <f t="shared" si="242"/>
        <v>0</v>
      </c>
      <c r="M699" s="56">
        <f t="shared" si="243"/>
        <v>0</v>
      </c>
      <c r="N699" s="56"/>
      <c r="O699" s="56"/>
      <c r="P699" s="56"/>
      <c r="Q699" s="65"/>
      <c r="R699" s="65"/>
      <c r="S699" s="55"/>
      <c r="T699" s="55"/>
      <c r="U699" s="55"/>
      <c r="V699" s="55"/>
      <c r="W699" s="85"/>
    </row>
    <row r="700" spans="1:23" x14ac:dyDescent="0.3">
      <c r="A700" s="1"/>
      <c r="B700" s="14">
        <v>654</v>
      </c>
      <c r="C700" s="64">
        <v>43023</v>
      </c>
      <c r="D700" s="59">
        <v>0.43657407407407406</v>
      </c>
      <c r="E700" s="59">
        <v>0.93049768518518527</v>
      </c>
      <c r="F700" s="54">
        <f t="shared" si="239"/>
        <v>0.49392361111111122</v>
      </c>
      <c r="G700" s="67">
        <v>12</v>
      </c>
      <c r="H700" s="55">
        <f t="shared" si="237"/>
        <v>1.5</v>
      </c>
      <c r="I700" s="55">
        <f t="shared" si="240"/>
        <v>10.5</v>
      </c>
      <c r="J700" s="57">
        <f t="shared" si="238"/>
        <v>0.5</v>
      </c>
      <c r="K700" s="56">
        <f t="shared" si="241"/>
        <v>0.5</v>
      </c>
      <c r="L700" s="67">
        <f t="shared" si="242"/>
        <v>0</v>
      </c>
      <c r="M700" s="56">
        <f t="shared" si="243"/>
        <v>74</v>
      </c>
      <c r="N700" s="56"/>
      <c r="O700" s="56"/>
      <c r="P700" s="56"/>
      <c r="Q700" s="65"/>
      <c r="R700" s="65"/>
      <c r="S700" s="55"/>
      <c r="T700" s="55"/>
      <c r="U700" s="55"/>
      <c r="V700" s="55"/>
      <c r="W700" s="85"/>
    </row>
    <row r="701" spans="1:23" x14ac:dyDescent="0.3">
      <c r="A701" s="1"/>
      <c r="B701" s="14">
        <v>655</v>
      </c>
      <c r="C701" s="64">
        <v>43024</v>
      </c>
      <c r="D701" s="59">
        <v>0.45314814814814813</v>
      </c>
      <c r="E701" s="59">
        <v>0.91769675925925931</v>
      </c>
      <c r="F701" s="54">
        <f t="shared" si="239"/>
        <v>0.46454861111111118</v>
      </c>
      <c r="G701" s="67">
        <v>11</v>
      </c>
      <c r="H701" s="55">
        <f t="shared" si="237"/>
        <v>1.5</v>
      </c>
      <c r="I701" s="55">
        <f t="shared" si="240"/>
        <v>9.5</v>
      </c>
      <c r="J701" s="57">
        <f>IF(I701-8&lt;0,0,(I701-8))</f>
        <v>1.5</v>
      </c>
      <c r="K701" s="56">
        <f t="shared" si="241"/>
        <v>1.5</v>
      </c>
      <c r="L701" s="67">
        <f t="shared" si="242"/>
        <v>0</v>
      </c>
      <c r="M701" s="56">
        <f t="shared" si="243"/>
        <v>222</v>
      </c>
      <c r="N701" s="56"/>
      <c r="O701" s="56"/>
      <c r="P701" s="56"/>
      <c r="Q701" s="65"/>
      <c r="R701" s="65"/>
      <c r="S701" s="55" t="s">
        <v>228</v>
      </c>
      <c r="T701" s="113">
        <v>1113</v>
      </c>
      <c r="U701" s="55"/>
      <c r="V701" s="55"/>
      <c r="W701" s="85"/>
    </row>
    <row r="702" spans="1:23" x14ac:dyDescent="0.3">
      <c r="A702" s="1"/>
      <c r="B702" s="14">
        <v>656</v>
      </c>
      <c r="C702" s="64">
        <v>43025</v>
      </c>
      <c r="D702" s="184" t="s">
        <v>25</v>
      </c>
      <c r="E702" s="185"/>
      <c r="F702" s="54"/>
      <c r="G702" s="67"/>
      <c r="H702" s="55"/>
      <c r="I702" s="55"/>
      <c r="J702" s="57">
        <f t="shared" si="238"/>
        <v>0</v>
      </c>
      <c r="K702" s="56"/>
      <c r="L702" s="67"/>
      <c r="M702" s="56">
        <f t="shared" si="243"/>
        <v>0</v>
      </c>
      <c r="N702" s="56"/>
      <c r="O702" s="56"/>
      <c r="P702" s="56"/>
      <c r="Q702" s="65"/>
      <c r="R702" s="65"/>
      <c r="S702" s="55"/>
      <c r="T702" s="55"/>
      <c r="U702" s="55"/>
      <c r="V702" s="55"/>
      <c r="W702" s="85"/>
    </row>
    <row r="703" spans="1:23" x14ac:dyDescent="0.3">
      <c r="A703" s="1"/>
      <c r="B703" s="14">
        <v>657</v>
      </c>
      <c r="C703" s="64">
        <v>43026</v>
      </c>
      <c r="D703" s="59" t="s">
        <v>47</v>
      </c>
      <c r="E703" s="59" t="s">
        <v>47</v>
      </c>
      <c r="F703" s="54"/>
      <c r="G703" s="67">
        <v>10</v>
      </c>
      <c r="H703" s="55">
        <f t="shared" si="237"/>
        <v>1.5</v>
      </c>
      <c r="I703" s="55">
        <f t="shared" si="240"/>
        <v>8.5</v>
      </c>
      <c r="J703" s="57">
        <f>IF(I703-8&lt;0,0,(I703-8))</f>
        <v>0.5</v>
      </c>
      <c r="K703" s="56">
        <f t="shared" si="241"/>
        <v>0.5</v>
      </c>
      <c r="L703" s="67">
        <f t="shared" si="242"/>
        <v>0</v>
      </c>
      <c r="M703" s="56">
        <f t="shared" si="243"/>
        <v>74</v>
      </c>
      <c r="N703" s="56"/>
      <c r="O703" s="56"/>
      <c r="P703" s="56"/>
      <c r="Q703" s="65" t="s">
        <v>252</v>
      </c>
      <c r="R703" s="65">
        <f>111*2*4/3+111*6*5/3+111*4*8/3</f>
        <v>2590</v>
      </c>
      <c r="S703" s="55"/>
      <c r="T703" s="55"/>
      <c r="U703" s="55"/>
      <c r="V703" s="55"/>
      <c r="W703" s="85"/>
    </row>
    <row r="704" spans="1:23" x14ac:dyDescent="0.3">
      <c r="A704" s="1"/>
      <c r="B704" s="14">
        <v>658</v>
      </c>
      <c r="C704" s="64">
        <v>43027</v>
      </c>
      <c r="D704" s="59">
        <v>0.4574537037037037</v>
      </c>
      <c r="E704" s="59">
        <v>0.91851851851851851</v>
      </c>
      <c r="F704" s="54">
        <f t="shared" si="239"/>
        <v>0.46106481481481482</v>
      </c>
      <c r="G704" s="67">
        <v>11</v>
      </c>
      <c r="H704" s="55">
        <f t="shared" si="237"/>
        <v>1.5</v>
      </c>
      <c r="I704" s="55">
        <f t="shared" si="240"/>
        <v>9.5</v>
      </c>
      <c r="J704" s="57">
        <f>IF(I704-8&lt;0,0,(I704-8))</f>
        <v>1.5</v>
      </c>
      <c r="K704" s="56">
        <f t="shared" si="241"/>
        <v>1.5</v>
      </c>
      <c r="L704" s="67">
        <f t="shared" si="242"/>
        <v>0</v>
      </c>
      <c r="M704" s="56">
        <f t="shared" si="243"/>
        <v>222</v>
      </c>
      <c r="N704" s="56"/>
      <c r="O704" s="56"/>
      <c r="P704" s="56"/>
      <c r="Q704" s="65" t="s">
        <v>228</v>
      </c>
      <c r="R704" s="65">
        <f>111*2*4/3+111*6*5/3+111*4*8/3</f>
        <v>2590</v>
      </c>
      <c r="S704" s="55"/>
      <c r="T704" s="55"/>
      <c r="U704" s="55"/>
      <c r="V704" s="55"/>
      <c r="W704" s="85"/>
    </row>
    <row r="705" spans="1:23" x14ac:dyDescent="0.3">
      <c r="A705" s="1"/>
      <c r="B705" s="14"/>
      <c r="C705" s="19" t="s">
        <v>5</v>
      </c>
      <c r="D705" s="19"/>
      <c r="E705" s="19"/>
      <c r="F705" s="20"/>
      <c r="G705" s="21">
        <f t="shared" ref="G705:M705" si="244">SUM(G677:G704)</f>
        <v>160.9</v>
      </c>
      <c r="H705" s="21">
        <f t="shared" si="244"/>
        <v>22</v>
      </c>
      <c r="I705" s="21">
        <f t="shared" si="244"/>
        <v>138.9</v>
      </c>
      <c r="J705" s="21">
        <f t="shared" si="244"/>
        <v>7</v>
      </c>
      <c r="K705" s="21">
        <f t="shared" si="244"/>
        <v>7</v>
      </c>
      <c r="L705" s="111">
        <f t="shared" si="244"/>
        <v>0</v>
      </c>
      <c r="M705" s="21">
        <f t="shared" si="244"/>
        <v>1036</v>
      </c>
      <c r="N705" s="21"/>
      <c r="O705" s="21"/>
      <c r="P705" s="21"/>
      <c r="Q705" s="21">
        <v>3</v>
      </c>
      <c r="R705" s="21">
        <f t="shared" ref="R705:T705" si="245">SUM(R677:R704)</f>
        <v>6586</v>
      </c>
      <c r="S705" s="21">
        <v>2</v>
      </c>
      <c r="T705" s="21">
        <f t="shared" si="245"/>
        <v>2004</v>
      </c>
      <c r="U705" s="21">
        <v>2</v>
      </c>
      <c r="V705" s="21">
        <v>2226</v>
      </c>
      <c r="W705" s="106" t="s">
        <v>139</v>
      </c>
    </row>
    <row r="706" spans="1:23" ht="32.4" x14ac:dyDescent="0.3">
      <c r="A706" s="48"/>
      <c r="B706" s="112"/>
      <c r="C706" s="116" t="s">
        <v>230</v>
      </c>
      <c r="D706" s="109"/>
      <c r="E706" s="110"/>
      <c r="F706" s="20"/>
      <c r="G706" s="21">
        <f>G705-G704-G703-G693-G701-G697</f>
        <v>110.4</v>
      </c>
      <c r="H706" s="21">
        <f t="shared" ref="H706" si="246">H705-H704-H703-H693-H701-H697</f>
        <v>14.5</v>
      </c>
      <c r="I706" s="21">
        <f>I705-I704-I703-I693-I701-I697-J689-J695</f>
        <v>92.9</v>
      </c>
      <c r="J706" s="21">
        <f>J705-J704-J703-J693-J701-J697-J695-J689</f>
        <v>0.5</v>
      </c>
      <c r="K706" s="21">
        <f t="shared" ref="K706:M706" si="247">K705-K704-K703-K693-K701-K697-K695-K689</f>
        <v>0.5</v>
      </c>
      <c r="L706" s="21">
        <f t="shared" si="247"/>
        <v>0</v>
      </c>
      <c r="M706" s="21">
        <f t="shared" si="247"/>
        <v>74</v>
      </c>
      <c r="N706" s="21"/>
      <c r="O706" s="21"/>
      <c r="P706" s="21"/>
      <c r="Q706" s="21">
        <f t="shared" ref="Q706:V706" si="248">Q705</f>
        <v>3</v>
      </c>
      <c r="R706" s="21">
        <f t="shared" si="248"/>
        <v>6586</v>
      </c>
      <c r="S706" s="21">
        <f t="shared" si="248"/>
        <v>2</v>
      </c>
      <c r="T706" s="21">
        <f t="shared" si="248"/>
        <v>2004</v>
      </c>
      <c r="U706" s="21">
        <f t="shared" si="248"/>
        <v>2</v>
      </c>
      <c r="V706" s="21">
        <f t="shared" si="248"/>
        <v>2226</v>
      </c>
      <c r="W706" s="21"/>
    </row>
    <row r="707" spans="1:23" x14ac:dyDescent="0.3">
      <c r="A707" s="1"/>
      <c r="B707" s="14">
        <v>659</v>
      </c>
      <c r="C707" s="24">
        <v>43028</v>
      </c>
      <c r="D707" s="44">
        <v>0.45197916666666665</v>
      </c>
      <c r="E707" s="44">
        <v>0.77618055555555554</v>
      </c>
      <c r="F707" s="16">
        <f t="shared" si="239"/>
        <v>0.32420138888888889</v>
      </c>
      <c r="G707" s="33">
        <v>8</v>
      </c>
      <c r="H707" s="33">
        <f t="shared" si="237"/>
        <v>0.5</v>
      </c>
      <c r="I707" s="17">
        <f t="shared" si="240"/>
        <v>7.5</v>
      </c>
      <c r="J707" s="13">
        <f t="shared" si="238"/>
        <v>0</v>
      </c>
      <c r="K707" s="38">
        <f t="shared" si="241"/>
        <v>0</v>
      </c>
      <c r="L707" s="33">
        <f t="shared" si="242"/>
        <v>0</v>
      </c>
      <c r="M707" s="75">
        <f t="shared" ref="M707:M734" si="249">IF(K707="?",0,ROUND(111*4/3*K707+111*5/3*L707,0))</f>
        <v>0</v>
      </c>
      <c r="N707" s="75"/>
      <c r="O707" s="75"/>
      <c r="P707" s="75"/>
      <c r="Q707" s="49"/>
      <c r="R707" s="49"/>
      <c r="S707" s="17"/>
      <c r="T707" s="17"/>
      <c r="U707" s="17"/>
      <c r="V707" s="17"/>
      <c r="W707" s="85"/>
    </row>
    <row r="708" spans="1:23" x14ac:dyDescent="0.3">
      <c r="A708" s="1"/>
      <c r="B708" s="14">
        <v>660</v>
      </c>
      <c r="C708" s="24">
        <v>43029</v>
      </c>
      <c r="D708" s="44">
        <v>0.43449074074074073</v>
      </c>
      <c r="E708" s="44">
        <v>0.91842592592592587</v>
      </c>
      <c r="F708" s="16">
        <f t="shared" si="239"/>
        <v>0.48393518518518513</v>
      </c>
      <c r="G708" s="33">
        <v>11.5</v>
      </c>
      <c r="H708" s="33">
        <f t="shared" si="237"/>
        <v>1.5</v>
      </c>
      <c r="I708" s="17">
        <f t="shared" si="240"/>
        <v>10</v>
      </c>
      <c r="J708" s="13">
        <f>IF(I708-8&lt;0,0,(I708-8))</f>
        <v>2</v>
      </c>
      <c r="K708" s="38">
        <f t="shared" si="241"/>
        <v>2</v>
      </c>
      <c r="L708" s="33">
        <f t="shared" si="242"/>
        <v>0</v>
      </c>
      <c r="M708" s="75">
        <f t="shared" si="249"/>
        <v>296</v>
      </c>
      <c r="N708" s="75"/>
      <c r="O708" s="75"/>
      <c r="P708" s="75"/>
      <c r="Q708" s="49" t="s">
        <v>228</v>
      </c>
      <c r="R708" s="49">
        <f>111*2*4/3+111*6*5/3+111*4*8/3</f>
        <v>2590</v>
      </c>
      <c r="S708" s="17"/>
      <c r="T708" s="17"/>
      <c r="U708" s="17"/>
      <c r="V708" s="17"/>
      <c r="W708" s="85"/>
    </row>
    <row r="709" spans="1:23" x14ac:dyDescent="0.3">
      <c r="A709" s="1"/>
      <c r="B709" s="14">
        <v>661</v>
      </c>
      <c r="C709" s="24">
        <v>43030</v>
      </c>
      <c r="D709" s="186" t="s">
        <v>25</v>
      </c>
      <c r="E709" s="187"/>
      <c r="F709" s="16"/>
      <c r="G709" s="33"/>
      <c r="H709" s="33"/>
      <c r="I709" s="17"/>
      <c r="J709" s="13">
        <f t="shared" si="238"/>
        <v>0</v>
      </c>
      <c r="K709" s="38"/>
      <c r="L709" s="33"/>
      <c r="M709" s="75">
        <f t="shared" si="249"/>
        <v>0</v>
      </c>
      <c r="N709" s="75"/>
      <c r="O709" s="75"/>
      <c r="P709" s="75"/>
      <c r="Q709" s="49"/>
      <c r="R709" s="49"/>
      <c r="S709" s="17"/>
      <c r="T709" s="17"/>
      <c r="U709" s="17"/>
      <c r="V709" s="17"/>
      <c r="W709" s="85"/>
    </row>
    <row r="710" spans="1:23" x14ac:dyDescent="0.3">
      <c r="A710" s="1"/>
      <c r="B710" s="14">
        <v>662</v>
      </c>
      <c r="C710" s="24">
        <v>43031</v>
      </c>
      <c r="D710" s="44">
        <v>0.46240740740740738</v>
      </c>
      <c r="E710" s="44">
        <v>0.89716435185185184</v>
      </c>
      <c r="F710" s="16">
        <f t="shared" si="239"/>
        <v>0.43475694444444446</v>
      </c>
      <c r="G710" s="33">
        <v>10.5</v>
      </c>
      <c r="H710" s="33">
        <f t="shared" si="237"/>
        <v>1.5</v>
      </c>
      <c r="I710" s="17">
        <f t="shared" si="240"/>
        <v>9</v>
      </c>
      <c r="J710" s="13">
        <f t="shared" si="238"/>
        <v>0</v>
      </c>
      <c r="K710" s="38">
        <f t="shared" si="241"/>
        <v>0</v>
      </c>
      <c r="L710" s="33">
        <f t="shared" si="242"/>
        <v>0</v>
      </c>
      <c r="M710" s="75">
        <f t="shared" si="249"/>
        <v>0</v>
      </c>
      <c r="N710" s="75"/>
      <c r="O710" s="75"/>
      <c r="P710" s="75"/>
      <c r="Q710" s="49"/>
      <c r="R710" s="49"/>
      <c r="S710" s="17"/>
      <c r="T710" s="17"/>
      <c r="U710" s="17"/>
      <c r="V710" s="17"/>
      <c r="W710" s="85"/>
    </row>
    <row r="711" spans="1:23" x14ac:dyDescent="0.3">
      <c r="A711" s="1"/>
      <c r="B711" s="14">
        <v>663</v>
      </c>
      <c r="C711" s="24">
        <v>43032</v>
      </c>
      <c r="D711" s="44">
        <v>0.46275462962962965</v>
      </c>
      <c r="E711" s="44" t="s">
        <v>47</v>
      </c>
      <c r="F711" s="16"/>
      <c r="G711" s="33">
        <v>11</v>
      </c>
      <c r="H711" s="33">
        <f t="shared" si="237"/>
        <v>1.5</v>
      </c>
      <c r="I711" s="17">
        <f t="shared" si="240"/>
        <v>9.5</v>
      </c>
      <c r="J711" s="13">
        <f t="shared" si="238"/>
        <v>0</v>
      </c>
      <c r="K711" s="38">
        <f t="shared" si="241"/>
        <v>0</v>
      </c>
      <c r="L711" s="33">
        <f t="shared" si="242"/>
        <v>0</v>
      </c>
      <c r="M711" s="75">
        <f t="shared" si="249"/>
        <v>0</v>
      </c>
      <c r="N711" s="75"/>
      <c r="O711" s="75"/>
      <c r="P711" s="75"/>
      <c r="Q711" s="49"/>
      <c r="R711" s="49"/>
      <c r="S711" s="17"/>
      <c r="T711" s="17"/>
      <c r="U711" s="17"/>
      <c r="V711" s="17"/>
      <c r="W711" s="85"/>
    </row>
    <row r="712" spans="1:23" x14ac:dyDescent="0.3">
      <c r="A712" s="1"/>
      <c r="B712" s="14">
        <v>664</v>
      </c>
      <c r="C712" s="24">
        <v>43033</v>
      </c>
      <c r="D712" s="44">
        <v>0.51112268518518522</v>
      </c>
      <c r="E712" s="44">
        <v>0.91768518518518516</v>
      </c>
      <c r="F712" s="16">
        <f t="shared" si="239"/>
        <v>0.40656249999999994</v>
      </c>
      <c r="G712" s="33">
        <v>10</v>
      </c>
      <c r="H712" s="33">
        <f t="shared" si="237"/>
        <v>1.5</v>
      </c>
      <c r="I712" s="17">
        <f t="shared" si="240"/>
        <v>8.5</v>
      </c>
      <c r="J712" s="13">
        <f t="shared" si="238"/>
        <v>0</v>
      </c>
      <c r="K712" s="38">
        <f t="shared" si="241"/>
        <v>0</v>
      </c>
      <c r="L712" s="33">
        <f t="shared" si="242"/>
        <v>0</v>
      </c>
      <c r="M712" s="75">
        <f t="shared" si="249"/>
        <v>0</v>
      </c>
      <c r="N712" s="75"/>
      <c r="O712" s="75"/>
      <c r="P712" s="75"/>
      <c r="Q712" s="49"/>
      <c r="R712" s="49"/>
      <c r="S712" s="17"/>
      <c r="T712" s="17"/>
      <c r="U712" s="17"/>
      <c r="V712" s="17"/>
      <c r="W712" s="85"/>
    </row>
    <row r="713" spans="1:23" x14ac:dyDescent="0.3">
      <c r="A713" s="1"/>
      <c r="B713" s="14">
        <v>665</v>
      </c>
      <c r="C713" s="24">
        <v>43034</v>
      </c>
      <c r="D713" s="44">
        <v>0.51296296296296295</v>
      </c>
      <c r="E713" s="44">
        <v>0.91608796296296291</v>
      </c>
      <c r="F713" s="16">
        <f t="shared" si="239"/>
        <v>0.40312499999999996</v>
      </c>
      <c r="G713" s="33">
        <v>9.5</v>
      </c>
      <c r="H713" s="33">
        <f t="shared" si="237"/>
        <v>1.5</v>
      </c>
      <c r="I713" s="17">
        <f t="shared" si="240"/>
        <v>8</v>
      </c>
      <c r="J713" s="13">
        <f t="shared" si="238"/>
        <v>0</v>
      </c>
      <c r="K713" s="38">
        <f t="shared" si="241"/>
        <v>0</v>
      </c>
      <c r="L713" s="33">
        <f t="shared" si="242"/>
        <v>0</v>
      </c>
      <c r="M713" s="75">
        <f t="shared" si="249"/>
        <v>0</v>
      </c>
      <c r="N713" s="75"/>
      <c r="O713" s="75"/>
      <c r="P713" s="75"/>
      <c r="Q713" s="49"/>
      <c r="R713" s="49"/>
      <c r="S713" s="17"/>
      <c r="T713" s="17"/>
      <c r="U713" s="17"/>
      <c r="V713" s="17"/>
      <c r="W713" s="85"/>
    </row>
    <row r="714" spans="1:23" x14ac:dyDescent="0.3">
      <c r="A714" s="1"/>
      <c r="B714" s="14">
        <v>666</v>
      </c>
      <c r="C714" s="24">
        <v>43035</v>
      </c>
      <c r="D714" s="44">
        <v>0.51061342592592596</v>
      </c>
      <c r="E714" s="44">
        <v>0.94026620370370362</v>
      </c>
      <c r="F714" s="16">
        <f t="shared" si="239"/>
        <v>0.42965277777777766</v>
      </c>
      <c r="G714" s="33">
        <v>10.5</v>
      </c>
      <c r="H714" s="33">
        <f t="shared" si="237"/>
        <v>1.5</v>
      </c>
      <c r="I714" s="17">
        <f t="shared" si="240"/>
        <v>9</v>
      </c>
      <c r="J714" s="13">
        <f>IF(I714-8&lt;0,0,(I714-8))</f>
        <v>1</v>
      </c>
      <c r="K714" s="38">
        <f t="shared" si="241"/>
        <v>1</v>
      </c>
      <c r="L714" s="33">
        <f t="shared" si="242"/>
        <v>0</v>
      </c>
      <c r="M714" s="75">
        <f t="shared" si="249"/>
        <v>148</v>
      </c>
      <c r="N714" s="75"/>
      <c r="O714" s="75"/>
      <c r="P714" s="75"/>
      <c r="Q714" s="49" t="s">
        <v>228</v>
      </c>
      <c r="R714" s="49">
        <f>111*2*4/3+111*6*5/3+111*4*8/3</f>
        <v>2590</v>
      </c>
      <c r="S714" s="17"/>
      <c r="T714" s="17"/>
      <c r="U714" s="17"/>
      <c r="V714" s="17"/>
      <c r="W714" s="85"/>
    </row>
    <row r="715" spans="1:23" x14ac:dyDescent="0.3">
      <c r="A715" s="1"/>
      <c r="B715" s="14">
        <v>667</v>
      </c>
      <c r="C715" s="24">
        <v>43036</v>
      </c>
      <c r="D715" s="44">
        <v>0.50344907407407413</v>
      </c>
      <c r="E715" s="44">
        <v>0.9391087962962964</v>
      </c>
      <c r="F715" s="16">
        <f t="shared" si="239"/>
        <v>0.43565972222222227</v>
      </c>
      <c r="G715" s="33">
        <v>10.5</v>
      </c>
      <c r="H715" s="33">
        <f t="shared" si="237"/>
        <v>1.5</v>
      </c>
      <c r="I715" s="17">
        <f t="shared" si="240"/>
        <v>9</v>
      </c>
      <c r="J715" s="13">
        <f t="shared" si="238"/>
        <v>0</v>
      </c>
      <c r="K715" s="38">
        <f t="shared" si="241"/>
        <v>0</v>
      </c>
      <c r="L715" s="33">
        <f t="shared" si="242"/>
        <v>0</v>
      </c>
      <c r="M715" s="75">
        <f t="shared" si="249"/>
        <v>0</v>
      </c>
      <c r="N715" s="75"/>
      <c r="O715" s="75"/>
      <c r="P715" s="75"/>
      <c r="Q715" s="49"/>
      <c r="R715" s="49"/>
      <c r="S715" s="17"/>
      <c r="T715" s="17"/>
      <c r="U715" s="17"/>
      <c r="V715" s="17"/>
      <c r="W715" s="85"/>
    </row>
    <row r="716" spans="1:23" x14ac:dyDescent="0.3">
      <c r="A716" s="1"/>
      <c r="B716" s="14">
        <v>668</v>
      </c>
      <c r="C716" s="24">
        <v>43037</v>
      </c>
      <c r="D716" s="44">
        <v>0.50701388888888888</v>
      </c>
      <c r="E716" s="44">
        <v>0.92326388888888899</v>
      </c>
      <c r="F716" s="16">
        <f t="shared" si="239"/>
        <v>0.41625000000000012</v>
      </c>
      <c r="G716" s="33">
        <v>10</v>
      </c>
      <c r="H716" s="33">
        <f t="shared" si="237"/>
        <v>1.5</v>
      </c>
      <c r="I716" s="17">
        <f t="shared" si="240"/>
        <v>8.5</v>
      </c>
      <c r="J716" s="13">
        <f t="shared" si="238"/>
        <v>0</v>
      </c>
      <c r="K716" s="38">
        <f t="shared" si="241"/>
        <v>0</v>
      </c>
      <c r="L716" s="33">
        <f t="shared" si="242"/>
        <v>0</v>
      </c>
      <c r="M716" s="75">
        <f t="shared" si="249"/>
        <v>0</v>
      </c>
      <c r="N716" s="75"/>
      <c r="O716" s="75"/>
      <c r="P716" s="75"/>
      <c r="Q716" s="49"/>
      <c r="R716" s="49"/>
      <c r="S716" s="17"/>
      <c r="T716" s="17"/>
      <c r="U716" s="17"/>
      <c r="V716" s="17"/>
      <c r="W716" s="85"/>
    </row>
    <row r="717" spans="1:23" x14ac:dyDescent="0.3">
      <c r="A717" s="1"/>
      <c r="B717" s="14">
        <v>669</v>
      </c>
      <c r="C717" s="24">
        <v>43038</v>
      </c>
      <c r="D717" s="44" t="s">
        <v>47</v>
      </c>
      <c r="E717" s="44" t="s">
        <v>47</v>
      </c>
      <c r="F717" s="16"/>
      <c r="G717" s="33">
        <v>9</v>
      </c>
      <c r="H717" s="33">
        <f t="shared" si="237"/>
        <v>1.5</v>
      </c>
      <c r="I717" s="17">
        <f t="shared" si="240"/>
        <v>7.5</v>
      </c>
      <c r="J717" s="13">
        <f t="shared" si="238"/>
        <v>0</v>
      </c>
      <c r="K717" s="38">
        <f t="shared" si="241"/>
        <v>0</v>
      </c>
      <c r="L717" s="33">
        <f t="shared" si="242"/>
        <v>0</v>
      </c>
      <c r="M717" s="75">
        <f t="shared" si="249"/>
        <v>0</v>
      </c>
      <c r="N717" s="75"/>
      <c r="O717" s="75"/>
      <c r="P717" s="75"/>
      <c r="Q717" s="49"/>
      <c r="R717" s="49"/>
      <c r="S717" s="17"/>
      <c r="T717" s="17"/>
      <c r="U717" s="17"/>
      <c r="V717" s="17"/>
      <c r="W717" s="85"/>
    </row>
    <row r="718" spans="1:23" x14ac:dyDescent="0.3">
      <c r="A718" s="1"/>
      <c r="B718" s="14">
        <v>670</v>
      </c>
      <c r="C718" s="24">
        <v>43039</v>
      </c>
      <c r="D718" s="44">
        <v>0.5065277777777778</v>
      </c>
      <c r="E718" s="44">
        <v>0.92696759259259265</v>
      </c>
      <c r="F718" s="16">
        <f t="shared" si="239"/>
        <v>0.42043981481481485</v>
      </c>
      <c r="G718" s="33">
        <v>10</v>
      </c>
      <c r="H718" s="33">
        <f t="shared" si="237"/>
        <v>1.5</v>
      </c>
      <c r="I718" s="17">
        <f t="shared" si="240"/>
        <v>8.5</v>
      </c>
      <c r="J718" s="13">
        <f>IF(I718-8&lt;0,0,(I718-8))</f>
        <v>0.5</v>
      </c>
      <c r="K718" s="38">
        <f t="shared" si="241"/>
        <v>0.5</v>
      </c>
      <c r="L718" s="33">
        <f t="shared" si="242"/>
        <v>0</v>
      </c>
      <c r="M718" s="75">
        <f t="shared" si="249"/>
        <v>74</v>
      </c>
      <c r="N718" s="75"/>
      <c r="O718" s="75"/>
      <c r="P718" s="75"/>
      <c r="Q718" s="49" t="s">
        <v>228</v>
      </c>
      <c r="R718" s="49">
        <f>111*2*4/3+111*6*5/3+111*4*8/3</f>
        <v>2590</v>
      </c>
      <c r="S718" s="17"/>
      <c r="T718" s="17"/>
      <c r="U718" s="17"/>
      <c r="V718" s="17"/>
      <c r="W718" s="85"/>
    </row>
    <row r="719" spans="1:23" x14ac:dyDescent="0.3">
      <c r="A719" s="8" t="s">
        <v>30</v>
      </c>
      <c r="B719" s="14">
        <v>671</v>
      </c>
      <c r="C719" s="24">
        <v>43040</v>
      </c>
      <c r="D719" s="44">
        <v>0.50555555555555554</v>
      </c>
      <c r="E719" s="44">
        <v>0.91686342592592596</v>
      </c>
      <c r="F719" s="16">
        <f t="shared" si="239"/>
        <v>0.41130787037037042</v>
      </c>
      <c r="G719" s="34">
        <v>10</v>
      </c>
      <c r="H719" s="33">
        <f t="shared" si="237"/>
        <v>1.5</v>
      </c>
      <c r="I719" s="17">
        <f>IF((G719="？"),"?",(G719-H719))</f>
        <v>8.5</v>
      </c>
      <c r="J719" s="13">
        <f t="shared" si="238"/>
        <v>0</v>
      </c>
      <c r="K719" s="38">
        <f>IF(2&lt;J719,2,J719)</f>
        <v>0</v>
      </c>
      <c r="L719" s="33">
        <f>J719-K719</f>
        <v>0</v>
      </c>
      <c r="M719" s="75">
        <f t="shared" si="249"/>
        <v>0</v>
      </c>
      <c r="N719" s="75"/>
      <c r="O719" s="75"/>
      <c r="P719" s="75"/>
      <c r="Q719" s="49"/>
      <c r="R719" s="49"/>
      <c r="S719" s="17"/>
      <c r="T719" s="17"/>
      <c r="U719" s="17"/>
      <c r="V719" s="17"/>
      <c r="W719" s="85"/>
    </row>
    <row r="720" spans="1:23" x14ac:dyDescent="0.3">
      <c r="A720" s="1" t="s">
        <v>110</v>
      </c>
      <c r="B720" s="14">
        <v>672</v>
      </c>
      <c r="C720" s="24">
        <v>43041</v>
      </c>
      <c r="D720" s="44">
        <v>0.43512731481481487</v>
      </c>
      <c r="E720" s="44">
        <v>0.98180555555555549</v>
      </c>
      <c r="F720" s="16">
        <f t="shared" si="239"/>
        <v>0.54667824074074067</v>
      </c>
      <c r="G720" s="34">
        <v>13</v>
      </c>
      <c r="H720" s="33">
        <f t="shared" si="237"/>
        <v>1.5</v>
      </c>
      <c r="I720" s="17">
        <f t="shared" ref="I720:I750" si="250">IF((G720="？"),"?",(G720-H720))</f>
        <v>11.5</v>
      </c>
      <c r="J720" s="13">
        <f t="shared" si="238"/>
        <v>1.5</v>
      </c>
      <c r="K720" s="38">
        <f t="shared" ref="K720:K750" si="251">IF(2&lt;J720,2,J720)</f>
        <v>1.5</v>
      </c>
      <c r="L720" s="33">
        <f t="shared" ref="L720:L750" si="252">J720-K720</f>
        <v>0</v>
      </c>
      <c r="M720" s="75">
        <f t="shared" si="249"/>
        <v>222</v>
      </c>
      <c r="N720" s="75"/>
      <c r="O720" s="75"/>
      <c r="P720" s="75"/>
      <c r="Q720" s="49"/>
      <c r="R720" s="49"/>
      <c r="S720" s="17"/>
      <c r="T720" s="17"/>
      <c r="U720" s="17"/>
      <c r="V720" s="17"/>
      <c r="W720" s="85"/>
    </row>
    <row r="721" spans="1:23" x14ac:dyDescent="0.3">
      <c r="A721" s="1" t="s">
        <v>111</v>
      </c>
      <c r="B721" s="14">
        <v>673</v>
      </c>
      <c r="C721" s="24">
        <v>43042</v>
      </c>
      <c r="D721" s="44">
        <v>0.50505787037037042</v>
      </c>
      <c r="E721" s="44">
        <v>0.95978009259259256</v>
      </c>
      <c r="F721" s="16">
        <f t="shared" si="239"/>
        <v>0.45472222222222214</v>
      </c>
      <c r="G721" s="34">
        <v>11</v>
      </c>
      <c r="H721" s="33">
        <f t="shared" si="237"/>
        <v>1.5</v>
      </c>
      <c r="I721" s="17">
        <f t="shared" si="250"/>
        <v>9.5</v>
      </c>
      <c r="J721" s="13">
        <f t="shared" si="238"/>
        <v>0</v>
      </c>
      <c r="K721" s="38">
        <f t="shared" si="251"/>
        <v>0</v>
      </c>
      <c r="L721" s="33">
        <f t="shared" si="252"/>
        <v>0</v>
      </c>
      <c r="M721" s="75">
        <f t="shared" si="249"/>
        <v>0</v>
      </c>
      <c r="N721" s="75"/>
      <c r="O721" s="75"/>
      <c r="P721" s="75"/>
      <c r="Q721" s="49"/>
      <c r="R721" s="49"/>
      <c r="S721" s="17"/>
      <c r="T721" s="17"/>
      <c r="U721" s="17"/>
      <c r="V721" s="17"/>
      <c r="W721" s="85"/>
    </row>
    <row r="722" spans="1:23" x14ac:dyDescent="0.3">
      <c r="A722" s="1" t="s">
        <v>112</v>
      </c>
      <c r="B722" s="14">
        <v>674</v>
      </c>
      <c r="C722" s="24">
        <v>43043</v>
      </c>
      <c r="D722" s="44">
        <v>0.43501157407407409</v>
      </c>
      <c r="E722" s="44">
        <v>0.9409953703703704</v>
      </c>
      <c r="F722" s="16">
        <f t="shared" si="239"/>
        <v>0.50598379629629631</v>
      </c>
      <c r="G722" s="34">
        <v>12</v>
      </c>
      <c r="H722" s="33">
        <f t="shared" si="237"/>
        <v>1.5</v>
      </c>
      <c r="I722" s="17">
        <f t="shared" si="250"/>
        <v>10.5</v>
      </c>
      <c r="J722" s="13">
        <f>IF(I722-8&lt;0,0,(I722-8))</f>
        <v>2.5</v>
      </c>
      <c r="K722" s="38">
        <f t="shared" si="251"/>
        <v>2</v>
      </c>
      <c r="L722" s="33">
        <f t="shared" si="252"/>
        <v>0.5</v>
      </c>
      <c r="M722" s="75">
        <f t="shared" si="249"/>
        <v>389</v>
      </c>
      <c r="N722" s="75"/>
      <c r="O722" s="75"/>
      <c r="P722" s="75"/>
      <c r="Q722" s="49"/>
      <c r="R722" s="49"/>
      <c r="S722" s="17" t="s">
        <v>228</v>
      </c>
      <c r="T722" s="90">
        <v>1280</v>
      </c>
      <c r="U722" s="17"/>
      <c r="V722" s="17"/>
      <c r="W722" s="85"/>
    </row>
    <row r="723" spans="1:23" x14ac:dyDescent="0.3">
      <c r="A723" s="48" t="s">
        <v>66</v>
      </c>
      <c r="B723" s="14">
        <v>675</v>
      </c>
      <c r="C723" s="24">
        <v>43044</v>
      </c>
      <c r="D723" s="44">
        <v>0.53230324074074076</v>
      </c>
      <c r="E723" s="44">
        <v>0.99783564814814818</v>
      </c>
      <c r="F723" s="16">
        <f t="shared" si="239"/>
        <v>0.46553240740740742</v>
      </c>
      <c r="G723" s="34">
        <v>11</v>
      </c>
      <c r="H723" s="33">
        <f t="shared" si="237"/>
        <v>1.5</v>
      </c>
      <c r="I723" s="17">
        <f t="shared" si="250"/>
        <v>9.5</v>
      </c>
      <c r="J723" s="13">
        <f t="shared" si="238"/>
        <v>0</v>
      </c>
      <c r="K723" s="38">
        <f t="shared" si="251"/>
        <v>0</v>
      </c>
      <c r="L723" s="33">
        <f t="shared" si="252"/>
        <v>0</v>
      </c>
      <c r="M723" s="75">
        <f t="shared" si="249"/>
        <v>0</v>
      </c>
      <c r="N723" s="75"/>
      <c r="O723" s="75"/>
      <c r="P723" s="75"/>
      <c r="Q723" s="49"/>
      <c r="R723" s="49"/>
      <c r="S723" s="17"/>
      <c r="T723" s="17"/>
      <c r="U723" s="17"/>
      <c r="V723" s="17"/>
      <c r="W723" s="85"/>
    </row>
    <row r="724" spans="1:23" x14ac:dyDescent="0.3">
      <c r="A724" s="48"/>
      <c r="B724" s="14">
        <v>676</v>
      </c>
      <c r="C724" s="24">
        <v>43045</v>
      </c>
      <c r="D724" s="44">
        <v>0.43796296296296294</v>
      </c>
      <c r="E724" s="44">
        <v>0.93429398148148157</v>
      </c>
      <c r="F724" s="16">
        <f t="shared" si="239"/>
        <v>0.49633101851851863</v>
      </c>
      <c r="G724" s="34">
        <v>12</v>
      </c>
      <c r="H724" s="33">
        <f t="shared" si="237"/>
        <v>1.5</v>
      </c>
      <c r="I724" s="17">
        <f t="shared" si="250"/>
        <v>10.5</v>
      </c>
      <c r="J724" s="13">
        <f t="shared" si="238"/>
        <v>0.5</v>
      </c>
      <c r="K724" s="38">
        <f t="shared" si="251"/>
        <v>0.5</v>
      </c>
      <c r="L724" s="33">
        <f t="shared" si="252"/>
        <v>0</v>
      </c>
      <c r="M724" s="75">
        <f t="shared" si="249"/>
        <v>74</v>
      </c>
      <c r="N724" s="75"/>
      <c r="O724" s="75"/>
      <c r="P724" s="75"/>
      <c r="Q724" s="49"/>
      <c r="R724" s="49"/>
      <c r="S724" s="17"/>
      <c r="T724" s="17"/>
      <c r="U724" s="17"/>
      <c r="V724" s="17"/>
      <c r="W724" s="85"/>
    </row>
    <row r="725" spans="1:23" x14ac:dyDescent="0.3">
      <c r="A725" s="48"/>
      <c r="B725" s="14">
        <v>677</v>
      </c>
      <c r="C725" s="24">
        <v>43046</v>
      </c>
      <c r="D725" s="44">
        <v>0.51890046296296299</v>
      </c>
      <c r="E725" s="44">
        <v>0.93239583333333342</v>
      </c>
      <c r="F725" s="16">
        <f t="shared" si="239"/>
        <v>0.41349537037037043</v>
      </c>
      <c r="G725" s="34">
        <v>10</v>
      </c>
      <c r="H725" s="33">
        <f t="shared" si="237"/>
        <v>1.5</v>
      </c>
      <c r="I725" s="17">
        <f t="shared" si="250"/>
        <v>8.5</v>
      </c>
      <c r="J725" s="13">
        <f t="shared" si="238"/>
        <v>0</v>
      </c>
      <c r="K725" s="38">
        <f t="shared" si="251"/>
        <v>0</v>
      </c>
      <c r="L725" s="33">
        <f t="shared" si="252"/>
        <v>0</v>
      </c>
      <c r="M725" s="75">
        <f t="shared" si="249"/>
        <v>0</v>
      </c>
      <c r="N725" s="75"/>
      <c r="O725" s="75"/>
      <c r="P725" s="75"/>
      <c r="Q725" s="49"/>
      <c r="R725" s="49"/>
      <c r="S725" s="17"/>
      <c r="T725" s="17"/>
      <c r="U725" s="17"/>
      <c r="V725" s="17"/>
      <c r="W725" s="85"/>
    </row>
    <row r="726" spans="1:23" x14ac:dyDescent="0.3">
      <c r="A726" s="48"/>
      <c r="B726" s="14">
        <v>678</v>
      </c>
      <c r="C726" s="24">
        <v>43047</v>
      </c>
      <c r="D726" s="44">
        <v>0.50724537037037043</v>
      </c>
      <c r="E726" s="44">
        <v>0.93155092592592592</v>
      </c>
      <c r="F726" s="16">
        <f t="shared" si="239"/>
        <v>0.42430555555555549</v>
      </c>
      <c r="G726" s="34">
        <v>10</v>
      </c>
      <c r="H726" s="33">
        <f t="shared" si="237"/>
        <v>1.5</v>
      </c>
      <c r="I726" s="17">
        <f t="shared" si="250"/>
        <v>8.5</v>
      </c>
      <c r="J726" s="13">
        <f t="shared" si="238"/>
        <v>0</v>
      </c>
      <c r="K726" s="38">
        <f t="shared" si="251"/>
        <v>0</v>
      </c>
      <c r="L726" s="33">
        <f t="shared" si="252"/>
        <v>0</v>
      </c>
      <c r="M726" s="75">
        <f t="shared" si="249"/>
        <v>0</v>
      </c>
      <c r="N726" s="75"/>
      <c r="O726" s="75"/>
      <c r="P726" s="75"/>
      <c r="Q726" s="49"/>
      <c r="R726" s="49"/>
      <c r="S726" s="17"/>
      <c r="T726" s="17"/>
      <c r="U726" s="17"/>
      <c r="V726" s="17"/>
      <c r="W726" s="85"/>
    </row>
    <row r="727" spans="1:23" x14ac:dyDescent="0.3">
      <c r="A727" s="1"/>
      <c r="B727" s="14">
        <v>679</v>
      </c>
      <c r="C727" s="24">
        <v>43048</v>
      </c>
      <c r="D727" s="44">
        <v>0.50722222222222224</v>
      </c>
      <c r="E727" s="44">
        <v>0.93061342592592589</v>
      </c>
      <c r="F727" s="16">
        <f t="shared" si="239"/>
        <v>0.42339120370370364</v>
      </c>
      <c r="G727" s="34">
        <v>10</v>
      </c>
      <c r="H727" s="33">
        <f t="shared" si="237"/>
        <v>1.5</v>
      </c>
      <c r="I727" s="17">
        <f t="shared" si="250"/>
        <v>8.5</v>
      </c>
      <c r="J727" s="13">
        <f t="shared" si="238"/>
        <v>0</v>
      </c>
      <c r="K727" s="38">
        <f t="shared" si="251"/>
        <v>0</v>
      </c>
      <c r="L727" s="33">
        <f t="shared" si="252"/>
        <v>0</v>
      </c>
      <c r="M727" s="75">
        <f t="shared" si="249"/>
        <v>0</v>
      </c>
      <c r="N727" s="75"/>
      <c r="O727" s="75"/>
      <c r="P727" s="75"/>
      <c r="Q727" s="49"/>
      <c r="R727" s="49"/>
      <c r="S727" s="17"/>
      <c r="T727" s="17"/>
      <c r="U727" s="17"/>
      <c r="V727" s="17"/>
      <c r="W727" s="85"/>
    </row>
    <row r="728" spans="1:23" x14ac:dyDescent="0.3">
      <c r="A728" s="1"/>
      <c r="B728" s="14">
        <v>680</v>
      </c>
      <c r="C728" s="24">
        <v>43049</v>
      </c>
      <c r="D728" s="44">
        <v>0.45435185185185184</v>
      </c>
      <c r="E728" s="44">
        <v>0.85108796296296296</v>
      </c>
      <c r="F728" s="16">
        <f t="shared" si="239"/>
        <v>0.39673611111111112</v>
      </c>
      <c r="G728" s="34">
        <v>9.5</v>
      </c>
      <c r="H728" s="33">
        <f t="shared" si="237"/>
        <v>1.5</v>
      </c>
      <c r="I728" s="17">
        <f t="shared" si="250"/>
        <v>8</v>
      </c>
      <c r="J728" s="13">
        <f>IF(I728-8&lt;0,0,(I728-8))</f>
        <v>0</v>
      </c>
      <c r="K728" s="38">
        <f t="shared" si="251"/>
        <v>0</v>
      </c>
      <c r="L728" s="33">
        <f t="shared" si="252"/>
        <v>0</v>
      </c>
      <c r="M728" s="75">
        <f t="shared" si="249"/>
        <v>0</v>
      </c>
      <c r="N728" s="75"/>
      <c r="O728" s="75"/>
      <c r="P728" s="75"/>
      <c r="Q728" s="49" t="s">
        <v>228</v>
      </c>
      <c r="R728" s="49">
        <f>111*2*4/3+111*6*5/3</f>
        <v>1406</v>
      </c>
      <c r="S728" s="17"/>
      <c r="T728" s="17"/>
      <c r="U728" s="17"/>
      <c r="V728" s="17"/>
      <c r="W728" s="85"/>
    </row>
    <row r="729" spans="1:23" x14ac:dyDescent="0.3">
      <c r="A729" s="1"/>
      <c r="B729" s="14">
        <v>681</v>
      </c>
      <c r="C729" s="24">
        <v>43050</v>
      </c>
      <c r="D729" s="44">
        <v>0.43619212962962961</v>
      </c>
      <c r="E729" s="44">
        <v>0.94355324074074076</v>
      </c>
      <c r="F729" s="16">
        <f t="shared" si="239"/>
        <v>0.50736111111111115</v>
      </c>
      <c r="G729" s="34">
        <v>12</v>
      </c>
      <c r="H729" s="33">
        <f t="shared" si="237"/>
        <v>1.5</v>
      </c>
      <c r="I729" s="17">
        <f t="shared" si="250"/>
        <v>10.5</v>
      </c>
      <c r="J729" s="13">
        <f>IF(I729-8&lt;0,0,(I729-8))</f>
        <v>2.5</v>
      </c>
      <c r="K729" s="38">
        <f t="shared" si="251"/>
        <v>2</v>
      </c>
      <c r="L729" s="33">
        <f t="shared" si="252"/>
        <v>0.5</v>
      </c>
      <c r="M729" s="75">
        <f t="shared" si="249"/>
        <v>389</v>
      </c>
      <c r="N729" s="75"/>
      <c r="O729" s="75"/>
      <c r="P729" s="75"/>
      <c r="Q729" s="49"/>
      <c r="R729" s="49"/>
      <c r="S729" s="17" t="s">
        <v>228</v>
      </c>
      <c r="T729" s="90">
        <v>1280</v>
      </c>
      <c r="U729" s="17"/>
      <c r="V729" s="17"/>
      <c r="W729" s="85"/>
    </row>
    <row r="730" spans="1:23" x14ac:dyDescent="0.3">
      <c r="A730" s="1"/>
      <c r="B730" s="14">
        <v>682</v>
      </c>
      <c r="C730" s="24">
        <v>43051</v>
      </c>
      <c r="D730" s="44">
        <v>0.5166087962962963</v>
      </c>
      <c r="E730" s="44">
        <v>0.92215277777777782</v>
      </c>
      <c r="F730" s="16">
        <f t="shared" si="239"/>
        <v>0.40554398148148152</v>
      </c>
      <c r="G730" s="34">
        <v>9.5</v>
      </c>
      <c r="H730" s="33">
        <f t="shared" si="237"/>
        <v>1.5</v>
      </c>
      <c r="I730" s="17">
        <f t="shared" si="250"/>
        <v>8</v>
      </c>
      <c r="J730" s="13">
        <f t="shared" si="238"/>
        <v>0</v>
      </c>
      <c r="K730" s="38">
        <f t="shared" si="251"/>
        <v>0</v>
      </c>
      <c r="L730" s="33">
        <f t="shared" si="252"/>
        <v>0</v>
      </c>
      <c r="M730" s="75">
        <f t="shared" si="249"/>
        <v>0</v>
      </c>
      <c r="N730" s="75"/>
      <c r="O730" s="75"/>
      <c r="P730" s="75"/>
      <c r="Q730" s="49"/>
      <c r="R730" s="49"/>
      <c r="S730" s="17"/>
      <c r="T730" s="17"/>
      <c r="U730" s="17"/>
      <c r="V730" s="17"/>
      <c r="W730" s="85"/>
    </row>
    <row r="731" spans="1:23" x14ac:dyDescent="0.3">
      <c r="A731" s="1"/>
      <c r="B731" s="14">
        <v>683</v>
      </c>
      <c r="C731" s="24">
        <v>43052</v>
      </c>
      <c r="D731" s="44">
        <v>0.46429398148148149</v>
      </c>
      <c r="E731" s="44">
        <v>0.85824074074074075</v>
      </c>
      <c r="F731" s="16">
        <f t="shared" si="239"/>
        <v>0.39394675925925926</v>
      </c>
      <c r="G731" s="34">
        <v>9.5</v>
      </c>
      <c r="H731" s="33">
        <f t="shared" si="237"/>
        <v>1.5</v>
      </c>
      <c r="I731" s="17">
        <f t="shared" si="250"/>
        <v>8</v>
      </c>
      <c r="J731" s="13">
        <f t="shared" si="238"/>
        <v>0</v>
      </c>
      <c r="K731" s="38">
        <f t="shared" si="251"/>
        <v>0</v>
      </c>
      <c r="L731" s="33">
        <f t="shared" si="252"/>
        <v>0</v>
      </c>
      <c r="M731" s="75">
        <f t="shared" si="249"/>
        <v>0</v>
      </c>
      <c r="N731" s="75"/>
      <c r="O731" s="75"/>
      <c r="P731" s="75"/>
      <c r="Q731" s="49"/>
      <c r="R731" s="49"/>
      <c r="S731" s="17"/>
      <c r="T731" s="17"/>
      <c r="U731" s="17"/>
      <c r="V731" s="17"/>
      <c r="W731" s="85"/>
    </row>
    <row r="732" spans="1:23" x14ac:dyDescent="0.3">
      <c r="A732" s="1"/>
      <c r="B732" s="14">
        <v>684</v>
      </c>
      <c r="C732" s="24">
        <v>43053</v>
      </c>
      <c r="D732" s="44">
        <v>0.45231481481481484</v>
      </c>
      <c r="E732" s="44">
        <v>0.92906250000000001</v>
      </c>
      <c r="F732" s="16">
        <f t="shared" si="239"/>
        <v>0.47674768518518518</v>
      </c>
      <c r="G732" s="34">
        <v>11.5</v>
      </c>
      <c r="H732" s="33">
        <f t="shared" si="237"/>
        <v>1.5</v>
      </c>
      <c r="I732" s="17">
        <f t="shared" si="250"/>
        <v>10</v>
      </c>
      <c r="J732" s="13">
        <f t="shared" si="238"/>
        <v>0</v>
      </c>
      <c r="K732" s="38">
        <f t="shared" si="251"/>
        <v>0</v>
      </c>
      <c r="L732" s="33">
        <f t="shared" si="252"/>
        <v>0</v>
      </c>
      <c r="M732" s="75">
        <f t="shared" si="249"/>
        <v>0</v>
      </c>
      <c r="N732" s="75">
        <v>2</v>
      </c>
      <c r="O732" s="75">
        <v>6.5</v>
      </c>
      <c r="P732" s="75">
        <f>IF(O732&gt;6,ROUND(N732*4/3*111+6*5/3*111+(O732-6)*8/3*111,0),ROUND(N732*4/3*111+O732*5/3*111,0))</f>
        <v>1554</v>
      </c>
      <c r="Q732" s="49"/>
      <c r="R732" s="49"/>
      <c r="S732" s="17"/>
      <c r="T732" s="17"/>
      <c r="U732" s="17"/>
      <c r="V732" s="17"/>
      <c r="W732" s="85"/>
    </row>
    <row r="733" spans="1:23" x14ac:dyDescent="0.3">
      <c r="A733" s="1"/>
      <c r="B733" s="14">
        <v>685</v>
      </c>
      <c r="C733" s="24">
        <v>43054</v>
      </c>
      <c r="D733" s="186" t="s">
        <v>25</v>
      </c>
      <c r="E733" s="187"/>
      <c r="F733" s="16"/>
      <c r="G733" s="34"/>
      <c r="H733" s="33"/>
      <c r="I733" s="17"/>
      <c r="J733" s="13">
        <f t="shared" si="238"/>
        <v>0</v>
      </c>
      <c r="K733" s="38"/>
      <c r="L733" s="33"/>
      <c r="M733" s="75">
        <f t="shared" si="249"/>
        <v>0</v>
      </c>
      <c r="N733" s="75"/>
      <c r="O733" s="75"/>
      <c r="P733" s="75"/>
      <c r="Q733" s="49"/>
      <c r="R733" s="49"/>
      <c r="S733" s="17"/>
      <c r="T733" s="17"/>
      <c r="U733" s="17"/>
      <c r="V733" s="17"/>
      <c r="W733" s="85"/>
    </row>
    <row r="734" spans="1:23" x14ac:dyDescent="0.3">
      <c r="A734" s="1"/>
      <c r="B734" s="14">
        <v>686</v>
      </c>
      <c r="C734" s="24">
        <v>43055</v>
      </c>
      <c r="D734" s="44">
        <v>0.4566087962962963</v>
      </c>
      <c r="E734" s="44">
        <v>0.81782407407407398</v>
      </c>
      <c r="F734" s="16">
        <f t="shared" si="239"/>
        <v>0.36121527777777768</v>
      </c>
      <c r="G734" s="34">
        <v>8.5</v>
      </c>
      <c r="H734" s="33">
        <f t="shared" si="237"/>
        <v>0.5</v>
      </c>
      <c r="I734" s="17">
        <f t="shared" si="250"/>
        <v>8</v>
      </c>
      <c r="J734" s="13">
        <f t="shared" si="238"/>
        <v>0</v>
      </c>
      <c r="K734" s="38">
        <f t="shared" si="251"/>
        <v>0</v>
      </c>
      <c r="L734" s="33">
        <f t="shared" si="252"/>
        <v>0</v>
      </c>
      <c r="M734" s="75">
        <f t="shared" si="249"/>
        <v>0</v>
      </c>
      <c r="N734" s="75">
        <v>2</v>
      </c>
      <c r="O734" s="75">
        <v>6</v>
      </c>
      <c r="P734" s="75">
        <f>IF(O734&gt;6,ROUND(N734*4/3*111+6*5/3*111+(O734-6)*8/3*111,0),ROUND(N734*4/3*111+O734*5/3*111,0))</f>
        <v>1406</v>
      </c>
      <c r="Q734" s="49"/>
      <c r="R734" s="49"/>
      <c r="S734" s="17"/>
      <c r="T734" s="17"/>
      <c r="U734" s="17"/>
      <c r="V734" s="17"/>
      <c r="W734" s="85"/>
    </row>
    <row r="735" spans="1:23" x14ac:dyDescent="0.3">
      <c r="A735" s="1"/>
      <c r="B735" s="14"/>
      <c r="C735" s="19" t="s">
        <v>5</v>
      </c>
      <c r="D735" s="19"/>
      <c r="E735" s="19"/>
      <c r="F735" s="20"/>
      <c r="G735" s="21">
        <f t="shared" ref="G735:M735" si="253">SUM(G707:G734)</f>
        <v>270</v>
      </c>
      <c r="H735" s="21">
        <f t="shared" si="253"/>
        <v>37</v>
      </c>
      <c r="I735" s="21">
        <f t="shared" si="253"/>
        <v>233</v>
      </c>
      <c r="J735" s="21">
        <f t="shared" si="253"/>
        <v>10.5</v>
      </c>
      <c r="K735" s="21">
        <f t="shared" si="253"/>
        <v>9.5</v>
      </c>
      <c r="L735" s="111">
        <f t="shared" si="253"/>
        <v>1</v>
      </c>
      <c r="M735" s="21">
        <f t="shared" si="253"/>
        <v>1592</v>
      </c>
      <c r="N735" s="21">
        <f t="shared" ref="N735:P735" si="254">SUM(N707:N734)</f>
        <v>4</v>
      </c>
      <c r="O735" s="21">
        <f t="shared" si="254"/>
        <v>12.5</v>
      </c>
      <c r="P735" s="21">
        <f t="shared" si="254"/>
        <v>2960</v>
      </c>
      <c r="Q735" s="21">
        <v>4</v>
      </c>
      <c r="R735" s="21">
        <f t="shared" ref="R735:V735" si="255">SUM(R707:R734)</f>
        <v>9176</v>
      </c>
      <c r="S735" s="21">
        <v>2</v>
      </c>
      <c r="T735" s="21">
        <f t="shared" si="255"/>
        <v>2560</v>
      </c>
      <c r="U735" s="21">
        <f t="shared" si="255"/>
        <v>0</v>
      </c>
      <c r="V735" s="21">
        <f t="shared" si="255"/>
        <v>0</v>
      </c>
      <c r="W735" s="106" t="s">
        <v>141</v>
      </c>
    </row>
    <row r="736" spans="1:23" ht="32.4" x14ac:dyDescent="0.3">
      <c r="A736" s="48"/>
      <c r="B736" s="126"/>
      <c r="C736" s="116" t="s">
        <v>230</v>
      </c>
      <c r="D736" s="109"/>
      <c r="E736" s="110"/>
      <c r="F736" s="20"/>
      <c r="G736" s="21">
        <f>G735-G728-G718-G714-G708-G729-G722</f>
        <v>204.5</v>
      </c>
      <c r="H736" s="21">
        <f t="shared" ref="H736:M736" si="256">H735-H728-H718-H714-H708-H729-H722</f>
        <v>28</v>
      </c>
      <c r="I736" s="21">
        <f t="shared" si="256"/>
        <v>176.5</v>
      </c>
      <c r="J736" s="21">
        <f t="shared" si="256"/>
        <v>2</v>
      </c>
      <c r="K736" s="21">
        <f t="shared" si="256"/>
        <v>2</v>
      </c>
      <c r="L736" s="21">
        <f t="shared" si="256"/>
        <v>0</v>
      </c>
      <c r="M736" s="21">
        <f t="shared" si="256"/>
        <v>296</v>
      </c>
      <c r="N736" s="21">
        <f t="shared" ref="N736:P736" si="257">N735</f>
        <v>4</v>
      </c>
      <c r="O736" s="21">
        <f t="shared" si="257"/>
        <v>12.5</v>
      </c>
      <c r="P736" s="21">
        <f t="shared" si="257"/>
        <v>2960</v>
      </c>
      <c r="Q736" s="21">
        <f t="shared" ref="Q736:V736" si="258">Q735</f>
        <v>4</v>
      </c>
      <c r="R736" s="21">
        <f t="shared" si="258"/>
        <v>9176</v>
      </c>
      <c r="S736" s="21">
        <f t="shared" si="258"/>
        <v>2</v>
      </c>
      <c r="T736" s="21">
        <f t="shared" si="258"/>
        <v>2560</v>
      </c>
      <c r="U736" s="21">
        <f t="shared" si="258"/>
        <v>0</v>
      </c>
      <c r="V736" s="21">
        <f t="shared" si="258"/>
        <v>0</v>
      </c>
      <c r="W736" s="21"/>
    </row>
    <row r="737" spans="1:23" x14ac:dyDescent="0.3">
      <c r="A737" s="1"/>
      <c r="B737" s="14">
        <v>687</v>
      </c>
      <c r="C737" s="64">
        <v>43056</v>
      </c>
      <c r="D737" s="184" t="s">
        <v>25</v>
      </c>
      <c r="E737" s="185"/>
      <c r="F737" s="54"/>
      <c r="G737" s="67"/>
      <c r="H737" s="55"/>
      <c r="I737" s="55"/>
      <c r="J737" s="57">
        <f t="shared" si="238"/>
        <v>0</v>
      </c>
      <c r="K737" s="56"/>
      <c r="L737" s="67"/>
      <c r="M737" s="56">
        <f t="shared" ref="M737:M750" si="259">IF(K737="?",0,ROUND(111*4/3*K737+111*5/3*L737,0))</f>
        <v>0</v>
      </c>
      <c r="N737" s="56"/>
      <c r="O737" s="56"/>
      <c r="P737" s="56"/>
      <c r="Q737" s="65"/>
      <c r="R737" s="65"/>
      <c r="S737" s="55"/>
      <c r="T737" s="55"/>
      <c r="U737" s="55"/>
      <c r="V737" s="55"/>
      <c r="W737" s="85"/>
    </row>
    <row r="738" spans="1:23" x14ac:dyDescent="0.3">
      <c r="A738" s="1"/>
      <c r="B738" s="14">
        <v>688</v>
      </c>
      <c r="C738" s="64">
        <v>43057</v>
      </c>
      <c r="D738" s="59" t="s">
        <v>47</v>
      </c>
      <c r="E738" s="59">
        <v>0.94952546296296303</v>
      </c>
      <c r="F738" s="54"/>
      <c r="G738" s="67">
        <v>9.5</v>
      </c>
      <c r="H738" s="55">
        <f t="shared" si="237"/>
        <v>1.5</v>
      </c>
      <c r="I738" s="55">
        <f t="shared" si="250"/>
        <v>8</v>
      </c>
      <c r="J738" s="57">
        <f>IF(I738-8&lt;0,0,(I738-8))</f>
        <v>0</v>
      </c>
      <c r="K738" s="56">
        <f t="shared" si="251"/>
        <v>0</v>
      </c>
      <c r="L738" s="67">
        <f t="shared" si="252"/>
        <v>0</v>
      </c>
      <c r="M738" s="56">
        <f t="shared" si="259"/>
        <v>0</v>
      </c>
      <c r="N738" s="56"/>
      <c r="O738" s="56"/>
      <c r="P738" s="56"/>
      <c r="Q738" s="65" t="s">
        <v>228</v>
      </c>
      <c r="R738" s="65">
        <f>111*2*4/3+111*6*5/3</f>
        <v>1406</v>
      </c>
      <c r="S738" s="55"/>
      <c r="T738" s="55"/>
      <c r="U738" s="55"/>
      <c r="V738" s="55"/>
      <c r="W738" s="85"/>
    </row>
    <row r="739" spans="1:23" x14ac:dyDescent="0.3">
      <c r="A739" s="1"/>
      <c r="B739" s="14">
        <v>689</v>
      </c>
      <c r="C739" s="64">
        <v>43058</v>
      </c>
      <c r="D739" s="59">
        <v>0.51196759259259261</v>
      </c>
      <c r="E739" s="59">
        <v>0.92739583333333331</v>
      </c>
      <c r="F739" s="54">
        <f t="shared" si="239"/>
        <v>0.4154282407407407</v>
      </c>
      <c r="G739" s="67">
        <v>10</v>
      </c>
      <c r="H739" s="55">
        <f t="shared" si="237"/>
        <v>1.5</v>
      </c>
      <c r="I739" s="55">
        <f t="shared" si="250"/>
        <v>8.5</v>
      </c>
      <c r="J739" s="57">
        <f t="shared" si="238"/>
        <v>0</v>
      </c>
      <c r="K739" s="56">
        <f t="shared" si="251"/>
        <v>0</v>
      </c>
      <c r="L739" s="67">
        <f t="shared" si="252"/>
        <v>0</v>
      </c>
      <c r="M739" s="56">
        <f t="shared" si="259"/>
        <v>0</v>
      </c>
      <c r="N739" s="56"/>
      <c r="O739" s="56"/>
      <c r="P739" s="56"/>
      <c r="Q739" s="65"/>
      <c r="R739" s="65"/>
      <c r="S739" s="55"/>
      <c r="T739" s="55"/>
      <c r="U739" s="55"/>
      <c r="V739" s="55"/>
      <c r="W739" s="85"/>
    </row>
    <row r="740" spans="1:23" x14ac:dyDescent="0.3">
      <c r="A740" s="1"/>
      <c r="B740" s="14">
        <v>690</v>
      </c>
      <c r="C740" s="64">
        <v>43059</v>
      </c>
      <c r="D740" s="59">
        <v>0.53673611111111108</v>
      </c>
      <c r="E740" s="59">
        <v>0.91667824074074078</v>
      </c>
      <c r="F740" s="54">
        <f t="shared" si="239"/>
        <v>0.3799421296296297</v>
      </c>
      <c r="G740" s="67">
        <v>9</v>
      </c>
      <c r="H740" s="55">
        <f t="shared" si="237"/>
        <v>1.5</v>
      </c>
      <c r="I740" s="55">
        <f t="shared" si="250"/>
        <v>7.5</v>
      </c>
      <c r="J740" s="57">
        <f t="shared" si="238"/>
        <v>0</v>
      </c>
      <c r="K740" s="56">
        <f t="shared" si="251"/>
        <v>0</v>
      </c>
      <c r="L740" s="67">
        <f t="shared" si="252"/>
        <v>0</v>
      </c>
      <c r="M740" s="56">
        <f t="shared" si="259"/>
        <v>0</v>
      </c>
      <c r="N740" s="56"/>
      <c r="O740" s="56"/>
      <c r="P740" s="56"/>
      <c r="Q740" s="65"/>
      <c r="R740" s="65"/>
      <c r="S740" s="55"/>
      <c r="T740" s="55"/>
      <c r="U740" s="55"/>
      <c r="V740" s="55"/>
      <c r="W740" s="85"/>
    </row>
    <row r="741" spans="1:23" x14ac:dyDescent="0.3">
      <c r="A741" s="1"/>
      <c r="B741" s="14">
        <v>691</v>
      </c>
      <c r="C741" s="64">
        <v>43060</v>
      </c>
      <c r="D741" s="184" t="s">
        <v>25</v>
      </c>
      <c r="E741" s="185"/>
      <c r="F741" s="54"/>
      <c r="G741" s="67"/>
      <c r="H741" s="55"/>
      <c r="I741" s="55"/>
      <c r="J741" s="57">
        <f t="shared" si="238"/>
        <v>0</v>
      </c>
      <c r="K741" s="56"/>
      <c r="L741" s="67"/>
      <c r="M741" s="56">
        <f t="shared" si="259"/>
        <v>0</v>
      </c>
      <c r="N741" s="56"/>
      <c r="O741" s="56"/>
      <c r="P741" s="56"/>
      <c r="Q741" s="65"/>
      <c r="R741" s="65"/>
      <c r="S741" s="55"/>
      <c r="T741" s="55"/>
      <c r="U741" s="55"/>
      <c r="V741" s="55"/>
      <c r="W741" s="85"/>
    </row>
    <row r="742" spans="1:23" x14ac:dyDescent="0.3">
      <c r="A742" s="1"/>
      <c r="B742" s="14">
        <v>692</v>
      </c>
      <c r="C742" s="64">
        <v>43061</v>
      </c>
      <c r="D742" s="59">
        <v>0.45690972222222226</v>
      </c>
      <c r="E742" s="59">
        <v>0.9183796296296296</v>
      </c>
      <c r="F742" s="54">
        <f t="shared" si="239"/>
        <v>0.46146990740740734</v>
      </c>
      <c r="G742" s="67">
        <v>11</v>
      </c>
      <c r="H742" s="55">
        <f t="shared" si="237"/>
        <v>1.5</v>
      </c>
      <c r="I742" s="55">
        <f t="shared" si="250"/>
        <v>9.5</v>
      </c>
      <c r="J742" s="57">
        <f t="shared" si="238"/>
        <v>0</v>
      </c>
      <c r="K742" s="56">
        <f t="shared" si="251"/>
        <v>0</v>
      </c>
      <c r="L742" s="67">
        <f t="shared" si="252"/>
        <v>0</v>
      </c>
      <c r="M742" s="56">
        <f t="shared" si="259"/>
        <v>0</v>
      </c>
      <c r="N742" s="56"/>
      <c r="O742" s="56"/>
      <c r="P742" s="56"/>
      <c r="Q742" s="65"/>
      <c r="R742" s="65"/>
      <c r="S742" s="55"/>
      <c r="T742" s="55"/>
      <c r="U742" s="55"/>
      <c r="V742" s="55"/>
      <c r="W742" s="85"/>
    </row>
    <row r="743" spans="1:23" x14ac:dyDescent="0.3">
      <c r="A743" s="1"/>
      <c r="B743" s="14">
        <v>693</v>
      </c>
      <c r="C743" s="64">
        <v>43062</v>
      </c>
      <c r="D743" s="59" t="s">
        <v>47</v>
      </c>
      <c r="E743" s="59">
        <v>0.94247685185185182</v>
      </c>
      <c r="F743" s="54"/>
      <c r="G743" s="67">
        <v>9</v>
      </c>
      <c r="H743" s="55">
        <f t="shared" si="237"/>
        <v>1.5</v>
      </c>
      <c r="I743" s="55">
        <f t="shared" si="250"/>
        <v>7.5</v>
      </c>
      <c r="J743" s="57">
        <f t="shared" si="238"/>
        <v>0</v>
      </c>
      <c r="K743" s="56">
        <f t="shared" si="251"/>
        <v>0</v>
      </c>
      <c r="L743" s="67">
        <f t="shared" si="252"/>
        <v>0</v>
      </c>
      <c r="M743" s="56">
        <f t="shared" si="259"/>
        <v>0</v>
      </c>
      <c r="N743" s="56"/>
      <c r="O743" s="56"/>
      <c r="P743" s="56"/>
      <c r="Q743" s="65"/>
      <c r="R743" s="65"/>
      <c r="S743" s="55"/>
      <c r="T743" s="55"/>
      <c r="U743" s="55"/>
      <c r="V743" s="55"/>
      <c r="W743" s="85"/>
    </row>
    <row r="744" spans="1:23" x14ac:dyDescent="0.3">
      <c r="A744" s="1"/>
      <c r="B744" s="14">
        <v>694</v>
      </c>
      <c r="C744" s="64">
        <v>43063</v>
      </c>
      <c r="D744" s="59">
        <v>0.4526736111111111</v>
      </c>
      <c r="E744" s="59">
        <v>0.93952546296296291</v>
      </c>
      <c r="F744" s="54">
        <f t="shared" si="239"/>
        <v>0.48685185185185181</v>
      </c>
      <c r="G744" s="67">
        <v>11.5</v>
      </c>
      <c r="H744" s="55">
        <f t="shared" si="237"/>
        <v>1.5</v>
      </c>
      <c r="I744" s="55">
        <f t="shared" si="250"/>
        <v>10</v>
      </c>
      <c r="J744" s="57">
        <f t="shared" si="238"/>
        <v>0</v>
      </c>
      <c r="K744" s="56">
        <f t="shared" si="251"/>
        <v>0</v>
      </c>
      <c r="L744" s="67">
        <f t="shared" si="252"/>
        <v>0</v>
      </c>
      <c r="M744" s="56">
        <f t="shared" si="259"/>
        <v>0</v>
      </c>
      <c r="N744" s="56"/>
      <c r="O744" s="56"/>
      <c r="P744" s="56"/>
      <c r="Q744" s="65"/>
      <c r="R744" s="65"/>
      <c r="S744" s="55"/>
      <c r="T744" s="55"/>
      <c r="U744" s="55"/>
      <c r="V744" s="55"/>
      <c r="W744" s="85"/>
    </row>
    <row r="745" spans="1:23" x14ac:dyDescent="0.3">
      <c r="A745" s="1"/>
      <c r="B745" s="14">
        <v>695</v>
      </c>
      <c r="C745" s="64">
        <v>43064</v>
      </c>
      <c r="D745" s="59">
        <v>0.43893518518518521</v>
      </c>
      <c r="E745" s="59">
        <v>0.94956018518518526</v>
      </c>
      <c r="F745" s="54">
        <f t="shared" si="239"/>
        <v>0.51062500000000011</v>
      </c>
      <c r="G745" s="67">
        <v>12.5</v>
      </c>
      <c r="H745" s="55">
        <f t="shared" si="237"/>
        <v>1.5</v>
      </c>
      <c r="I745" s="55">
        <f t="shared" si="250"/>
        <v>11</v>
      </c>
      <c r="J745" s="57">
        <f t="shared" si="238"/>
        <v>1</v>
      </c>
      <c r="K745" s="56">
        <f t="shared" si="251"/>
        <v>1</v>
      </c>
      <c r="L745" s="67">
        <f t="shared" si="252"/>
        <v>0</v>
      </c>
      <c r="M745" s="56">
        <f t="shared" si="259"/>
        <v>148</v>
      </c>
      <c r="N745" s="56"/>
      <c r="O745" s="56"/>
      <c r="P745" s="56"/>
      <c r="Q745" s="65"/>
      <c r="R745" s="65"/>
      <c r="S745" s="55"/>
      <c r="T745" s="55"/>
      <c r="U745" s="55"/>
      <c r="V745" s="55"/>
      <c r="W745" s="85"/>
    </row>
    <row r="746" spans="1:23" x14ac:dyDescent="0.3">
      <c r="A746" s="1"/>
      <c r="B746" s="14">
        <v>696</v>
      </c>
      <c r="C746" s="64">
        <v>43065</v>
      </c>
      <c r="D746" s="59">
        <v>0.49121527777777779</v>
      </c>
      <c r="E746" s="59">
        <v>0.9349884259259259</v>
      </c>
      <c r="F746" s="54">
        <f t="shared" si="239"/>
        <v>0.44377314814814811</v>
      </c>
      <c r="G746" s="67">
        <v>10.5</v>
      </c>
      <c r="H746" s="55">
        <f t="shared" si="237"/>
        <v>1.5</v>
      </c>
      <c r="I746" s="55">
        <f t="shared" si="250"/>
        <v>9</v>
      </c>
      <c r="J746" s="57">
        <f t="shared" ref="J746:J811" si="260">IF(I746-10&lt;0,0,(I746-10))</f>
        <v>0</v>
      </c>
      <c r="K746" s="56">
        <f t="shared" si="251"/>
        <v>0</v>
      </c>
      <c r="L746" s="67">
        <f t="shared" si="252"/>
        <v>0</v>
      </c>
      <c r="M746" s="56">
        <f t="shared" si="259"/>
        <v>0</v>
      </c>
      <c r="N746" s="56"/>
      <c r="O746" s="56"/>
      <c r="P746" s="56"/>
      <c r="Q746" s="65"/>
      <c r="R746" s="65"/>
      <c r="S746" s="55"/>
      <c r="T746" s="55"/>
      <c r="U746" s="55"/>
      <c r="V746" s="55"/>
      <c r="W746" s="85"/>
    </row>
    <row r="747" spans="1:23" x14ac:dyDescent="0.3">
      <c r="A747" s="1"/>
      <c r="B747" s="14">
        <v>697</v>
      </c>
      <c r="C747" s="64">
        <v>43066</v>
      </c>
      <c r="D747" s="184" t="s">
        <v>25</v>
      </c>
      <c r="E747" s="185"/>
      <c r="F747" s="54"/>
      <c r="G747" s="67"/>
      <c r="H747" s="55"/>
      <c r="I747" s="55"/>
      <c r="J747" s="57">
        <f t="shared" si="260"/>
        <v>0</v>
      </c>
      <c r="K747" s="56"/>
      <c r="L747" s="67"/>
      <c r="M747" s="56">
        <f t="shared" si="259"/>
        <v>0</v>
      </c>
      <c r="N747" s="56"/>
      <c r="O747" s="56"/>
      <c r="P747" s="56"/>
      <c r="Q747" s="65"/>
      <c r="R747" s="65"/>
      <c r="S747" s="55"/>
      <c r="T747" s="55"/>
      <c r="U747" s="55"/>
      <c r="V747" s="55"/>
      <c r="W747" s="85"/>
    </row>
    <row r="748" spans="1:23" x14ac:dyDescent="0.3">
      <c r="A748" s="1"/>
      <c r="B748" s="14">
        <v>698</v>
      </c>
      <c r="C748" s="64">
        <v>43067</v>
      </c>
      <c r="D748" s="59">
        <v>0.45815972222222223</v>
      </c>
      <c r="E748" s="59">
        <v>0.95526620370370363</v>
      </c>
      <c r="F748" s="54">
        <f t="shared" si="239"/>
        <v>0.4971064814814814</v>
      </c>
      <c r="G748" s="67">
        <v>12</v>
      </c>
      <c r="H748" s="55">
        <f t="shared" si="237"/>
        <v>1.5</v>
      </c>
      <c r="I748" s="55">
        <f t="shared" si="250"/>
        <v>10.5</v>
      </c>
      <c r="J748" s="57">
        <f t="shared" si="260"/>
        <v>0.5</v>
      </c>
      <c r="K748" s="56">
        <f t="shared" si="251"/>
        <v>0.5</v>
      </c>
      <c r="L748" s="67">
        <f t="shared" si="252"/>
        <v>0</v>
      </c>
      <c r="M748" s="56">
        <f t="shared" si="259"/>
        <v>74</v>
      </c>
      <c r="N748" s="56"/>
      <c r="O748" s="56"/>
      <c r="P748" s="56"/>
      <c r="Q748" s="65"/>
      <c r="R748" s="65"/>
      <c r="S748" s="55"/>
      <c r="T748" s="55"/>
      <c r="U748" s="55"/>
      <c r="V748" s="55"/>
      <c r="W748" s="85"/>
    </row>
    <row r="749" spans="1:23" x14ac:dyDescent="0.3">
      <c r="A749" s="1"/>
      <c r="B749" s="14">
        <v>699</v>
      </c>
      <c r="C749" s="64">
        <v>43068</v>
      </c>
      <c r="D749" s="59">
        <v>0.45576388888888886</v>
      </c>
      <c r="E749" s="59">
        <v>0.97628472222222218</v>
      </c>
      <c r="F749" s="54">
        <f t="shared" si="239"/>
        <v>0.52052083333333332</v>
      </c>
      <c r="G749" s="67">
        <v>12.5</v>
      </c>
      <c r="H749" s="55">
        <f t="shared" si="237"/>
        <v>1.5</v>
      </c>
      <c r="I749" s="55">
        <f t="shared" si="250"/>
        <v>11</v>
      </c>
      <c r="J749" s="57">
        <f t="shared" si="260"/>
        <v>1</v>
      </c>
      <c r="K749" s="56">
        <f t="shared" si="251"/>
        <v>1</v>
      </c>
      <c r="L749" s="67">
        <f t="shared" si="252"/>
        <v>0</v>
      </c>
      <c r="M749" s="56">
        <f t="shared" si="259"/>
        <v>148</v>
      </c>
      <c r="N749" s="56"/>
      <c r="O749" s="56"/>
      <c r="P749" s="56"/>
      <c r="Q749" s="65"/>
      <c r="R749" s="65"/>
      <c r="S749" s="55"/>
      <c r="T749" s="55"/>
      <c r="U749" s="55"/>
      <c r="V749" s="55"/>
      <c r="W749" s="85"/>
    </row>
    <row r="750" spans="1:23" x14ac:dyDescent="0.3">
      <c r="A750" s="1"/>
      <c r="B750" s="14">
        <v>700</v>
      </c>
      <c r="C750" s="64">
        <v>43069</v>
      </c>
      <c r="D750" s="59" t="s">
        <v>47</v>
      </c>
      <c r="E750" s="59">
        <v>0.91673611111111108</v>
      </c>
      <c r="F750" s="54"/>
      <c r="G750" s="67">
        <v>10</v>
      </c>
      <c r="H750" s="55">
        <f t="shared" ref="H750:H816" si="261">IF(G750&gt;=9,1.5,0.5)</f>
        <v>1.5</v>
      </c>
      <c r="I750" s="55">
        <f t="shared" si="250"/>
        <v>8.5</v>
      </c>
      <c r="J750" s="57">
        <f t="shared" si="260"/>
        <v>0</v>
      </c>
      <c r="K750" s="56">
        <f t="shared" si="251"/>
        <v>0</v>
      </c>
      <c r="L750" s="67">
        <f t="shared" si="252"/>
        <v>0</v>
      </c>
      <c r="M750" s="56">
        <f t="shared" si="259"/>
        <v>0</v>
      </c>
      <c r="N750" s="56"/>
      <c r="O750" s="56"/>
      <c r="P750" s="56"/>
      <c r="Q750" s="65"/>
      <c r="R750" s="65"/>
      <c r="S750" s="55"/>
      <c r="T750" s="55"/>
      <c r="U750" s="55"/>
      <c r="V750" s="55"/>
      <c r="W750" s="85"/>
    </row>
    <row r="751" spans="1:23" x14ac:dyDescent="0.3">
      <c r="A751" s="8" t="s">
        <v>11</v>
      </c>
      <c r="B751" s="14">
        <v>701</v>
      </c>
      <c r="C751" s="64">
        <v>43070</v>
      </c>
      <c r="D751" s="59">
        <v>0.46072916666666663</v>
      </c>
      <c r="E751" s="59">
        <v>0.9393055555555555</v>
      </c>
      <c r="F751" s="54">
        <f t="shared" si="239"/>
        <v>0.47857638888888887</v>
      </c>
      <c r="G751" s="67">
        <v>11.5</v>
      </c>
      <c r="H751" s="55">
        <f t="shared" si="261"/>
        <v>1.5</v>
      </c>
      <c r="I751" s="55">
        <f>IF((G751="？"),"?",(G751-H751))</f>
        <v>10</v>
      </c>
      <c r="J751" s="57">
        <f t="shared" si="260"/>
        <v>0</v>
      </c>
      <c r="K751" s="56">
        <f>IF(2&lt;J751,2,J751)</f>
        <v>0</v>
      </c>
      <c r="L751" s="67">
        <f>J751-K751</f>
        <v>0</v>
      </c>
      <c r="M751" s="56">
        <f>IF(K751="?",0,ROUND(108*4/3*K751+108*5/3*L751,0))</f>
        <v>0</v>
      </c>
      <c r="N751" s="56"/>
      <c r="O751" s="56"/>
      <c r="P751" s="56"/>
      <c r="Q751" s="65"/>
      <c r="R751" s="65"/>
      <c r="S751" s="55"/>
      <c r="T751" s="55"/>
      <c r="U751" s="55"/>
      <c r="V751" s="55"/>
      <c r="W751" s="85"/>
    </row>
    <row r="752" spans="1:23" x14ac:dyDescent="0.3">
      <c r="A752" s="1" t="s">
        <v>110</v>
      </c>
      <c r="B752" s="14">
        <v>702</v>
      </c>
      <c r="C752" s="64">
        <v>43071</v>
      </c>
      <c r="D752" s="59">
        <v>0.44115740740740739</v>
      </c>
      <c r="E752" s="59">
        <v>0.94270833333333337</v>
      </c>
      <c r="F752" s="54">
        <f t="shared" si="239"/>
        <v>0.50155092592592598</v>
      </c>
      <c r="G752" s="67">
        <v>12</v>
      </c>
      <c r="H752" s="55">
        <f t="shared" si="261"/>
        <v>1.5</v>
      </c>
      <c r="I752" s="55">
        <f t="shared" ref="I752:I781" si="262">IF((G752="？"),"?",(G752-H752))</f>
        <v>10.5</v>
      </c>
      <c r="J752" s="57">
        <f t="shared" si="260"/>
        <v>0.5</v>
      </c>
      <c r="K752" s="56">
        <f t="shared" ref="K752:K781" si="263">IF(2&lt;J752,2,J752)</f>
        <v>0.5</v>
      </c>
      <c r="L752" s="67">
        <f t="shared" ref="L752:L781" si="264">J752-K752</f>
        <v>0</v>
      </c>
      <c r="M752" s="56">
        <f t="shared" ref="M752:M764" si="265">IF(K752="?",0,ROUND(108*4/3*K752+108*5/3*L752,0))</f>
        <v>72</v>
      </c>
      <c r="N752" s="56"/>
      <c r="O752" s="56"/>
      <c r="P752" s="56"/>
      <c r="Q752" s="65"/>
      <c r="R752" s="65"/>
      <c r="S752" s="55"/>
      <c r="T752" s="55"/>
      <c r="U752" s="55"/>
      <c r="V752" s="55"/>
      <c r="W752" s="85"/>
    </row>
    <row r="753" spans="1:23" x14ac:dyDescent="0.3">
      <c r="A753" s="1" t="s">
        <v>111</v>
      </c>
      <c r="B753" s="14">
        <v>703</v>
      </c>
      <c r="C753" s="64">
        <v>43072</v>
      </c>
      <c r="D753" s="59">
        <v>0.44361111111111112</v>
      </c>
      <c r="E753" s="59">
        <v>0.91804398148148147</v>
      </c>
      <c r="F753" s="54">
        <f t="shared" ref="F753:F780" si="266">E753-D753</f>
        <v>0.47443287037037035</v>
      </c>
      <c r="G753" s="67">
        <v>11.5</v>
      </c>
      <c r="H753" s="55">
        <f t="shared" si="261"/>
        <v>1.5</v>
      </c>
      <c r="I753" s="55">
        <f t="shared" si="262"/>
        <v>10</v>
      </c>
      <c r="J753" s="57">
        <f t="shared" si="260"/>
        <v>0</v>
      </c>
      <c r="K753" s="56">
        <f t="shared" si="263"/>
        <v>0</v>
      </c>
      <c r="L753" s="67">
        <f t="shared" si="264"/>
        <v>0</v>
      </c>
      <c r="M753" s="56">
        <f t="shared" si="265"/>
        <v>0</v>
      </c>
      <c r="N753" s="56"/>
      <c r="O753" s="56"/>
      <c r="P753" s="56"/>
      <c r="Q753" s="65"/>
      <c r="R753" s="65"/>
      <c r="S753" s="55"/>
      <c r="T753" s="55"/>
      <c r="U753" s="55"/>
      <c r="V753" s="55"/>
      <c r="W753" s="85"/>
    </row>
    <row r="754" spans="1:23" x14ac:dyDescent="0.3">
      <c r="A754" s="1" t="s">
        <v>112</v>
      </c>
      <c r="B754" s="14">
        <v>704</v>
      </c>
      <c r="C754" s="64">
        <v>43073</v>
      </c>
      <c r="D754" s="184" t="s">
        <v>25</v>
      </c>
      <c r="E754" s="185"/>
      <c r="F754" s="54"/>
      <c r="G754" s="67"/>
      <c r="H754" s="55"/>
      <c r="I754" s="55"/>
      <c r="J754" s="57">
        <f t="shared" si="260"/>
        <v>0</v>
      </c>
      <c r="K754" s="56"/>
      <c r="L754" s="67"/>
      <c r="M754" s="56">
        <f t="shared" si="265"/>
        <v>0</v>
      </c>
      <c r="N754" s="56"/>
      <c r="O754" s="56"/>
      <c r="P754" s="56"/>
      <c r="Q754" s="65"/>
      <c r="R754" s="65"/>
      <c r="S754" s="55"/>
      <c r="T754" s="55"/>
      <c r="U754" s="55"/>
      <c r="V754" s="55"/>
      <c r="W754" s="85"/>
    </row>
    <row r="755" spans="1:23" x14ac:dyDescent="0.3">
      <c r="A755" s="48" t="s">
        <v>73</v>
      </c>
      <c r="B755" s="14">
        <v>705</v>
      </c>
      <c r="C755" s="64">
        <v>43074</v>
      </c>
      <c r="D755" s="59">
        <v>0.4602430555555555</v>
      </c>
      <c r="E755" s="59">
        <v>0.91156250000000005</v>
      </c>
      <c r="F755" s="54">
        <f t="shared" si="266"/>
        <v>0.45131944444444455</v>
      </c>
      <c r="G755" s="67">
        <v>11</v>
      </c>
      <c r="H755" s="55">
        <f t="shared" si="261"/>
        <v>1.5</v>
      </c>
      <c r="I755" s="55">
        <f t="shared" si="262"/>
        <v>9.5</v>
      </c>
      <c r="J755" s="57">
        <f t="shared" si="260"/>
        <v>0</v>
      </c>
      <c r="K755" s="56">
        <f t="shared" si="263"/>
        <v>0</v>
      </c>
      <c r="L755" s="67">
        <f t="shared" si="264"/>
        <v>0</v>
      </c>
      <c r="M755" s="56">
        <f t="shared" si="265"/>
        <v>0</v>
      </c>
      <c r="N755" s="56"/>
      <c r="O755" s="56"/>
      <c r="P755" s="56"/>
      <c r="Q755" s="65"/>
      <c r="R755" s="65"/>
      <c r="S755" s="55"/>
      <c r="T755" s="55"/>
      <c r="U755" s="55"/>
      <c r="V755" s="55"/>
      <c r="W755" s="85"/>
    </row>
    <row r="756" spans="1:23" x14ac:dyDescent="0.3">
      <c r="A756" s="48"/>
      <c r="B756" s="14">
        <v>706</v>
      </c>
      <c r="C756" s="64">
        <v>43075</v>
      </c>
      <c r="D756" s="59">
        <v>0.64201388888888888</v>
      </c>
      <c r="E756" s="59">
        <v>0.9174768518518519</v>
      </c>
      <c r="F756" s="54">
        <f t="shared" si="266"/>
        <v>0.27546296296296302</v>
      </c>
      <c r="G756" s="67">
        <v>6.5</v>
      </c>
      <c r="H756" s="55">
        <f t="shared" si="261"/>
        <v>0.5</v>
      </c>
      <c r="I756" s="55">
        <f t="shared" si="262"/>
        <v>6</v>
      </c>
      <c r="J756" s="57">
        <f t="shared" si="260"/>
        <v>0</v>
      </c>
      <c r="K756" s="56">
        <f t="shared" si="263"/>
        <v>0</v>
      </c>
      <c r="L756" s="67">
        <f t="shared" si="264"/>
        <v>0</v>
      </c>
      <c r="M756" s="56">
        <f t="shared" si="265"/>
        <v>0</v>
      </c>
      <c r="N756" s="56"/>
      <c r="O756" s="56"/>
      <c r="P756" s="56"/>
      <c r="Q756" s="65"/>
      <c r="R756" s="65"/>
      <c r="S756" s="55"/>
      <c r="T756" s="55"/>
      <c r="U756" s="55"/>
      <c r="V756" s="55"/>
      <c r="W756" s="85"/>
    </row>
    <row r="757" spans="1:23" x14ac:dyDescent="0.3">
      <c r="A757" s="48"/>
      <c r="B757" s="14">
        <v>707</v>
      </c>
      <c r="C757" s="64">
        <v>43076</v>
      </c>
      <c r="D757" s="184" t="s">
        <v>25</v>
      </c>
      <c r="E757" s="185"/>
      <c r="F757" s="54"/>
      <c r="G757" s="67"/>
      <c r="H757" s="55"/>
      <c r="I757" s="55"/>
      <c r="J757" s="57">
        <f t="shared" si="260"/>
        <v>0</v>
      </c>
      <c r="K757" s="56"/>
      <c r="L757" s="67"/>
      <c r="M757" s="56">
        <f t="shared" si="265"/>
        <v>0</v>
      </c>
      <c r="N757" s="56"/>
      <c r="O757" s="56"/>
      <c r="P757" s="56"/>
      <c r="Q757" s="65"/>
      <c r="R757" s="65"/>
      <c r="S757" s="55"/>
      <c r="T757" s="55"/>
      <c r="U757" s="55"/>
      <c r="V757" s="55"/>
      <c r="W757" s="85"/>
    </row>
    <row r="758" spans="1:23" x14ac:dyDescent="0.3">
      <c r="A758" s="48"/>
      <c r="B758" s="14">
        <v>708</v>
      </c>
      <c r="C758" s="64">
        <v>43077</v>
      </c>
      <c r="D758" s="184" t="s">
        <v>25</v>
      </c>
      <c r="E758" s="185"/>
      <c r="F758" s="54"/>
      <c r="G758" s="67"/>
      <c r="H758" s="55"/>
      <c r="I758" s="55"/>
      <c r="J758" s="57">
        <f t="shared" si="260"/>
        <v>0</v>
      </c>
      <c r="K758" s="56"/>
      <c r="L758" s="67"/>
      <c r="M758" s="56">
        <f t="shared" si="265"/>
        <v>0</v>
      </c>
      <c r="N758" s="56"/>
      <c r="O758" s="56"/>
      <c r="P758" s="56"/>
      <c r="Q758" s="65"/>
      <c r="R758" s="65"/>
      <c r="S758" s="55"/>
      <c r="T758" s="55"/>
      <c r="U758" s="55"/>
      <c r="V758" s="55"/>
      <c r="W758" s="85"/>
    </row>
    <row r="759" spans="1:23" x14ac:dyDescent="0.3">
      <c r="A759" s="1"/>
      <c r="B759" s="14">
        <v>709</v>
      </c>
      <c r="C759" s="64">
        <v>43078</v>
      </c>
      <c r="D759" s="59">
        <v>0.5525578703703703</v>
      </c>
      <c r="E759" s="59">
        <v>0.94576388888888896</v>
      </c>
      <c r="F759" s="54">
        <f t="shared" si="266"/>
        <v>0.39320601851851866</v>
      </c>
      <c r="G759" s="67">
        <v>9.5</v>
      </c>
      <c r="H759" s="55">
        <f t="shared" si="261"/>
        <v>1.5</v>
      </c>
      <c r="I759" s="55">
        <f t="shared" si="262"/>
        <v>8</v>
      </c>
      <c r="J759" s="57">
        <f t="shared" si="260"/>
        <v>0</v>
      </c>
      <c r="K759" s="56">
        <f t="shared" si="263"/>
        <v>0</v>
      </c>
      <c r="L759" s="67">
        <f t="shared" si="264"/>
        <v>0</v>
      </c>
      <c r="M759" s="56">
        <f t="shared" si="265"/>
        <v>0</v>
      </c>
      <c r="N759" s="56"/>
      <c r="O759" s="56"/>
      <c r="P759" s="56"/>
      <c r="Q759" s="65"/>
      <c r="R759" s="65"/>
      <c r="S759" s="55"/>
      <c r="T759" s="55"/>
      <c r="U759" s="55"/>
      <c r="V759" s="55"/>
      <c r="W759" s="85"/>
    </row>
    <row r="760" spans="1:23" x14ac:dyDescent="0.3">
      <c r="A760" s="1"/>
      <c r="B760" s="14">
        <v>710</v>
      </c>
      <c r="C760" s="64">
        <v>43079</v>
      </c>
      <c r="D760" s="59">
        <v>0.50484953703703705</v>
      </c>
      <c r="E760" s="59">
        <v>0.91678240740740735</v>
      </c>
      <c r="F760" s="54">
        <f t="shared" si="266"/>
        <v>0.4119328703703703</v>
      </c>
      <c r="G760" s="67">
        <v>10</v>
      </c>
      <c r="H760" s="55">
        <f t="shared" si="261"/>
        <v>1.5</v>
      </c>
      <c r="I760" s="55">
        <f t="shared" si="262"/>
        <v>8.5</v>
      </c>
      <c r="J760" s="57">
        <f t="shared" si="260"/>
        <v>0</v>
      </c>
      <c r="K760" s="56">
        <f t="shared" si="263"/>
        <v>0</v>
      </c>
      <c r="L760" s="67">
        <f t="shared" si="264"/>
        <v>0</v>
      </c>
      <c r="M760" s="56">
        <f t="shared" si="265"/>
        <v>0</v>
      </c>
      <c r="N760" s="56"/>
      <c r="O760" s="56"/>
      <c r="P760" s="56"/>
      <c r="Q760" s="65"/>
      <c r="R760" s="65"/>
      <c r="S760" s="55"/>
      <c r="T760" s="55"/>
      <c r="U760" s="55"/>
      <c r="V760" s="55"/>
      <c r="W760" s="85"/>
    </row>
    <row r="761" spans="1:23" x14ac:dyDescent="0.3">
      <c r="A761" s="1"/>
      <c r="B761" s="14">
        <v>711</v>
      </c>
      <c r="C761" s="64">
        <v>43080</v>
      </c>
      <c r="D761" s="59" t="s">
        <v>47</v>
      </c>
      <c r="E761" s="59" t="s">
        <v>47</v>
      </c>
      <c r="F761" s="54"/>
      <c r="G761" s="67">
        <v>8</v>
      </c>
      <c r="H761" s="55">
        <f t="shared" si="261"/>
        <v>0.5</v>
      </c>
      <c r="I761" s="55">
        <f t="shared" si="262"/>
        <v>7.5</v>
      </c>
      <c r="J761" s="57">
        <f t="shared" si="260"/>
        <v>0</v>
      </c>
      <c r="K761" s="56">
        <f t="shared" si="263"/>
        <v>0</v>
      </c>
      <c r="L761" s="67">
        <f t="shared" si="264"/>
        <v>0</v>
      </c>
      <c r="M761" s="56">
        <f t="shared" si="265"/>
        <v>0</v>
      </c>
      <c r="N761" s="56">
        <v>2</v>
      </c>
      <c r="O761" s="56">
        <v>1</v>
      </c>
      <c r="P761" s="56">
        <f>IF(O761&gt;6,ROUND(N761*4/3*108+6*5/3*108+(O761-6)*8/3*108,0),ROUND(N761*4/3*108+O761*5/3*108,0))</f>
        <v>468</v>
      </c>
      <c r="Q761" s="65"/>
      <c r="R761" s="65"/>
      <c r="S761" s="55"/>
      <c r="T761" s="55"/>
      <c r="U761" s="55"/>
      <c r="V761" s="55"/>
      <c r="W761" s="85"/>
    </row>
    <row r="762" spans="1:23" x14ac:dyDescent="0.3">
      <c r="A762" s="1"/>
      <c r="B762" s="14">
        <v>712</v>
      </c>
      <c r="C762" s="64">
        <v>43081</v>
      </c>
      <c r="D762" s="59">
        <v>0.46216435185185184</v>
      </c>
      <c r="E762" s="59">
        <v>0.91938657407407398</v>
      </c>
      <c r="F762" s="54">
        <f t="shared" si="266"/>
        <v>0.45722222222222214</v>
      </c>
      <c r="G762" s="67">
        <v>11</v>
      </c>
      <c r="H762" s="55">
        <f t="shared" si="261"/>
        <v>1.5</v>
      </c>
      <c r="I762" s="55">
        <f t="shared" si="262"/>
        <v>9.5</v>
      </c>
      <c r="J762" s="57">
        <f t="shared" si="260"/>
        <v>0</v>
      </c>
      <c r="K762" s="56">
        <f t="shared" si="263"/>
        <v>0</v>
      </c>
      <c r="L762" s="67">
        <f t="shared" si="264"/>
        <v>0</v>
      </c>
      <c r="M762" s="56">
        <f t="shared" si="265"/>
        <v>0</v>
      </c>
      <c r="N762" s="56">
        <v>2</v>
      </c>
      <c r="O762" s="56">
        <v>7.5</v>
      </c>
      <c r="P762" s="56">
        <f>IF(O762&gt;6,ROUND(N762*4/3*108+6*5/3*108+(O762-6)*8/3*108,0),ROUND(N762*4/3*108+O762*5/3*108,0))</f>
        <v>1800</v>
      </c>
      <c r="Q762" s="65"/>
      <c r="R762" s="65"/>
      <c r="S762" s="55"/>
      <c r="T762" s="55"/>
      <c r="U762" s="55"/>
      <c r="V762" s="55"/>
      <c r="W762" s="85"/>
    </row>
    <row r="763" spans="1:23" x14ac:dyDescent="0.3">
      <c r="A763" s="1"/>
      <c r="B763" s="14">
        <v>713</v>
      </c>
      <c r="C763" s="64">
        <v>43082</v>
      </c>
      <c r="D763" s="59">
        <v>0.46097222222222217</v>
      </c>
      <c r="E763" s="59">
        <v>0.92473379629629626</v>
      </c>
      <c r="F763" s="54">
        <f t="shared" si="266"/>
        <v>0.46376157407407409</v>
      </c>
      <c r="G763" s="67">
        <v>11</v>
      </c>
      <c r="H763" s="55">
        <f t="shared" si="261"/>
        <v>1.5</v>
      </c>
      <c r="I763" s="55">
        <f t="shared" si="262"/>
        <v>9.5</v>
      </c>
      <c r="J763" s="57">
        <f t="shared" si="260"/>
        <v>0</v>
      </c>
      <c r="K763" s="56">
        <f t="shared" si="263"/>
        <v>0</v>
      </c>
      <c r="L763" s="67">
        <f t="shared" si="264"/>
        <v>0</v>
      </c>
      <c r="M763" s="56">
        <f t="shared" si="265"/>
        <v>0</v>
      </c>
      <c r="N763" s="56">
        <v>2</v>
      </c>
      <c r="O763" s="56">
        <v>7.5</v>
      </c>
      <c r="P763" s="56">
        <f>IF(O763&gt;6,ROUND(N763*4/3*108+6*5/3*108+(O763-6)*8/3*108,0),ROUND(N763*4/3*108+O763*5/3*108,0))</f>
        <v>1800</v>
      </c>
      <c r="Q763" s="65"/>
      <c r="R763" s="65"/>
      <c r="S763" s="55"/>
      <c r="T763" s="55"/>
      <c r="U763" s="55"/>
      <c r="V763" s="55"/>
      <c r="W763" s="85"/>
    </row>
    <row r="764" spans="1:23" x14ac:dyDescent="0.3">
      <c r="A764" s="1"/>
      <c r="B764" s="14">
        <v>714</v>
      </c>
      <c r="C764" s="64">
        <v>43083</v>
      </c>
      <c r="D764" s="184" t="s">
        <v>25</v>
      </c>
      <c r="E764" s="185"/>
      <c r="F764" s="54"/>
      <c r="G764" s="67"/>
      <c r="H764" s="55"/>
      <c r="I764" s="55"/>
      <c r="J764" s="57">
        <f t="shared" si="260"/>
        <v>0</v>
      </c>
      <c r="K764" s="56"/>
      <c r="L764" s="67"/>
      <c r="M764" s="56">
        <f t="shared" si="265"/>
        <v>0</v>
      </c>
      <c r="N764" s="56"/>
      <c r="O764" s="56"/>
      <c r="P764" s="56"/>
      <c r="Q764" s="65"/>
      <c r="R764" s="65"/>
      <c r="S764" s="55"/>
      <c r="T764" s="55"/>
      <c r="U764" s="55"/>
      <c r="V764" s="55"/>
      <c r="W764" s="85"/>
    </row>
    <row r="765" spans="1:23" x14ac:dyDescent="0.3">
      <c r="A765" s="1"/>
      <c r="B765" s="14"/>
      <c r="C765" s="19" t="s">
        <v>5</v>
      </c>
      <c r="D765" s="19"/>
      <c r="E765" s="19"/>
      <c r="F765" s="20"/>
      <c r="G765" s="21">
        <f t="shared" ref="G765:M765" si="267">SUM(G737:G764)</f>
        <v>219.5</v>
      </c>
      <c r="H765" s="21">
        <f t="shared" si="267"/>
        <v>29.5</v>
      </c>
      <c r="I765" s="21">
        <f t="shared" si="267"/>
        <v>190</v>
      </c>
      <c r="J765" s="21">
        <f t="shared" si="267"/>
        <v>3</v>
      </c>
      <c r="K765" s="21">
        <f t="shared" si="267"/>
        <v>3</v>
      </c>
      <c r="L765" s="111">
        <f t="shared" si="267"/>
        <v>0</v>
      </c>
      <c r="M765" s="21">
        <f t="shared" si="267"/>
        <v>442</v>
      </c>
      <c r="N765" s="21">
        <f t="shared" ref="N765:P765" si="268">SUM(N737:N764)</f>
        <v>6</v>
      </c>
      <c r="O765" s="21">
        <f t="shared" si="268"/>
        <v>16</v>
      </c>
      <c r="P765" s="21">
        <f t="shared" si="268"/>
        <v>4068</v>
      </c>
      <c r="Q765" s="21">
        <v>1</v>
      </c>
      <c r="R765" s="21">
        <f t="shared" ref="R765:V765" si="269">SUM(R737:R764)</f>
        <v>1406</v>
      </c>
      <c r="S765" s="21">
        <f t="shared" si="269"/>
        <v>0</v>
      </c>
      <c r="T765" s="21">
        <f t="shared" si="269"/>
        <v>0</v>
      </c>
      <c r="U765" s="21">
        <f t="shared" si="269"/>
        <v>0</v>
      </c>
      <c r="V765" s="21">
        <f t="shared" si="269"/>
        <v>0</v>
      </c>
      <c r="W765" s="106" t="s">
        <v>203</v>
      </c>
    </row>
    <row r="766" spans="1:23" ht="32.4" x14ac:dyDescent="0.3">
      <c r="A766" s="48"/>
      <c r="B766" s="126"/>
      <c r="C766" s="116" t="s">
        <v>230</v>
      </c>
      <c r="D766" s="109"/>
      <c r="E766" s="110"/>
      <c r="F766" s="20"/>
      <c r="G766" s="21">
        <f>G765-G738</f>
        <v>210</v>
      </c>
      <c r="H766" s="21">
        <f t="shared" ref="H766:M766" si="270">H765-H738</f>
        <v>28</v>
      </c>
      <c r="I766" s="21">
        <f t="shared" si="270"/>
        <v>182</v>
      </c>
      <c r="J766" s="21">
        <f t="shared" si="270"/>
        <v>3</v>
      </c>
      <c r="K766" s="21">
        <f t="shared" si="270"/>
        <v>3</v>
      </c>
      <c r="L766" s="21">
        <f t="shared" si="270"/>
        <v>0</v>
      </c>
      <c r="M766" s="21">
        <f t="shared" si="270"/>
        <v>442</v>
      </c>
      <c r="N766" s="21">
        <f t="shared" ref="N766:P766" si="271">N765</f>
        <v>6</v>
      </c>
      <c r="O766" s="21">
        <f t="shared" si="271"/>
        <v>16</v>
      </c>
      <c r="P766" s="21">
        <f t="shared" si="271"/>
        <v>4068</v>
      </c>
      <c r="Q766" s="21">
        <f t="shared" ref="Q766:V766" si="272">Q765</f>
        <v>1</v>
      </c>
      <c r="R766" s="21">
        <f t="shared" si="272"/>
        <v>1406</v>
      </c>
      <c r="S766" s="21">
        <f t="shared" si="272"/>
        <v>0</v>
      </c>
      <c r="T766" s="21">
        <f t="shared" si="272"/>
        <v>0</v>
      </c>
      <c r="U766" s="21">
        <f t="shared" si="272"/>
        <v>0</v>
      </c>
      <c r="V766" s="21">
        <f t="shared" si="272"/>
        <v>0</v>
      </c>
      <c r="W766" s="21"/>
    </row>
    <row r="767" spans="1:23" x14ac:dyDescent="0.3">
      <c r="A767" s="1"/>
      <c r="B767" s="14">
        <v>715</v>
      </c>
      <c r="C767" s="24">
        <v>43084</v>
      </c>
      <c r="D767" s="44">
        <v>0.93931712962962965</v>
      </c>
      <c r="E767" s="44">
        <v>0.93949074074074079</v>
      </c>
      <c r="F767" s="16">
        <f t="shared" si="266"/>
        <v>1.7361111111113825E-4</v>
      </c>
      <c r="G767" s="33">
        <v>7.5</v>
      </c>
      <c r="H767" s="33">
        <f t="shared" si="261"/>
        <v>0.5</v>
      </c>
      <c r="I767" s="17">
        <f t="shared" si="262"/>
        <v>7</v>
      </c>
      <c r="J767" s="13">
        <f t="shared" si="260"/>
        <v>0</v>
      </c>
      <c r="K767" s="38">
        <f t="shared" si="263"/>
        <v>0</v>
      </c>
      <c r="L767" s="33">
        <f t="shared" si="264"/>
        <v>0</v>
      </c>
      <c r="M767" s="75">
        <f t="shared" ref="M767:M783" si="273">IF(K767="?",0,ROUND(108*4/3*K767+108*5/3*L767,0))</f>
        <v>0</v>
      </c>
      <c r="N767" s="75"/>
      <c r="O767" s="75"/>
      <c r="P767" s="75"/>
      <c r="Q767" s="49"/>
      <c r="R767" s="49"/>
      <c r="S767" s="17"/>
      <c r="T767" s="17"/>
      <c r="U767" s="17"/>
      <c r="V767" s="17"/>
      <c r="W767" s="85"/>
    </row>
    <row r="768" spans="1:23" x14ac:dyDescent="0.3">
      <c r="A768" s="1"/>
      <c r="B768" s="14">
        <v>716</v>
      </c>
      <c r="C768" s="24">
        <v>43085</v>
      </c>
      <c r="D768" s="44">
        <v>0.49869212962962961</v>
      </c>
      <c r="E768" s="44">
        <v>0.93747685185185192</v>
      </c>
      <c r="F768" s="16">
        <f t="shared" si="266"/>
        <v>0.43878472222222231</v>
      </c>
      <c r="G768" s="33">
        <v>10.5</v>
      </c>
      <c r="H768" s="33">
        <f t="shared" si="261"/>
        <v>1.5</v>
      </c>
      <c r="I768" s="17">
        <f t="shared" si="262"/>
        <v>9</v>
      </c>
      <c r="J768" s="13">
        <f t="shared" si="260"/>
        <v>0</v>
      </c>
      <c r="K768" s="38">
        <f t="shared" si="263"/>
        <v>0</v>
      </c>
      <c r="L768" s="33">
        <f t="shared" si="264"/>
        <v>0</v>
      </c>
      <c r="M768" s="75">
        <f t="shared" si="273"/>
        <v>0</v>
      </c>
      <c r="N768" s="75"/>
      <c r="O768" s="75"/>
      <c r="P768" s="75"/>
      <c r="Q768" s="49"/>
      <c r="R768" s="49"/>
      <c r="S768" s="17"/>
      <c r="T768" s="17"/>
      <c r="U768" s="17"/>
      <c r="V768" s="17"/>
      <c r="W768" s="85"/>
    </row>
    <row r="769" spans="1:23" x14ac:dyDescent="0.3">
      <c r="A769" s="1"/>
      <c r="B769" s="14">
        <v>717</v>
      </c>
      <c r="C769" s="24">
        <v>43086</v>
      </c>
      <c r="D769" s="44">
        <v>0.4302083333333333</v>
      </c>
      <c r="E769" s="44">
        <v>0.92179398148148151</v>
      </c>
      <c r="F769" s="16">
        <f t="shared" si="266"/>
        <v>0.4915856481481482</v>
      </c>
      <c r="G769" s="33">
        <v>11.5</v>
      </c>
      <c r="H769" s="33">
        <f t="shared" si="261"/>
        <v>1.5</v>
      </c>
      <c r="I769" s="17">
        <f t="shared" si="262"/>
        <v>10</v>
      </c>
      <c r="J769" s="13">
        <f t="shared" si="260"/>
        <v>0</v>
      </c>
      <c r="K769" s="38">
        <f t="shared" si="263"/>
        <v>0</v>
      </c>
      <c r="L769" s="33">
        <f t="shared" si="264"/>
        <v>0</v>
      </c>
      <c r="M769" s="75">
        <f t="shared" si="273"/>
        <v>0</v>
      </c>
      <c r="N769" s="75"/>
      <c r="O769" s="75"/>
      <c r="P769" s="75"/>
      <c r="Q769" s="49"/>
      <c r="R769" s="49"/>
      <c r="S769" s="17"/>
      <c r="T769" s="17"/>
      <c r="U769" s="17"/>
      <c r="V769" s="17"/>
      <c r="W769" s="85"/>
    </row>
    <row r="770" spans="1:23" x14ac:dyDescent="0.3">
      <c r="A770" s="1"/>
      <c r="B770" s="14">
        <v>718</v>
      </c>
      <c r="C770" s="24">
        <v>43087</v>
      </c>
      <c r="D770" s="44">
        <v>0.45478009259259261</v>
      </c>
      <c r="E770" s="44">
        <v>0.91675925925925927</v>
      </c>
      <c r="F770" s="16">
        <f t="shared" si="266"/>
        <v>0.46197916666666666</v>
      </c>
      <c r="G770" s="33">
        <v>11</v>
      </c>
      <c r="H770" s="33">
        <f t="shared" si="261"/>
        <v>1.5</v>
      </c>
      <c r="I770" s="17">
        <f t="shared" si="262"/>
        <v>9.5</v>
      </c>
      <c r="J770" s="13">
        <f t="shared" si="260"/>
        <v>0</v>
      </c>
      <c r="K770" s="38">
        <f t="shared" si="263"/>
        <v>0</v>
      </c>
      <c r="L770" s="33">
        <f t="shared" si="264"/>
        <v>0</v>
      </c>
      <c r="M770" s="75">
        <f t="shared" si="273"/>
        <v>0</v>
      </c>
      <c r="N770" s="75"/>
      <c r="O770" s="75"/>
      <c r="P770" s="75"/>
      <c r="Q770" s="49"/>
      <c r="R770" s="49"/>
      <c r="S770" s="17"/>
      <c r="T770" s="17"/>
      <c r="U770" s="17"/>
      <c r="V770" s="17"/>
      <c r="W770" s="85"/>
    </row>
    <row r="771" spans="1:23" x14ac:dyDescent="0.3">
      <c r="A771" s="1"/>
      <c r="B771" s="14">
        <v>719</v>
      </c>
      <c r="C771" s="24">
        <v>43088</v>
      </c>
      <c r="D771" s="186" t="s">
        <v>25</v>
      </c>
      <c r="E771" s="187"/>
      <c r="F771" s="16"/>
      <c r="G771" s="33"/>
      <c r="H771" s="33"/>
      <c r="I771" s="17"/>
      <c r="J771" s="13">
        <f t="shared" si="260"/>
        <v>0</v>
      </c>
      <c r="K771" s="38"/>
      <c r="L771" s="33"/>
      <c r="M771" s="75">
        <f t="shared" si="273"/>
        <v>0</v>
      </c>
      <c r="N771" s="75"/>
      <c r="O771" s="75"/>
      <c r="P771" s="75"/>
      <c r="Q771" s="49"/>
      <c r="R771" s="49"/>
      <c r="S771" s="17"/>
      <c r="T771" s="17"/>
      <c r="U771" s="17"/>
      <c r="V771" s="17"/>
      <c r="W771" s="85"/>
    </row>
    <row r="772" spans="1:23" x14ac:dyDescent="0.3">
      <c r="A772" s="1"/>
      <c r="B772" s="14">
        <v>720</v>
      </c>
      <c r="C772" s="24">
        <v>43089</v>
      </c>
      <c r="D772" s="186" t="s">
        <v>25</v>
      </c>
      <c r="E772" s="187"/>
      <c r="F772" s="16"/>
      <c r="G772" s="33"/>
      <c r="H772" s="33"/>
      <c r="I772" s="17"/>
      <c r="J772" s="13">
        <f t="shared" si="260"/>
        <v>0</v>
      </c>
      <c r="K772" s="38"/>
      <c r="L772" s="33"/>
      <c r="M772" s="75">
        <f t="shared" si="273"/>
        <v>0</v>
      </c>
      <c r="N772" s="75"/>
      <c r="O772" s="75"/>
      <c r="P772" s="75"/>
      <c r="Q772" s="49"/>
      <c r="R772" s="49"/>
      <c r="S772" s="17"/>
      <c r="T772" s="17"/>
      <c r="U772" s="17"/>
      <c r="V772" s="17"/>
      <c r="W772" s="85"/>
    </row>
    <row r="773" spans="1:23" x14ac:dyDescent="0.3">
      <c r="A773" s="1"/>
      <c r="B773" s="14">
        <v>721</v>
      </c>
      <c r="C773" s="24">
        <v>43090</v>
      </c>
      <c r="D773" s="44">
        <v>0.46208333333333335</v>
      </c>
      <c r="E773" s="44" t="s">
        <v>47</v>
      </c>
      <c r="F773" s="16"/>
      <c r="G773" s="33">
        <v>11.5</v>
      </c>
      <c r="H773" s="33">
        <f t="shared" si="261"/>
        <v>1.5</v>
      </c>
      <c r="I773" s="17">
        <f t="shared" si="262"/>
        <v>10</v>
      </c>
      <c r="J773" s="13">
        <f t="shared" si="260"/>
        <v>0</v>
      </c>
      <c r="K773" s="38">
        <f t="shared" si="263"/>
        <v>0</v>
      </c>
      <c r="L773" s="33">
        <f t="shared" si="264"/>
        <v>0</v>
      </c>
      <c r="M773" s="75">
        <f t="shared" si="273"/>
        <v>0</v>
      </c>
      <c r="N773" s="75"/>
      <c r="O773" s="75"/>
      <c r="P773" s="75"/>
      <c r="Q773" s="49"/>
      <c r="R773" s="49"/>
      <c r="S773" s="17"/>
      <c r="T773" s="17"/>
      <c r="U773" s="17"/>
      <c r="V773" s="17"/>
      <c r="W773" s="85"/>
    </row>
    <row r="774" spans="1:23" x14ac:dyDescent="0.3">
      <c r="A774" s="1"/>
      <c r="B774" s="14">
        <v>722</v>
      </c>
      <c r="C774" s="24">
        <v>43091</v>
      </c>
      <c r="D774" s="186" t="s">
        <v>25</v>
      </c>
      <c r="E774" s="187"/>
      <c r="F774" s="16"/>
      <c r="G774" s="33"/>
      <c r="H774" s="33"/>
      <c r="I774" s="17"/>
      <c r="J774" s="13">
        <f t="shared" si="260"/>
        <v>0</v>
      </c>
      <c r="K774" s="38"/>
      <c r="L774" s="33"/>
      <c r="M774" s="75">
        <f t="shared" si="273"/>
        <v>0</v>
      </c>
      <c r="N774" s="75"/>
      <c r="O774" s="75"/>
      <c r="P774" s="75"/>
      <c r="Q774" s="49"/>
      <c r="R774" s="49"/>
      <c r="S774" s="17"/>
      <c r="T774" s="17"/>
      <c r="U774" s="17"/>
      <c r="V774" s="17"/>
      <c r="W774" s="85"/>
    </row>
    <row r="775" spans="1:23" x14ac:dyDescent="0.3">
      <c r="A775" s="1"/>
      <c r="B775" s="14">
        <v>723</v>
      </c>
      <c r="C775" s="24">
        <v>43092</v>
      </c>
      <c r="D775" s="44">
        <v>0.54797453703703702</v>
      </c>
      <c r="E775" s="44">
        <v>0.9437037037037036</v>
      </c>
      <c r="F775" s="16">
        <f t="shared" si="266"/>
        <v>0.39572916666666658</v>
      </c>
      <c r="G775" s="33">
        <v>9.5</v>
      </c>
      <c r="H775" s="33">
        <f t="shared" si="261"/>
        <v>1.5</v>
      </c>
      <c r="I775" s="17">
        <f t="shared" si="262"/>
        <v>8</v>
      </c>
      <c r="J775" s="13">
        <f t="shared" si="260"/>
        <v>0</v>
      </c>
      <c r="K775" s="38">
        <f t="shared" si="263"/>
        <v>0</v>
      </c>
      <c r="L775" s="33">
        <f t="shared" si="264"/>
        <v>0</v>
      </c>
      <c r="M775" s="75">
        <f t="shared" si="273"/>
        <v>0</v>
      </c>
      <c r="N775" s="75"/>
      <c r="O775" s="75"/>
      <c r="P775" s="75"/>
      <c r="Q775" s="49"/>
      <c r="R775" s="49"/>
      <c r="S775" s="17"/>
      <c r="T775" s="17"/>
      <c r="U775" s="17"/>
      <c r="V775" s="17"/>
      <c r="W775" s="85"/>
    </row>
    <row r="776" spans="1:23" x14ac:dyDescent="0.3">
      <c r="A776" s="1"/>
      <c r="B776" s="14">
        <v>724</v>
      </c>
      <c r="C776" s="24">
        <v>43093</v>
      </c>
      <c r="D776" s="44">
        <v>0.55374999999999996</v>
      </c>
      <c r="E776" s="44">
        <v>0.93791666666666673</v>
      </c>
      <c r="F776" s="16">
        <f t="shared" si="266"/>
        <v>0.38416666666666677</v>
      </c>
      <c r="G776" s="33">
        <v>9</v>
      </c>
      <c r="H776" s="33">
        <f t="shared" si="261"/>
        <v>1.5</v>
      </c>
      <c r="I776" s="17">
        <f t="shared" si="262"/>
        <v>7.5</v>
      </c>
      <c r="J776" s="13">
        <f t="shared" si="260"/>
        <v>0</v>
      </c>
      <c r="K776" s="38">
        <f t="shared" si="263"/>
        <v>0</v>
      </c>
      <c r="L776" s="33">
        <f t="shared" si="264"/>
        <v>0</v>
      </c>
      <c r="M776" s="75">
        <f t="shared" si="273"/>
        <v>0</v>
      </c>
      <c r="N776" s="75"/>
      <c r="O776" s="75"/>
      <c r="P776" s="75"/>
      <c r="Q776" s="49"/>
      <c r="R776" s="49"/>
      <c r="S776" s="17"/>
      <c r="T776" s="17"/>
      <c r="U776" s="17"/>
      <c r="V776" s="17"/>
      <c r="W776" s="85"/>
    </row>
    <row r="777" spans="1:23" x14ac:dyDescent="0.3">
      <c r="A777" s="1"/>
      <c r="B777" s="14">
        <v>725</v>
      </c>
      <c r="C777" s="24">
        <v>43094</v>
      </c>
      <c r="D777" s="44">
        <v>0.63637731481481474</v>
      </c>
      <c r="E777" s="44">
        <v>0.91849537037037043</v>
      </c>
      <c r="F777" s="16">
        <f t="shared" si="266"/>
        <v>0.28211805555555569</v>
      </c>
      <c r="G777" s="33">
        <v>7</v>
      </c>
      <c r="H777" s="33">
        <f t="shared" si="261"/>
        <v>0.5</v>
      </c>
      <c r="I777" s="17">
        <f t="shared" si="262"/>
        <v>6.5</v>
      </c>
      <c r="J777" s="13">
        <f t="shared" si="260"/>
        <v>0</v>
      </c>
      <c r="K777" s="38">
        <f t="shared" si="263"/>
        <v>0</v>
      </c>
      <c r="L777" s="33">
        <f t="shared" si="264"/>
        <v>0</v>
      </c>
      <c r="M777" s="75">
        <f t="shared" si="273"/>
        <v>0</v>
      </c>
      <c r="N777" s="75"/>
      <c r="O777" s="75"/>
      <c r="P777" s="75"/>
      <c r="Q777" s="49"/>
      <c r="R777" s="49"/>
      <c r="S777" s="17"/>
      <c r="T777" s="17"/>
      <c r="U777" s="17"/>
      <c r="V777" s="17"/>
      <c r="W777" s="85"/>
    </row>
    <row r="778" spans="1:23" x14ac:dyDescent="0.3">
      <c r="A778" s="1"/>
      <c r="B778" s="14">
        <v>726</v>
      </c>
      <c r="C778" s="24">
        <v>43095</v>
      </c>
      <c r="D778" s="186" t="s">
        <v>25</v>
      </c>
      <c r="E778" s="187"/>
      <c r="F778" s="16"/>
      <c r="G778" s="33"/>
      <c r="H778" s="33"/>
      <c r="I778" s="17"/>
      <c r="J778" s="13">
        <f t="shared" si="260"/>
        <v>0</v>
      </c>
      <c r="K778" s="38"/>
      <c r="L778" s="33"/>
      <c r="M778" s="75">
        <f t="shared" si="273"/>
        <v>0</v>
      </c>
      <c r="N778" s="75"/>
      <c r="O778" s="75"/>
      <c r="P778" s="75"/>
      <c r="Q778" s="49"/>
      <c r="R778" s="49"/>
      <c r="S778" s="17"/>
      <c r="T778" s="17"/>
      <c r="U778" s="17"/>
      <c r="V778" s="17"/>
      <c r="W778" s="85"/>
    </row>
    <row r="779" spans="1:23" ht="32.4" x14ac:dyDescent="0.3">
      <c r="A779" s="1"/>
      <c r="B779" s="14">
        <v>727</v>
      </c>
      <c r="C779" s="24">
        <v>43096</v>
      </c>
      <c r="D779" s="30" t="s">
        <v>9</v>
      </c>
      <c r="E779" s="30" t="s">
        <v>9</v>
      </c>
      <c r="F779" s="16"/>
      <c r="G779" s="33"/>
      <c r="H779" s="33"/>
      <c r="I779" s="17"/>
      <c r="J779" s="13">
        <f t="shared" si="260"/>
        <v>0</v>
      </c>
      <c r="K779" s="38"/>
      <c r="L779" s="33"/>
      <c r="M779" s="75">
        <f t="shared" si="273"/>
        <v>0</v>
      </c>
      <c r="N779" s="75"/>
      <c r="O779" s="75"/>
      <c r="P779" s="75"/>
      <c r="Q779" s="49"/>
      <c r="R779" s="49"/>
      <c r="S779" s="17"/>
      <c r="T779" s="17"/>
      <c r="U779" s="17"/>
      <c r="V779" s="17"/>
      <c r="W779" s="85" t="s">
        <v>95</v>
      </c>
    </row>
    <row r="780" spans="1:23" x14ac:dyDescent="0.3">
      <c r="A780" s="1"/>
      <c r="B780" s="14">
        <v>728</v>
      </c>
      <c r="C780" s="24">
        <v>43097</v>
      </c>
      <c r="D780" s="44">
        <v>0.46527777777777773</v>
      </c>
      <c r="E780" s="44">
        <v>0.91682870370370362</v>
      </c>
      <c r="F780" s="16">
        <f t="shared" si="266"/>
        <v>0.45155092592592588</v>
      </c>
      <c r="G780" s="33">
        <v>11</v>
      </c>
      <c r="H780" s="33">
        <f t="shared" si="261"/>
        <v>1.5</v>
      </c>
      <c r="I780" s="17">
        <f t="shared" si="262"/>
        <v>9.5</v>
      </c>
      <c r="J780" s="13">
        <f t="shared" si="260"/>
        <v>0</v>
      </c>
      <c r="K780" s="38">
        <f t="shared" si="263"/>
        <v>0</v>
      </c>
      <c r="L780" s="33">
        <f t="shared" si="264"/>
        <v>0</v>
      </c>
      <c r="M780" s="75">
        <f t="shared" si="273"/>
        <v>0</v>
      </c>
      <c r="N780" s="75"/>
      <c r="O780" s="75"/>
      <c r="P780" s="75"/>
      <c r="Q780" s="49"/>
      <c r="R780" s="49"/>
      <c r="S780" s="17"/>
      <c r="T780" s="17"/>
      <c r="U780" s="17"/>
      <c r="V780" s="17"/>
      <c r="W780" s="85"/>
    </row>
    <row r="781" spans="1:23" x14ac:dyDescent="0.3">
      <c r="A781" s="1"/>
      <c r="B781" s="14">
        <v>729</v>
      </c>
      <c r="C781" s="24">
        <v>43098</v>
      </c>
      <c r="D781" s="44" t="s">
        <v>47</v>
      </c>
      <c r="E781" s="44">
        <v>0.93913194444444448</v>
      </c>
      <c r="F781" s="16"/>
      <c r="G781" s="33">
        <v>2.5</v>
      </c>
      <c r="H781" s="33">
        <v>0</v>
      </c>
      <c r="I781" s="17">
        <f t="shared" si="262"/>
        <v>2.5</v>
      </c>
      <c r="J781" s="13">
        <f t="shared" si="260"/>
        <v>0</v>
      </c>
      <c r="K781" s="38">
        <f t="shared" si="263"/>
        <v>0</v>
      </c>
      <c r="L781" s="33">
        <f t="shared" si="264"/>
        <v>0</v>
      </c>
      <c r="M781" s="75">
        <f t="shared" si="273"/>
        <v>0</v>
      </c>
      <c r="N781" s="75"/>
      <c r="O781" s="75"/>
      <c r="P781" s="75"/>
      <c r="Q781" s="49"/>
      <c r="R781" s="49"/>
      <c r="S781" s="17"/>
      <c r="T781" s="17"/>
      <c r="U781" s="17"/>
      <c r="V781" s="17"/>
      <c r="W781" s="85"/>
    </row>
    <row r="782" spans="1:23" x14ac:dyDescent="0.3">
      <c r="A782" s="1"/>
      <c r="B782" s="14">
        <v>730</v>
      </c>
      <c r="C782" s="24">
        <v>43099</v>
      </c>
      <c r="D782" s="186" t="s">
        <v>25</v>
      </c>
      <c r="E782" s="187"/>
      <c r="F782" s="16"/>
      <c r="G782" s="33"/>
      <c r="H782" s="33"/>
      <c r="I782" s="17"/>
      <c r="J782" s="13">
        <f t="shared" si="260"/>
        <v>0</v>
      </c>
      <c r="K782" s="38"/>
      <c r="L782" s="33"/>
      <c r="M782" s="75">
        <f t="shared" si="273"/>
        <v>0</v>
      </c>
      <c r="N782" s="75"/>
      <c r="O782" s="75"/>
      <c r="P782" s="75"/>
      <c r="Q782" s="49"/>
      <c r="R782" s="49"/>
      <c r="S782" s="17"/>
      <c r="T782" s="17"/>
      <c r="U782" s="17"/>
      <c r="V782" s="17"/>
      <c r="W782" s="85"/>
    </row>
    <row r="783" spans="1:23" x14ac:dyDescent="0.3">
      <c r="A783" s="1"/>
      <c r="B783" s="14">
        <v>731</v>
      </c>
      <c r="C783" s="24">
        <v>43100</v>
      </c>
      <c r="D783" s="186" t="s">
        <v>25</v>
      </c>
      <c r="E783" s="187"/>
      <c r="F783" s="16"/>
      <c r="G783" s="33"/>
      <c r="H783" s="33"/>
      <c r="I783" s="17"/>
      <c r="J783" s="13">
        <f t="shared" si="260"/>
        <v>0</v>
      </c>
      <c r="K783" s="38"/>
      <c r="L783" s="33"/>
      <c r="M783" s="75">
        <f t="shared" si="273"/>
        <v>0</v>
      </c>
      <c r="N783" s="75"/>
      <c r="O783" s="75"/>
      <c r="P783" s="75"/>
      <c r="Q783" s="49"/>
      <c r="R783" s="49"/>
      <c r="S783" s="17"/>
      <c r="T783" s="17"/>
      <c r="U783" s="17"/>
      <c r="V783" s="17"/>
      <c r="W783" s="85"/>
    </row>
    <row r="784" spans="1:23" x14ac:dyDescent="0.3">
      <c r="A784" s="8" t="s">
        <v>188</v>
      </c>
      <c r="B784" s="14">
        <v>732</v>
      </c>
      <c r="C784" s="35">
        <v>43101</v>
      </c>
      <c r="D784" s="37">
        <v>0.55209490740740741</v>
      </c>
      <c r="E784" s="37">
        <v>0.92496527777777782</v>
      </c>
      <c r="F784" s="37">
        <f>E784-D784</f>
        <v>0.37287037037037041</v>
      </c>
      <c r="G784" s="38">
        <v>9</v>
      </c>
      <c r="H784" s="33">
        <f t="shared" si="261"/>
        <v>1.5</v>
      </c>
      <c r="I784" s="17">
        <f>IF((G784="？"),"?",(G784-H784))</f>
        <v>7.5</v>
      </c>
      <c r="J784" s="13">
        <f>IF(I784-8&lt;0,0,(I784-8))</f>
        <v>0</v>
      </c>
      <c r="K784" s="38">
        <f>IF(2&lt;J784,2,J784)</f>
        <v>0</v>
      </c>
      <c r="L784" s="33">
        <f>J784-K784</f>
        <v>0</v>
      </c>
      <c r="M784" s="75">
        <f>IF(K784="?",0,ROUND(110*4/3*K784+110*5/3*L784,0))</f>
        <v>0</v>
      </c>
      <c r="N784" s="75"/>
      <c r="O784" s="75"/>
      <c r="P784" s="75"/>
      <c r="Q784" s="38"/>
      <c r="R784" s="38"/>
      <c r="S784" s="38"/>
      <c r="T784" s="38"/>
      <c r="U784" s="38" t="s">
        <v>228</v>
      </c>
      <c r="V784" s="151">
        <v>883</v>
      </c>
      <c r="W784" s="85" t="s">
        <v>17</v>
      </c>
    </row>
    <row r="785" spans="1:23" x14ac:dyDescent="0.3">
      <c r="A785" s="1" t="s">
        <v>49</v>
      </c>
      <c r="B785" s="14">
        <v>733</v>
      </c>
      <c r="C785" s="36">
        <v>43102</v>
      </c>
      <c r="D785" s="178" t="s">
        <v>25</v>
      </c>
      <c r="E785" s="179"/>
      <c r="F785" s="25"/>
      <c r="G785" s="38"/>
      <c r="H785" s="33"/>
      <c r="I785" s="17"/>
      <c r="J785" s="13">
        <f t="shared" si="260"/>
        <v>0</v>
      </c>
      <c r="K785" s="38"/>
      <c r="L785" s="33"/>
      <c r="M785" s="75">
        <f t="shared" ref="M785:M794" si="274">IF(K785="?",0,ROUND(110*4/3*K785+110*5/3*L785,0))</f>
        <v>0</v>
      </c>
      <c r="N785" s="75"/>
      <c r="O785" s="75"/>
      <c r="P785" s="75"/>
      <c r="Q785" s="38"/>
      <c r="R785" s="38"/>
      <c r="S785" s="38"/>
      <c r="T785" s="38"/>
      <c r="U785" s="38"/>
      <c r="V785" s="150"/>
      <c r="W785" s="85"/>
    </row>
    <row r="786" spans="1:23" x14ac:dyDescent="0.3">
      <c r="A786" s="1" t="s">
        <v>51</v>
      </c>
      <c r="B786" s="14">
        <v>734</v>
      </c>
      <c r="C786" s="36">
        <v>43103</v>
      </c>
      <c r="D786" s="25">
        <v>0.59151620370370372</v>
      </c>
      <c r="E786" s="25">
        <v>0.91896990740740747</v>
      </c>
      <c r="F786" s="37">
        <f>E786-D786</f>
        <v>0.32745370370370375</v>
      </c>
      <c r="G786" s="38">
        <v>8</v>
      </c>
      <c r="H786" s="33">
        <f t="shared" si="261"/>
        <v>0.5</v>
      </c>
      <c r="I786" s="17">
        <f t="shared" ref="I786:I816" si="275">IF((G786="？"),"?",(G786-H786))</f>
        <v>7.5</v>
      </c>
      <c r="J786" s="13">
        <f t="shared" si="260"/>
        <v>0</v>
      </c>
      <c r="K786" s="38">
        <f t="shared" ref="K786:K816" si="276">IF(2&lt;J786,2,J786)</f>
        <v>0</v>
      </c>
      <c r="L786" s="33">
        <f t="shared" ref="L786:L816" si="277">J786-K786</f>
        <v>0</v>
      </c>
      <c r="M786" s="75">
        <f t="shared" si="274"/>
        <v>0</v>
      </c>
      <c r="N786" s="75"/>
      <c r="O786" s="75"/>
      <c r="P786" s="75"/>
      <c r="Q786" s="38"/>
      <c r="R786" s="38"/>
      <c r="S786" s="38"/>
      <c r="T786" s="38"/>
      <c r="U786" s="38"/>
      <c r="V786" s="150"/>
      <c r="W786" s="85"/>
    </row>
    <row r="787" spans="1:23" x14ac:dyDescent="0.3">
      <c r="A787" s="1" t="s">
        <v>50</v>
      </c>
      <c r="B787" s="14">
        <v>735</v>
      </c>
      <c r="C787" s="36">
        <v>43104</v>
      </c>
      <c r="D787" s="178" t="s">
        <v>25</v>
      </c>
      <c r="E787" s="179"/>
      <c r="F787" s="25"/>
      <c r="G787" s="38"/>
      <c r="H787" s="33"/>
      <c r="I787" s="17"/>
      <c r="J787" s="13">
        <f t="shared" si="260"/>
        <v>0</v>
      </c>
      <c r="K787" s="38"/>
      <c r="L787" s="33"/>
      <c r="M787" s="75">
        <f t="shared" si="274"/>
        <v>0</v>
      </c>
      <c r="N787" s="75"/>
      <c r="O787" s="75"/>
      <c r="P787" s="75"/>
      <c r="Q787" s="38"/>
      <c r="R787" s="38"/>
      <c r="S787" s="38"/>
      <c r="T787" s="38"/>
      <c r="U787" s="38"/>
      <c r="V787" s="150"/>
      <c r="W787" s="85"/>
    </row>
    <row r="788" spans="1:23" x14ac:dyDescent="0.3">
      <c r="A788" s="1" t="s">
        <v>52</v>
      </c>
      <c r="B788" s="14">
        <v>736</v>
      </c>
      <c r="C788" s="36">
        <v>43105</v>
      </c>
      <c r="D788" s="178" t="s">
        <v>25</v>
      </c>
      <c r="E788" s="179"/>
      <c r="F788" s="25"/>
      <c r="G788" s="38"/>
      <c r="H788" s="33"/>
      <c r="I788" s="17"/>
      <c r="J788" s="13">
        <f t="shared" si="260"/>
        <v>0</v>
      </c>
      <c r="K788" s="38"/>
      <c r="L788" s="33"/>
      <c r="M788" s="75">
        <f t="shared" si="274"/>
        <v>0</v>
      </c>
      <c r="N788" s="75"/>
      <c r="O788" s="75"/>
      <c r="P788" s="75"/>
      <c r="Q788" s="38"/>
      <c r="R788" s="38"/>
      <c r="S788" s="38"/>
      <c r="T788" s="38"/>
      <c r="U788" s="38"/>
      <c r="V788" s="150"/>
      <c r="W788" s="85"/>
    </row>
    <row r="789" spans="1:23" x14ac:dyDescent="0.3">
      <c r="A789" s="1"/>
      <c r="B789" s="14">
        <v>737</v>
      </c>
      <c r="C789" s="36">
        <v>43106</v>
      </c>
      <c r="D789" s="25">
        <v>0.54331018518518526</v>
      </c>
      <c r="E789" s="25">
        <v>0.93840277777777781</v>
      </c>
      <c r="F789" s="37">
        <f>E789-D789</f>
        <v>0.39509259259259255</v>
      </c>
      <c r="G789" s="38">
        <v>9.5</v>
      </c>
      <c r="H789" s="33">
        <f t="shared" si="261"/>
        <v>1.5</v>
      </c>
      <c r="I789" s="17">
        <f t="shared" si="275"/>
        <v>8</v>
      </c>
      <c r="J789" s="13">
        <f t="shared" si="260"/>
        <v>0</v>
      </c>
      <c r="K789" s="38">
        <f t="shared" si="276"/>
        <v>0</v>
      </c>
      <c r="L789" s="33">
        <f t="shared" si="277"/>
        <v>0</v>
      </c>
      <c r="M789" s="75">
        <f t="shared" si="274"/>
        <v>0</v>
      </c>
      <c r="N789" s="75"/>
      <c r="O789" s="75"/>
      <c r="P789" s="75"/>
      <c r="Q789" s="38"/>
      <c r="R789" s="38"/>
      <c r="S789" s="38"/>
      <c r="T789" s="38"/>
      <c r="U789" s="38"/>
      <c r="V789" s="150"/>
      <c r="W789" s="85"/>
    </row>
    <row r="790" spans="1:23" x14ac:dyDescent="0.3">
      <c r="A790" s="1"/>
      <c r="B790" s="14">
        <v>738</v>
      </c>
      <c r="C790" s="36">
        <v>43107</v>
      </c>
      <c r="D790" s="25">
        <v>0.44178240740740743</v>
      </c>
      <c r="E790" s="25">
        <v>0.87557870370370372</v>
      </c>
      <c r="F790" s="37">
        <f>E790-D790</f>
        <v>0.43379629629629629</v>
      </c>
      <c r="G790" s="38">
        <v>10.5</v>
      </c>
      <c r="H790" s="33">
        <f t="shared" si="261"/>
        <v>1.5</v>
      </c>
      <c r="I790" s="17">
        <f t="shared" si="275"/>
        <v>9</v>
      </c>
      <c r="J790" s="13">
        <f t="shared" si="260"/>
        <v>0</v>
      </c>
      <c r="K790" s="38">
        <f t="shared" si="276"/>
        <v>0</v>
      </c>
      <c r="L790" s="33">
        <f t="shared" si="277"/>
        <v>0</v>
      </c>
      <c r="M790" s="75">
        <f t="shared" si="274"/>
        <v>0</v>
      </c>
      <c r="N790" s="75"/>
      <c r="O790" s="75"/>
      <c r="P790" s="75"/>
      <c r="Q790" s="38"/>
      <c r="R790" s="38"/>
      <c r="S790" s="38"/>
      <c r="T790" s="38"/>
      <c r="U790" s="38"/>
      <c r="V790" s="150"/>
      <c r="W790" s="85"/>
    </row>
    <row r="791" spans="1:23" x14ac:dyDescent="0.3">
      <c r="A791" s="1"/>
      <c r="B791" s="14">
        <v>739</v>
      </c>
      <c r="C791" s="36">
        <v>43108</v>
      </c>
      <c r="D791" s="25" t="s">
        <v>36</v>
      </c>
      <c r="E791" s="25">
        <v>0.91828703703703696</v>
      </c>
      <c r="F791" s="37"/>
      <c r="G791" s="38">
        <v>8</v>
      </c>
      <c r="H791" s="33">
        <f t="shared" si="261"/>
        <v>0.5</v>
      </c>
      <c r="I791" s="17">
        <f t="shared" si="275"/>
        <v>7.5</v>
      </c>
      <c r="J791" s="13">
        <f t="shared" si="260"/>
        <v>0</v>
      </c>
      <c r="K791" s="38">
        <f t="shared" si="276"/>
        <v>0</v>
      </c>
      <c r="L791" s="33">
        <f t="shared" si="277"/>
        <v>0</v>
      </c>
      <c r="M791" s="75">
        <f t="shared" si="274"/>
        <v>0</v>
      </c>
      <c r="N791" s="75"/>
      <c r="O791" s="75"/>
      <c r="P791" s="75"/>
      <c r="Q791" s="38"/>
      <c r="R791" s="38"/>
      <c r="S791" s="38"/>
      <c r="T791" s="38"/>
      <c r="U791" s="38"/>
      <c r="V791" s="150"/>
      <c r="W791" s="85"/>
    </row>
    <row r="792" spans="1:23" x14ac:dyDescent="0.3">
      <c r="A792" s="1"/>
      <c r="B792" s="14">
        <v>740</v>
      </c>
      <c r="C792" s="36">
        <v>43109</v>
      </c>
      <c r="D792" s="178" t="s">
        <v>25</v>
      </c>
      <c r="E792" s="179"/>
      <c r="F792" s="25"/>
      <c r="G792" s="38"/>
      <c r="H792" s="33"/>
      <c r="I792" s="17"/>
      <c r="J792" s="13">
        <f t="shared" si="260"/>
        <v>0</v>
      </c>
      <c r="K792" s="38"/>
      <c r="L792" s="33"/>
      <c r="M792" s="75">
        <f t="shared" si="274"/>
        <v>0</v>
      </c>
      <c r="N792" s="75"/>
      <c r="O792" s="75"/>
      <c r="P792" s="75"/>
      <c r="Q792" s="38"/>
      <c r="R792" s="38"/>
      <c r="S792" s="38"/>
      <c r="T792" s="38"/>
      <c r="U792" s="38"/>
      <c r="V792" s="150"/>
      <c r="W792" s="85"/>
    </row>
    <row r="793" spans="1:23" x14ac:dyDescent="0.3">
      <c r="A793" s="1"/>
      <c r="B793" s="14">
        <v>741</v>
      </c>
      <c r="C793" s="36">
        <v>43110</v>
      </c>
      <c r="D793" s="178" t="s">
        <v>25</v>
      </c>
      <c r="E793" s="179"/>
      <c r="F793" s="25"/>
      <c r="G793" s="38"/>
      <c r="H793" s="33"/>
      <c r="I793" s="17"/>
      <c r="J793" s="13">
        <f t="shared" si="260"/>
        <v>0</v>
      </c>
      <c r="K793" s="38"/>
      <c r="L793" s="33"/>
      <c r="M793" s="75">
        <f t="shared" si="274"/>
        <v>0</v>
      </c>
      <c r="N793" s="75"/>
      <c r="O793" s="75"/>
      <c r="P793" s="75"/>
      <c r="Q793" s="38"/>
      <c r="R793" s="38"/>
      <c r="S793" s="38"/>
      <c r="T793" s="38"/>
      <c r="U793" s="38"/>
      <c r="V793" s="150"/>
      <c r="W793" s="85"/>
    </row>
    <row r="794" spans="1:23" x14ac:dyDescent="0.3">
      <c r="A794" s="1"/>
      <c r="B794" s="14">
        <v>742</v>
      </c>
      <c r="C794" s="36">
        <v>43111</v>
      </c>
      <c r="D794" s="25">
        <v>0.92622685185185183</v>
      </c>
      <c r="E794" s="25">
        <v>0.92608796296296303</v>
      </c>
      <c r="F794" s="37"/>
      <c r="G794" s="38">
        <v>8</v>
      </c>
      <c r="H794" s="33">
        <f t="shared" si="261"/>
        <v>0.5</v>
      </c>
      <c r="I794" s="17">
        <f t="shared" si="275"/>
        <v>7.5</v>
      </c>
      <c r="J794" s="13">
        <f t="shared" si="260"/>
        <v>0</v>
      </c>
      <c r="K794" s="38">
        <f t="shared" si="276"/>
        <v>0</v>
      </c>
      <c r="L794" s="33">
        <f t="shared" si="277"/>
        <v>0</v>
      </c>
      <c r="M794" s="75">
        <f t="shared" si="274"/>
        <v>0</v>
      </c>
      <c r="N794" s="75"/>
      <c r="O794" s="75"/>
      <c r="P794" s="75"/>
      <c r="Q794" s="38"/>
      <c r="R794" s="38"/>
      <c r="S794" s="38"/>
      <c r="T794" s="38"/>
      <c r="U794" s="38"/>
      <c r="V794" s="150"/>
      <c r="W794" s="85"/>
    </row>
    <row r="795" spans="1:23" x14ac:dyDescent="0.3">
      <c r="A795" s="1"/>
      <c r="B795" s="14"/>
      <c r="C795" s="19" t="s">
        <v>5</v>
      </c>
      <c r="D795" s="19"/>
      <c r="E795" s="19"/>
      <c r="F795" s="20"/>
      <c r="G795" s="21">
        <f t="shared" ref="G795:M795" si="278">SUM(G767:G794)</f>
        <v>144</v>
      </c>
      <c r="H795" s="21">
        <f t="shared" si="278"/>
        <v>17.5</v>
      </c>
      <c r="I795" s="21">
        <f t="shared" si="278"/>
        <v>126.5</v>
      </c>
      <c r="J795" s="21">
        <f t="shared" si="278"/>
        <v>0</v>
      </c>
      <c r="K795" s="21">
        <f t="shared" si="278"/>
        <v>0</v>
      </c>
      <c r="L795" s="111">
        <f t="shared" si="278"/>
        <v>0</v>
      </c>
      <c r="M795" s="21">
        <f t="shared" si="278"/>
        <v>0</v>
      </c>
      <c r="N795" s="21"/>
      <c r="O795" s="21"/>
      <c r="P795" s="21"/>
      <c r="Q795" s="21">
        <f t="shared" ref="Q795:V795" si="279">SUM(Q767:Q794)</f>
        <v>0</v>
      </c>
      <c r="R795" s="21">
        <f t="shared" si="279"/>
        <v>0</v>
      </c>
      <c r="S795" s="21">
        <f t="shared" si="279"/>
        <v>0</v>
      </c>
      <c r="T795" s="21">
        <f t="shared" si="279"/>
        <v>0</v>
      </c>
      <c r="U795" s="21">
        <v>1</v>
      </c>
      <c r="V795" s="21">
        <f t="shared" si="279"/>
        <v>883</v>
      </c>
      <c r="W795" s="106" t="s">
        <v>206</v>
      </c>
    </row>
    <row r="796" spans="1:23" ht="32.4" x14ac:dyDescent="0.3">
      <c r="A796" s="48"/>
      <c r="B796" s="112"/>
      <c r="C796" s="116" t="s">
        <v>230</v>
      </c>
      <c r="D796" s="109"/>
      <c r="E796" s="110"/>
      <c r="F796" s="20"/>
      <c r="G796" s="21">
        <f>G795</f>
        <v>144</v>
      </c>
      <c r="H796" s="21">
        <f t="shared" ref="H796" si="280">H795</f>
        <v>17.5</v>
      </c>
      <c r="I796" s="21">
        <f>I795-J784</f>
        <v>126.5</v>
      </c>
      <c r="J796" s="21">
        <f>J795-J784</f>
        <v>0</v>
      </c>
      <c r="K796" s="21">
        <f t="shared" ref="K796:M796" si="281">K795-K784</f>
        <v>0</v>
      </c>
      <c r="L796" s="21">
        <f t="shared" si="281"/>
        <v>0</v>
      </c>
      <c r="M796" s="21">
        <f t="shared" si="281"/>
        <v>0</v>
      </c>
      <c r="N796" s="21"/>
      <c r="O796" s="21"/>
      <c r="P796" s="21"/>
      <c r="Q796" s="21">
        <f t="shared" ref="Q796:V796" si="282">Q795</f>
        <v>0</v>
      </c>
      <c r="R796" s="21">
        <f t="shared" si="282"/>
        <v>0</v>
      </c>
      <c r="S796" s="21">
        <f t="shared" si="282"/>
        <v>0</v>
      </c>
      <c r="T796" s="21">
        <f t="shared" si="282"/>
        <v>0</v>
      </c>
      <c r="U796" s="21">
        <f t="shared" si="282"/>
        <v>1</v>
      </c>
      <c r="V796" s="21">
        <f t="shared" si="282"/>
        <v>883</v>
      </c>
      <c r="W796" s="21"/>
    </row>
    <row r="797" spans="1:23" x14ac:dyDescent="0.3">
      <c r="A797" s="1"/>
      <c r="B797" s="14">
        <v>743</v>
      </c>
      <c r="C797" s="69">
        <v>43112</v>
      </c>
      <c r="D797" s="62">
        <v>0.4622337962962963</v>
      </c>
      <c r="E797" s="62">
        <v>0.84141203703703704</v>
      </c>
      <c r="F797" s="70">
        <f t="shared" ref="F797:F808" si="283">E797-D797</f>
        <v>0.37917824074074075</v>
      </c>
      <c r="G797" s="56">
        <v>9</v>
      </c>
      <c r="H797" s="55">
        <f t="shared" si="261"/>
        <v>1.5</v>
      </c>
      <c r="I797" s="55">
        <f t="shared" si="275"/>
        <v>7.5</v>
      </c>
      <c r="J797" s="57">
        <f t="shared" si="260"/>
        <v>0</v>
      </c>
      <c r="K797" s="56">
        <f t="shared" si="276"/>
        <v>0</v>
      </c>
      <c r="L797" s="67">
        <f t="shared" si="277"/>
        <v>0</v>
      </c>
      <c r="M797" s="56">
        <f t="shared" ref="M797:M813" si="284">IF(K797="?",0,ROUND(110*4/3*K797+110*5/3*L797,0))</f>
        <v>0</v>
      </c>
      <c r="N797" s="56"/>
      <c r="O797" s="56"/>
      <c r="P797" s="56"/>
      <c r="Q797" s="56"/>
      <c r="R797" s="56"/>
      <c r="S797" s="56"/>
      <c r="T797" s="56"/>
      <c r="U797" s="56"/>
      <c r="V797" s="71"/>
      <c r="W797" s="85"/>
    </row>
    <row r="798" spans="1:23" x14ac:dyDescent="0.3">
      <c r="A798" s="1"/>
      <c r="B798" s="14">
        <v>744</v>
      </c>
      <c r="C798" s="69">
        <v>43113</v>
      </c>
      <c r="D798" s="62">
        <v>0.54249999999999998</v>
      </c>
      <c r="E798" s="62">
        <v>0.93901620370370376</v>
      </c>
      <c r="F798" s="70">
        <f t="shared" si="283"/>
        <v>0.39651620370370377</v>
      </c>
      <c r="G798" s="56">
        <v>9.5</v>
      </c>
      <c r="H798" s="55">
        <f t="shared" si="261"/>
        <v>1.5</v>
      </c>
      <c r="I798" s="55">
        <f t="shared" si="275"/>
        <v>8</v>
      </c>
      <c r="J798" s="57">
        <f t="shared" si="260"/>
        <v>0</v>
      </c>
      <c r="K798" s="56">
        <f t="shared" si="276"/>
        <v>0</v>
      </c>
      <c r="L798" s="67">
        <f t="shared" si="277"/>
        <v>0</v>
      </c>
      <c r="M798" s="56">
        <f t="shared" si="284"/>
        <v>0</v>
      </c>
      <c r="N798" s="56"/>
      <c r="O798" s="56"/>
      <c r="P798" s="56"/>
      <c r="Q798" s="56"/>
      <c r="R798" s="56"/>
      <c r="S798" s="56"/>
      <c r="T798" s="56"/>
      <c r="U798" s="56"/>
      <c r="V798" s="71"/>
      <c r="W798" s="85"/>
    </row>
    <row r="799" spans="1:23" x14ac:dyDescent="0.3">
      <c r="A799" s="1"/>
      <c r="B799" s="14">
        <v>745</v>
      </c>
      <c r="C799" s="69">
        <v>43114</v>
      </c>
      <c r="D799" s="62">
        <v>0.50996527777777778</v>
      </c>
      <c r="E799" s="62">
        <v>0.91774305555555558</v>
      </c>
      <c r="F799" s="70">
        <f t="shared" si="283"/>
        <v>0.40777777777777779</v>
      </c>
      <c r="G799" s="56">
        <v>9.5</v>
      </c>
      <c r="H799" s="55">
        <f t="shared" si="261"/>
        <v>1.5</v>
      </c>
      <c r="I799" s="55">
        <f t="shared" si="275"/>
        <v>8</v>
      </c>
      <c r="J799" s="57">
        <f t="shared" si="260"/>
        <v>0</v>
      </c>
      <c r="K799" s="56">
        <f t="shared" si="276"/>
        <v>0</v>
      </c>
      <c r="L799" s="67">
        <f t="shared" si="277"/>
        <v>0</v>
      </c>
      <c r="M799" s="56">
        <f t="shared" si="284"/>
        <v>0</v>
      </c>
      <c r="N799" s="56"/>
      <c r="O799" s="56"/>
      <c r="P799" s="56"/>
      <c r="Q799" s="56"/>
      <c r="R799" s="56"/>
      <c r="S799" s="56"/>
      <c r="T799" s="56"/>
      <c r="U799" s="56"/>
      <c r="V799" s="71"/>
      <c r="W799" s="85"/>
    </row>
    <row r="800" spans="1:23" x14ac:dyDescent="0.3">
      <c r="A800" s="1"/>
      <c r="B800" s="14">
        <v>746</v>
      </c>
      <c r="C800" s="69">
        <v>43115</v>
      </c>
      <c r="D800" s="62" t="s">
        <v>36</v>
      </c>
      <c r="E800" s="62">
        <v>0.87633101851851858</v>
      </c>
      <c r="F800" s="70"/>
      <c r="G800" s="56">
        <v>7</v>
      </c>
      <c r="H800" s="55">
        <f t="shared" si="261"/>
        <v>0.5</v>
      </c>
      <c r="I800" s="55">
        <f t="shared" si="275"/>
        <v>6.5</v>
      </c>
      <c r="J800" s="57">
        <f t="shared" si="260"/>
        <v>0</v>
      </c>
      <c r="K800" s="56">
        <f t="shared" si="276"/>
        <v>0</v>
      </c>
      <c r="L800" s="67">
        <f t="shared" si="277"/>
        <v>0</v>
      </c>
      <c r="M800" s="56">
        <f t="shared" si="284"/>
        <v>0</v>
      </c>
      <c r="N800" s="56"/>
      <c r="O800" s="56"/>
      <c r="P800" s="56"/>
      <c r="Q800" s="56"/>
      <c r="R800" s="56"/>
      <c r="S800" s="56"/>
      <c r="T800" s="56"/>
      <c r="U800" s="56"/>
      <c r="V800" s="71"/>
      <c r="W800" s="85"/>
    </row>
    <row r="801" spans="1:23" x14ac:dyDescent="0.3">
      <c r="A801" s="1" t="s">
        <v>53</v>
      </c>
      <c r="B801" s="14">
        <v>747</v>
      </c>
      <c r="C801" s="69">
        <v>43116</v>
      </c>
      <c r="D801" s="62">
        <v>0.45635416666666667</v>
      </c>
      <c r="E801" s="62">
        <v>0.78230324074074076</v>
      </c>
      <c r="F801" s="70">
        <f t="shared" si="283"/>
        <v>0.32594907407407409</v>
      </c>
      <c r="G801" s="56">
        <v>8</v>
      </c>
      <c r="H801" s="55">
        <f t="shared" si="261"/>
        <v>0.5</v>
      </c>
      <c r="I801" s="55">
        <f t="shared" si="275"/>
        <v>7.5</v>
      </c>
      <c r="J801" s="57">
        <f t="shared" si="260"/>
        <v>0</v>
      </c>
      <c r="K801" s="56">
        <f t="shared" si="276"/>
        <v>0</v>
      </c>
      <c r="L801" s="67">
        <f t="shared" si="277"/>
        <v>0</v>
      </c>
      <c r="M801" s="56">
        <f t="shared" si="284"/>
        <v>0</v>
      </c>
      <c r="N801" s="56"/>
      <c r="O801" s="56"/>
      <c r="P801" s="56"/>
      <c r="Q801" s="56"/>
      <c r="R801" s="56"/>
      <c r="S801" s="56"/>
      <c r="T801" s="56"/>
      <c r="U801" s="56"/>
      <c r="V801" s="71"/>
      <c r="W801" s="85"/>
    </row>
    <row r="802" spans="1:23" x14ac:dyDescent="0.3">
      <c r="A802" s="1"/>
      <c r="B802" s="14">
        <v>748</v>
      </c>
      <c r="C802" s="69">
        <v>43117</v>
      </c>
      <c r="D802" s="62">
        <v>0.46114583333333337</v>
      </c>
      <c r="E802" s="62">
        <v>0.91792824074074064</v>
      </c>
      <c r="F802" s="70">
        <f t="shared" si="283"/>
        <v>0.45678240740740728</v>
      </c>
      <c r="G802" s="56">
        <v>11</v>
      </c>
      <c r="H802" s="55">
        <f t="shared" si="261"/>
        <v>1.5</v>
      </c>
      <c r="I802" s="55">
        <f t="shared" si="275"/>
        <v>9.5</v>
      </c>
      <c r="J802" s="57">
        <f t="shared" si="260"/>
        <v>0</v>
      </c>
      <c r="K802" s="56">
        <f t="shared" si="276"/>
        <v>0</v>
      </c>
      <c r="L802" s="67">
        <f t="shared" si="277"/>
        <v>0</v>
      </c>
      <c r="M802" s="56">
        <f t="shared" si="284"/>
        <v>0</v>
      </c>
      <c r="N802" s="56"/>
      <c r="O802" s="56"/>
      <c r="P802" s="56"/>
      <c r="Q802" s="56"/>
      <c r="R802" s="56"/>
      <c r="S802" s="56"/>
      <c r="T802" s="56"/>
      <c r="U802" s="56"/>
      <c r="V802" s="71"/>
      <c r="W802" s="85"/>
    </row>
    <row r="803" spans="1:23" x14ac:dyDescent="0.3">
      <c r="A803" s="1"/>
      <c r="B803" s="14">
        <v>749</v>
      </c>
      <c r="C803" s="69">
        <v>43118</v>
      </c>
      <c r="D803" s="62">
        <v>0.46405092592592595</v>
      </c>
      <c r="E803" s="62">
        <v>0.91754629629629625</v>
      </c>
      <c r="F803" s="70">
        <f t="shared" si="283"/>
        <v>0.4534953703703703</v>
      </c>
      <c r="G803" s="56">
        <v>11</v>
      </c>
      <c r="H803" s="55">
        <f t="shared" si="261"/>
        <v>1.5</v>
      </c>
      <c r="I803" s="55">
        <f t="shared" si="275"/>
        <v>9.5</v>
      </c>
      <c r="J803" s="57">
        <f t="shared" si="260"/>
        <v>0</v>
      </c>
      <c r="K803" s="56">
        <f t="shared" si="276"/>
        <v>0</v>
      </c>
      <c r="L803" s="67">
        <f t="shared" si="277"/>
        <v>0</v>
      </c>
      <c r="M803" s="56">
        <f t="shared" si="284"/>
        <v>0</v>
      </c>
      <c r="N803" s="56"/>
      <c r="O803" s="56"/>
      <c r="P803" s="56"/>
      <c r="Q803" s="56"/>
      <c r="R803" s="56"/>
      <c r="S803" s="56"/>
      <c r="T803" s="56"/>
      <c r="U803" s="56"/>
      <c r="V803" s="71"/>
      <c r="W803" s="85"/>
    </row>
    <row r="804" spans="1:23" x14ac:dyDescent="0.3">
      <c r="A804" s="1"/>
      <c r="B804" s="14">
        <v>750</v>
      </c>
      <c r="C804" s="69">
        <v>43119</v>
      </c>
      <c r="D804" s="62">
        <v>0.48464120370370373</v>
      </c>
      <c r="E804" s="62">
        <v>0.77969907407407402</v>
      </c>
      <c r="F804" s="70">
        <f t="shared" si="283"/>
        <v>0.29505787037037029</v>
      </c>
      <c r="G804" s="56">
        <v>7</v>
      </c>
      <c r="H804" s="55">
        <f t="shared" si="261"/>
        <v>0.5</v>
      </c>
      <c r="I804" s="55">
        <f t="shared" si="275"/>
        <v>6.5</v>
      </c>
      <c r="J804" s="57">
        <f t="shared" si="260"/>
        <v>0</v>
      </c>
      <c r="K804" s="56">
        <f t="shared" si="276"/>
        <v>0</v>
      </c>
      <c r="L804" s="67">
        <f t="shared" si="277"/>
        <v>0</v>
      </c>
      <c r="M804" s="56">
        <f t="shared" si="284"/>
        <v>0</v>
      </c>
      <c r="N804" s="56"/>
      <c r="O804" s="56"/>
      <c r="P804" s="56"/>
      <c r="Q804" s="56"/>
      <c r="R804" s="56"/>
      <c r="S804" s="56"/>
      <c r="T804" s="56"/>
      <c r="U804" s="56"/>
      <c r="V804" s="71"/>
      <c r="W804" s="85"/>
    </row>
    <row r="805" spans="1:23" x14ac:dyDescent="0.3">
      <c r="A805" s="1"/>
      <c r="B805" s="14">
        <v>751</v>
      </c>
      <c r="C805" s="69">
        <v>43120</v>
      </c>
      <c r="D805" s="62">
        <v>0.46365740740740741</v>
      </c>
      <c r="E805" s="62">
        <v>0.94008101851851855</v>
      </c>
      <c r="F805" s="70">
        <f t="shared" si="283"/>
        <v>0.47642361111111114</v>
      </c>
      <c r="G805" s="56">
        <v>11.5</v>
      </c>
      <c r="H805" s="55">
        <f t="shared" si="261"/>
        <v>1.5</v>
      </c>
      <c r="I805" s="55">
        <f t="shared" si="275"/>
        <v>10</v>
      </c>
      <c r="J805" s="57">
        <f t="shared" si="260"/>
        <v>0</v>
      </c>
      <c r="K805" s="56">
        <f t="shared" si="276"/>
        <v>0</v>
      </c>
      <c r="L805" s="67">
        <f t="shared" si="277"/>
        <v>0</v>
      </c>
      <c r="M805" s="56">
        <f t="shared" si="284"/>
        <v>0</v>
      </c>
      <c r="N805" s="56"/>
      <c r="O805" s="56"/>
      <c r="P805" s="56"/>
      <c r="Q805" s="56"/>
      <c r="R805" s="56"/>
      <c r="S805" s="56"/>
      <c r="T805" s="56"/>
      <c r="U805" s="56"/>
      <c r="V805" s="71"/>
      <c r="W805" s="85"/>
    </row>
    <row r="806" spans="1:23" x14ac:dyDescent="0.3">
      <c r="A806" s="1"/>
      <c r="B806" s="14">
        <v>752</v>
      </c>
      <c r="C806" s="69">
        <v>43121</v>
      </c>
      <c r="D806" s="62" t="s">
        <v>36</v>
      </c>
      <c r="E806" s="62">
        <v>0.92659722222222218</v>
      </c>
      <c r="F806" s="70"/>
      <c r="G806" s="56">
        <v>11</v>
      </c>
      <c r="H806" s="55">
        <f t="shared" si="261"/>
        <v>1.5</v>
      </c>
      <c r="I806" s="55">
        <f t="shared" si="275"/>
        <v>9.5</v>
      </c>
      <c r="J806" s="57">
        <f t="shared" si="260"/>
        <v>0</v>
      </c>
      <c r="K806" s="56">
        <f t="shared" si="276"/>
        <v>0</v>
      </c>
      <c r="L806" s="67">
        <f t="shared" si="277"/>
        <v>0</v>
      </c>
      <c r="M806" s="56">
        <f t="shared" si="284"/>
        <v>0</v>
      </c>
      <c r="N806" s="56"/>
      <c r="O806" s="56"/>
      <c r="P806" s="56"/>
      <c r="Q806" s="56"/>
      <c r="R806" s="56"/>
      <c r="S806" s="56"/>
      <c r="T806" s="56"/>
      <c r="U806" s="56"/>
      <c r="V806" s="71"/>
      <c r="W806" s="85"/>
    </row>
    <row r="807" spans="1:23" x14ac:dyDescent="0.3">
      <c r="A807" s="1"/>
      <c r="B807" s="14">
        <v>753</v>
      </c>
      <c r="C807" s="69">
        <v>43122</v>
      </c>
      <c r="D807" s="62">
        <v>0.45686342592592594</v>
      </c>
      <c r="E807" s="62">
        <v>0.91756944444444455</v>
      </c>
      <c r="F807" s="70">
        <f t="shared" si="283"/>
        <v>0.46070601851851861</v>
      </c>
      <c r="G807" s="56">
        <v>11</v>
      </c>
      <c r="H807" s="55">
        <f t="shared" si="261"/>
        <v>1.5</v>
      </c>
      <c r="I807" s="55">
        <f t="shared" si="275"/>
        <v>9.5</v>
      </c>
      <c r="J807" s="57">
        <f t="shared" si="260"/>
        <v>0</v>
      </c>
      <c r="K807" s="56">
        <f t="shared" si="276"/>
        <v>0</v>
      </c>
      <c r="L807" s="67">
        <f t="shared" si="277"/>
        <v>0</v>
      </c>
      <c r="M807" s="56">
        <f t="shared" si="284"/>
        <v>0</v>
      </c>
      <c r="N807" s="56"/>
      <c r="O807" s="56"/>
      <c r="P807" s="56"/>
      <c r="Q807" s="56"/>
      <c r="R807" s="56"/>
      <c r="S807" s="56"/>
      <c r="T807" s="56"/>
      <c r="U807" s="56"/>
      <c r="V807" s="71"/>
      <c r="W807" s="85"/>
    </row>
    <row r="808" spans="1:23" x14ac:dyDescent="0.3">
      <c r="A808" s="1"/>
      <c r="B808" s="14">
        <v>754</v>
      </c>
      <c r="C808" s="69">
        <v>43123</v>
      </c>
      <c r="D808" s="62">
        <v>0.45938657407407407</v>
      </c>
      <c r="E808" s="62">
        <v>0.91754629629629625</v>
      </c>
      <c r="F808" s="70">
        <f t="shared" si="283"/>
        <v>0.45815972222222218</v>
      </c>
      <c r="G808" s="56">
        <v>11</v>
      </c>
      <c r="H808" s="55">
        <f t="shared" si="261"/>
        <v>1.5</v>
      </c>
      <c r="I808" s="55">
        <f t="shared" si="275"/>
        <v>9.5</v>
      </c>
      <c r="J808" s="57">
        <f>IF(I808-8&lt;0,0,(I808-8))</f>
        <v>1.5</v>
      </c>
      <c r="K808" s="56">
        <f t="shared" si="276"/>
        <v>1.5</v>
      </c>
      <c r="L808" s="67">
        <f t="shared" si="277"/>
        <v>0</v>
      </c>
      <c r="M808" s="56">
        <f t="shared" si="284"/>
        <v>220</v>
      </c>
      <c r="N808" s="56"/>
      <c r="O808" s="56"/>
      <c r="P808" s="56"/>
      <c r="Q808" s="56" t="s">
        <v>228</v>
      </c>
      <c r="R808" s="56">
        <f>ROUND(110*2*4/3+110*6*5/3+110*4*8/3,0)</f>
        <v>2567</v>
      </c>
      <c r="S808" s="56"/>
      <c r="T808" s="56"/>
      <c r="U808" s="56"/>
      <c r="V808" s="71"/>
      <c r="W808" s="85"/>
    </row>
    <row r="809" spans="1:23" x14ac:dyDescent="0.3">
      <c r="A809" s="1"/>
      <c r="B809" s="14">
        <v>755</v>
      </c>
      <c r="C809" s="69">
        <v>43124</v>
      </c>
      <c r="D809" s="184" t="s">
        <v>25</v>
      </c>
      <c r="E809" s="185"/>
      <c r="F809" s="62"/>
      <c r="G809" s="56"/>
      <c r="H809" s="55"/>
      <c r="I809" s="55"/>
      <c r="J809" s="57">
        <f t="shared" si="260"/>
        <v>0</v>
      </c>
      <c r="K809" s="56"/>
      <c r="L809" s="67"/>
      <c r="M809" s="56">
        <f t="shared" si="284"/>
        <v>0</v>
      </c>
      <c r="N809" s="56"/>
      <c r="O809" s="56"/>
      <c r="P809" s="56"/>
      <c r="Q809" s="56"/>
      <c r="R809" s="56"/>
      <c r="S809" s="56"/>
      <c r="T809" s="56"/>
      <c r="U809" s="56"/>
      <c r="V809" s="71"/>
      <c r="W809" s="85"/>
    </row>
    <row r="810" spans="1:23" x14ac:dyDescent="0.3">
      <c r="A810" s="1"/>
      <c r="B810" s="14">
        <v>756</v>
      </c>
      <c r="C810" s="69">
        <v>43125</v>
      </c>
      <c r="D810" s="62">
        <v>0.45143518518518522</v>
      </c>
      <c r="E810" s="62">
        <v>0.92156249999999995</v>
      </c>
      <c r="F810" s="70">
        <f t="shared" ref="F810:F816" si="285">E810-D810</f>
        <v>0.47012731481481473</v>
      </c>
      <c r="G810" s="56">
        <v>11.5</v>
      </c>
      <c r="H810" s="55">
        <f t="shared" si="261"/>
        <v>1.5</v>
      </c>
      <c r="I810" s="55">
        <f t="shared" si="275"/>
        <v>10</v>
      </c>
      <c r="J810" s="57">
        <f t="shared" si="260"/>
        <v>0</v>
      </c>
      <c r="K810" s="56">
        <f t="shared" si="276"/>
        <v>0</v>
      </c>
      <c r="L810" s="67">
        <f t="shared" si="277"/>
        <v>0</v>
      </c>
      <c r="M810" s="56">
        <f t="shared" si="284"/>
        <v>0</v>
      </c>
      <c r="N810" s="56"/>
      <c r="O810" s="56"/>
      <c r="P810" s="56"/>
      <c r="Q810" s="56"/>
      <c r="R810" s="56"/>
      <c r="S810" s="56"/>
      <c r="T810" s="56"/>
      <c r="U810" s="56"/>
      <c r="V810" s="71"/>
      <c r="W810" s="85"/>
    </row>
    <row r="811" spans="1:23" x14ac:dyDescent="0.3">
      <c r="A811" s="1"/>
      <c r="B811" s="14">
        <v>757</v>
      </c>
      <c r="C811" s="69">
        <v>43126</v>
      </c>
      <c r="D811" s="62">
        <v>0.45361111111111113</v>
      </c>
      <c r="E811" s="62">
        <v>0.94108796296296304</v>
      </c>
      <c r="F811" s="70">
        <f t="shared" si="285"/>
        <v>0.48747685185185191</v>
      </c>
      <c r="G811" s="56">
        <v>11.5</v>
      </c>
      <c r="H811" s="55">
        <f t="shared" si="261"/>
        <v>1.5</v>
      </c>
      <c r="I811" s="55">
        <f t="shared" si="275"/>
        <v>10</v>
      </c>
      <c r="J811" s="57">
        <f t="shared" si="260"/>
        <v>0</v>
      </c>
      <c r="K811" s="56">
        <f t="shared" si="276"/>
        <v>0</v>
      </c>
      <c r="L811" s="67">
        <f t="shared" si="277"/>
        <v>0</v>
      </c>
      <c r="M811" s="56">
        <f t="shared" si="284"/>
        <v>0</v>
      </c>
      <c r="N811" s="56"/>
      <c r="O811" s="56"/>
      <c r="P811" s="56"/>
      <c r="Q811" s="56"/>
      <c r="R811" s="56"/>
      <c r="S811" s="56"/>
      <c r="T811" s="56"/>
      <c r="U811" s="56"/>
      <c r="V811" s="71"/>
      <c r="W811" s="85"/>
    </row>
    <row r="812" spans="1:23" x14ac:dyDescent="0.3">
      <c r="A812" s="1"/>
      <c r="B812" s="14">
        <v>758</v>
      </c>
      <c r="C812" s="69">
        <v>43127</v>
      </c>
      <c r="D812" s="62">
        <v>0.54228009259259258</v>
      </c>
      <c r="E812" s="62">
        <v>0.945775462962963</v>
      </c>
      <c r="F812" s="70">
        <f t="shared" si="285"/>
        <v>0.40349537037037042</v>
      </c>
      <c r="G812" s="56">
        <v>9.5</v>
      </c>
      <c r="H812" s="55">
        <f t="shared" si="261"/>
        <v>1.5</v>
      </c>
      <c r="I812" s="55">
        <f t="shared" si="275"/>
        <v>8</v>
      </c>
      <c r="J812" s="57">
        <f>IF(I812-8&lt;0,0,(I812-8))</f>
        <v>0</v>
      </c>
      <c r="K812" s="56">
        <f t="shared" si="276"/>
        <v>0</v>
      </c>
      <c r="L812" s="67">
        <f t="shared" si="277"/>
        <v>0</v>
      </c>
      <c r="M812" s="56">
        <f t="shared" si="284"/>
        <v>0</v>
      </c>
      <c r="N812" s="56"/>
      <c r="O812" s="56"/>
      <c r="P812" s="56"/>
      <c r="Q812" s="56" t="s">
        <v>228</v>
      </c>
      <c r="R812" s="56">
        <f>ROUND(110*2*4/3+110*6*5/3,0)</f>
        <v>1393</v>
      </c>
      <c r="S812" s="56"/>
      <c r="T812" s="56"/>
      <c r="U812" s="56"/>
      <c r="V812" s="71"/>
      <c r="W812" s="85"/>
    </row>
    <row r="813" spans="1:23" x14ac:dyDescent="0.3">
      <c r="A813" s="1"/>
      <c r="B813" s="14">
        <v>759</v>
      </c>
      <c r="C813" s="69">
        <v>43128</v>
      </c>
      <c r="D813" s="62">
        <v>0.42965277777777783</v>
      </c>
      <c r="E813" s="62">
        <v>0.92291666666666661</v>
      </c>
      <c r="F813" s="70">
        <f t="shared" si="285"/>
        <v>0.49326388888888878</v>
      </c>
      <c r="G813" s="56">
        <v>12</v>
      </c>
      <c r="H813" s="55">
        <f t="shared" si="261"/>
        <v>1.5</v>
      </c>
      <c r="I813" s="55">
        <f t="shared" si="275"/>
        <v>10.5</v>
      </c>
      <c r="J813" s="57">
        <f t="shared" ref="J813:J877" si="286">IF(I813-10&lt;0,0,(I813-10))</f>
        <v>0.5</v>
      </c>
      <c r="K813" s="56">
        <f t="shared" si="276"/>
        <v>0.5</v>
      </c>
      <c r="L813" s="67">
        <f t="shared" si="277"/>
        <v>0</v>
      </c>
      <c r="M813" s="56">
        <f t="shared" si="284"/>
        <v>73</v>
      </c>
      <c r="N813" s="56"/>
      <c r="O813" s="56"/>
      <c r="P813" s="56"/>
      <c r="Q813" s="56"/>
      <c r="R813" s="56"/>
      <c r="S813" s="56"/>
      <c r="T813" s="56"/>
      <c r="U813" s="56"/>
      <c r="V813" s="71"/>
      <c r="W813" s="85"/>
    </row>
    <row r="814" spans="1:23" x14ac:dyDescent="0.3">
      <c r="A814" s="1"/>
      <c r="B814" s="14">
        <v>760</v>
      </c>
      <c r="C814" s="69">
        <v>43129</v>
      </c>
      <c r="D814" s="62">
        <v>0.46249999999999997</v>
      </c>
      <c r="E814" s="62">
        <v>0.92057870370370365</v>
      </c>
      <c r="F814" s="70">
        <f t="shared" si="285"/>
        <v>0.45807870370370368</v>
      </c>
      <c r="G814" s="56">
        <v>11</v>
      </c>
      <c r="H814" s="55">
        <f t="shared" si="261"/>
        <v>1.5</v>
      </c>
      <c r="I814" s="55">
        <f t="shared" si="275"/>
        <v>9.5</v>
      </c>
      <c r="J814" s="57">
        <f t="shared" si="286"/>
        <v>0</v>
      </c>
      <c r="K814" s="56">
        <f t="shared" si="276"/>
        <v>0</v>
      </c>
      <c r="L814" s="67">
        <f t="shared" si="277"/>
        <v>0</v>
      </c>
      <c r="M814" s="56">
        <f t="shared" ref="M814:M816" si="287">IF(K814="?",0,ROUND(110*4/3*K814+110*5/3*L814,0))</f>
        <v>0</v>
      </c>
      <c r="N814" s="56"/>
      <c r="O814" s="56"/>
      <c r="P814" s="56"/>
      <c r="Q814" s="56"/>
      <c r="R814" s="56"/>
      <c r="S814" s="56"/>
      <c r="T814" s="56"/>
      <c r="U814" s="56"/>
      <c r="V814" s="71"/>
      <c r="W814" s="85"/>
    </row>
    <row r="815" spans="1:23" x14ac:dyDescent="0.3">
      <c r="A815" s="1"/>
      <c r="B815" s="14">
        <v>761</v>
      </c>
      <c r="C815" s="69">
        <v>43130</v>
      </c>
      <c r="D815" s="62">
        <v>0.46114583333333337</v>
      </c>
      <c r="E815" s="62">
        <v>0.9176157407407407</v>
      </c>
      <c r="F815" s="70">
        <f t="shared" si="285"/>
        <v>0.45646990740740734</v>
      </c>
      <c r="G815" s="56">
        <v>11</v>
      </c>
      <c r="H815" s="55">
        <f t="shared" si="261"/>
        <v>1.5</v>
      </c>
      <c r="I815" s="55">
        <f t="shared" si="275"/>
        <v>9.5</v>
      </c>
      <c r="J815" s="57">
        <f t="shared" si="286"/>
        <v>0</v>
      </c>
      <c r="K815" s="56">
        <f t="shared" si="276"/>
        <v>0</v>
      </c>
      <c r="L815" s="67">
        <f t="shared" si="277"/>
        <v>0</v>
      </c>
      <c r="M815" s="56">
        <f t="shared" si="287"/>
        <v>0</v>
      </c>
      <c r="N815" s="56"/>
      <c r="O815" s="56"/>
      <c r="P815" s="56"/>
      <c r="Q815" s="56"/>
      <c r="R815" s="56"/>
      <c r="S815" s="56"/>
      <c r="T815" s="56"/>
      <c r="U815" s="56"/>
      <c r="V815" s="71"/>
      <c r="W815" s="85"/>
    </row>
    <row r="816" spans="1:23" x14ac:dyDescent="0.3">
      <c r="A816" s="1"/>
      <c r="B816" s="14">
        <v>762</v>
      </c>
      <c r="C816" s="69">
        <v>43131</v>
      </c>
      <c r="D816" s="62">
        <v>0.58365740740740735</v>
      </c>
      <c r="E816" s="62">
        <v>0.91784722222222215</v>
      </c>
      <c r="F816" s="70">
        <f t="shared" si="285"/>
        <v>0.3341898148148148</v>
      </c>
      <c r="G816" s="56">
        <v>8</v>
      </c>
      <c r="H816" s="55">
        <f t="shared" si="261"/>
        <v>0.5</v>
      </c>
      <c r="I816" s="55">
        <f t="shared" si="275"/>
        <v>7.5</v>
      </c>
      <c r="J816" s="57">
        <f>IF(I816-8&lt;0,0,(I816-8))</f>
        <v>0</v>
      </c>
      <c r="K816" s="56">
        <f t="shared" si="276"/>
        <v>0</v>
      </c>
      <c r="L816" s="67">
        <f t="shared" si="277"/>
        <v>0</v>
      </c>
      <c r="M816" s="56">
        <f t="shared" si="287"/>
        <v>0</v>
      </c>
      <c r="N816" s="56"/>
      <c r="O816" s="56"/>
      <c r="P816" s="56"/>
      <c r="Q816" s="56"/>
      <c r="R816" s="56"/>
      <c r="S816" s="56" t="s">
        <v>252</v>
      </c>
      <c r="T816" s="117">
        <v>883</v>
      </c>
      <c r="U816" s="56"/>
      <c r="V816" s="71"/>
      <c r="W816" s="85"/>
    </row>
    <row r="817" spans="1:23" x14ac:dyDescent="0.3">
      <c r="A817" s="8" t="s">
        <v>18</v>
      </c>
      <c r="B817" s="14">
        <v>763</v>
      </c>
      <c r="C817" s="69">
        <v>43132</v>
      </c>
      <c r="D817" s="184" t="s">
        <v>25</v>
      </c>
      <c r="E817" s="185"/>
      <c r="F817" s="62"/>
      <c r="G817" s="56"/>
      <c r="H817" s="55"/>
      <c r="I817" s="56"/>
      <c r="J817" s="56">
        <f t="shared" si="286"/>
        <v>0</v>
      </c>
      <c r="K817" s="56"/>
      <c r="L817" s="118"/>
      <c r="M817" s="56"/>
      <c r="N817" s="56"/>
      <c r="O817" s="56"/>
      <c r="P817" s="56"/>
      <c r="Q817" s="56"/>
      <c r="R817" s="56"/>
      <c r="S817" s="56"/>
      <c r="T817" s="56"/>
      <c r="U817" s="56"/>
      <c r="V817" s="71"/>
      <c r="W817" s="85"/>
    </row>
    <row r="818" spans="1:23" x14ac:dyDescent="0.3">
      <c r="A818" s="1" t="s">
        <v>54</v>
      </c>
      <c r="B818" s="14">
        <v>764</v>
      </c>
      <c r="C818" s="69">
        <v>43133</v>
      </c>
      <c r="D818" s="62">
        <v>0.45476851851851857</v>
      </c>
      <c r="E818" s="62">
        <v>0.94550925925925933</v>
      </c>
      <c r="F818" s="70">
        <f t="shared" ref="F818:F881" si="288">E818-D818</f>
        <v>0.49074074074074076</v>
      </c>
      <c r="G818" s="56">
        <v>12</v>
      </c>
      <c r="H818" s="55">
        <f t="shared" ref="H818:H863" si="289">IF(G818&gt;=9,1.5,0.5)</f>
        <v>1.5</v>
      </c>
      <c r="I818" s="55">
        <f>IF((G818="？"),"?",(G818-H818))</f>
        <v>10.5</v>
      </c>
      <c r="J818" s="57">
        <f t="shared" si="286"/>
        <v>0.5</v>
      </c>
      <c r="K818" s="56">
        <f>IF(2&lt;J818,2,J818)</f>
        <v>0.5</v>
      </c>
      <c r="L818" s="67">
        <f>J818-K818</f>
        <v>0</v>
      </c>
      <c r="M818" s="56">
        <f>IF(K818="?",0,ROUND(109*4/3*K818+109*5/3*L818,0))</f>
        <v>73</v>
      </c>
      <c r="N818" s="56"/>
      <c r="O818" s="56"/>
      <c r="P818" s="56"/>
      <c r="Q818" s="56"/>
      <c r="R818" s="56"/>
      <c r="S818" s="56"/>
      <c r="T818" s="56"/>
      <c r="U818" s="56"/>
      <c r="V818" s="71"/>
      <c r="W818" s="85"/>
    </row>
    <row r="819" spans="1:23" x14ac:dyDescent="0.3">
      <c r="A819" s="1" t="s">
        <v>57</v>
      </c>
      <c r="B819" s="14">
        <v>765</v>
      </c>
      <c r="C819" s="69">
        <v>43134</v>
      </c>
      <c r="D819" s="62">
        <v>0.43787037037037035</v>
      </c>
      <c r="E819" s="62">
        <v>0.88515046296296296</v>
      </c>
      <c r="F819" s="70">
        <f t="shared" si="288"/>
        <v>0.4472800925925926</v>
      </c>
      <c r="G819" s="56">
        <v>10.5</v>
      </c>
      <c r="H819" s="55">
        <f t="shared" si="289"/>
        <v>1.5</v>
      </c>
      <c r="I819" s="55">
        <f t="shared" ref="I819:I846" si="290">IF((G819="？"),"?",(G819-H819))</f>
        <v>9</v>
      </c>
      <c r="J819" s="57">
        <f t="shared" si="286"/>
        <v>0</v>
      </c>
      <c r="K819" s="56">
        <f t="shared" ref="K819:K846" si="291">IF(2&lt;J819,2,J819)</f>
        <v>0</v>
      </c>
      <c r="L819" s="67">
        <f t="shared" ref="L819:L846" si="292">J819-K819</f>
        <v>0</v>
      </c>
      <c r="M819" s="56">
        <f t="shared" ref="M819:M846" si="293">IF(K819="?",0,ROUND(109*4/3*K819+109*5/3*L819,0))</f>
        <v>0</v>
      </c>
      <c r="N819" s="56"/>
      <c r="O819" s="56"/>
      <c r="P819" s="56"/>
      <c r="Q819" s="56"/>
      <c r="R819" s="56"/>
      <c r="S819" s="56"/>
      <c r="T819" s="56"/>
      <c r="U819" s="56"/>
      <c r="V819" s="71"/>
      <c r="W819" s="85"/>
    </row>
    <row r="820" spans="1:23" x14ac:dyDescent="0.3">
      <c r="A820" s="1" t="s">
        <v>55</v>
      </c>
      <c r="B820" s="14">
        <v>766</v>
      </c>
      <c r="C820" s="69">
        <v>43135</v>
      </c>
      <c r="D820" s="62">
        <v>0.50324074074074077</v>
      </c>
      <c r="E820" s="62">
        <v>0.91666666666666663</v>
      </c>
      <c r="F820" s="70">
        <f t="shared" si="288"/>
        <v>0.41342592592592586</v>
      </c>
      <c r="G820" s="56">
        <v>10</v>
      </c>
      <c r="H820" s="55">
        <f t="shared" si="289"/>
        <v>1.5</v>
      </c>
      <c r="I820" s="55">
        <f t="shared" si="290"/>
        <v>8.5</v>
      </c>
      <c r="J820" s="57">
        <f>IF(I820-8&lt;0,0,(I820-8))</f>
        <v>0.5</v>
      </c>
      <c r="K820" s="56">
        <f t="shared" si="291"/>
        <v>0.5</v>
      </c>
      <c r="L820" s="67">
        <f t="shared" si="292"/>
        <v>0</v>
      </c>
      <c r="M820" s="56">
        <f t="shared" si="293"/>
        <v>73</v>
      </c>
      <c r="N820" s="56">
        <v>1</v>
      </c>
      <c r="O820" s="56">
        <v>0</v>
      </c>
      <c r="P820" s="56">
        <f>IF(O820&gt;6,ROUND(N820*4/3*109+6*5/3*109+(O820-6)*8/3*109,0),ROUND(N820*4/3*109+O820*5/3*109,0))</f>
        <v>145</v>
      </c>
      <c r="Q820" s="56" t="s">
        <v>228</v>
      </c>
      <c r="R820" s="56">
        <f>ROUND(109*2*4/3+109*6*5/3+109*4*8/3,0)</f>
        <v>2543</v>
      </c>
      <c r="S820" s="56"/>
      <c r="T820" s="56"/>
      <c r="U820" s="56"/>
      <c r="V820" s="71"/>
      <c r="W820" s="85"/>
    </row>
    <row r="821" spans="1:23" x14ac:dyDescent="0.3">
      <c r="A821" s="1" t="s">
        <v>56</v>
      </c>
      <c r="B821" s="14">
        <v>767</v>
      </c>
      <c r="C821" s="69">
        <v>43136</v>
      </c>
      <c r="D821" s="62">
        <v>0.45524305555555555</v>
      </c>
      <c r="E821" s="62">
        <v>0.91682870370370362</v>
      </c>
      <c r="F821" s="70">
        <f t="shared" si="288"/>
        <v>0.46158564814814806</v>
      </c>
      <c r="G821" s="56">
        <v>11</v>
      </c>
      <c r="H821" s="55">
        <f t="shared" si="289"/>
        <v>1.5</v>
      </c>
      <c r="I821" s="55">
        <f t="shared" si="290"/>
        <v>9.5</v>
      </c>
      <c r="J821" s="57">
        <f t="shared" si="286"/>
        <v>0</v>
      </c>
      <c r="K821" s="56">
        <f t="shared" si="291"/>
        <v>0</v>
      </c>
      <c r="L821" s="67">
        <f t="shared" si="292"/>
        <v>0</v>
      </c>
      <c r="M821" s="56">
        <f t="shared" si="293"/>
        <v>0</v>
      </c>
      <c r="N821" s="56">
        <v>2</v>
      </c>
      <c r="O821" s="56">
        <v>7.5</v>
      </c>
      <c r="P821" s="56">
        <f>IF(O821&gt;6,ROUND(N821*4/3*109+6*5/3*109+(O821-6)*8/3*109,0),ROUND(N821*4/3*109+O821*5/3*109,0))</f>
        <v>1817</v>
      </c>
      <c r="Q821" s="56"/>
      <c r="R821" s="56"/>
      <c r="S821" s="56"/>
      <c r="T821" s="56"/>
      <c r="U821" s="56"/>
      <c r="V821" s="71"/>
      <c r="W821" s="85"/>
    </row>
    <row r="822" spans="1:23" x14ac:dyDescent="0.3">
      <c r="A822" s="1"/>
      <c r="B822" s="14">
        <v>768</v>
      </c>
      <c r="C822" s="69">
        <v>43137</v>
      </c>
      <c r="D822" s="184" t="s">
        <v>25</v>
      </c>
      <c r="E822" s="185"/>
      <c r="F822" s="70"/>
      <c r="G822" s="56"/>
      <c r="H822" s="55"/>
      <c r="I822" s="55"/>
      <c r="J822" s="57">
        <f t="shared" si="286"/>
        <v>0</v>
      </c>
      <c r="K822" s="56"/>
      <c r="L822" s="67"/>
      <c r="M822" s="56">
        <f t="shared" si="293"/>
        <v>0</v>
      </c>
      <c r="N822" s="56"/>
      <c r="O822" s="56"/>
      <c r="P822" s="56"/>
      <c r="Q822" s="56"/>
      <c r="R822" s="56"/>
      <c r="S822" s="56"/>
      <c r="T822" s="56"/>
      <c r="U822" s="56"/>
      <c r="V822" s="71"/>
      <c r="W822" s="85"/>
    </row>
    <row r="823" spans="1:23" x14ac:dyDescent="0.3">
      <c r="A823" s="1"/>
      <c r="B823" s="14">
        <v>769</v>
      </c>
      <c r="C823" s="69">
        <v>43138</v>
      </c>
      <c r="D823" s="184" t="s">
        <v>25</v>
      </c>
      <c r="E823" s="185"/>
      <c r="F823" s="70"/>
      <c r="G823" s="56"/>
      <c r="H823" s="55"/>
      <c r="I823" s="55"/>
      <c r="J823" s="57">
        <f t="shared" si="286"/>
        <v>0</v>
      </c>
      <c r="K823" s="56"/>
      <c r="L823" s="67"/>
      <c r="M823" s="56">
        <f t="shared" si="293"/>
        <v>0</v>
      </c>
      <c r="N823" s="56"/>
      <c r="O823" s="56"/>
      <c r="P823" s="56"/>
      <c r="Q823" s="56"/>
      <c r="R823" s="56"/>
      <c r="S823" s="56"/>
      <c r="T823" s="56"/>
      <c r="U823" s="56"/>
      <c r="V823" s="71"/>
      <c r="W823" s="85"/>
    </row>
    <row r="824" spans="1:23" x14ac:dyDescent="0.3">
      <c r="A824" s="1"/>
      <c r="B824" s="14">
        <v>770</v>
      </c>
      <c r="C824" s="69">
        <v>43139</v>
      </c>
      <c r="D824" s="62">
        <v>0.46391203703703704</v>
      </c>
      <c r="E824" s="62" t="s">
        <v>58</v>
      </c>
      <c r="F824" s="56"/>
      <c r="G824" s="56">
        <v>11.5</v>
      </c>
      <c r="H824" s="55">
        <f t="shared" si="289"/>
        <v>1.5</v>
      </c>
      <c r="I824" s="55">
        <f t="shared" si="290"/>
        <v>10</v>
      </c>
      <c r="J824" s="57">
        <f t="shared" si="286"/>
        <v>0</v>
      </c>
      <c r="K824" s="56">
        <f t="shared" si="291"/>
        <v>0</v>
      </c>
      <c r="L824" s="67">
        <f t="shared" si="292"/>
        <v>0</v>
      </c>
      <c r="M824" s="56">
        <f t="shared" si="293"/>
        <v>0</v>
      </c>
      <c r="N824" s="56">
        <v>2</v>
      </c>
      <c r="O824" s="56">
        <v>8</v>
      </c>
      <c r="P824" s="56">
        <f t="shared" ref="P824" si="294">IF(O824&gt;6,ROUND(N824*4/3*109+6*5/3*109+(O824-6)*8/3*109,0),ROUND(N824*4/3*109+O824*5/3*109,0))</f>
        <v>1962</v>
      </c>
      <c r="Q824" s="56"/>
      <c r="R824" s="56"/>
      <c r="S824" s="56"/>
      <c r="T824" s="56"/>
      <c r="U824" s="56"/>
      <c r="V824" s="71"/>
      <c r="W824" s="85"/>
    </row>
    <row r="825" spans="1:23" x14ac:dyDescent="0.3">
      <c r="A825" s="1"/>
      <c r="B825" s="14"/>
      <c r="C825" s="19" t="s">
        <v>5</v>
      </c>
      <c r="D825" s="19"/>
      <c r="E825" s="19"/>
      <c r="F825" s="20"/>
      <c r="G825" s="21">
        <f t="shared" ref="G825:M825" si="295">SUM(G797:G824)</f>
        <v>246</v>
      </c>
      <c r="H825" s="21">
        <f t="shared" si="295"/>
        <v>32</v>
      </c>
      <c r="I825" s="21">
        <f t="shared" si="295"/>
        <v>214</v>
      </c>
      <c r="J825" s="21">
        <f t="shared" si="295"/>
        <v>3</v>
      </c>
      <c r="K825" s="21">
        <f t="shared" si="295"/>
        <v>3</v>
      </c>
      <c r="L825" s="111">
        <f t="shared" si="295"/>
        <v>0</v>
      </c>
      <c r="M825" s="21">
        <f t="shared" si="295"/>
        <v>439</v>
      </c>
      <c r="N825" s="21">
        <f t="shared" ref="N825:P825" si="296">SUM(N797:N824)</f>
        <v>5</v>
      </c>
      <c r="O825" s="21">
        <f t="shared" si="296"/>
        <v>15.5</v>
      </c>
      <c r="P825" s="21">
        <f t="shared" si="296"/>
        <v>3924</v>
      </c>
      <c r="Q825" s="21">
        <v>3</v>
      </c>
      <c r="R825" s="21">
        <f t="shared" ref="R825:V825" si="297">SUM(R797:R824)</f>
        <v>6503</v>
      </c>
      <c r="S825" s="21">
        <v>1</v>
      </c>
      <c r="T825" s="21">
        <f t="shared" si="297"/>
        <v>883</v>
      </c>
      <c r="U825" s="21">
        <f t="shared" si="297"/>
        <v>0</v>
      </c>
      <c r="V825" s="21">
        <f t="shared" si="297"/>
        <v>0</v>
      </c>
      <c r="W825" s="106" t="s">
        <v>66</v>
      </c>
    </row>
    <row r="826" spans="1:23" ht="32.4" x14ac:dyDescent="0.3">
      <c r="A826" s="48"/>
      <c r="B826" s="126"/>
      <c r="C826" s="116" t="s">
        <v>230</v>
      </c>
      <c r="D826" s="109"/>
      <c r="E826" s="110"/>
      <c r="F826" s="20"/>
      <c r="G826" s="21">
        <f>G825-G808-G812-G820-G816</f>
        <v>207.5</v>
      </c>
      <c r="H826" s="21">
        <f t="shared" ref="H826:M826" si="298">H825-H808-H812-H820-H816</f>
        <v>27</v>
      </c>
      <c r="I826" s="21">
        <f t="shared" si="298"/>
        <v>180.5</v>
      </c>
      <c r="J826" s="21">
        <f t="shared" si="298"/>
        <v>1</v>
      </c>
      <c r="K826" s="21">
        <f t="shared" si="298"/>
        <v>1</v>
      </c>
      <c r="L826" s="21">
        <f t="shared" si="298"/>
        <v>0</v>
      </c>
      <c r="M826" s="21">
        <f t="shared" si="298"/>
        <v>146</v>
      </c>
      <c r="N826" s="21">
        <f t="shared" ref="N826:P826" si="299">N825</f>
        <v>5</v>
      </c>
      <c r="O826" s="21">
        <f t="shared" si="299"/>
        <v>15.5</v>
      </c>
      <c r="P826" s="21">
        <f t="shared" si="299"/>
        <v>3924</v>
      </c>
      <c r="Q826" s="21">
        <f t="shared" ref="Q826:V826" si="300">Q825</f>
        <v>3</v>
      </c>
      <c r="R826" s="21">
        <f t="shared" si="300"/>
        <v>6503</v>
      </c>
      <c r="S826" s="21">
        <f t="shared" si="300"/>
        <v>1</v>
      </c>
      <c r="T826" s="21">
        <f t="shared" si="300"/>
        <v>883</v>
      </c>
      <c r="U826" s="21">
        <f t="shared" si="300"/>
        <v>0</v>
      </c>
      <c r="V826" s="21">
        <f t="shared" si="300"/>
        <v>0</v>
      </c>
      <c r="W826" s="21"/>
    </row>
    <row r="827" spans="1:23" x14ac:dyDescent="0.3">
      <c r="A827" s="1"/>
      <c r="B827" s="14">
        <v>771</v>
      </c>
      <c r="C827" s="36">
        <v>43140</v>
      </c>
      <c r="D827" s="25">
        <v>0.46271990740740737</v>
      </c>
      <c r="E827" s="25">
        <v>0.92466435185185192</v>
      </c>
      <c r="F827" s="37">
        <f t="shared" si="288"/>
        <v>0.46194444444444455</v>
      </c>
      <c r="G827" s="38">
        <v>11</v>
      </c>
      <c r="H827" s="38">
        <f t="shared" si="289"/>
        <v>1.5</v>
      </c>
      <c r="I827" s="17">
        <f t="shared" si="290"/>
        <v>9.5</v>
      </c>
      <c r="J827" s="13">
        <f t="shared" si="286"/>
        <v>0</v>
      </c>
      <c r="K827" s="38">
        <f t="shared" si="291"/>
        <v>0</v>
      </c>
      <c r="L827" s="33">
        <f t="shared" si="292"/>
        <v>0</v>
      </c>
      <c r="M827" s="38">
        <f t="shared" si="293"/>
        <v>0</v>
      </c>
      <c r="N827" s="38"/>
      <c r="O827" s="38"/>
      <c r="P827" s="38"/>
      <c r="Q827" s="38"/>
      <c r="R827" s="38"/>
      <c r="S827" s="38"/>
      <c r="T827" s="38"/>
      <c r="U827" s="38"/>
      <c r="V827" s="150"/>
      <c r="W827" s="85"/>
    </row>
    <row r="828" spans="1:23" x14ac:dyDescent="0.3">
      <c r="A828" s="1"/>
      <c r="B828" s="14">
        <v>772</v>
      </c>
      <c r="C828" s="36">
        <v>43141</v>
      </c>
      <c r="D828" s="25">
        <v>0.5491435185185185</v>
      </c>
      <c r="E828" s="25">
        <v>0.93363425925925936</v>
      </c>
      <c r="F828" s="37">
        <f t="shared" si="288"/>
        <v>0.38449074074074086</v>
      </c>
      <c r="G828" s="38">
        <v>9</v>
      </c>
      <c r="H828" s="38">
        <f t="shared" si="289"/>
        <v>1.5</v>
      </c>
      <c r="I828" s="17">
        <f t="shared" si="290"/>
        <v>7.5</v>
      </c>
      <c r="J828" s="13">
        <f t="shared" si="286"/>
        <v>0</v>
      </c>
      <c r="K828" s="38">
        <f t="shared" si="291"/>
        <v>0</v>
      </c>
      <c r="L828" s="33">
        <f t="shared" si="292"/>
        <v>0</v>
      </c>
      <c r="M828" s="38">
        <f t="shared" si="293"/>
        <v>0</v>
      </c>
      <c r="N828" s="38"/>
      <c r="O828" s="38"/>
      <c r="P828" s="38"/>
      <c r="Q828" s="38"/>
      <c r="R828" s="38"/>
      <c r="S828" s="38"/>
      <c r="T828" s="38"/>
      <c r="U828" s="38"/>
      <c r="V828" s="150"/>
      <c r="W828" s="85"/>
    </row>
    <row r="829" spans="1:23" x14ac:dyDescent="0.3">
      <c r="A829" s="1"/>
      <c r="B829" s="14">
        <v>773</v>
      </c>
      <c r="C829" s="36">
        <v>43142</v>
      </c>
      <c r="D829" s="25">
        <v>0.44045138888888885</v>
      </c>
      <c r="E829" s="25">
        <v>0.90136574074074083</v>
      </c>
      <c r="F829" s="37">
        <f t="shared" si="288"/>
        <v>0.46091435185185198</v>
      </c>
      <c r="G829" s="38">
        <v>11</v>
      </c>
      <c r="H829" s="38">
        <f t="shared" si="289"/>
        <v>1.5</v>
      </c>
      <c r="I829" s="17">
        <f t="shared" si="290"/>
        <v>9.5</v>
      </c>
      <c r="J829" s="13">
        <f t="shared" si="286"/>
        <v>0</v>
      </c>
      <c r="K829" s="38">
        <f t="shared" si="291"/>
        <v>0</v>
      </c>
      <c r="L829" s="33">
        <f t="shared" si="292"/>
        <v>0</v>
      </c>
      <c r="M829" s="38">
        <f t="shared" si="293"/>
        <v>0</v>
      </c>
      <c r="N829" s="38"/>
      <c r="O829" s="38"/>
      <c r="P829" s="38"/>
      <c r="Q829" s="38"/>
      <c r="R829" s="38"/>
      <c r="S829" s="38"/>
      <c r="T829" s="38"/>
      <c r="U829" s="38"/>
      <c r="V829" s="150"/>
      <c r="W829" s="85"/>
    </row>
    <row r="830" spans="1:23" x14ac:dyDescent="0.3">
      <c r="A830" s="1"/>
      <c r="B830" s="14">
        <v>774</v>
      </c>
      <c r="C830" s="36">
        <v>43143</v>
      </c>
      <c r="D830" s="178" t="s">
        <v>25</v>
      </c>
      <c r="E830" s="179"/>
      <c r="F830" s="37"/>
      <c r="G830" s="38"/>
      <c r="H830" s="38"/>
      <c r="I830" s="17"/>
      <c r="J830" s="13">
        <f t="shared" si="286"/>
        <v>0</v>
      </c>
      <c r="K830" s="38"/>
      <c r="L830" s="33"/>
      <c r="M830" s="38">
        <f t="shared" si="293"/>
        <v>0</v>
      </c>
      <c r="N830" s="38"/>
      <c r="O830" s="38"/>
      <c r="P830" s="38"/>
      <c r="Q830" s="38"/>
      <c r="R830" s="38"/>
      <c r="S830" s="38"/>
      <c r="T830" s="38"/>
      <c r="U830" s="38"/>
      <c r="V830" s="150"/>
      <c r="W830" s="85"/>
    </row>
    <row r="831" spans="1:23" x14ac:dyDescent="0.3">
      <c r="A831" s="1"/>
      <c r="B831" s="14">
        <v>775</v>
      </c>
      <c r="C831" s="36">
        <v>43144</v>
      </c>
      <c r="D831" s="25">
        <v>0.46226851851851852</v>
      </c>
      <c r="E831" s="25">
        <v>0.91700231481481476</v>
      </c>
      <c r="F831" s="37">
        <f t="shared" si="288"/>
        <v>0.45473379629629623</v>
      </c>
      <c r="G831" s="38">
        <v>11</v>
      </c>
      <c r="H831" s="38">
        <f t="shared" si="289"/>
        <v>1.5</v>
      </c>
      <c r="I831" s="17">
        <f t="shared" si="290"/>
        <v>9.5</v>
      </c>
      <c r="J831" s="13">
        <f>IF(I831-8&lt;0,0,(I831-8))</f>
        <v>1.5</v>
      </c>
      <c r="K831" s="38">
        <f t="shared" si="291"/>
        <v>1.5</v>
      </c>
      <c r="L831" s="33">
        <f t="shared" si="292"/>
        <v>0</v>
      </c>
      <c r="M831" s="38">
        <f t="shared" si="293"/>
        <v>218</v>
      </c>
      <c r="N831" s="38"/>
      <c r="O831" s="38"/>
      <c r="P831" s="38"/>
      <c r="Q831" s="38" t="s">
        <v>228</v>
      </c>
      <c r="R831" s="38">
        <f>ROUND(109*2*4/3+109*6*5/3+109*4*8/3,0)</f>
        <v>2543</v>
      </c>
      <c r="S831" s="38"/>
      <c r="T831" s="38"/>
      <c r="U831" s="38"/>
      <c r="V831" s="150"/>
      <c r="W831" s="85"/>
    </row>
    <row r="832" spans="1:23" x14ac:dyDescent="0.3">
      <c r="A832" s="1"/>
      <c r="B832" s="14">
        <v>776</v>
      </c>
      <c r="C832" s="36">
        <v>43145</v>
      </c>
      <c r="D832" s="25">
        <v>0.46530092592592592</v>
      </c>
      <c r="E832" s="25">
        <v>0.94013888888888886</v>
      </c>
      <c r="F832" s="37">
        <f t="shared" si="288"/>
        <v>0.47483796296296293</v>
      </c>
      <c r="G832" s="38">
        <v>11.5</v>
      </c>
      <c r="H832" s="38">
        <f t="shared" si="289"/>
        <v>1.5</v>
      </c>
      <c r="I832" s="17">
        <f t="shared" si="290"/>
        <v>10</v>
      </c>
      <c r="J832" s="13">
        <f t="shared" si="286"/>
        <v>0</v>
      </c>
      <c r="K832" s="38">
        <f t="shared" si="291"/>
        <v>0</v>
      </c>
      <c r="L832" s="33">
        <f t="shared" si="292"/>
        <v>0</v>
      </c>
      <c r="M832" s="38">
        <f t="shared" si="293"/>
        <v>0</v>
      </c>
      <c r="N832" s="38"/>
      <c r="O832" s="38"/>
      <c r="P832" s="38"/>
      <c r="Q832" s="38"/>
      <c r="R832" s="38"/>
      <c r="S832" s="38"/>
      <c r="T832" s="38"/>
      <c r="U832" s="38"/>
      <c r="V832" s="150"/>
      <c r="W832" s="85"/>
    </row>
    <row r="833" spans="1:23" ht="32.4" x14ac:dyDescent="0.3">
      <c r="A833" s="1"/>
      <c r="B833" s="14">
        <v>777</v>
      </c>
      <c r="C833" s="35">
        <v>43146</v>
      </c>
      <c r="D833" s="25">
        <v>0.44047453703703704</v>
      </c>
      <c r="E833" s="25">
        <v>0.70942129629629624</v>
      </c>
      <c r="F833" s="37">
        <f t="shared" si="288"/>
        <v>0.2689467592592592</v>
      </c>
      <c r="G833" s="38">
        <v>6.5</v>
      </c>
      <c r="H833" s="38">
        <f t="shared" si="289"/>
        <v>0.5</v>
      </c>
      <c r="I833" s="17">
        <f t="shared" si="290"/>
        <v>6</v>
      </c>
      <c r="J833" s="13">
        <f t="shared" si="286"/>
        <v>0</v>
      </c>
      <c r="K833" s="38">
        <f t="shared" si="291"/>
        <v>0</v>
      </c>
      <c r="L833" s="33">
        <f t="shared" si="292"/>
        <v>0</v>
      </c>
      <c r="M833" s="38">
        <f t="shared" si="293"/>
        <v>0</v>
      </c>
      <c r="N833" s="38"/>
      <c r="O833" s="38"/>
      <c r="P833" s="38"/>
      <c r="Q833" s="38"/>
      <c r="R833" s="38"/>
      <c r="S833" s="38"/>
      <c r="T833" s="38"/>
      <c r="U833" s="38"/>
      <c r="V833" s="151"/>
      <c r="W833" s="85" t="s">
        <v>275</v>
      </c>
    </row>
    <row r="834" spans="1:23" ht="32.4" x14ac:dyDescent="0.3">
      <c r="A834" s="1"/>
      <c r="B834" s="14">
        <v>778</v>
      </c>
      <c r="C834" s="35">
        <v>43147</v>
      </c>
      <c r="D834" s="25">
        <v>0.43937500000000002</v>
      </c>
      <c r="E834" s="25">
        <v>0.79484953703703709</v>
      </c>
      <c r="F834" s="37">
        <f t="shared" si="288"/>
        <v>0.35547453703703707</v>
      </c>
      <c r="G834" s="38">
        <v>8.5</v>
      </c>
      <c r="H834" s="38">
        <f t="shared" si="289"/>
        <v>0.5</v>
      </c>
      <c r="I834" s="17">
        <f t="shared" si="290"/>
        <v>8</v>
      </c>
      <c r="J834" s="13">
        <f t="shared" si="286"/>
        <v>0</v>
      </c>
      <c r="K834" s="38">
        <f t="shared" si="291"/>
        <v>0</v>
      </c>
      <c r="L834" s="33">
        <f t="shared" si="292"/>
        <v>0</v>
      </c>
      <c r="M834" s="38">
        <f t="shared" si="293"/>
        <v>0</v>
      </c>
      <c r="N834" s="38"/>
      <c r="O834" s="38"/>
      <c r="P834" s="38"/>
      <c r="Q834" s="38"/>
      <c r="R834" s="38"/>
      <c r="S834" s="38"/>
      <c r="T834" s="38"/>
      <c r="U834" s="38"/>
      <c r="V834" s="151"/>
      <c r="W834" s="85" t="s">
        <v>276</v>
      </c>
    </row>
    <row r="835" spans="1:23" ht="32.4" x14ac:dyDescent="0.3">
      <c r="A835" s="1"/>
      <c r="B835" s="14">
        <v>779</v>
      </c>
      <c r="C835" s="35">
        <v>43148</v>
      </c>
      <c r="D835" s="25">
        <v>0.44040509259259258</v>
      </c>
      <c r="E835" s="25">
        <v>0.9418171296296296</v>
      </c>
      <c r="F835" s="37">
        <f t="shared" si="288"/>
        <v>0.50141203703703696</v>
      </c>
      <c r="G835" s="38">
        <v>12</v>
      </c>
      <c r="H835" s="38">
        <f t="shared" si="289"/>
        <v>1.5</v>
      </c>
      <c r="I835" s="17">
        <f t="shared" si="290"/>
        <v>10.5</v>
      </c>
      <c r="J835" s="13">
        <f t="shared" si="286"/>
        <v>0.5</v>
      </c>
      <c r="K835" s="38">
        <f t="shared" si="291"/>
        <v>0.5</v>
      </c>
      <c r="L835" s="33">
        <f t="shared" si="292"/>
        <v>0</v>
      </c>
      <c r="M835" s="38">
        <f t="shared" si="293"/>
        <v>73</v>
      </c>
      <c r="N835" s="38"/>
      <c r="O835" s="38"/>
      <c r="P835" s="38"/>
      <c r="Q835" s="38"/>
      <c r="R835" s="38"/>
      <c r="S835" s="38"/>
      <c r="T835" s="38"/>
      <c r="U835" s="38"/>
      <c r="V835" s="151"/>
      <c r="W835" s="85" t="s">
        <v>277</v>
      </c>
    </row>
    <row r="836" spans="1:23" ht="32.4" x14ac:dyDescent="0.3">
      <c r="A836" s="1"/>
      <c r="B836" s="14">
        <v>780</v>
      </c>
      <c r="C836" s="35">
        <v>43149</v>
      </c>
      <c r="D836" s="178" t="s">
        <v>25</v>
      </c>
      <c r="E836" s="179"/>
      <c r="F836" s="37"/>
      <c r="G836" s="38"/>
      <c r="H836" s="38"/>
      <c r="I836" s="17"/>
      <c r="J836" s="13">
        <f t="shared" si="286"/>
        <v>0</v>
      </c>
      <c r="K836" s="38"/>
      <c r="L836" s="33"/>
      <c r="M836" s="38">
        <f t="shared" si="293"/>
        <v>0</v>
      </c>
      <c r="N836" s="38"/>
      <c r="O836" s="38"/>
      <c r="P836" s="38"/>
      <c r="Q836" s="38"/>
      <c r="R836" s="38"/>
      <c r="S836" s="38"/>
      <c r="T836" s="38"/>
      <c r="U836" s="38"/>
      <c r="V836" s="150"/>
      <c r="W836" s="85" t="s">
        <v>278</v>
      </c>
    </row>
    <row r="837" spans="1:23" x14ac:dyDescent="0.3">
      <c r="A837" s="1"/>
      <c r="B837" s="14">
        <v>781</v>
      </c>
      <c r="C837" s="36">
        <v>43150</v>
      </c>
      <c r="D837" s="25">
        <v>0.43637731481481484</v>
      </c>
      <c r="E837" s="25">
        <v>0.93924768518518509</v>
      </c>
      <c r="F837" s="37">
        <f t="shared" si="288"/>
        <v>0.5028703703703703</v>
      </c>
      <c r="G837" s="38">
        <v>12</v>
      </c>
      <c r="H837" s="38">
        <f t="shared" si="289"/>
        <v>1.5</v>
      </c>
      <c r="I837" s="17">
        <f t="shared" si="290"/>
        <v>10.5</v>
      </c>
      <c r="J837" s="13">
        <f t="shared" si="286"/>
        <v>0.5</v>
      </c>
      <c r="K837" s="38">
        <f t="shared" si="291"/>
        <v>0.5</v>
      </c>
      <c r="L837" s="33">
        <f t="shared" si="292"/>
        <v>0</v>
      </c>
      <c r="M837" s="38">
        <f t="shared" si="293"/>
        <v>73</v>
      </c>
      <c r="N837" s="38"/>
      <c r="O837" s="38"/>
      <c r="P837" s="38"/>
      <c r="Q837" s="38"/>
      <c r="R837" s="38"/>
      <c r="S837" s="38"/>
      <c r="T837" s="38"/>
      <c r="U837" s="38"/>
      <c r="V837" s="150"/>
      <c r="W837" s="85"/>
    </row>
    <row r="838" spans="1:23" x14ac:dyDescent="0.3">
      <c r="A838" s="1"/>
      <c r="B838" s="14">
        <v>782</v>
      </c>
      <c r="C838" s="36">
        <v>43151</v>
      </c>
      <c r="D838" s="25">
        <v>0.4299074074074074</v>
      </c>
      <c r="E838" s="25">
        <v>0.91917824074074073</v>
      </c>
      <c r="F838" s="37">
        <f t="shared" si="288"/>
        <v>0.48927083333333332</v>
      </c>
      <c r="G838" s="38">
        <v>11.5</v>
      </c>
      <c r="H838" s="38">
        <f t="shared" si="289"/>
        <v>1.5</v>
      </c>
      <c r="I838" s="17">
        <f t="shared" si="290"/>
        <v>10</v>
      </c>
      <c r="J838" s="13">
        <f>IF(I838-8&lt;0,0,(I838-8))</f>
        <v>2</v>
      </c>
      <c r="K838" s="38">
        <f t="shared" si="291"/>
        <v>2</v>
      </c>
      <c r="L838" s="33">
        <f t="shared" si="292"/>
        <v>0</v>
      </c>
      <c r="M838" s="38">
        <f t="shared" si="293"/>
        <v>291</v>
      </c>
      <c r="N838" s="38"/>
      <c r="O838" s="38"/>
      <c r="P838" s="38"/>
      <c r="Q838" s="38"/>
      <c r="R838" s="38"/>
      <c r="S838" s="38"/>
      <c r="T838" s="38"/>
      <c r="U838" s="38" t="s">
        <v>228</v>
      </c>
      <c r="V838" s="151">
        <v>873</v>
      </c>
      <c r="W838" s="85"/>
    </row>
    <row r="839" spans="1:23" x14ac:dyDescent="0.3">
      <c r="A839" s="1"/>
      <c r="B839" s="14">
        <v>783</v>
      </c>
      <c r="C839" s="36">
        <v>43152</v>
      </c>
      <c r="D839" s="178" t="s">
        <v>25</v>
      </c>
      <c r="E839" s="179"/>
      <c r="F839" s="37"/>
      <c r="G839" s="38"/>
      <c r="H839" s="38"/>
      <c r="I839" s="17"/>
      <c r="J839" s="13">
        <f t="shared" si="286"/>
        <v>0</v>
      </c>
      <c r="K839" s="38"/>
      <c r="L839" s="33"/>
      <c r="M839" s="38">
        <f t="shared" si="293"/>
        <v>0</v>
      </c>
      <c r="N839" s="38"/>
      <c r="O839" s="38"/>
      <c r="P839" s="38"/>
      <c r="Q839" s="38"/>
      <c r="R839" s="38"/>
      <c r="S839" s="38"/>
      <c r="T839" s="38"/>
      <c r="U839" s="38"/>
      <c r="V839" s="150"/>
      <c r="W839" s="85"/>
    </row>
    <row r="840" spans="1:23" x14ac:dyDescent="0.3">
      <c r="A840" s="1"/>
      <c r="B840" s="14">
        <v>784</v>
      </c>
      <c r="C840" s="36">
        <v>43153</v>
      </c>
      <c r="D840" s="25">
        <v>0.53238425925925925</v>
      </c>
      <c r="E840" s="25">
        <v>0.91829861111111111</v>
      </c>
      <c r="F840" s="37">
        <f t="shared" si="288"/>
        <v>0.38591435185185186</v>
      </c>
      <c r="G840" s="38">
        <v>9.5</v>
      </c>
      <c r="H840" s="38">
        <f t="shared" si="289"/>
        <v>1.5</v>
      </c>
      <c r="I840" s="17">
        <f t="shared" si="290"/>
        <v>8</v>
      </c>
      <c r="J840" s="13">
        <f t="shared" si="286"/>
        <v>0</v>
      </c>
      <c r="K840" s="38">
        <f t="shared" si="291"/>
        <v>0</v>
      </c>
      <c r="L840" s="33">
        <f t="shared" si="292"/>
        <v>0</v>
      </c>
      <c r="M840" s="38">
        <f t="shared" si="293"/>
        <v>0</v>
      </c>
      <c r="N840" s="38"/>
      <c r="O840" s="38"/>
      <c r="P840" s="38"/>
      <c r="Q840" s="38"/>
      <c r="R840" s="38"/>
      <c r="S840" s="38"/>
      <c r="T840" s="38"/>
      <c r="U840" s="38"/>
      <c r="V840" s="150"/>
      <c r="W840" s="85"/>
    </row>
    <row r="841" spans="1:23" x14ac:dyDescent="0.3">
      <c r="A841" s="1"/>
      <c r="B841" s="14">
        <v>785</v>
      </c>
      <c r="C841" s="36">
        <v>43154</v>
      </c>
      <c r="D841" s="25">
        <v>0.45868055555555554</v>
      </c>
      <c r="E841" s="25">
        <v>0.79483796296296294</v>
      </c>
      <c r="F841" s="37">
        <f t="shared" si="288"/>
        <v>0.3361574074074074</v>
      </c>
      <c r="G841" s="38">
        <v>8</v>
      </c>
      <c r="H841" s="38">
        <f t="shared" si="289"/>
        <v>0.5</v>
      </c>
      <c r="I841" s="17">
        <f t="shared" si="290"/>
        <v>7.5</v>
      </c>
      <c r="J841" s="13">
        <f t="shared" si="286"/>
        <v>0</v>
      </c>
      <c r="K841" s="38">
        <f t="shared" si="291"/>
        <v>0</v>
      </c>
      <c r="L841" s="33">
        <f t="shared" si="292"/>
        <v>0</v>
      </c>
      <c r="M841" s="38">
        <f t="shared" si="293"/>
        <v>0</v>
      </c>
      <c r="N841" s="38"/>
      <c r="O841" s="38"/>
      <c r="P841" s="38"/>
      <c r="Q841" s="38"/>
      <c r="R841" s="38"/>
      <c r="S841" s="38"/>
      <c r="T841" s="38"/>
      <c r="U841" s="38"/>
      <c r="V841" s="150"/>
      <c r="W841" s="85"/>
    </row>
    <row r="842" spans="1:23" x14ac:dyDescent="0.3">
      <c r="A842" s="1"/>
      <c r="B842" s="14">
        <v>786</v>
      </c>
      <c r="C842" s="36">
        <v>43155</v>
      </c>
      <c r="D842" s="25">
        <v>0.44068287037037041</v>
      </c>
      <c r="E842" s="25">
        <v>0.84091435185185182</v>
      </c>
      <c r="F842" s="37">
        <f t="shared" si="288"/>
        <v>0.40023148148148141</v>
      </c>
      <c r="G842" s="38">
        <v>9.5</v>
      </c>
      <c r="H842" s="38">
        <f t="shared" si="289"/>
        <v>1.5</v>
      </c>
      <c r="I842" s="17">
        <f t="shared" si="290"/>
        <v>8</v>
      </c>
      <c r="J842" s="13">
        <f>IF(I842-8&lt;0,0,(I842-8))</f>
        <v>0</v>
      </c>
      <c r="K842" s="38">
        <f t="shared" si="291"/>
        <v>0</v>
      </c>
      <c r="L842" s="33">
        <f t="shared" si="292"/>
        <v>0</v>
      </c>
      <c r="M842" s="38">
        <f t="shared" si="293"/>
        <v>0</v>
      </c>
      <c r="N842" s="38"/>
      <c r="O842" s="38"/>
      <c r="P842" s="38"/>
      <c r="Q842" s="38"/>
      <c r="R842" s="38"/>
      <c r="S842" s="38"/>
      <c r="T842" s="38"/>
      <c r="U842" s="38" t="s">
        <v>228</v>
      </c>
      <c r="V842" s="151">
        <v>873</v>
      </c>
      <c r="W842" s="85"/>
    </row>
    <row r="843" spans="1:23" x14ac:dyDescent="0.3">
      <c r="A843" s="1"/>
      <c r="B843" s="14">
        <v>787</v>
      </c>
      <c r="C843" s="36">
        <v>43156</v>
      </c>
      <c r="D843" s="25">
        <v>0.49668981481481483</v>
      </c>
      <c r="E843" s="25">
        <v>0.91668981481481471</v>
      </c>
      <c r="F843" s="37">
        <f t="shared" si="288"/>
        <v>0.41999999999999987</v>
      </c>
      <c r="G843" s="38">
        <v>10</v>
      </c>
      <c r="H843" s="38">
        <f t="shared" si="289"/>
        <v>1.5</v>
      </c>
      <c r="I843" s="17">
        <f t="shared" si="290"/>
        <v>8.5</v>
      </c>
      <c r="J843" s="13">
        <f>IF(I843-8&lt;0,0,(I843-8))</f>
        <v>0.5</v>
      </c>
      <c r="K843" s="38">
        <f t="shared" si="291"/>
        <v>0.5</v>
      </c>
      <c r="L843" s="33">
        <f t="shared" si="292"/>
        <v>0</v>
      </c>
      <c r="M843" s="38">
        <f t="shared" si="293"/>
        <v>73</v>
      </c>
      <c r="N843" s="38"/>
      <c r="O843" s="38"/>
      <c r="P843" s="38"/>
      <c r="Q843" s="38"/>
      <c r="R843" s="38"/>
      <c r="S843" s="38"/>
      <c r="T843" s="38"/>
      <c r="U843" s="38" t="s">
        <v>252</v>
      </c>
      <c r="V843" s="151">
        <v>946</v>
      </c>
      <c r="W843" s="85"/>
    </row>
    <row r="844" spans="1:23" x14ac:dyDescent="0.3">
      <c r="A844" s="1"/>
      <c r="B844" s="14">
        <v>788</v>
      </c>
      <c r="C844" s="36">
        <v>43157</v>
      </c>
      <c r="D844" s="25">
        <v>0.45706018518518521</v>
      </c>
      <c r="E844" s="25">
        <v>0.91814814814814805</v>
      </c>
      <c r="F844" s="37">
        <f t="shared" si="288"/>
        <v>0.46108796296296284</v>
      </c>
      <c r="G844" s="38">
        <v>11</v>
      </c>
      <c r="H844" s="38">
        <f t="shared" si="289"/>
        <v>1.5</v>
      </c>
      <c r="I844" s="17">
        <f t="shared" si="290"/>
        <v>9.5</v>
      </c>
      <c r="J844" s="13">
        <f>IF(I844-8&lt;0,0,(I844-8))</f>
        <v>1.5</v>
      </c>
      <c r="K844" s="38">
        <f t="shared" si="291"/>
        <v>1.5</v>
      </c>
      <c r="L844" s="33">
        <f t="shared" si="292"/>
        <v>0</v>
      </c>
      <c r="M844" s="38">
        <f t="shared" si="293"/>
        <v>218</v>
      </c>
      <c r="N844" s="38"/>
      <c r="O844" s="38"/>
      <c r="P844" s="38"/>
      <c r="Q844" s="38"/>
      <c r="R844" s="38"/>
      <c r="S844" s="38"/>
      <c r="T844" s="38"/>
      <c r="U844" s="38" t="s">
        <v>228</v>
      </c>
      <c r="V844" s="151">
        <v>1091</v>
      </c>
      <c r="W844" s="85"/>
    </row>
    <row r="845" spans="1:23" x14ac:dyDescent="0.3">
      <c r="A845" s="1"/>
      <c r="B845" s="14">
        <v>789</v>
      </c>
      <c r="C845" s="36">
        <v>43158</v>
      </c>
      <c r="D845" s="178" t="s">
        <v>25</v>
      </c>
      <c r="E845" s="179"/>
      <c r="F845" s="37"/>
      <c r="G845" s="38"/>
      <c r="H845" s="38"/>
      <c r="I845" s="17"/>
      <c r="J845" s="13">
        <f t="shared" si="286"/>
        <v>0</v>
      </c>
      <c r="K845" s="38"/>
      <c r="L845" s="33"/>
      <c r="M845" s="38">
        <f t="shared" si="293"/>
        <v>0</v>
      </c>
      <c r="N845" s="38"/>
      <c r="O845" s="38"/>
      <c r="P845" s="38"/>
      <c r="Q845" s="38"/>
      <c r="R845" s="38"/>
      <c r="S845" s="38"/>
      <c r="T845" s="38"/>
      <c r="U845" s="38"/>
      <c r="V845" s="150"/>
      <c r="W845" s="85"/>
    </row>
    <row r="846" spans="1:23" ht="32.4" x14ac:dyDescent="0.3">
      <c r="A846" s="1"/>
      <c r="B846" s="14">
        <v>790</v>
      </c>
      <c r="C846" s="35">
        <v>43159</v>
      </c>
      <c r="D846" s="25">
        <v>0.57399305555555558</v>
      </c>
      <c r="E846" s="25">
        <v>0.9197453703703703</v>
      </c>
      <c r="F846" s="37">
        <f t="shared" si="288"/>
        <v>0.34575231481481472</v>
      </c>
      <c r="G846" s="38">
        <v>8.5</v>
      </c>
      <c r="H846" s="38">
        <f t="shared" si="289"/>
        <v>0.5</v>
      </c>
      <c r="I846" s="17">
        <f t="shared" si="290"/>
        <v>8</v>
      </c>
      <c r="J846" s="13">
        <f t="shared" si="286"/>
        <v>0</v>
      </c>
      <c r="K846" s="38">
        <f t="shared" si="291"/>
        <v>0</v>
      </c>
      <c r="L846" s="33">
        <f t="shared" si="292"/>
        <v>0</v>
      </c>
      <c r="M846" s="38">
        <f t="shared" si="293"/>
        <v>0</v>
      </c>
      <c r="N846" s="38"/>
      <c r="O846" s="38"/>
      <c r="P846" s="38"/>
      <c r="Q846" s="38"/>
      <c r="R846" s="38"/>
      <c r="S846" s="38"/>
      <c r="T846" s="38"/>
      <c r="U846" s="38"/>
      <c r="V846" s="151"/>
      <c r="W846" s="85" t="s">
        <v>274</v>
      </c>
    </row>
    <row r="847" spans="1:23" x14ac:dyDescent="0.3">
      <c r="A847" s="8" t="s">
        <v>20</v>
      </c>
      <c r="B847" s="14">
        <v>791</v>
      </c>
      <c r="C847" s="36">
        <v>43160</v>
      </c>
      <c r="D847" s="25">
        <v>0.58856481481481482</v>
      </c>
      <c r="E847" s="25">
        <v>0.91668981481481471</v>
      </c>
      <c r="F847" s="37">
        <f t="shared" si="288"/>
        <v>0.32812499999999989</v>
      </c>
      <c r="G847" s="38">
        <v>8</v>
      </c>
      <c r="H847" s="38">
        <f t="shared" si="289"/>
        <v>0.5</v>
      </c>
      <c r="I847" s="17">
        <f>IF((G847="？"),"?",(G847-H847))</f>
        <v>7.5</v>
      </c>
      <c r="J847" s="13">
        <f t="shared" si="286"/>
        <v>0</v>
      </c>
      <c r="K847" s="38">
        <f>IF(2&lt;J847,2,J847)</f>
        <v>0</v>
      </c>
      <c r="L847" s="33">
        <f>J847-K847</f>
        <v>0</v>
      </c>
      <c r="M847" s="38">
        <f>IF(K847="?",0,ROUND(108*4/3*K847+108*5/3*L847,0))</f>
        <v>0</v>
      </c>
      <c r="N847" s="38"/>
      <c r="O847" s="38"/>
      <c r="P847" s="38"/>
      <c r="Q847" s="38"/>
      <c r="R847" s="38"/>
      <c r="S847" s="38"/>
      <c r="T847" s="38"/>
      <c r="U847" s="38"/>
      <c r="V847" s="150"/>
      <c r="W847" s="85"/>
    </row>
    <row r="848" spans="1:23" x14ac:dyDescent="0.3">
      <c r="A848" s="1" t="s">
        <v>59</v>
      </c>
      <c r="B848" s="14">
        <v>792</v>
      </c>
      <c r="C848" s="36">
        <v>43161</v>
      </c>
      <c r="D848" s="25">
        <v>0.46806712962962965</v>
      </c>
      <c r="E848" s="25">
        <v>0.93834490740740739</v>
      </c>
      <c r="F848" s="37">
        <f t="shared" si="288"/>
        <v>0.47027777777777774</v>
      </c>
      <c r="G848" s="38">
        <v>11.5</v>
      </c>
      <c r="H848" s="38">
        <f t="shared" si="289"/>
        <v>1.5</v>
      </c>
      <c r="I848" s="17">
        <f t="shared" ref="I848:I875" si="301">IF((G848="？"),"?",(G848-H848))</f>
        <v>10</v>
      </c>
      <c r="J848" s="13">
        <f>IF(I848-8&lt;0,0,(I848-8))</f>
        <v>2</v>
      </c>
      <c r="K848" s="38">
        <f t="shared" ref="K848:K875" si="302">IF(2&lt;J848,2,J848)</f>
        <v>2</v>
      </c>
      <c r="L848" s="33">
        <f t="shared" ref="L848:L875" si="303">J848-K848</f>
        <v>0</v>
      </c>
      <c r="M848" s="38">
        <f t="shared" ref="M848:M879" si="304">IF(K848="?",0,ROUND(108*4/3*K848+108*5/3*L848,0))</f>
        <v>288</v>
      </c>
      <c r="N848" s="38"/>
      <c r="O848" s="38"/>
      <c r="P848" s="38"/>
      <c r="Q848" s="38"/>
      <c r="R848" s="38"/>
      <c r="S848" s="38"/>
      <c r="T848" s="38"/>
      <c r="U848" s="38" t="s">
        <v>228</v>
      </c>
      <c r="V848" s="151">
        <v>1154</v>
      </c>
      <c r="W848" s="85"/>
    </row>
    <row r="849" spans="1:23" x14ac:dyDescent="0.3">
      <c r="A849" s="1" t="s">
        <v>60</v>
      </c>
      <c r="B849" s="14">
        <v>793</v>
      </c>
      <c r="C849" s="36">
        <v>43162</v>
      </c>
      <c r="D849" s="25">
        <v>0.43964120370370369</v>
      </c>
      <c r="E849" s="25">
        <v>0.81429398148148147</v>
      </c>
      <c r="F849" s="37">
        <f t="shared" si="288"/>
        <v>0.37465277777777778</v>
      </c>
      <c r="G849" s="38">
        <v>9</v>
      </c>
      <c r="H849" s="38">
        <f t="shared" si="289"/>
        <v>1.5</v>
      </c>
      <c r="I849" s="17">
        <f t="shared" si="301"/>
        <v>7.5</v>
      </c>
      <c r="J849" s="13">
        <f t="shared" si="286"/>
        <v>0</v>
      </c>
      <c r="K849" s="38">
        <f t="shared" si="302"/>
        <v>0</v>
      </c>
      <c r="L849" s="33">
        <f t="shared" si="303"/>
        <v>0</v>
      </c>
      <c r="M849" s="38">
        <f t="shared" si="304"/>
        <v>0</v>
      </c>
      <c r="N849" s="38"/>
      <c r="O849" s="38"/>
      <c r="P849" s="38"/>
      <c r="Q849" s="38"/>
      <c r="R849" s="38"/>
      <c r="S849" s="38"/>
      <c r="T849" s="38"/>
      <c r="U849" s="38"/>
      <c r="V849" s="150"/>
      <c r="W849" s="85"/>
    </row>
    <row r="850" spans="1:23" x14ac:dyDescent="0.3">
      <c r="A850" s="1" t="s">
        <v>61</v>
      </c>
      <c r="B850" s="14">
        <v>794</v>
      </c>
      <c r="C850" s="36">
        <v>43163</v>
      </c>
      <c r="D850" s="178" t="s">
        <v>25</v>
      </c>
      <c r="E850" s="179"/>
      <c r="F850" s="37"/>
      <c r="G850" s="38"/>
      <c r="H850" s="38"/>
      <c r="I850" s="17"/>
      <c r="J850" s="13">
        <f t="shared" si="286"/>
        <v>0</v>
      </c>
      <c r="K850" s="38"/>
      <c r="L850" s="33"/>
      <c r="M850" s="38">
        <f t="shared" si="304"/>
        <v>0</v>
      </c>
      <c r="N850" s="38"/>
      <c r="O850" s="38"/>
      <c r="P850" s="38"/>
      <c r="Q850" s="38"/>
      <c r="R850" s="38"/>
      <c r="S850" s="38"/>
      <c r="T850" s="38"/>
      <c r="U850" s="38"/>
      <c r="V850" s="150"/>
      <c r="W850" s="85"/>
    </row>
    <row r="851" spans="1:23" x14ac:dyDescent="0.3">
      <c r="A851" s="1" t="s">
        <v>62</v>
      </c>
      <c r="B851" s="14">
        <v>795</v>
      </c>
      <c r="C851" s="36">
        <v>43164</v>
      </c>
      <c r="D851" s="178" t="s">
        <v>25</v>
      </c>
      <c r="E851" s="179"/>
      <c r="F851" s="37"/>
      <c r="G851" s="38"/>
      <c r="H851" s="38"/>
      <c r="I851" s="17"/>
      <c r="J851" s="13">
        <f t="shared" si="286"/>
        <v>0</v>
      </c>
      <c r="K851" s="38"/>
      <c r="L851" s="33"/>
      <c r="M851" s="38">
        <f t="shared" si="304"/>
        <v>0</v>
      </c>
      <c r="N851" s="38"/>
      <c r="O851" s="38"/>
      <c r="P851" s="38"/>
      <c r="Q851" s="38"/>
      <c r="R851" s="38"/>
      <c r="S851" s="38"/>
      <c r="T851" s="38"/>
      <c r="U851" s="38"/>
      <c r="V851" s="150"/>
      <c r="W851" s="85"/>
    </row>
    <row r="852" spans="1:23" x14ac:dyDescent="0.3">
      <c r="A852" s="1"/>
      <c r="B852" s="14">
        <v>796</v>
      </c>
      <c r="C852" s="36">
        <v>43165</v>
      </c>
      <c r="D852" s="25">
        <v>0.46043981481481483</v>
      </c>
      <c r="E852" s="25">
        <v>0.91746527777777775</v>
      </c>
      <c r="F852" s="37">
        <f t="shared" si="288"/>
        <v>0.45702546296296293</v>
      </c>
      <c r="G852" s="38">
        <v>11</v>
      </c>
      <c r="H852" s="38">
        <f t="shared" si="289"/>
        <v>1.5</v>
      </c>
      <c r="I852" s="17">
        <f t="shared" si="301"/>
        <v>9.5</v>
      </c>
      <c r="J852" s="13">
        <f t="shared" si="286"/>
        <v>0</v>
      </c>
      <c r="K852" s="38">
        <f t="shared" si="302"/>
        <v>0</v>
      </c>
      <c r="L852" s="33">
        <f t="shared" si="303"/>
        <v>0</v>
      </c>
      <c r="M852" s="38">
        <f t="shared" si="304"/>
        <v>0</v>
      </c>
      <c r="N852" s="38"/>
      <c r="O852" s="38"/>
      <c r="P852" s="38"/>
      <c r="Q852" s="38"/>
      <c r="R852" s="38"/>
      <c r="S852" s="38"/>
      <c r="T852" s="38"/>
      <c r="U852" s="38"/>
      <c r="V852" s="150"/>
      <c r="W852" s="85"/>
    </row>
    <row r="853" spans="1:23" x14ac:dyDescent="0.3">
      <c r="A853" s="1"/>
      <c r="B853" s="14">
        <v>797</v>
      </c>
      <c r="C853" s="36">
        <v>43166</v>
      </c>
      <c r="D853" s="25">
        <v>0.46644675925925921</v>
      </c>
      <c r="E853" s="25">
        <v>0.91680555555555554</v>
      </c>
      <c r="F853" s="37">
        <f t="shared" si="288"/>
        <v>0.45035879629629633</v>
      </c>
      <c r="G853" s="38">
        <v>11</v>
      </c>
      <c r="H853" s="38">
        <f t="shared" si="289"/>
        <v>1.5</v>
      </c>
      <c r="I853" s="17">
        <f t="shared" si="301"/>
        <v>9.5</v>
      </c>
      <c r="J853" s="13">
        <f t="shared" si="286"/>
        <v>0</v>
      </c>
      <c r="K853" s="38">
        <f t="shared" si="302"/>
        <v>0</v>
      </c>
      <c r="L853" s="33">
        <f t="shared" si="303"/>
        <v>0</v>
      </c>
      <c r="M853" s="38">
        <f t="shared" si="304"/>
        <v>0</v>
      </c>
      <c r="N853" s="38">
        <v>2</v>
      </c>
      <c r="O853" s="38">
        <v>7</v>
      </c>
      <c r="P853" s="38">
        <f>IF(O853&gt;6,ROUND(N853*4/3*108+6*5/3*108+(O853-6)*8/3*108,0),ROUND(N853*4/3*108+O853*5/3*108,0))</f>
        <v>1656</v>
      </c>
      <c r="Q853" s="38"/>
      <c r="R853" s="38"/>
      <c r="S853" s="38"/>
      <c r="T853" s="38"/>
      <c r="U853" s="38"/>
      <c r="V853" s="150"/>
      <c r="W853" s="85"/>
    </row>
    <row r="854" spans="1:23" x14ac:dyDescent="0.3">
      <c r="A854" s="1"/>
      <c r="B854" s="14">
        <v>798</v>
      </c>
      <c r="C854" s="36">
        <v>43167</v>
      </c>
      <c r="D854" s="25">
        <v>0.45554398148148145</v>
      </c>
      <c r="E854" s="25">
        <v>0.87744212962962964</v>
      </c>
      <c r="F854" s="37">
        <f t="shared" si="288"/>
        <v>0.42189814814814819</v>
      </c>
      <c r="G854" s="38">
        <v>10</v>
      </c>
      <c r="H854" s="38">
        <f t="shared" si="289"/>
        <v>1.5</v>
      </c>
      <c r="I854" s="17">
        <f t="shared" si="301"/>
        <v>8.5</v>
      </c>
      <c r="J854" s="13">
        <f>IF(I854-8&lt;0,0,(I854-8))</f>
        <v>0.5</v>
      </c>
      <c r="K854" s="38">
        <f t="shared" si="302"/>
        <v>0.5</v>
      </c>
      <c r="L854" s="33">
        <f t="shared" si="303"/>
        <v>0</v>
      </c>
      <c r="M854" s="38">
        <f t="shared" si="304"/>
        <v>72</v>
      </c>
      <c r="N854" s="38"/>
      <c r="O854" s="38"/>
      <c r="P854" s="38"/>
      <c r="Q854" s="38" t="s">
        <v>228</v>
      </c>
      <c r="R854" s="38">
        <f>IF(I854&gt;=8.5,ROUND((K854*4/3*108)+((I854-J854-K854)*5/3*108)+((I854-8)*8/3*108),0),ROUND((2*4/3*108)+((I854-2)*5/3*108),0))</f>
        <v>1566</v>
      </c>
      <c r="S854" s="38"/>
      <c r="T854" s="38"/>
      <c r="U854" s="38"/>
      <c r="V854" s="150"/>
      <c r="W854" s="85"/>
    </row>
    <row r="855" spans="1:23" x14ac:dyDescent="0.3">
      <c r="A855" s="1"/>
      <c r="B855" s="14"/>
      <c r="C855" s="19" t="s">
        <v>5</v>
      </c>
      <c r="D855" s="19"/>
      <c r="E855" s="19"/>
      <c r="F855" s="20"/>
      <c r="G855" s="21">
        <f t="shared" ref="G855:M855" si="305">SUM(G827:G854)</f>
        <v>221</v>
      </c>
      <c r="H855" s="21">
        <f t="shared" si="305"/>
        <v>28</v>
      </c>
      <c r="I855" s="21">
        <f t="shared" si="305"/>
        <v>193</v>
      </c>
      <c r="J855" s="21">
        <f t="shared" si="305"/>
        <v>9</v>
      </c>
      <c r="K855" s="21">
        <f t="shared" si="305"/>
        <v>9</v>
      </c>
      <c r="L855" s="111">
        <f t="shared" si="305"/>
        <v>0</v>
      </c>
      <c r="M855" s="21">
        <f t="shared" si="305"/>
        <v>1306</v>
      </c>
      <c r="N855" s="21">
        <f t="shared" ref="N855:P855" si="306">SUM(N827:N854)</f>
        <v>2</v>
      </c>
      <c r="O855" s="21">
        <f t="shared" si="306"/>
        <v>7</v>
      </c>
      <c r="P855" s="21">
        <f t="shared" si="306"/>
        <v>1656</v>
      </c>
      <c r="Q855" s="21">
        <v>2</v>
      </c>
      <c r="R855" s="21">
        <f t="shared" ref="R855:V855" si="307">SUM(R827:R854)</f>
        <v>4109</v>
      </c>
      <c r="S855" s="21">
        <f t="shared" si="307"/>
        <v>0</v>
      </c>
      <c r="T855" s="21">
        <f t="shared" si="307"/>
        <v>0</v>
      </c>
      <c r="U855" s="21">
        <v>5</v>
      </c>
      <c r="V855" s="21">
        <f t="shared" si="307"/>
        <v>4937</v>
      </c>
      <c r="W855" s="106" t="s">
        <v>52</v>
      </c>
    </row>
    <row r="856" spans="1:23" ht="32.4" x14ac:dyDescent="0.3">
      <c r="A856" s="48"/>
      <c r="B856" s="126"/>
      <c r="C856" s="116" t="s">
        <v>230</v>
      </c>
      <c r="D856" s="109"/>
      <c r="E856" s="110"/>
      <c r="F856" s="20"/>
      <c r="G856" s="21">
        <f>G855-G854-G831</f>
        <v>200</v>
      </c>
      <c r="H856" s="21">
        <f t="shared" ref="H856" si="308">H855-H854-H831</f>
        <v>25</v>
      </c>
      <c r="I856" s="21">
        <f>I855-I854-I831-J838-J842-J843-J844-J848</f>
        <v>169</v>
      </c>
      <c r="J856" s="21">
        <f>J855-J854-J831-J838-J842-J843-J844-J848</f>
        <v>1</v>
      </c>
      <c r="K856" s="21">
        <f t="shared" ref="K856:M856" si="309">K855-K854-K831-K838-K842-K843-K844-K848</f>
        <v>1</v>
      </c>
      <c r="L856" s="21">
        <f t="shared" si="309"/>
        <v>0</v>
      </c>
      <c r="M856" s="21">
        <f t="shared" si="309"/>
        <v>146</v>
      </c>
      <c r="N856" s="21">
        <f t="shared" ref="N856:P856" si="310">N855</f>
        <v>2</v>
      </c>
      <c r="O856" s="21">
        <f t="shared" si="310"/>
        <v>7</v>
      </c>
      <c r="P856" s="21">
        <f t="shared" si="310"/>
        <v>1656</v>
      </c>
      <c r="Q856" s="21">
        <f t="shared" ref="Q856:V856" si="311">Q855</f>
        <v>2</v>
      </c>
      <c r="R856" s="21">
        <f t="shared" si="311"/>
        <v>4109</v>
      </c>
      <c r="S856" s="21">
        <f t="shared" si="311"/>
        <v>0</v>
      </c>
      <c r="T856" s="21">
        <f t="shared" si="311"/>
        <v>0</v>
      </c>
      <c r="U856" s="21">
        <f t="shared" si="311"/>
        <v>5</v>
      </c>
      <c r="V856" s="21">
        <f t="shared" si="311"/>
        <v>4937</v>
      </c>
      <c r="W856" s="21"/>
    </row>
    <row r="857" spans="1:23" x14ac:dyDescent="0.3">
      <c r="A857" s="1"/>
      <c r="B857" s="14">
        <v>799</v>
      </c>
      <c r="C857" s="69">
        <v>43168</v>
      </c>
      <c r="D857" s="184" t="s">
        <v>25</v>
      </c>
      <c r="E857" s="185"/>
      <c r="F857" s="70"/>
      <c r="G857" s="56"/>
      <c r="H857" s="55"/>
      <c r="I857" s="55"/>
      <c r="J857" s="57">
        <f t="shared" si="286"/>
        <v>0</v>
      </c>
      <c r="K857" s="56"/>
      <c r="L857" s="67"/>
      <c r="M857" s="56">
        <f t="shared" si="304"/>
        <v>0</v>
      </c>
      <c r="N857" s="56"/>
      <c r="O857" s="56"/>
      <c r="P857" s="56"/>
      <c r="Q857" s="56"/>
      <c r="R857" s="56"/>
      <c r="S857" s="56"/>
      <c r="T857" s="56"/>
      <c r="U857" s="56"/>
      <c r="V857" s="71"/>
      <c r="W857" s="85"/>
    </row>
    <row r="858" spans="1:23" x14ac:dyDescent="0.3">
      <c r="A858" s="1"/>
      <c r="B858" s="14">
        <v>800</v>
      </c>
      <c r="C858" s="69">
        <v>43169</v>
      </c>
      <c r="D858" s="62">
        <v>0.50194444444444442</v>
      </c>
      <c r="E858" s="62">
        <v>0.93972222222222224</v>
      </c>
      <c r="F858" s="70">
        <f t="shared" si="288"/>
        <v>0.43777777777777782</v>
      </c>
      <c r="G858" s="56">
        <v>10.5</v>
      </c>
      <c r="H858" s="55">
        <f t="shared" si="289"/>
        <v>1.5</v>
      </c>
      <c r="I858" s="55">
        <f t="shared" si="301"/>
        <v>9</v>
      </c>
      <c r="J858" s="57">
        <f t="shared" si="286"/>
        <v>0</v>
      </c>
      <c r="K858" s="56">
        <f t="shared" si="302"/>
        <v>0</v>
      </c>
      <c r="L858" s="67">
        <f t="shared" si="303"/>
        <v>0</v>
      </c>
      <c r="M858" s="56">
        <f t="shared" si="304"/>
        <v>0</v>
      </c>
      <c r="N858" s="56"/>
      <c r="O858" s="56"/>
      <c r="P858" s="56"/>
      <c r="Q858" s="56"/>
      <c r="R858" s="56"/>
      <c r="S858" s="56"/>
      <c r="T858" s="56"/>
      <c r="U858" s="56"/>
      <c r="V858" s="71"/>
      <c r="W858" s="85"/>
    </row>
    <row r="859" spans="1:23" x14ac:dyDescent="0.3">
      <c r="A859" s="1"/>
      <c r="B859" s="14">
        <v>801</v>
      </c>
      <c r="C859" s="69">
        <v>43170</v>
      </c>
      <c r="D859" s="62">
        <v>0.43540509259259258</v>
      </c>
      <c r="E859" s="62">
        <v>0.875</v>
      </c>
      <c r="F859" s="70">
        <f t="shared" si="288"/>
        <v>0.43959490740740742</v>
      </c>
      <c r="G859" s="56">
        <v>10.5</v>
      </c>
      <c r="H859" s="55">
        <f t="shared" si="289"/>
        <v>1.5</v>
      </c>
      <c r="I859" s="55">
        <f t="shared" si="301"/>
        <v>9</v>
      </c>
      <c r="J859" s="57">
        <f t="shared" si="286"/>
        <v>0</v>
      </c>
      <c r="K859" s="56">
        <f t="shared" si="302"/>
        <v>0</v>
      </c>
      <c r="L859" s="67">
        <f t="shared" si="303"/>
        <v>0</v>
      </c>
      <c r="M859" s="56">
        <f t="shared" si="304"/>
        <v>0</v>
      </c>
      <c r="N859" s="56"/>
      <c r="O859" s="56"/>
      <c r="P859" s="56"/>
      <c r="Q859" s="56"/>
      <c r="R859" s="56"/>
      <c r="S859" s="56"/>
      <c r="T859" s="56"/>
      <c r="U859" s="56"/>
      <c r="V859" s="71"/>
      <c r="W859" s="85"/>
    </row>
    <row r="860" spans="1:23" x14ac:dyDescent="0.3">
      <c r="A860" s="1"/>
      <c r="B860" s="14">
        <v>802</v>
      </c>
      <c r="C860" s="69">
        <v>43171</v>
      </c>
      <c r="D860" s="62">
        <v>0.59206018518518522</v>
      </c>
      <c r="E860" s="62">
        <v>0.91899305555555555</v>
      </c>
      <c r="F860" s="70">
        <f t="shared" si="288"/>
        <v>0.32693287037037033</v>
      </c>
      <c r="G860" s="56">
        <v>8</v>
      </c>
      <c r="H860" s="55">
        <f t="shared" si="289"/>
        <v>0.5</v>
      </c>
      <c r="I860" s="55">
        <f t="shared" si="301"/>
        <v>7.5</v>
      </c>
      <c r="J860" s="57">
        <f t="shared" si="286"/>
        <v>0</v>
      </c>
      <c r="K860" s="56">
        <f t="shared" si="302"/>
        <v>0</v>
      </c>
      <c r="L860" s="67">
        <f t="shared" si="303"/>
        <v>0</v>
      </c>
      <c r="M860" s="56">
        <f t="shared" si="304"/>
        <v>0</v>
      </c>
      <c r="N860" s="56"/>
      <c r="O860" s="56"/>
      <c r="P860" s="56"/>
      <c r="Q860" s="56"/>
      <c r="R860" s="56"/>
      <c r="S860" s="56"/>
      <c r="T860" s="56"/>
      <c r="U860" s="56"/>
      <c r="V860" s="71"/>
      <c r="W860" s="85"/>
    </row>
    <row r="861" spans="1:23" x14ac:dyDescent="0.3">
      <c r="A861" s="1"/>
      <c r="B861" s="14">
        <v>803</v>
      </c>
      <c r="C861" s="69">
        <v>43172</v>
      </c>
      <c r="D861" s="62">
        <v>0.45313657407407404</v>
      </c>
      <c r="E861" s="62">
        <v>0.91768518518518516</v>
      </c>
      <c r="F861" s="70">
        <f t="shared" si="288"/>
        <v>0.46454861111111112</v>
      </c>
      <c r="G861" s="56">
        <v>11</v>
      </c>
      <c r="H861" s="55">
        <f t="shared" si="289"/>
        <v>1.5</v>
      </c>
      <c r="I861" s="55">
        <f t="shared" si="301"/>
        <v>9.5</v>
      </c>
      <c r="J861" s="57">
        <f t="shared" si="286"/>
        <v>0</v>
      </c>
      <c r="K861" s="56">
        <f t="shared" si="302"/>
        <v>0</v>
      </c>
      <c r="L861" s="67">
        <f t="shared" si="303"/>
        <v>0</v>
      </c>
      <c r="M861" s="56">
        <f t="shared" si="304"/>
        <v>0</v>
      </c>
      <c r="N861" s="56"/>
      <c r="O861" s="56"/>
      <c r="P861" s="56"/>
      <c r="Q861" s="56"/>
      <c r="R861" s="56"/>
      <c r="S861" s="56"/>
      <c r="T861" s="56"/>
      <c r="U861" s="56"/>
      <c r="V861" s="71"/>
      <c r="W861" s="85"/>
    </row>
    <row r="862" spans="1:23" x14ac:dyDescent="0.3">
      <c r="A862" s="1"/>
      <c r="B862" s="14">
        <v>804</v>
      </c>
      <c r="C862" s="69">
        <v>43173</v>
      </c>
      <c r="D862" s="184" t="s">
        <v>25</v>
      </c>
      <c r="E862" s="185"/>
      <c r="F862" s="70"/>
      <c r="G862" s="56"/>
      <c r="H862" s="55"/>
      <c r="I862" s="55"/>
      <c r="J862" s="57">
        <f t="shared" si="286"/>
        <v>0</v>
      </c>
      <c r="K862" s="56"/>
      <c r="L862" s="67"/>
      <c r="M862" s="56">
        <f t="shared" si="304"/>
        <v>0</v>
      </c>
      <c r="N862" s="56"/>
      <c r="O862" s="56"/>
      <c r="P862" s="56"/>
      <c r="Q862" s="56"/>
      <c r="R862" s="56"/>
      <c r="S862" s="56"/>
      <c r="T862" s="56"/>
      <c r="U862" s="56"/>
      <c r="V862" s="71"/>
      <c r="W862" s="85"/>
    </row>
    <row r="863" spans="1:23" x14ac:dyDescent="0.3">
      <c r="A863" s="1"/>
      <c r="B863" s="14">
        <v>805</v>
      </c>
      <c r="C863" s="69">
        <v>43174</v>
      </c>
      <c r="D863" s="62">
        <v>0.45142361111111112</v>
      </c>
      <c r="E863" s="62">
        <v>0.81978009259259255</v>
      </c>
      <c r="F863" s="70">
        <f t="shared" si="288"/>
        <v>0.36835648148148142</v>
      </c>
      <c r="G863" s="56">
        <v>9</v>
      </c>
      <c r="H863" s="55">
        <f t="shared" si="289"/>
        <v>1.5</v>
      </c>
      <c r="I863" s="55">
        <f t="shared" si="301"/>
        <v>7.5</v>
      </c>
      <c r="J863" s="57">
        <f t="shared" si="286"/>
        <v>0</v>
      </c>
      <c r="K863" s="56">
        <f t="shared" si="302"/>
        <v>0</v>
      </c>
      <c r="L863" s="67">
        <f t="shared" si="303"/>
        <v>0</v>
      </c>
      <c r="M863" s="56">
        <f t="shared" si="304"/>
        <v>0</v>
      </c>
      <c r="N863" s="56"/>
      <c r="O863" s="56"/>
      <c r="P863" s="56"/>
      <c r="Q863" s="56"/>
      <c r="R863" s="56"/>
      <c r="S863" s="56"/>
      <c r="T863" s="56"/>
      <c r="U863" s="56"/>
      <c r="V863" s="71"/>
      <c r="W863" s="85"/>
    </row>
    <row r="864" spans="1:23" x14ac:dyDescent="0.3">
      <c r="A864" s="1"/>
      <c r="B864" s="14">
        <v>806</v>
      </c>
      <c r="C864" s="69">
        <v>43175</v>
      </c>
      <c r="D864" s="184" t="s">
        <v>25</v>
      </c>
      <c r="E864" s="185"/>
      <c r="F864" s="70"/>
      <c r="G864" s="56"/>
      <c r="H864" s="55"/>
      <c r="I864" s="55"/>
      <c r="J864" s="57">
        <f t="shared" si="286"/>
        <v>0</v>
      </c>
      <c r="K864" s="56"/>
      <c r="L864" s="67"/>
      <c r="M864" s="56">
        <f t="shared" si="304"/>
        <v>0</v>
      </c>
      <c r="N864" s="56"/>
      <c r="O864" s="56"/>
      <c r="P864" s="56"/>
      <c r="Q864" s="56"/>
      <c r="R864" s="56"/>
      <c r="S864" s="56"/>
      <c r="T864" s="56"/>
      <c r="U864" s="56"/>
      <c r="V864" s="71"/>
      <c r="W864" s="85"/>
    </row>
    <row r="865" spans="1:23" x14ac:dyDescent="0.3">
      <c r="A865" s="1"/>
      <c r="B865" s="14">
        <v>807</v>
      </c>
      <c r="C865" s="69">
        <v>43176</v>
      </c>
      <c r="D865" s="62">
        <v>0.54674768518518524</v>
      </c>
      <c r="E865" s="62">
        <v>0.94103009259259263</v>
      </c>
      <c r="F865" s="70">
        <f t="shared" si="288"/>
        <v>0.39428240740740739</v>
      </c>
      <c r="G865" s="56">
        <v>9.5</v>
      </c>
      <c r="H865" s="55">
        <f t="shared" ref="H865:H928" si="312">IF(G865&gt;=9,1.5,0.5)</f>
        <v>1.5</v>
      </c>
      <c r="I865" s="55">
        <f t="shared" si="301"/>
        <v>8</v>
      </c>
      <c r="J865" s="57">
        <f t="shared" si="286"/>
        <v>0</v>
      </c>
      <c r="K865" s="56">
        <f t="shared" si="302"/>
        <v>0</v>
      </c>
      <c r="L865" s="67">
        <f t="shared" si="303"/>
        <v>0</v>
      </c>
      <c r="M865" s="56">
        <f t="shared" si="304"/>
        <v>0</v>
      </c>
      <c r="N865" s="56"/>
      <c r="O865" s="56"/>
      <c r="P865" s="56"/>
      <c r="Q865" s="56"/>
      <c r="R865" s="56"/>
      <c r="S865" s="56"/>
      <c r="T865" s="56"/>
      <c r="U865" s="56"/>
      <c r="V865" s="71"/>
      <c r="W865" s="85"/>
    </row>
    <row r="866" spans="1:23" x14ac:dyDescent="0.3">
      <c r="A866" s="1"/>
      <c r="B866" s="14">
        <v>808</v>
      </c>
      <c r="C866" s="69">
        <v>43177</v>
      </c>
      <c r="D866" s="62">
        <v>0.43268518518518517</v>
      </c>
      <c r="E866" s="62">
        <v>0.91825231481481484</v>
      </c>
      <c r="F866" s="70">
        <f t="shared" si="288"/>
        <v>0.48556712962962967</v>
      </c>
      <c r="G866" s="56">
        <v>11.5</v>
      </c>
      <c r="H866" s="55">
        <f t="shared" si="312"/>
        <v>1.5</v>
      </c>
      <c r="I866" s="55">
        <f t="shared" si="301"/>
        <v>10</v>
      </c>
      <c r="J866" s="57">
        <f t="shared" si="286"/>
        <v>0</v>
      </c>
      <c r="K866" s="56">
        <f t="shared" si="302"/>
        <v>0</v>
      </c>
      <c r="L866" s="67">
        <f t="shared" si="303"/>
        <v>0</v>
      </c>
      <c r="M866" s="56">
        <f t="shared" si="304"/>
        <v>0</v>
      </c>
      <c r="N866" s="56"/>
      <c r="O866" s="56"/>
      <c r="P866" s="56"/>
      <c r="Q866" s="56"/>
      <c r="R866" s="56"/>
      <c r="S866" s="56"/>
      <c r="T866" s="56"/>
      <c r="U866" s="56"/>
      <c r="V866" s="71"/>
      <c r="W866" s="85"/>
    </row>
    <row r="867" spans="1:23" x14ac:dyDescent="0.3">
      <c r="A867" s="1"/>
      <c r="B867" s="14">
        <v>809</v>
      </c>
      <c r="C867" s="69">
        <v>43178</v>
      </c>
      <c r="D867" s="184" t="s">
        <v>25</v>
      </c>
      <c r="E867" s="185"/>
      <c r="F867" s="70"/>
      <c r="G867" s="56"/>
      <c r="H867" s="55"/>
      <c r="I867" s="55"/>
      <c r="J867" s="57">
        <f t="shared" si="286"/>
        <v>0</v>
      </c>
      <c r="K867" s="56"/>
      <c r="L867" s="67"/>
      <c r="M867" s="56">
        <f t="shared" si="304"/>
        <v>0</v>
      </c>
      <c r="N867" s="56"/>
      <c r="O867" s="56"/>
      <c r="P867" s="56"/>
      <c r="Q867" s="56"/>
      <c r="R867" s="56"/>
      <c r="S867" s="56"/>
      <c r="T867" s="56"/>
      <c r="U867" s="56"/>
      <c r="V867" s="71"/>
      <c r="W867" s="85"/>
    </row>
    <row r="868" spans="1:23" x14ac:dyDescent="0.3">
      <c r="A868" s="1"/>
      <c r="B868" s="14">
        <v>810</v>
      </c>
      <c r="C868" s="69">
        <v>43179</v>
      </c>
      <c r="D868" s="62">
        <v>0.46052083333333332</v>
      </c>
      <c r="E868" s="62">
        <v>0.91685185185185192</v>
      </c>
      <c r="F868" s="70">
        <f t="shared" si="288"/>
        <v>0.45633101851851859</v>
      </c>
      <c r="G868" s="56">
        <v>11</v>
      </c>
      <c r="H868" s="55">
        <f t="shared" si="312"/>
        <v>1.5</v>
      </c>
      <c r="I868" s="55">
        <f t="shared" si="301"/>
        <v>9.5</v>
      </c>
      <c r="J868" s="57">
        <f t="shared" si="286"/>
        <v>0</v>
      </c>
      <c r="K868" s="56">
        <f t="shared" si="302"/>
        <v>0</v>
      </c>
      <c r="L868" s="67">
        <f t="shared" si="303"/>
        <v>0</v>
      </c>
      <c r="M868" s="56">
        <f t="shared" si="304"/>
        <v>0</v>
      </c>
      <c r="N868" s="56"/>
      <c r="O868" s="56"/>
      <c r="P868" s="56"/>
      <c r="Q868" s="56"/>
      <c r="R868" s="56"/>
      <c r="S868" s="56"/>
      <c r="T868" s="56"/>
      <c r="U868" s="56"/>
      <c r="V868" s="71"/>
      <c r="W868" s="85"/>
    </row>
    <row r="869" spans="1:23" x14ac:dyDescent="0.3">
      <c r="A869" s="1"/>
      <c r="B869" s="14">
        <v>811</v>
      </c>
      <c r="C869" s="69">
        <v>43180</v>
      </c>
      <c r="D869" s="184" t="s">
        <v>25</v>
      </c>
      <c r="E869" s="185"/>
      <c r="F869" s="70"/>
      <c r="G869" s="56"/>
      <c r="H869" s="55"/>
      <c r="I869" s="55"/>
      <c r="J869" s="57">
        <f t="shared" si="286"/>
        <v>0</v>
      </c>
      <c r="K869" s="56"/>
      <c r="L869" s="67"/>
      <c r="M869" s="56">
        <f t="shared" si="304"/>
        <v>0</v>
      </c>
      <c r="N869" s="56"/>
      <c r="O869" s="56"/>
      <c r="P869" s="56"/>
      <c r="Q869" s="56"/>
      <c r="R869" s="56"/>
      <c r="S869" s="56"/>
      <c r="T869" s="56"/>
      <c r="U869" s="56"/>
      <c r="V869" s="71"/>
      <c r="W869" s="85"/>
    </row>
    <row r="870" spans="1:23" x14ac:dyDescent="0.3">
      <c r="A870" s="1"/>
      <c r="B870" s="14">
        <v>812</v>
      </c>
      <c r="C870" s="69">
        <v>43181</v>
      </c>
      <c r="D870" s="62">
        <v>0.46401620370370367</v>
      </c>
      <c r="E870" s="62">
        <v>0.78476851851851848</v>
      </c>
      <c r="F870" s="70">
        <f t="shared" si="288"/>
        <v>0.32075231481481481</v>
      </c>
      <c r="G870" s="56">
        <v>7.5</v>
      </c>
      <c r="H870" s="55">
        <f t="shared" si="312"/>
        <v>0.5</v>
      </c>
      <c r="I870" s="55">
        <f t="shared" si="301"/>
        <v>7</v>
      </c>
      <c r="J870" s="57">
        <f t="shared" si="286"/>
        <v>0</v>
      </c>
      <c r="K870" s="56">
        <f t="shared" si="302"/>
        <v>0</v>
      </c>
      <c r="L870" s="67">
        <f t="shared" si="303"/>
        <v>0</v>
      </c>
      <c r="M870" s="56">
        <f t="shared" si="304"/>
        <v>0</v>
      </c>
      <c r="N870" s="56"/>
      <c r="O870" s="56"/>
      <c r="P870" s="56"/>
      <c r="Q870" s="56"/>
      <c r="R870" s="56"/>
      <c r="S870" s="56"/>
      <c r="T870" s="56"/>
      <c r="U870" s="56"/>
      <c r="V870" s="71"/>
      <c r="W870" s="85"/>
    </row>
    <row r="871" spans="1:23" x14ac:dyDescent="0.3">
      <c r="A871" s="1"/>
      <c r="B871" s="14">
        <v>813</v>
      </c>
      <c r="C871" s="69">
        <v>43182</v>
      </c>
      <c r="D871" s="184" t="s">
        <v>25</v>
      </c>
      <c r="E871" s="185"/>
      <c r="F871" s="70"/>
      <c r="G871" s="56"/>
      <c r="H871" s="55"/>
      <c r="I871" s="55"/>
      <c r="J871" s="57">
        <f t="shared" si="286"/>
        <v>0</v>
      </c>
      <c r="K871" s="56"/>
      <c r="L871" s="67"/>
      <c r="M871" s="56">
        <f t="shared" si="304"/>
        <v>0</v>
      </c>
      <c r="N871" s="56"/>
      <c r="O871" s="56"/>
      <c r="P871" s="56"/>
      <c r="Q871" s="56"/>
      <c r="R871" s="56"/>
      <c r="S871" s="56"/>
      <c r="T871" s="56"/>
      <c r="U871" s="56"/>
      <c r="V871" s="71"/>
      <c r="W871" s="85"/>
    </row>
    <row r="872" spans="1:23" x14ac:dyDescent="0.3">
      <c r="A872" s="1"/>
      <c r="B872" s="14">
        <v>814</v>
      </c>
      <c r="C872" s="69">
        <v>43183</v>
      </c>
      <c r="D872" s="62">
        <v>0.43815972222222221</v>
      </c>
      <c r="E872" s="62">
        <v>0.93769675925925933</v>
      </c>
      <c r="F872" s="70">
        <f t="shared" si="288"/>
        <v>0.49953703703703711</v>
      </c>
      <c r="G872" s="56">
        <v>12</v>
      </c>
      <c r="H872" s="55">
        <f t="shared" si="312"/>
        <v>1.5</v>
      </c>
      <c r="I872" s="55">
        <f t="shared" si="301"/>
        <v>10.5</v>
      </c>
      <c r="J872" s="57">
        <f t="shared" si="286"/>
        <v>0.5</v>
      </c>
      <c r="K872" s="56">
        <f t="shared" si="302"/>
        <v>0.5</v>
      </c>
      <c r="L872" s="67">
        <f t="shared" si="303"/>
        <v>0</v>
      </c>
      <c r="M872" s="56">
        <f t="shared" si="304"/>
        <v>72</v>
      </c>
      <c r="N872" s="56"/>
      <c r="O872" s="56"/>
      <c r="P872" s="56"/>
      <c r="Q872" s="56"/>
      <c r="R872" s="56"/>
      <c r="S872" s="56"/>
      <c r="T872" s="56"/>
      <c r="U872" s="56"/>
      <c r="V872" s="71"/>
      <c r="W872" s="85"/>
    </row>
    <row r="873" spans="1:23" x14ac:dyDescent="0.3">
      <c r="A873" s="1"/>
      <c r="B873" s="14">
        <v>815</v>
      </c>
      <c r="C873" s="69">
        <v>43184</v>
      </c>
      <c r="D873" s="62">
        <v>0.49559027777777781</v>
      </c>
      <c r="E873" s="62">
        <v>0.91778935185185195</v>
      </c>
      <c r="F873" s="70">
        <f t="shared" si="288"/>
        <v>0.42219907407407414</v>
      </c>
      <c r="G873" s="56">
        <v>10</v>
      </c>
      <c r="H873" s="55">
        <f t="shared" si="312"/>
        <v>1.5</v>
      </c>
      <c r="I873" s="55">
        <f t="shared" si="301"/>
        <v>8.5</v>
      </c>
      <c r="J873" s="57">
        <f t="shared" si="286"/>
        <v>0</v>
      </c>
      <c r="K873" s="56">
        <f t="shared" si="302"/>
        <v>0</v>
      </c>
      <c r="L873" s="67">
        <f t="shared" si="303"/>
        <v>0</v>
      </c>
      <c r="M873" s="56">
        <f t="shared" si="304"/>
        <v>0</v>
      </c>
      <c r="N873" s="56"/>
      <c r="O873" s="56"/>
      <c r="P873" s="56"/>
      <c r="Q873" s="56"/>
      <c r="R873" s="56"/>
      <c r="S873" s="56"/>
      <c r="T873" s="56"/>
      <c r="U873" s="56"/>
      <c r="V873" s="71"/>
      <c r="W873" s="85"/>
    </row>
    <row r="874" spans="1:23" x14ac:dyDescent="0.3">
      <c r="A874" s="1"/>
      <c r="B874" s="14">
        <v>816</v>
      </c>
      <c r="C874" s="69">
        <v>43185</v>
      </c>
      <c r="D874" s="62">
        <v>0.46135416666666668</v>
      </c>
      <c r="E874" s="62">
        <v>0.91869212962962965</v>
      </c>
      <c r="F874" s="70">
        <f t="shared" si="288"/>
        <v>0.45733796296296297</v>
      </c>
      <c r="G874" s="56">
        <v>11</v>
      </c>
      <c r="H874" s="55">
        <f t="shared" si="312"/>
        <v>1.5</v>
      </c>
      <c r="I874" s="55">
        <f t="shared" si="301"/>
        <v>9.5</v>
      </c>
      <c r="J874" s="57">
        <f t="shared" si="286"/>
        <v>0</v>
      </c>
      <c r="K874" s="56">
        <f t="shared" si="302"/>
        <v>0</v>
      </c>
      <c r="L874" s="67">
        <f t="shared" si="303"/>
        <v>0</v>
      </c>
      <c r="M874" s="56">
        <f t="shared" si="304"/>
        <v>0</v>
      </c>
      <c r="N874" s="56"/>
      <c r="O874" s="56"/>
      <c r="P874" s="56"/>
      <c r="Q874" s="56"/>
      <c r="R874" s="56"/>
      <c r="S874" s="56"/>
      <c r="T874" s="56"/>
      <c r="U874" s="56"/>
      <c r="V874" s="71"/>
      <c r="W874" s="85"/>
    </row>
    <row r="875" spans="1:23" x14ac:dyDescent="0.3">
      <c r="A875" s="1"/>
      <c r="B875" s="14">
        <v>817</v>
      </c>
      <c r="C875" s="69">
        <v>43186</v>
      </c>
      <c r="D875" s="62">
        <v>0.46270833333333333</v>
      </c>
      <c r="E875" s="62">
        <v>0.91817129629629635</v>
      </c>
      <c r="F875" s="70">
        <f t="shared" si="288"/>
        <v>0.45546296296296301</v>
      </c>
      <c r="G875" s="56">
        <v>11</v>
      </c>
      <c r="H875" s="55">
        <f t="shared" si="312"/>
        <v>1.5</v>
      </c>
      <c r="I875" s="55">
        <f t="shared" si="301"/>
        <v>9.5</v>
      </c>
      <c r="J875" s="57">
        <f t="shared" si="286"/>
        <v>0</v>
      </c>
      <c r="K875" s="56">
        <f t="shared" si="302"/>
        <v>0</v>
      </c>
      <c r="L875" s="67">
        <f t="shared" si="303"/>
        <v>0</v>
      </c>
      <c r="M875" s="56">
        <f t="shared" si="304"/>
        <v>0</v>
      </c>
      <c r="N875" s="56"/>
      <c r="O875" s="56"/>
      <c r="P875" s="56"/>
      <c r="Q875" s="56"/>
      <c r="R875" s="56"/>
      <c r="S875" s="56"/>
      <c r="T875" s="56"/>
      <c r="U875" s="56"/>
      <c r="V875" s="71"/>
      <c r="W875" s="85"/>
    </row>
    <row r="876" spans="1:23" x14ac:dyDescent="0.3">
      <c r="A876" s="1"/>
      <c r="B876" s="14">
        <v>818</v>
      </c>
      <c r="C876" s="69">
        <v>43187</v>
      </c>
      <c r="D876" s="184" t="s">
        <v>25</v>
      </c>
      <c r="E876" s="185"/>
      <c r="F876" s="70"/>
      <c r="G876" s="56"/>
      <c r="H876" s="55"/>
      <c r="I876" s="55"/>
      <c r="J876" s="57">
        <f t="shared" si="286"/>
        <v>0</v>
      </c>
      <c r="K876" s="56"/>
      <c r="L876" s="67"/>
      <c r="M876" s="56">
        <f t="shared" si="304"/>
        <v>0</v>
      </c>
      <c r="N876" s="56"/>
      <c r="O876" s="56"/>
      <c r="P876" s="56"/>
      <c r="Q876" s="56"/>
      <c r="R876" s="56"/>
      <c r="S876" s="56"/>
      <c r="T876" s="56"/>
      <c r="U876" s="56"/>
      <c r="V876" s="71"/>
      <c r="W876" s="85"/>
    </row>
    <row r="877" spans="1:23" x14ac:dyDescent="0.3">
      <c r="A877" s="1"/>
      <c r="B877" s="14">
        <v>819</v>
      </c>
      <c r="C877" s="69">
        <v>43188</v>
      </c>
      <c r="D877" s="184" t="s">
        <v>25</v>
      </c>
      <c r="E877" s="185"/>
      <c r="F877" s="70"/>
      <c r="G877" s="56"/>
      <c r="H877" s="55"/>
      <c r="I877" s="55"/>
      <c r="J877" s="57">
        <f t="shared" si="286"/>
        <v>0</v>
      </c>
      <c r="K877" s="56"/>
      <c r="L877" s="67"/>
      <c r="M877" s="56">
        <f t="shared" si="304"/>
        <v>0</v>
      </c>
      <c r="N877" s="56"/>
      <c r="O877" s="56"/>
      <c r="P877" s="56"/>
      <c r="Q877" s="56"/>
      <c r="R877" s="56"/>
      <c r="S877" s="56"/>
      <c r="T877" s="56"/>
      <c r="U877" s="56"/>
      <c r="V877" s="71"/>
      <c r="W877" s="85"/>
    </row>
    <row r="878" spans="1:23" x14ac:dyDescent="0.3">
      <c r="A878" s="1"/>
      <c r="B878" s="14">
        <v>820</v>
      </c>
      <c r="C878" s="69">
        <v>43189</v>
      </c>
      <c r="D878" s="184" t="s">
        <v>25</v>
      </c>
      <c r="E878" s="185"/>
      <c r="F878" s="70"/>
      <c r="G878" s="56"/>
      <c r="H878" s="55"/>
      <c r="I878" s="55"/>
      <c r="J878" s="57">
        <f t="shared" ref="J878:J943" si="313">IF(I878-10&lt;0,0,(I878-10))</f>
        <v>0</v>
      </c>
      <c r="K878" s="56"/>
      <c r="L878" s="67"/>
      <c r="M878" s="56">
        <f t="shared" si="304"/>
        <v>0</v>
      </c>
      <c r="N878" s="56"/>
      <c r="O878" s="56"/>
      <c r="P878" s="56"/>
      <c r="Q878" s="56"/>
      <c r="R878" s="56"/>
      <c r="S878" s="56"/>
      <c r="T878" s="56"/>
      <c r="U878" s="56"/>
      <c r="V878" s="71"/>
      <c r="W878" s="85"/>
    </row>
    <row r="879" spans="1:23" x14ac:dyDescent="0.3">
      <c r="A879" s="1"/>
      <c r="B879" s="14">
        <v>821</v>
      </c>
      <c r="C879" s="69">
        <v>43190</v>
      </c>
      <c r="D879" s="184" t="s">
        <v>25</v>
      </c>
      <c r="E879" s="185"/>
      <c r="F879" s="70"/>
      <c r="G879" s="56"/>
      <c r="H879" s="55"/>
      <c r="I879" s="55"/>
      <c r="J879" s="57">
        <f t="shared" si="313"/>
        <v>0</v>
      </c>
      <c r="K879" s="56"/>
      <c r="L879" s="67"/>
      <c r="M879" s="56">
        <f t="shared" si="304"/>
        <v>0</v>
      </c>
      <c r="N879" s="56"/>
      <c r="O879" s="56"/>
      <c r="P879" s="56"/>
      <c r="Q879" s="56"/>
      <c r="R879" s="56"/>
      <c r="S879" s="56"/>
      <c r="T879" s="56"/>
      <c r="U879" s="56"/>
      <c r="V879" s="71"/>
      <c r="W879" s="85"/>
    </row>
    <row r="880" spans="1:23" x14ac:dyDescent="0.3">
      <c r="A880" s="8" t="s">
        <v>21</v>
      </c>
      <c r="B880" s="14">
        <v>822</v>
      </c>
      <c r="C880" s="69">
        <v>43191</v>
      </c>
      <c r="D880" s="62">
        <v>0.43629629629629635</v>
      </c>
      <c r="E880" s="62">
        <v>0.87427083333333344</v>
      </c>
      <c r="F880" s="70">
        <f t="shared" si="288"/>
        <v>0.43797453703703709</v>
      </c>
      <c r="G880" s="56">
        <v>10.5</v>
      </c>
      <c r="H880" s="55">
        <f t="shared" si="312"/>
        <v>1.5</v>
      </c>
      <c r="I880" s="55">
        <f>IF((G880="？"),"?",(G880-H880))</f>
        <v>9</v>
      </c>
      <c r="J880" s="57">
        <f t="shared" si="313"/>
        <v>0</v>
      </c>
      <c r="K880" s="56">
        <f>IF(2&lt;J880,2,J880)</f>
        <v>0</v>
      </c>
      <c r="L880" s="67">
        <f>J880-K880</f>
        <v>0</v>
      </c>
      <c r="M880" s="56">
        <f>IF(K880="?",0,ROUND(111*4/3*K880+111*5/3*L880,0))</f>
        <v>0</v>
      </c>
      <c r="N880" s="56"/>
      <c r="O880" s="56"/>
      <c r="P880" s="56"/>
      <c r="Q880" s="56"/>
      <c r="R880" s="56"/>
      <c r="S880" s="56"/>
      <c r="T880" s="56"/>
      <c r="U880" s="56"/>
      <c r="V880" s="71"/>
      <c r="W880" s="85"/>
    </row>
    <row r="881" spans="1:23" x14ac:dyDescent="0.3">
      <c r="A881" s="1" t="s">
        <v>63</v>
      </c>
      <c r="B881" s="14">
        <v>823</v>
      </c>
      <c r="C881" s="69">
        <v>43192</v>
      </c>
      <c r="D881" s="62">
        <v>0.62964120370370369</v>
      </c>
      <c r="E881" s="62">
        <v>0.91759259259259263</v>
      </c>
      <c r="F881" s="70">
        <f t="shared" si="288"/>
        <v>0.28795138888888894</v>
      </c>
      <c r="G881" s="56">
        <v>7</v>
      </c>
      <c r="H881" s="55">
        <f t="shared" si="312"/>
        <v>0.5</v>
      </c>
      <c r="I881" s="55">
        <f t="shared" ref="I881:I910" si="314">IF((G881="？"),"?",(G881-H881))</f>
        <v>6.5</v>
      </c>
      <c r="J881" s="57">
        <f t="shared" si="313"/>
        <v>0</v>
      </c>
      <c r="K881" s="56">
        <f t="shared" ref="K881:K910" si="315">IF(2&lt;J881,2,J881)</f>
        <v>0</v>
      </c>
      <c r="L881" s="67">
        <f t="shared" ref="L881:L911" si="316">J881-K881</f>
        <v>0</v>
      </c>
      <c r="M881" s="56">
        <f t="shared" ref="M881:M910" si="317">IF(K881="?",0,ROUND(111*4/3*K881+111*5/3*L881,0))</f>
        <v>0</v>
      </c>
      <c r="N881" s="56"/>
      <c r="O881" s="56"/>
      <c r="P881" s="56"/>
      <c r="Q881" s="56"/>
      <c r="R881" s="56"/>
      <c r="S881" s="56"/>
      <c r="T881" s="56"/>
      <c r="U881" s="56"/>
      <c r="V881" s="71"/>
      <c r="W881" s="85"/>
    </row>
    <row r="882" spans="1:23" x14ac:dyDescent="0.3">
      <c r="A882" s="1" t="s">
        <v>64</v>
      </c>
      <c r="B882" s="14">
        <v>824</v>
      </c>
      <c r="C882" s="69">
        <v>43193</v>
      </c>
      <c r="D882" s="62">
        <v>0.4540393518518519</v>
      </c>
      <c r="E882" s="62">
        <v>0.93869212962962967</v>
      </c>
      <c r="F882" s="70">
        <f t="shared" ref="F882:F947" si="318">E882-D882</f>
        <v>0.48465277777777777</v>
      </c>
      <c r="G882" s="56">
        <v>11.5</v>
      </c>
      <c r="H882" s="55">
        <f t="shared" si="312"/>
        <v>1.5</v>
      </c>
      <c r="I882" s="55">
        <f t="shared" si="314"/>
        <v>10</v>
      </c>
      <c r="J882" s="57">
        <f t="shared" si="313"/>
        <v>0</v>
      </c>
      <c r="K882" s="56">
        <f t="shared" si="315"/>
        <v>0</v>
      </c>
      <c r="L882" s="67">
        <f t="shared" si="316"/>
        <v>0</v>
      </c>
      <c r="M882" s="56">
        <f t="shared" si="317"/>
        <v>0</v>
      </c>
      <c r="N882" s="56"/>
      <c r="O882" s="56"/>
      <c r="P882" s="56"/>
      <c r="Q882" s="56"/>
      <c r="R882" s="56"/>
      <c r="S882" s="56"/>
      <c r="T882" s="56"/>
      <c r="U882" s="56"/>
      <c r="V882" s="71"/>
      <c r="W882" s="85"/>
    </row>
    <row r="883" spans="1:23" ht="64.8" x14ac:dyDescent="0.3">
      <c r="A883" s="1" t="s">
        <v>65</v>
      </c>
      <c r="B883" s="14">
        <v>825</v>
      </c>
      <c r="C883" s="69">
        <v>43194</v>
      </c>
      <c r="D883" s="62">
        <v>0.43701388888888887</v>
      </c>
      <c r="E883" s="62">
        <v>0.95072916666666663</v>
      </c>
      <c r="F883" s="70">
        <f t="shared" si="318"/>
        <v>0.51371527777777781</v>
      </c>
      <c r="G883" s="56">
        <v>12.5</v>
      </c>
      <c r="H883" s="55">
        <f t="shared" si="312"/>
        <v>1.5</v>
      </c>
      <c r="I883" s="55">
        <f t="shared" si="314"/>
        <v>11</v>
      </c>
      <c r="J883" s="57">
        <f t="shared" si="313"/>
        <v>1</v>
      </c>
      <c r="K883" s="56">
        <f t="shared" si="315"/>
        <v>1</v>
      </c>
      <c r="L883" s="67">
        <f t="shared" si="316"/>
        <v>0</v>
      </c>
      <c r="M883" s="56">
        <f t="shared" si="317"/>
        <v>148</v>
      </c>
      <c r="N883" s="56"/>
      <c r="O883" s="56"/>
      <c r="P883" s="56"/>
      <c r="Q883" s="56"/>
      <c r="R883" s="56"/>
      <c r="S883" s="56"/>
      <c r="T883" s="56"/>
      <c r="U883" s="56"/>
      <c r="V883" s="164"/>
      <c r="W883" s="85" t="s">
        <v>272</v>
      </c>
    </row>
    <row r="884" spans="1:23" ht="32.4" x14ac:dyDescent="0.3">
      <c r="A884" s="1" t="s">
        <v>66</v>
      </c>
      <c r="B884" s="14">
        <v>826</v>
      </c>
      <c r="C884" s="69">
        <v>43195</v>
      </c>
      <c r="D884" s="62">
        <v>0.53468749999999998</v>
      </c>
      <c r="E884" s="62">
        <v>0.95753472222222225</v>
      </c>
      <c r="F884" s="70">
        <f t="shared" si="318"/>
        <v>0.42284722222222226</v>
      </c>
      <c r="G884" s="56">
        <v>10</v>
      </c>
      <c r="H884" s="55">
        <f t="shared" si="312"/>
        <v>1.5</v>
      </c>
      <c r="I884" s="55">
        <f t="shared" si="314"/>
        <v>8.5</v>
      </c>
      <c r="J884" s="57">
        <f t="shared" si="313"/>
        <v>0</v>
      </c>
      <c r="K884" s="56">
        <f t="shared" si="315"/>
        <v>0</v>
      </c>
      <c r="L884" s="67">
        <f t="shared" si="316"/>
        <v>0</v>
      </c>
      <c r="M884" s="56">
        <f t="shared" si="317"/>
        <v>0</v>
      </c>
      <c r="N884" s="56"/>
      <c r="O884" s="56"/>
      <c r="P884" s="56"/>
      <c r="Q884" s="56"/>
      <c r="R884" s="56"/>
      <c r="S884" s="56"/>
      <c r="T884" s="56"/>
      <c r="U884" s="56"/>
      <c r="V884" s="164"/>
      <c r="W884" s="85" t="s">
        <v>273</v>
      </c>
    </row>
    <row r="885" spans="1:23" x14ac:dyDescent="0.3">
      <c r="A885" s="1"/>
      <c r="B885" s="14"/>
      <c r="C885" s="19" t="s">
        <v>5</v>
      </c>
      <c r="D885" s="19"/>
      <c r="E885" s="19"/>
      <c r="F885" s="20"/>
      <c r="G885" s="21">
        <f t="shared" ref="G885:M885" si="319">SUM(G857:G884)</f>
        <v>184</v>
      </c>
      <c r="H885" s="21">
        <f t="shared" si="319"/>
        <v>24</v>
      </c>
      <c r="I885" s="21">
        <f t="shared" si="319"/>
        <v>160</v>
      </c>
      <c r="J885" s="21">
        <f t="shared" si="319"/>
        <v>1.5</v>
      </c>
      <c r="K885" s="21">
        <f t="shared" si="319"/>
        <v>1.5</v>
      </c>
      <c r="L885" s="111">
        <f t="shared" si="319"/>
        <v>0</v>
      </c>
      <c r="M885" s="21">
        <f t="shared" si="319"/>
        <v>220</v>
      </c>
      <c r="N885" s="21"/>
      <c r="O885" s="21"/>
      <c r="P885" s="21"/>
      <c r="Q885" s="21">
        <f t="shared" ref="Q885:V885" si="320">SUM(Q857:Q884)</f>
        <v>0</v>
      </c>
      <c r="R885" s="21">
        <f t="shared" si="320"/>
        <v>0</v>
      </c>
      <c r="S885" s="21">
        <f t="shared" si="320"/>
        <v>0</v>
      </c>
      <c r="T885" s="21">
        <f t="shared" si="320"/>
        <v>0</v>
      </c>
      <c r="U885" s="21">
        <f t="shared" si="320"/>
        <v>0</v>
      </c>
      <c r="V885" s="21">
        <f t="shared" si="320"/>
        <v>0</v>
      </c>
      <c r="W885" s="106" t="s">
        <v>201</v>
      </c>
    </row>
    <row r="886" spans="1:23" ht="32.4" x14ac:dyDescent="0.3">
      <c r="A886" s="48"/>
      <c r="B886" s="112"/>
      <c r="C886" s="116" t="s">
        <v>230</v>
      </c>
      <c r="D886" s="109"/>
      <c r="E886" s="110"/>
      <c r="F886" s="20"/>
      <c r="G886" s="21">
        <f>G885</f>
        <v>184</v>
      </c>
      <c r="H886" s="21">
        <f t="shared" ref="H886:V886" si="321">H885</f>
        <v>24</v>
      </c>
      <c r="I886" s="21">
        <f t="shared" si="321"/>
        <v>160</v>
      </c>
      <c r="J886" s="21">
        <f t="shared" si="321"/>
        <v>1.5</v>
      </c>
      <c r="K886" s="21">
        <f t="shared" si="321"/>
        <v>1.5</v>
      </c>
      <c r="L886" s="111">
        <f t="shared" si="321"/>
        <v>0</v>
      </c>
      <c r="M886" s="21">
        <f t="shared" si="321"/>
        <v>220</v>
      </c>
      <c r="N886" s="21"/>
      <c r="O886" s="21"/>
      <c r="P886" s="21"/>
      <c r="Q886" s="21">
        <f t="shared" si="321"/>
        <v>0</v>
      </c>
      <c r="R886" s="21">
        <f t="shared" si="321"/>
        <v>0</v>
      </c>
      <c r="S886" s="21">
        <f t="shared" si="321"/>
        <v>0</v>
      </c>
      <c r="T886" s="21">
        <f t="shared" si="321"/>
        <v>0</v>
      </c>
      <c r="U886" s="21">
        <f t="shared" si="321"/>
        <v>0</v>
      </c>
      <c r="V886" s="21">
        <f t="shared" si="321"/>
        <v>0</v>
      </c>
      <c r="W886" s="21"/>
    </row>
    <row r="887" spans="1:23" x14ac:dyDescent="0.3">
      <c r="A887" s="1"/>
      <c r="B887" s="14">
        <v>827</v>
      </c>
      <c r="C887" s="36">
        <v>43196</v>
      </c>
      <c r="D887" s="25">
        <v>0.45266203703703706</v>
      </c>
      <c r="E887" s="25">
        <v>0.92005787037037035</v>
      </c>
      <c r="F887" s="37">
        <f t="shared" si="318"/>
        <v>0.46739583333333329</v>
      </c>
      <c r="G887" s="38">
        <v>11</v>
      </c>
      <c r="H887" s="38">
        <f t="shared" si="312"/>
        <v>1.5</v>
      </c>
      <c r="I887" s="17">
        <f t="shared" si="314"/>
        <v>9.5</v>
      </c>
      <c r="J887" s="13">
        <f t="shared" si="313"/>
        <v>0</v>
      </c>
      <c r="K887" s="38">
        <f t="shared" si="315"/>
        <v>0</v>
      </c>
      <c r="L887" s="33">
        <f t="shared" si="316"/>
        <v>0</v>
      </c>
      <c r="M887" s="38">
        <f t="shared" si="317"/>
        <v>0</v>
      </c>
      <c r="N887" s="38"/>
      <c r="O887" s="38"/>
      <c r="P887" s="38"/>
      <c r="Q887" s="38"/>
      <c r="R887" s="38"/>
      <c r="S887" s="38"/>
      <c r="T887" s="38"/>
      <c r="U887" s="38"/>
      <c r="V887" s="150"/>
      <c r="W887" s="85"/>
    </row>
    <row r="888" spans="1:23" x14ac:dyDescent="0.3">
      <c r="A888" s="1"/>
      <c r="B888" s="14">
        <v>828</v>
      </c>
      <c r="C888" s="36">
        <v>43197</v>
      </c>
      <c r="D888" s="25">
        <v>0.55410879629629628</v>
      </c>
      <c r="E888" s="25">
        <v>0.9573842592592593</v>
      </c>
      <c r="F888" s="37">
        <f t="shared" si="318"/>
        <v>0.40327546296296302</v>
      </c>
      <c r="G888" s="38">
        <v>9.5</v>
      </c>
      <c r="H888" s="38">
        <f t="shared" si="312"/>
        <v>1.5</v>
      </c>
      <c r="I888" s="17">
        <f t="shared" si="314"/>
        <v>8</v>
      </c>
      <c r="J888" s="13">
        <f t="shared" si="313"/>
        <v>0</v>
      </c>
      <c r="K888" s="38">
        <f t="shared" si="315"/>
        <v>0</v>
      </c>
      <c r="L888" s="33">
        <f t="shared" si="316"/>
        <v>0</v>
      </c>
      <c r="M888" s="38">
        <f t="shared" si="317"/>
        <v>0</v>
      </c>
      <c r="N888" s="38"/>
      <c r="O888" s="38"/>
      <c r="P888" s="38"/>
      <c r="Q888" s="38"/>
      <c r="R888" s="38"/>
      <c r="S888" s="38"/>
      <c r="T888" s="38"/>
      <c r="U888" s="38"/>
      <c r="V888" s="150"/>
      <c r="W888" s="85"/>
    </row>
    <row r="889" spans="1:23" x14ac:dyDescent="0.3">
      <c r="A889" s="1"/>
      <c r="B889" s="14">
        <v>829</v>
      </c>
      <c r="C889" s="36">
        <v>43198</v>
      </c>
      <c r="D889" s="25">
        <v>0.43958333333333338</v>
      </c>
      <c r="E889" s="25">
        <v>0.84277777777777774</v>
      </c>
      <c r="F889" s="37">
        <f t="shared" si="318"/>
        <v>0.40319444444444436</v>
      </c>
      <c r="G889" s="38">
        <v>9.5</v>
      </c>
      <c r="H889" s="38">
        <f t="shared" si="312"/>
        <v>1.5</v>
      </c>
      <c r="I889" s="17">
        <f t="shared" si="314"/>
        <v>8</v>
      </c>
      <c r="J889" s="13">
        <f t="shared" si="313"/>
        <v>0</v>
      </c>
      <c r="K889" s="38">
        <f t="shared" si="315"/>
        <v>0</v>
      </c>
      <c r="L889" s="33">
        <f t="shared" si="316"/>
        <v>0</v>
      </c>
      <c r="M889" s="38">
        <f t="shared" si="317"/>
        <v>0</v>
      </c>
      <c r="N889" s="38"/>
      <c r="O889" s="38"/>
      <c r="P889" s="38"/>
      <c r="Q889" s="38"/>
      <c r="R889" s="38"/>
      <c r="S889" s="38"/>
      <c r="T889" s="38"/>
      <c r="U889" s="38"/>
      <c r="V889" s="150"/>
      <c r="W889" s="85"/>
    </row>
    <row r="890" spans="1:23" x14ac:dyDescent="0.3">
      <c r="A890" s="1"/>
      <c r="B890" s="14">
        <v>830</v>
      </c>
      <c r="C890" s="36">
        <v>43199</v>
      </c>
      <c r="D890" s="25" t="s">
        <v>36</v>
      </c>
      <c r="E890" s="25">
        <v>0.91850694444444436</v>
      </c>
      <c r="F890" s="37"/>
      <c r="G890" s="38">
        <v>9</v>
      </c>
      <c r="H890" s="38">
        <f t="shared" si="312"/>
        <v>1.5</v>
      </c>
      <c r="I890" s="17">
        <f t="shared" si="314"/>
        <v>7.5</v>
      </c>
      <c r="J890" s="13">
        <f t="shared" si="313"/>
        <v>0</v>
      </c>
      <c r="K890" s="38">
        <f t="shared" si="315"/>
        <v>0</v>
      </c>
      <c r="L890" s="33">
        <f t="shared" si="316"/>
        <v>0</v>
      </c>
      <c r="M890" s="38">
        <f t="shared" si="317"/>
        <v>0</v>
      </c>
      <c r="N890" s="38"/>
      <c r="O890" s="38"/>
      <c r="P890" s="38"/>
      <c r="Q890" s="38"/>
      <c r="R890" s="38"/>
      <c r="S890" s="38"/>
      <c r="T890" s="38"/>
      <c r="U890" s="38"/>
      <c r="V890" s="150"/>
      <c r="W890" s="85"/>
    </row>
    <row r="891" spans="1:23" x14ac:dyDescent="0.3">
      <c r="A891" s="1"/>
      <c r="B891" s="14">
        <v>831</v>
      </c>
      <c r="C891" s="36">
        <v>43200</v>
      </c>
      <c r="D891" s="25" t="s">
        <v>36</v>
      </c>
      <c r="E891" s="25" t="s">
        <v>36</v>
      </c>
      <c r="F891" s="37"/>
      <c r="G891" s="38">
        <v>6</v>
      </c>
      <c r="H891" s="38">
        <f t="shared" si="312"/>
        <v>0.5</v>
      </c>
      <c r="I891" s="17">
        <f t="shared" si="314"/>
        <v>5.5</v>
      </c>
      <c r="J891" s="13">
        <f t="shared" si="313"/>
        <v>0</v>
      </c>
      <c r="K891" s="38">
        <f t="shared" si="315"/>
        <v>0</v>
      </c>
      <c r="L891" s="33">
        <f t="shared" si="316"/>
        <v>0</v>
      </c>
      <c r="M891" s="38">
        <f t="shared" si="317"/>
        <v>0</v>
      </c>
      <c r="N891" s="38"/>
      <c r="O891" s="38"/>
      <c r="P891" s="38"/>
      <c r="Q891" s="38"/>
      <c r="R891" s="38"/>
      <c r="S891" s="38"/>
      <c r="T891" s="38"/>
      <c r="U891" s="38"/>
      <c r="V891" s="150"/>
      <c r="W891" s="85"/>
    </row>
    <row r="892" spans="1:23" x14ac:dyDescent="0.3">
      <c r="A892" s="1"/>
      <c r="B892" s="14">
        <v>832</v>
      </c>
      <c r="C892" s="36">
        <v>43201</v>
      </c>
      <c r="D892" s="178" t="s">
        <v>25</v>
      </c>
      <c r="E892" s="179"/>
      <c r="F892" s="37"/>
      <c r="G892" s="38"/>
      <c r="H892" s="38"/>
      <c r="I892" s="17"/>
      <c r="J892" s="13">
        <f t="shared" si="313"/>
        <v>0</v>
      </c>
      <c r="K892" s="38"/>
      <c r="L892" s="33"/>
      <c r="M892" s="38">
        <f t="shared" si="317"/>
        <v>0</v>
      </c>
      <c r="N892" s="38"/>
      <c r="O892" s="38"/>
      <c r="P892" s="38"/>
      <c r="Q892" s="38"/>
      <c r="R892" s="38"/>
      <c r="S892" s="38"/>
      <c r="T892" s="38"/>
      <c r="U892" s="38"/>
      <c r="V892" s="150"/>
      <c r="W892" s="85"/>
    </row>
    <row r="893" spans="1:23" x14ac:dyDescent="0.3">
      <c r="A893" s="1"/>
      <c r="B893" s="14">
        <v>833</v>
      </c>
      <c r="C893" s="36">
        <v>43202</v>
      </c>
      <c r="D893" s="25">
        <v>0.45649305555555553</v>
      </c>
      <c r="E893" s="25">
        <v>0.92471064814814818</v>
      </c>
      <c r="F893" s="37">
        <f t="shared" si="318"/>
        <v>0.46821759259259266</v>
      </c>
      <c r="G893" s="38">
        <v>11</v>
      </c>
      <c r="H893" s="38">
        <f t="shared" si="312"/>
        <v>1.5</v>
      </c>
      <c r="I893" s="17">
        <f t="shared" si="314"/>
        <v>9.5</v>
      </c>
      <c r="J893" s="13">
        <f t="shared" si="313"/>
        <v>0</v>
      </c>
      <c r="K893" s="38">
        <f t="shared" si="315"/>
        <v>0</v>
      </c>
      <c r="L893" s="33">
        <f t="shared" si="316"/>
        <v>0</v>
      </c>
      <c r="M893" s="38">
        <f t="shared" si="317"/>
        <v>0</v>
      </c>
      <c r="N893" s="38"/>
      <c r="O893" s="38"/>
      <c r="P893" s="38"/>
      <c r="Q893" s="38"/>
      <c r="R893" s="38"/>
      <c r="S893" s="38"/>
      <c r="T893" s="38"/>
      <c r="U893" s="38"/>
      <c r="V893" s="150"/>
      <c r="W893" s="85"/>
    </row>
    <row r="894" spans="1:23" x14ac:dyDescent="0.3">
      <c r="A894" s="1"/>
      <c r="B894" s="14">
        <v>834</v>
      </c>
      <c r="C894" s="36">
        <v>43203</v>
      </c>
      <c r="D894" s="25">
        <v>0.45520833333333338</v>
      </c>
      <c r="E894" s="25">
        <v>0.93870370370370371</v>
      </c>
      <c r="F894" s="37">
        <f t="shared" si="318"/>
        <v>0.48349537037037033</v>
      </c>
      <c r="G894" s="38">
        <v>11.5</v>
      </c>
      <c r="H894" s="38">
        <f t="shared" si="312"/>
        <v>1.5</v>
      </c>
      <c r="I894" s="17">
        <f t="shared" si="314"/>
        <v>10</v>
      </c>
      <c r="J894" s="13">
        <f t="shared" si="313"/>
        <v>0</v>
      </c>
      <c r="K894" s="38">
        <f t="shared" si="315"/>
        <v>0</v>
      </c>
      <c r="L894" s="33">
        <f t="shared" si="316"/>
        <v>0</v>
      </c>
      <c r="M894" s="38">
        <f t="shared" si="317"/>
        <v>0</v>
      </c>
      <c r="N894" s="38"/>
      <c r="O894" s="38"/>
      <c r="P894" s="38"/>
      <c r="Q894" s="38"/>
      <c r="R894" s="38"/>
      <c r="S894" s="38"/>
      <c r="T894" s="38"/>
      <c r="U894" s="38"/>
      <c r="V894" s="150"/>
      <c r="W894" s="85"/>
    </row>
    <row r="895" spans="1:23" x14ac:dyDescent="0.3">
      <c r="A895" s="1"/>
      <c r="B895" s="14">
        <v>835</v>
      </c>
      <c r="C895" s="36">
        <v>43204</v>
      </c>
      <c r="D895" s="25">
        <v>0.48150462962962964</v>
      </c>
      <c r="E895" s="25">
        <v>0.9383217592592592</v>
      </c>
      <c r="F895" s="37">
        <f t="shared" si="318"/>
        <v>0.45681712962962956</v>
      </c>
      <c r="G895" s="38">
        <v>11</v>
      </c>
      <c r="H895" s="38">
        <f t="shared" si="312"/>
        <v>1.5</v>
      </c>
      <c r="I895" s="17">
        <f t="shared" si="314"/>
        <v>9.5</v>
      </c>
      <c r="J895" s="13">
        <f t="shared" si="313"/>
        <v>0</v>
      </c>
      <c r="K895" s="38">
        <f t="shared" si="315"/>
        <v>0</v>
      </c>
      <c r="L895" s="33">
        <f t="shared" si="316"/>
        <v>0</v>
      </c>
      <c r="M895" s="38">
        <f t="shared" si="317"/>
        <v>0</v>
      </c>
      <c r="N895" s="38"/>
      <c r="O895" s="38"/>
      <c r="P895" s="38"/>
      <c r="Q895" s="38"/>
      <c r="R895" s="38"/>
      <c r="S895" s="38"/>
      <c r="T895" s="38"/>
      <c r="U895" s="38"/>
      <c r="V895" s="150"/>
      <c r="W895" s="85"/>
    </row>
    <row r="896" spans="1:23" x14ac:dyDescent="0.3">
      <c r="A896" s="1"/>
      <c r="B896" s="14">
        <v>836</v>
      </c>
      <c r="C896" s="36">
        <v>43205</v>
      </c>
      <c r="D896" s="25">
        <v>0.4432638888888889</v>
      </c>
      <c r="E896" s="25">
        <v>0.84892361111111114</v>
      </c>
      <c r="F896" s="37">
        <f t="shared" si="318"/>
        <v>0.40565972222222224</v>
      </c>
      <c r="G896" s="38">
        <v>9.5</v>
      </c>
      <c r="H896" s="38">
        <f t="shared" si="312"/>
        <v>1.5</v>
      </c>
      <c r="I896" s="17">
        <f t="shared" si="314"/>
        <v>8</v>
      </c>
      <c r="J896" s="13">
        <f t="shared" si="313"/>
        <v>0</v>
      </c>
      <c r="K896" s="38">
        <f t="shared" si="315"/>
        <v>0</v>
      </c>
      <c r="L896" s="33">
        <f t="shared" si="316"/>
        <v>0</v>
      </c>
      <c r="M896" s="38">
        <f t="shared" si="317"/>
        <v>0</v>
      </c>
      <c r="N896" s="38"/>
      <c r="O896" s="38"/>
      <c r="P896" s="38"/>
      <c r="Q896" s="38"/>
      <c r="R896" s="38"/>
      <c r="S896" s="38"/>
      <c r="T896" s="38"/>
      <c r="U896" s="38"/>
      <c r="V896" s="150"/>
      <c r="W896" s="85"/>
    </row>
    <row r="897" spans="1:23" x14ac:dyDescent="0.3">
      <c r="A897" s="1"/>
      <c r="B897" s="14">
        <v>837</v>
      </c>
      <c r="C897" s="36">
        <v>43206</v>
      </c>
      <c r="D897" s="25">
        <v>0.45261574074074074</v>
      </c>
      <c r="E897" s="25">
        <v>0.9176157407407407</v>
      </c>
      <c r="F897" s="37">
        <f t="shared" si="318"/>
        <v>0.46499999999999997</v>
      </c>
      <c r="G897" s="38">
        <v>11</v>
      </c>
      <c r="H897" s="38">
        <f t="shared" si="312"/>
        <v>1.5</v>
      </c>
      <c r="I897" s="17">
        <f t="shared" si="314"/>
        <v>9.5</v>
      </c>
      <c r="J897" s="13">
        <f t="shared" si="313"/>
        <v>0</v>
      </c>
      <c r="K897" s="38">
        <f t="shared" si="315"/>
        <v>0</v>
      </c>
      <c r="L897" s="33">
        <f t="shared" si="316"/>
        <v>0</v>
      </c>
      <c r="M897" s="38">
        <f t="shared" si="317"/>
        <v>0</v>
      </c>
      <c r="N897" s="38"/>
      <c r="O897" s="38"/>
      <c r="P897" s="38"/>
      <c r="Q897" s="38"/>
      <c r="R897" s="38"/>
      <c r="S897" s="38"/>
      <c r="T897" s="38"/>
      <c r="U897" s="38"/>
      <c r="V897" s="150"/>
      <c r="W897" s="85"/>
    </row>
    <row r="898" spans="1:23" x14ac:dyDescent="0.3">
      <c r="A898" s="1"/>
      <c r="B898" s="14">
        <v>838</v>
      </c>
      <c r="C898" s="36">
        <v>43207</v>
      </c>
      <c r="D898" s="178" t="s">
        <v>25</v>
      </c>
      <c r="E898" s="179"/>
      <c r="F898" s="37"/>
      <c r="G898" s="38"/>
      <c r="H898" s="38"/>
      <c r="I898" s="17"/>
      <c r="J898" s="13">
        <f t="shared" si="313"/>
        <v>0</v>
      </c>
      <c r="K898" s="38"/>
      <c r="L898" s="33"/>
      <c r="M898" s="38">
        <f t="shared" si="317"/>
        <v>0</v>
      </c>
      <c r="N898" s="38"/>
      <c r="O898" s="38"/>
      <c r="P898" s="38"/>
      <c r="Q898" s="38"/>
      <c r="R898" s="38"/>
      <c r="S898" s="38"/>
      <c r="T898" s="38"/>
      <c r="U898" s="38"/>
      <c r="V898" s="150"/>
      <c r="W898" s="85"/>
    </row>
    <row r="899" spans="1:23" x14ac:dyDescent="0.3">
      <c r="A899" s="1"/>
      <c r="B899" s="14">
        <v>839</v>
      </c>
      <c r="C899" s="36">
        <v>43208</v>
      </c>
      <c r="D899" s="25" t="s">
        <v>36</v>
      </c>
      <c r="E899" s="25" t="s">
        <v>36</v>
      </c>
      <c r="F899" s="37"/>
      <c r="G899" s="38">
        <v>6.5</v>
      </c>
      <c r="H899" s="38">
        <f t="shared" si="312"/>
        <v>0.5</v>
      </c>
      <c r="I899" s="17">
        <f t="shared" si="314"/>
        <v>6</v>
      </c>
      <c r="J899" s="13">
        <f t="shared" si="313"/>
        <v>0</v>
      </c>
      <c r="K899" s="38">
        <f t="shared" si="315"/>
        <v>0</v>
      </c>
      <c r="L899" s="33">
        <f t="shared" si="316"/>
        <v>0</v>
      </c>
      <c r="M899" s="38">
        <f t="shared" si="317"/>
        <v>0</v>
      </c>
      <c r="N899" s="38"/>
      <c r="O899" s="38"/>
      <c r="P899" s="38"/>
      <c r="Q899" s="38"/>
      <c r="R899" s="38"/>
      <c r="S899" s="38"/>
      <c r="T899" s="38"/>
      <c r="U899" s="38"/>
      <c r="V899" s="150"/>
      <c r="W899" s="85"/>
    </row>
    <row r="900" spans="1:23" x14ac:dyDescent="0.3">
      <c r="A900" s="1"/>
      <c r="B900" s="14">
        <v>840</v>
      </c>
      <c r="C900" s="36">
        <v>43209</v>
      </c>
      <c r="D900" s="25">
        <v>0.54615740740740748</v>
      </c>
      <c r="E900" s="25">
        <v>0.91754629629629625</v>
      </c>
      <c r="F900" s="37">
        <f t="shared" si="318"/>
        <v>0.37138888888888877</v>
      </c>
      <c r="G900" s="38">
        <v>9</v>
      </c>
      <c r="H900" s="38">
        <f t="shared" si="312"/>
        <v>1.5</v>
      </c>
      <c r="I900" s="17">
        <f t="shared" si="314"/>
        <v>7.5</v>
      </c>
      <c r="J900" s="13">
        <f t="shared" si="313"/>
        <v>0</v>
      </c>
      <c r="K900" s="38">
        <f t="shared" si="315"/>
        <v>0</v>
      </c>
      <c r="L900" s="33">
        <f t="shared" si="316"/>
        <v>0</v>
      </c>
      <c r="M900" s="38">
        <f t="shared" si="317"/>
        <v>0</v>
      </c>
      <c r="N900" s="38"/>
      <c r="O900" s="38"/>
      <c r="P900" s="38"/>
      <c r="Q900" s="38"/>
      <c r="R900" s="38"/>
      <c r="S900" s="38"/>
      <c r="T900" s="38"/>
      <c r="U900" s="38"/>
      <c r="V900" s="150"/>
      <c r="W900" s="85"/>
    </row>
    <row r="901" spans="1:23" x14ac:dyDescent="0.3">
      <c r="A901" s="1"/>
      <c r="B901" s="14">
        <v>841</v>
      </c>
      <c r="C901" s="36">
        <v>43210</v>
      </c>
      <c r="D901" s="25">
        <v>0.46144675925925926</v>
      </c>
      <c r="E901" s="25">
        <v>0.95538194444444446</v>
      </c>
      <c r="F901" s="37">
        <f t="shared" si="318"/>
        <v>0.4939351851851852</v>
      </c>
      <c r="G901" s="38">
        <v>9</v>
      </c>
      <c r="H901" s="38">
        <f t="shared" si="312"/>
        <v>1.5</v>
      </c>
      <c r="I901" s="17">
        <f t="shared" si="314"/>
        <v>7.5</v>
      </c>
      <c r="J901" s="13">
        <f>IF(I901-8&lt;0,0,(I901-8))</f>
        <v>0</v>
      </c>
      <c r="K901" s="38">
        <f t="shared" si="315"/>
        <v>0</v>
      </c>
      <c r="L901" s="33">
        <f t="shared" si="316"/>
        <v>0</v>
      </c>
      <c r="M901" s="38">
        <f t="shared" si="317"/>
        <v>0</v>
      </c>
      <c r="N901" s="38"/>
      <c r="O901" s="38"/>
      <c r="P901" s="38"/>
      <c r="Q901" s="38" t="s">
        <v>228</v>
      </c>
      <c r="R901" s="38">
        <f>IF(I901&gt;=8.5,ROUND((K901*4/3*111)+((I901-J901-K901)*5/3*111)+((I901-8)*8/3*111),0),ROUND((2*4/3*111)+((I901-2)*5/3*111),0))</f>
        <v>1314</v>
      </c>
      <c r="S901" s="38"/>
      <c r="T901" s="38"/>
      <c r="U901" s="38"/>
      <c r="V901" s="150"/>
      <c r="W901" s="85"/>
    </row>
    <row r="902" spans="1:23" x14ac:dyDescent="0.3">
      <c r="A902" s="1"/>
      <c r="B902" s="14">
        <v>842</v>
      </c>
      <c r="C902" s="36">
        <v>43211</v>
      </c>
      <c r="D902" s="25">
        <v>0.44016203703703699</v>
      </c>
      <c r="E902" s="25">
        <v>0.97097222222222224</v>
      </c>
      <c r="F902" s="37">
        <f t="shared" si="318"/>
        <v>0.53081018518518519</v>
      </c>
      <c r="G902" s="38">
        <v>12.5</v>
      </c>
      <c r="H902" s="38">
        <f t="shared" si="312"/>
        <v>1.5</v>
      </c>
      <c r="I902" s="17">
        <f t="shared" si="314"/>
        <v>11</v>
      </c>
      <c r="J902" s="13">
        <f t="shared" si="313"/>
        <v>1</v>
      </c>
      <c r="K902" s="38">
        <f t="shared" si="315"/>
        <v>1</v>
      </c>
      <c r="L902" s="33">
        <f t="shared" si="316"/>
        <v>0</v>
      </c>
      <c r="M902" s="38">
        <f t="shared" si="317"/>
        <v>148</v>
      </c>
      <c r="N902" s="38"/>
      <c r="O902" s="38"/>
      <c r="P902" s="38"/>
      <c r="Q902" s="38"/>
      <c r="R902" s="38"/>
      <c r="S902" s="38"/>
      <c r="T902" s="38"/>
      <c r="U902" s="38"/>
      <c r="V902" s="150"/>
      <c r="W902" s="85"/>
    </row>
    <row r="903" spans="1:23" x14ac:dyDescent="0.3">
      <c r="A903" s="1"/>
      <c r="B903" s="14">
        <v>843</v>
      </c>
      <c r="C903" s="36">
        <v>43212</v>
      </c>
      <c r="D903" s="25">
        <v>0.43961805555555555</v>
      </c>
      <c r="E903" s="25">
        <v>0.96482638888888894</v>
      </c>
      <c r="F903" s="37">
        <f t="shared" si="318"/>
        <v>0.52520833333333339</v>
      </c>
      <c r="G903" s="38">
        <v>12.5</v>
      </c>
      <c r="H903" s="38">
        <f t="shared" si="312"/>
        <v>1.5</v>
      </c>
      <c r="I903" s="17">
        <f t="shared" si="314"/>
        <v>11</v>
      </c>
      <c r="J903" s="13">
        <f t="shared" si="313"/>
        <v>1</v>
      </c>
      <c r="K903" s="38">
        <f t="shared" si="315"/>
        <v>1</v>
      </c>
      <c r="L903" s="33">
        <f t="shared" si="316"/>
        <v>0</v>
      </c>
      <c r="M903" s="38">
        <f t="shared" si="317"/>
        <v>148</v>
      </c>
      <c r="N903" s="38"/>
      <c r="O903" s="38"/>
      <c r="P903" s="38"/>
      <c r="Q903" s="38"/>
      <c r="R903" s="38"/>
      <c r="S903" s="38"/>
      <c r="T903" s="38"/>
      <c r="U903" s="38"/>
      <c r="V903" s="150"/>
      <c r="W903" s="85"/>
    </row>
    <row r="904" spans="1:23" x14ac:dyDescent="0.3">
      <c r="A904" s="1"/>
      <c r="B904" s="14">
        <v>844</v>
      </c>
      <c r="C904" s="36">
        <v>43213</v>
      </c>
      <c r="D904" s="25">
        <v>0.45842592592592596</v>
      </c>
      <c r="E904" s="25">
        <v>0.9228587962962963</v>
      </c>
      <c r="F904" s="37">
        <f t="shared" si="318"/>
        <v>0.46443287037037034</v>
      </c>
      <c r="G904" s="38">
        <v>11</v>
      </c>
      <c r="H904" s="38">
        <f t="shared" si="312"/>
        <v>1.5</v>
      </c>
      <c r="I904" s="17">
        <f t="shared" si="314"/>
        <v>9.5</v>
      </c>
      <c r="J904" s="13">
        <f t="shared" si="313"/>
        <v>0</v>
      </c>
      <c r="K904" s="38">
        <f t="shared" si="315"/>
        <v>0</v>
      </c>
      <c r="L904" s="33">
        <f t="shared" si="316"/>
        <v>0</v>
      </c>
      <c r="M904" s="38">
        <f t="shared" si="317"/>
        <v>0</v>
      </c>
      <c r="N904" s="38"/>
      <c r="O904" s="38"/>
      <c r="P904" s="38"/>
      <c r="Q904" s="38"/>
      <c r="R904" s="38"/>
      <c r="S904" s="38"/>
      <c r="T904" s="38"/>
      <c r="U904" s="38"/>
      <c r="V904" s="150"/>
      <c r="W904" s="85"/>
    </row>
    <row r="905" spans="1:23" x14ac:dyDescent="0.3">
      <c r="A905" s="1"/>
      <c r="B905" s="14">
        <v>845</v>
      </c>
      <c r="C905" s="36">
        <v>43214</v>
      </c>
      <c r="D905" s="25" t="s">
        <v>36</v>
      </c>
      <c r="E905" s="25" t="s">
        <v>36</v>
      </c>
      <c r="F905" s="37"/>
      <c r="G905" s="38">
        <v>9</v>
      </c>
      <c r="H905" s="38">
        <f t="shared" si="312"/>
        <v>1.5</v>
      </c>
      <c r="I905" s="17">
        <f t="shared" si="314"/>
        <v>7.5</v>
      </c>
      <c r="J905" s="13">
        <f t="shared" si="313"/>
        <v>0</v>
      </c>
      <c r="K905" s="38">
        <f t="shared" si="315"/>
        <v>0</v>
      </c>
      <c r="L905" s="33">
        <f t="shared" si="316"/>
        <v>0</v>
      </c>
      <c r="M905" s="38">
        <f t="shared" si="317"/>
        <v>0</v>
      </c>
      <c r="N905" s="38"/>
      <c r="O905" s="38"/>
      <c r="P905" s="38"/>
      <c r="Q905" s="38"/>
      <c r="R905" s="38"/>
      <c r="S905" s="38"/>
      <c r="T905" s="38"/>
      <c r="U905" s="38"/>
      <c r="V905" s="150"/>
      <c r="W905" s="85"/>
    </row>
    <row r="906" spans="1:23" x14ac:dyDescent="0.3">
      <c r="A906" s="1"/>
      <c r="B906" s="14">
        <v>846</v>
      </c>
      <c r="C906" s="36">
        <v>43215</v>
      </c>
      <c r="D906" s="178" t="s">
        <v>25</v>
      </c>
      <c r="E906" s="179"/>
      <c r="F906" s="37"/>
      <c r="G906" s="38"/>
      <c r="H906" s="38"/>
      <c r="I906" s="17"/>
      <c r="J906" s="13">
        <f t="shared" si="313"/>
        <v>0</v>
      </c>
      <c r="K906" s="38"/>
      <c r="L906" s="33"/>
      <c r="M906" s="38">
        <f t="shared" si="317"/>
        <v>0</v>
      </c>
      <c r="N906" s="38"/>
      <c r="O906" s="38"/>
      <c r="P906" s="38"/>
      <c r="Q906" s="38"/>
      <c r="R906" s="38"/>
      <c r="S906" s="38"/>
      <c r="T906" s="38"/>
      <c r="U906" s="38"/>
      <c r="V906" s="150"/>
      <c r="W906" s="85"/>
    </row>
    <row r="907" spans="1:23" x14ac:dyDescent="0.3">
      <c r="A907" s="1"/>
      <c r="B907" s="14">
        <v>847</v>
      </c>
      <c r="C907" s="36">
        <v>43216</v>
      </c>
      <c r="D907" s="25">
        <v>0.45462962962962966</v>
      </c>
      <c r="E907" s="25">
        <v>0.98112268518518519</v>
      </c>
      <c r="F907" s="37">
        <f t="shared" si="318"/>
        <v>0.52649305555555559</v>
      </c>
      <c r="G907" s="38">
        <v>12.5</v>
      </c>
      <c r="H907" s="38">
        <f t="shared" si="312"/>
        <v>1.5</v>
      </c>
      <c r="I907" s="17">
        <f t="shared" si="314"/>
        <v>11</v>
      </c>
      <c r="J907" s="13">
        <f>IF(I907-8&lt;0,0,(I907-8))</f>
        <v>3</v>
      </c>
      <c r="K907" s="38">
        <f t="shared" si="315"/>
        <v>2</v>
      </c>
      <c r="L907" s="33">
        <f t="shared" si="316"/>
        <v>1</v>
      </c>
      <c r="M907" s="38">
        <f t="shared" si="317"/>
        <v>481</v>
      </c>
      <c r="N907" s="38"/>
      <c r="O907" s="38"/>
      <c r="P907" s="38"/>
      <c r="Q907" s="38" t="s">
        <v>228</v>
      </c>
      <c r="R907" s="38">
        <f>IF(I907&gt;=8.5,ROUND((K907*4/3*111)+((I907-J907-K907)*5/3*111)+((I907-8)*8/3*111),0),ROUND((2*4/3*111)+((I907-2)*5/3*111),0))</f>
        <v>2294</v>
      </c>
      <c r="S907" s="38"/>
      <c r="T907" s="38"/>
      <c r="U907" s="38"/>
      <c r="V907" s="150"/>
      <c r="W907" s="85"/>
    </row>
    <row r="908" spans="1:23" x14ac:dyDescent="0.3">
      <c r="A908" s="1"/>
      <c r="B908" s="14">
        <v>848</v>
      </c>
      <c r="C908" s="36">
        <v>43217</v>
      </c>
      <c r="D908" s="25">
        <v>0.46121527777777777</v>
      </c>
      <c r="E908" s="25">
        <v>0.75466435185185177</v>
      </c>
      <c r="F908" s="37">
        <f t="shared" si="318"/>
        <v>0.293449074074074</v>
      </c>
      <c r="G908" s="38">
        <v>7</v>
      </c>
      <c r="H908" s="38">
        <f t="shared" si="312"/>
        <v>0.5</v>
      </c>
      <c r="I908" s="17">
        <f t="shared" si="314"/>
        <v>6.5</v>
      </c>
      <c r="J908" s="13">
        <f t="shared" si="313"/>
        <v>0</v>
      </c>
      <c r="K908" s="38">
        <f t="shared" si="315"/>
        <v>0</v>
      </c>
      <c r="L908" s="33">
        <f t="shared" si="316"/>
        <v>0</v>
      </c>
      <c r="M908" s="38">
        <f t="shared" si="317"/>
        <v>0</v>
      </c>
      <c r="N908" s="38"/>
      <c r="O908" s="38"/>
      <c r="P908" s="38"/>
      <c r="Q908" s="38"/>
      <c r="R908" s="38"/>
      <c r="S908" s="38"/>
      <c r="T908" s="38"/>
      <c r="U908" s="38"/>
      <c r="V908" s="150"/>
      <c r="W908" s="85"/>
    </row>
    <row r="909" spans="1:23" x14ac:dyDescent="0.3">
      <c r="A909" s="1"/>
      <c r="B909" s="14">
        <v>849</v>
      </c>
      <c r="C909" s="36">
        <v>43218</v>
      </c>
      <c r="D909" s="25">
        <v>0.42928240740740736</v>
      </c>
      <c r="E909" s="25">
        <v>0.96026620370370364</v>
      </c>
      <c r="F909" s="37">
        <f t="shared" si="318"/>
        <v>0.53098379629629622</v>
      </c>
      <c r="G909" s="38">
        <v>12.5</v>
      </c>
      <c r="H909" s="38">
        <f t="shared" si="312"/>
        <v>1.5</v>
      </c>
      <c r="I909" s="17">
        <f t="shared" si="314"/>
        <v>11</v>
      </c>
      <c r="J909" s="13">
        <f>IF(I909-8&lt;0,0,(I909-8))</f>
        <v>3</v>
      </c>
      <c r="K909" s="38">
        <f t="shared" si="315"/>
        <v>2</v>
      </c>
      <c r="L909" s="33">
        <f t="shared" si="316"/>
        <v>1</v>
      </c>
      <c r="M909" s="38">
        <f t="shared" si="317"/>
        <v>481</v>
      </c>
      <c r="N909" s="38"/>
      <c r="O909" s="38"/>
      <c r="P909" s="38"/>
      <c r="Q909" s="38" t="s">
        <v>228</v>
      </c>
      <c r="R909" s="38">
        <f>IF(I909&gt;=8.5,ROUND((K909*4/3*111)+((I909-J909-K909)*5/3*111)+((I909-8)*8/3*111),0),ROUND((2*4/3*111)+((I909-2)*5/3*111),0))</f>
        <v>2294</v>
      </c>
      <c r="S909" s="38"/>
      <c r="T909" s="38"/>
      <c r="U909" s="38"/>
      <c r="V909" s="150"/>
      <c r="W909" s="85"/>
    </row>
    <row r="910" spans="1:23" x14ac:dyDescent="0.3">
      <c r="A910" s="1"/>
      <c r="B910" s="14">
        <v>850</v>
      </c>
      <c r="C910" s="36">
        <v>43219</v>
      </c>
      <c r="D910" s="25">
        <v>0.54958333333333331</v>
      </c>
      <c r="E910" s="25">
        <v>0.92133101851851851</v>
      </c>
      <c r="F910" s="37">
        <f t="shared" si="318"/>
        <v>0.37174768518518519</v>
      </c>
      <c r="G910" s="38">
        <v>9</v>
      </c>
      <c r="H910" s="38">
        <f t="shared" si="312"/>
        <v>1.5</v>
      </c>
      <c r="I910" s="17">
        <f t="shared" si="314"/>
        <v>7.5</v>
      </c>
      <c r="J910" s="13">
        <f t="shared" si="313"/>
        <v>0</v>
      </c>
      <c r="K910" s="38">
        <f t="shared" si="315"/>
        <v>0</v>
      </c>
      <c r="L910" s="33">
        <f t="shared" si="316"/>
        <v>0</v>
      </c>
      <c r="M910" s="38">
        <f t="shared" si="317"/>
        <v>0</v>
      </c>
      <c r="N910" s="38"/>
      <c r="O910" s="38"/>
      <c r="P910" s="38"/>
      <c r="Q910" s="38"/>
      <c r="R910" s="38"/>
      <c r="S910" s="38"/>
      <c r="T910" s="38"/>
      <c r="U910" s="38"/>
      <c r="V910" s="150"/>
      <c r="W910" s="85"/>
    </row>
    <row r="911" spans="1:23" x14ac:dyDescent="0.3">
      <c r="A911" s="1"/>
      <c r="B911" s="14">
        <v>851</v>
      </c>
      <c r="C911" s="36">
        <v>43220</v>
      </c>
      <c r="D911" s="178" t="s">
        <v>25</v>
      </c>
      <c r="E911" s="179"/>
      <c r="F911" s="37"/>
      <c r="G911" s="38"/>
      <c r="H911" s="38"/>
      <c r="I911" s="17"/>
      <c r="J911" s="13">
        <f t="shared" si="313"/>
        <v>0</v>
      </c>
      <c r="K911" s="38"/>
      <c r="L911" s="33">
        <f t="shared" si="316"/>
        <v>0</v>
      </c>
      <c r="M911" s="38">
        <f>IF(K911="?",0,ROUND(111*4/3*K911+111*5/3*L911,0))</f>
        <v>0</v>
      </c>
      <c r="N911" s="38"/>
      <c r="O911" s="38"/>
      <c r="P911" s="38"/>
      <c r="Q911" s="38"/>
      <c r="R911" s="38"/>
      <c r="S911" s="38"/>
      <c r="T911" s="38"/>
      <c r="U911" s="38"/>
      <c r="V911" s="150"/>
      <c r="W911" s="85"/>
    </row>
    <row r="912" spans="1:23" x14ac:dyDescent="0.3">
      <c r="A912" s="8" t="s">
        <v>6</v>
      </c>
      <c r="B912" s="14">
        <v>852</v>
      </c>
      <c r="C912" s="35">
        <v>43221</v>
      </c>
      <c r="D912" s="25">
        <v>0.52217592592592588</v>
      </c>
      <c r="E912" s="25">
        <v>0.92526620370370372</v>
      </c>
      <c r="F912" s="37">
        <f t="shared" si="318"/>
        <v>0.40309027777777784</v>
      </c>
      <c r="G912" s="38">
        <v>9.5</v>
      </c>
      <c r="H912" s="38">
        <f t="shared" si="312"/>
        <v>1.5</v>
      </c>
      <c r="I912" s="17">
        <f>IF((G912="？"),"?",(G912-H912))</f>
        <v>8</v>
      </c>
      <c r="J912" s="13">
        <f>IF(I912-8&lt;0,0,(I912-8))</f>
        <v>0</v>
      </c>
      <c r="K912" s="38">
        <f>IF(2&lt;J912,2,J912)</f>
        <v>0</v>
      </c>
      <c r="L912" s="33">
        <f>J912-K912</f>
        <v>0</v>
      </c>
      <c r="M912" s="38">
        <f>IF(K912="?",0,ROUND(109*4/3*K912+109*5/3*L912,0))</f>
        <v>0</v>
      </c>
      <c r="N912" s="38"/>
      <c r="O912" s="38"/>
      <c r="P912" s="38"/>
      <c r="Q912" s="38"/>
      <c r="R912" s="38"/>
      <c r="S912" s="38"/>
      <c r="T912" s="38"/>
      <c r="U912" s="38" t="s">
        <v>228</v>
      </c>
      <c r="V912" s="151">
        <v>874</v>
      </c>
      <c r="W912" s="85" t="s">
        <v>23</v>
      </c>
    </row>
    <row r="913" spans="1:23" x14ac:dyDescent="0.3">
      <c r="A913" s="1" t="s">
        <v>67</v>
      </c>
      <c r="B913" s="14">
        <v>853</v>
      </c>
      <c r="C913" s="36">
        <v>43222</v>
      </c>
      <c r="D913" s="25">
        <v>0.45003472222222224</v>
      </c>
      <c r="E913" s="25">
        <v>0.89634259259259252</v>
      </c>
      <c r="F913" s="37">
        <f t="shared" si="318"/>
        <v>0.44630787037037029</v>
      </c>
      <c r="G913" s="38">
        <v>10.5</v>
      </c>
      <c r="H913" s="38">
        <f t="shared" si="312"/>
        <v>1.5</v>
      </c>
      <c r="I913" s="17">
        <f t="shared" ref="I913:I944" si="322">IF((G913="？"),"?",(G913-H913))</f>
        <v>9</v>
      </c>
      <c r="J913" s="13">
        <f t="shared" si="313"/>
        <v>0</v>
      </c>
      <c r="K913" s="38">
        <f t="shared" ref="K913:K944" si="323">IF(2&lt;J913,2,J913)</f>
        <v>0</v>
      </c>
      <c r="L913" s="33">
        <f t="shared" ref="L913:L944" si="324">J913-K913</f>
        <v>0</v>
      </c>
      <c r="M913" s="38">
        <f t="shared" ref="M913:M944" si="325">IF(K913="?",0,ROUND(109*4/3*K913+109*5/3*L913,0))</f>
        <v>0</v>
      </c>
      <c r="N913" s="38">
        <v>2</v>
      </c>
      <c r="O913" s="38">
        <v>6.5</v>
      </c>
      <c r="P913" s="38">
        <f t="shared" ref="P913" si="326">IF(O913&gt;6,ROUND(N913*4/3*109+6*5/3*109+(O913-6)*8/3*109,0),ROUND(N913*4/3*109+O913*5/3*109,0))</f>
        <v>1526</v>
      </c>
      <c r="Q913" s="38"/>
      <c r="R913" s="38"/>
      <c r="S913" s="38"/>
      <c r="T913" s="38"/>
      <c r="U913" s="38"/>
      <c r="V913" s="150"/>
      <c r="W913" s="85"/>
    </row>
    <row r="914" spans="1:23" x14ac:dyDescent="0.3">
      <c r="A914" s="1" t="s">
        <v>68</v>
      </c>
      <c r="B914" s="14">
        <v>854</v>
      </c>
      <c r="C914" s="36">
        <v>43223</v>
      </c>
      <c r="D914" s="25">
        <v>0.45719907407407406</v>
      </c>
      <c r="E914" s="25">
        <v>0.92783564814814812</v>
      </c>
      <c r="F914" s="37">
        <f t="shared" si="318"/>
        <v>0.47063657407407405</v>
      </c>
      <c r="G914" s="38">
        <v>11.5</v>
      </c>
      <c r="H914" s="38">
        <f t="shared" si="312"/>
        <v>1.5</v>
      </c>
      <c r="I914" s="17">
        <f t="shared" si="322"/>
        <v>10</v>
      </c>
      <c r="J914" s="13">
        <f>IF(I914-8&lt;0,0,(I914-8))</f>
        <v>2</v>
      </c>
      <c r="K914" s="38">
        <f t="shared" si="323"/>
        <v>2</v>
      </c>
      <c r="L914" s="33">
        <f t="shared" si="324"/>
        <v>0</v>
      </c>
      <c r="M914" s="38">
        <f t="shared" si="325"/>
        <v>291</v>
      </c>
      <c r="N914" s="38"/>
      <c r="O914" s="38"/>
      <c r="P914" s="38"/>
      <c r="Q914" s="38" t="s">
        <v>228</v>
      </c>
      <c r="R914" s="38">
        <f>IF(I914&gt;=8.5,ROUND((K914*4/3*109)+((I914-J914-K914)*5/3*109)+((I914-8)*8/3*109),0),ROUND((2*4/3*109)+((I914-2)*5/3*109),0))</f>
        <v>1962</v>
      </c>
      <c r="S914" s="38"/>
      <c r="T914" s="38"/>
      <c r="U914" s="38"/>
      <c r="V914" s="150"/>
      <c r="W914" s="85"/>
    </row>
    <row r="915" spans="1:23" x14ac:dyDescent="0.3">
      <c r="A915" s="1" t="s">
        <v>69</v>
      </c>
      <c r="B915" s="14"/>
      <c r="C915" s="19" t="s">
        <v>5</v>
      </c>
      <c r="D915" s="19"/>
      <c r="E915" s="19"/>
      <c r="F915" s="20"/>
      <c r="G915" s="21">
        <f t="shared" ref="G915:M915" si="327">SUM(G887:G914)</f>
        <v>241</v>
      </c>
      <c r="H915" s="21">
        <f t="shared" si="327"/>
        <v>33</v>
      </c>
      <c r="I915" s="21">
        <f t="shared" si="327"/>
        <v>208</v>
      </c>
      <c r="J915" s="21">
        <f t="shared" si="327"/>
        <v>10</v>
      </c>
      <c r="K915" s="21">
        <f t="shared" si="327"/>
        <v>8</v>
      </c>
      <c r="L915" s="111">
        <f t="shared" si="327"/>
        <v>2</v>
      </c>
      <c r="M915" s="21">
        <f t="shared" si="327"/>
        <v>1549</v>
      </c>
      <c r="N915" s="21">
        <f t="shared" ref="N915:P915" si="328">SUM(N887:N914)</f>
        <v>2</v>
      </c>
      <c r="O915" s="21">
        <f t="shared" si="328"/>
        <v>6.5</v>
      </c>
      <c r="P915" s="21">
        <f t="shared" si="328"/>
        <v>1526</v>
      </c>
      <c r="Q915" s="21">
        <v>4</v>
      </c>
      <c r="R915" s="21">
        <f t="shared" ref="R915:V915" si="329">SUM(R887:R914)</f>
        <v>7864</v>
      </c>
      <c r="S915" s="21">
        <f t="shared" si="329"/>
        <v>0</v>
      </c>
      <c r="T915" s="21">
        <f t="shared" si="329"/>
        <v>0</v>
      </c>
      <c r="U915" s="21">
        <v>1</v>
      </c>
      <c r="V915" s="21">
        <f t="shared" si="329"/>
        <v>874</v>
      </c>
      <c r="W915" s="106" t="s">
        <v>202</v>
      </c>
    </row>
    <row r="916" spans="1:23" ht="32.4" x14ac:dyDescent="0.3">
      <c r="A916" s="48"/>
      <c r="B916" s="126"/>
      <c r="C916" s="116" t="s">
        <v>230</v>
      </c>
      <c r="D916" s="109"/>
      <c r="E916" s="110"/>
      <c r="F916" s="20"/>
      <c r="G916" s="21">
        <f>G915-G914-G909-G907-G901</f>
        <v>195.5</v>
      </c>
      <c r="H916" s="21">
        <f t="shared" ref="H916" si="330">H915-H914-H909-H907-H901</f>
        <v>27</v>
      </c>
      <c r="I916" s="21">
        <f>I915-I914-I909-I907-I901-J912</f>
        <v>168.5</v>
      </c>
      <c r="J916" s="21">
        <f>J915-J914-J909-J907-J901-J912</f>
        <v>2</v>
      </c>
      <c r="K916" s="21">
        <f t="shared" ref="K916:M916" si="331">K915-K914-K909-K907-K901-K912</f>
        <v>2</v>
      </c>
      <c r="L916" s="21">
        <f t="shared" si="331"/>
        <v>0</v>
      </c>
      <c r="M916" s="21">
        <f t="shared" si="331"/>
        <v>296</v>
      </c>
      <c r="N916" s="21">
        <f t="shared" ref="N916:P916" si="332">N915</f>
        <v>2</v>
      </c>
      <c r="O916" s="21">
        <f t="shared" si="332"/>
        <v>6.5</v>
      </c>
      <c r="P916" s="21">
        <f t="shared" si="332"/>
        <v>1526</v>
      </c>
      <c r="Q916" s="21">
        <f t="shared" ref="Q916:V916" si="333">Q915</f>
        <v>4</v>
      </c>
      <c r="R916" s="21">
        <f t="shared" si="333"/>
        <v>7864</v>
      </c>
      <c r="S916" s="21">
        <f t="shared" si="333"/>
        <v>0</v>
      </c>
      <c r="T916" s="21">
        <f t="shared" si="333"/>
        <v>0</v>
      </c>
      <c r="U916" s="21">
        <f t="shared" si="333"/>
        <v>1</v>
      </c>
      <c r="V916" s="21">
        <f t="shared" si="333"/>
        <v>874</v>
      </c>
      <c r="W916" s="21"/>
    </row>
    <row r="917" spans="1:23" x14ac:dyDescent="0.3">
      <c r="A917" s="1" t="s">
        <v>70</v>
      </c>
      <c r="B917" s="14">
        <v>855</v>
      </c>
      <c r="C917" s="69">
        <v>43224</v>
      </c>
      <c r="D917" s="184" t="s">
        <v>25</v>
      </c>
      <c r="E917" s="185"/>
      <c r="F917" s="70"/>
      <c r="G917" s="56"/>
      <c r="H917" s="56"/>
      <c r="I917" s="55"/>
      <c r="J917" s="57">
        <f t="shared" si="313"/>
        <v>0</v>
      </c>
      <c r="K917" s="56"/>
      <c r="L917" s="67"/>
      <c r="M917" s="56">
        <f t="shared" si="325"/>
        <v>0</v>
      </c>
      <c r="N917" s="56"/>
      <c r="O917" s="56"/>
      <c r="P917" s="56"/>
      <c r="Q917" s="56"/>
      <c r="R917" s="56"/>
      <c r="S917" s="56"/>
      <c r="T917" s="56"/>
      <c r="U917" s="56"/>
      <c r="V917" s="71"/>
      <c r="W917" s="85"/>
    </row>
    <row r="918" spans="1:23" x14ac:dyDescent="0.3">
      <c r="B918" s="14">
        <v>856</v>
      </c>
      <c r="C918" s="69">
        <v>43225</v>
      </c>
      <c r="D918" s="62">
        <v>0.53604166666666664</v>
      </c>
      <c r="E918" s="62">
        <v>0.94090277777777775</v>
      </c>
      <c r="F918" s="70">
        <f t="shared" si="318"/>
        <v>0.40486111111111112</v>
      </c>
      <c r="G918" s="56">
        <v>9.5</v>
      </c>
      <c r="H918" s="56">
        <f t="shared" si="312"/>
        <v>1.5</v>
      </c>
      <c r="I918" s="55">
        <f t="shared" si="322"/>
        <v>8</v>
      </c>
      <c r="J918" s="57">
        <f t="shared" si="313"/>
        <v>0</v>
      </c>
      <c r="K918" s="56">
        <f t="shared" si="323"/>
        <v>0</v>
      </c>
      <c r="L918" s="67">
        <f t="shared" si="324"/>
        <v>0</v>
      </c>
      <c r="M918" s="56">
        <f t="shared" si="325"/>
        <v>0</v>
      </c>
      <c r="N918" s="56"/>
      <c r="O918" s="56"/>
      <c r="P918" s="56"/>
      <c r="Q918" s="56"/>
      <c r="R918" s="56"/>
      <c r="S918" s="56"/>
      <c r="T918" s="56"/>
      <c r="U918" s="56"/>
      <c r="V918" s="71"/>
      <c r="W918" s="85"/>
    </row>
    <row r="919" spans="1:23" x14ac:dyDescent="0.3">
      <c r="A919" s="1"/>
      <c r="B919" s="14">
        <v>857</v>
      </c>
      <c r="C919" s="69">
        <v>43226</v>
      </c>
      <c r="D919" s="62">
        <v>0.44223379629629633</v>
      </c>
      <c r="E919" s="62">
        <v>0.87981481481481483</v>
      </c>
      <c r="F919" s="70">
        <f t="shared" si="318"/>
        <v>0.43758101851851849</v>
      </c>
      <c r="G919" s="56">
        <v>10.5</v>
      </c>
      <c r="H919" s="55">
        <f t="shared" si="312"/>
        <v>1.5</v>
      </c>
      <c r="I919" s="55">
        <f t="shared" si="322"/>
        <v>9</v>
      </c>
      <c r="J919" s="57">
        <f t="shared" si="313"/>
        <v>0</v>
      </c>
      <c r="K919" s="56">
        <f t="shared" si="323"/>
        <v>0</v>
      </c>
      <c r="L919" s="67">
        <f t="shared" si="324"/>
        <v>0</v>
      </c>
      <c r="M919" s="56">
        <f t="shared" si="325"/>
        <v>0</v>
      </c>
      <c r="N919" s="56"/>
      <c r="O919" s="56"/>
      <c r="P919" s="56"/>
      <c r="Q919" s="56"/>
      <c r="R919" s="56"/>
      <c r="S919" s="56"/>
      <c r="T919" s="56"/>
      <c r="U919" s="56"/>
      <c r="V919" s="71"/>
      <c r="W919" s="85"/>
    </row>
    <row r="920" spans="1:23" x14ac:dyDescent="0.3">
      <c r="A920" s="1"/>
      <c r="B920" s="14">
        <v>858</v>
      </c>
      <c r="C920" s="69">
        <v>43227</v>
      </c>
      <c r="D920" s="62">
        <v>0.5877430555555555</v>
      </c>
      <c r="E920" s="62">
        <v>0.92027777777777775</v>
      </c>
      <c r="F920" s="70">
        <f t="shared" si="318"/>
        <v>0.33253472222222225</v>
      </c>
      <c r="G920" s="56">
        <v>8</v>
      </c>
      <c r="H920" s="55">
        <f t="shared" si="312"/>
        <v>0.5</v>
      </c>
      <c r="I920" s="55">
        <f t="shared" si="322"/>
        <v>7.5</v>
      </c>
      <c r="J920" s="57">
        <f t="shared" si="313"/>
        <v>0</v>
      </c>
      <c r="K920" s="56">
        <f t="shared" si="323"/>
        <v>0</v>
      </c>
      <c r="L920" s="67">
        <f t="shared" si="324"/>
        <v>0</v>
      </c>
      <c r="M920" s="56">
        <f t="shared" si="325"/>
        <v>0</v>
      </c>
      <c r="N920" s="56"/>
      <c r="O920" s="56"/>
      <c r="P920" s="56"/>
      <c r="Q920" s="56"/>
      <c r="R920" s="56"/>
      <c r="S920" s="56"/>
      <c r="T920" s="56"/>
      <c r="U920" s="56"/>
      <c r="V920" s="71"/>
      <c r="W920" s="85"/>
    </row>
    <row r="921" spans="1:23" x14ac:dyDescent="0.3">
      <c r="A921" s="1"/>
      <c r="B921" s="14">
        <v>859</v>
      </c>
      <c r="C921" s="69">
        <v>43228</v>
      </c>
      <c r="D921" s="62">
        <v>0.58347222222222228</v>
      </c>
      <c r="E921" s="62">
        <v>0.92289351851851853</v>
      </c>
      <c r="F921" s="70">
        <f t="shared" si="318"/>
        <v>0.33942129629629625</v>
      </c>
      <c r="G921" s="56">
        <v>8</v>
      </c>
      <c r="H921" s="55">
        <f t="shared" si="312"/>
        <v>0.5</v>
      </c>
      <c r="I921" s="55">
        <f t="shared" si="322"/>
        <v>7.5</v>
      </c>
      <c r="J921" s="57">
        <f t="shared" si="313"/>
        <v>0</v>
      </c>
      <c r="K921" s="56">
        <f t="shared" si="323"/>
        <v>0</v>
      </c>
      <c r="L921" s="67">
        <f t="shared" si="324"/>
        <v>0</v>
      </c>
      <c r="M921" s="56">
        <f t="shared" si="325"/>
        <v>0</v>
      </c>
      <c r="N921" s="56"/>
      <c r="O921" s="56"/>
      <c r="P921" s="56"/>
      <c r="Q921" s="56"/>
      <c r="R921" s="56"/>
      <c r="S921" s="56"/>
      <c r="T921" s="56"/>
      <c r="U921" s="56"/>
      <c r="V921" s="71"/>
      <c r="W921" s="85"/>
    </row>
    <row r="922" spans="1:23" x14ac:dyDescent="0.3">
      <c r="A922" s="1"/>
      <c r="B922" s="14">
        <v>860</v>
      </c>
      <c r="C922" s="69">
        <v>43229</v>
      </c>
      <c r="D922" s="184" t="s">
        <v>25</v>
      </c>
      <c r="E922" s="185"/>
      <c r="F922" s="70"/>
      <c r="G922" s="56"/>
      <c r="H922" s="55"/>
      <c r="I922" s="55"/>
      <c r="J922" s="57">
        <f t="shared" si="313"/>
        <v>0</v>
      </c>
      <c r="K922" s="56"/>
      <c r="L922" s="67"/>
      <c r="M922" s="56">
        <f t="shared" si="325"/>
        <v>0</v>
      </c>
      <c r="N922" s="56"/>
      <c r="O922" s="56"/>
      <c r="P922" s="56"/>
      <c r="Q922" s="56"/>
      <c r="R922" s="56"/>
      <c r="S922" s="56"/>
      <c r="T922" s="56"/>
      <c r="U922" s="56"/>
      <c r="V922" s="71"/>
      <c r="W922" s="85"/>
    </row>
    <row r="923" spans="1:23" x14ac:dyDescent="0.3">
      <c r="A923" s="1"/>
      <c r="B923" s="14">
        <v>861</v>
      </c>
      <c r="C923" s="69">
        <v>43230</v>
      </c>
      <c r="D923" s="62">
        <v>0.45305555555555554</v>
      </c>
      <c r="E923" s="62">
        <v>0.92031249999999998</v>
      </c>
      <c r="F923" s="70">
        <f t="shared" si="318"/>
        <v>0.46725694444444443</v>
      </c>
      <c r="G923" s="56">
        <v>11</v>
      </c>
      <c r="H923" s="55">
        <f t="shared" si="312"/>
        <v>1.5</v>
      </c>
      <c r="I923" s="55">
        <f t="shared" si="322"/>
        <v>9.5</v>
      </c>
      <c r="J923" s="57">
        <f t="shared" si="313"/>
        <v>0</v>
      </c>
      <c r="K923" s="56">
        <f t="shared" si="323"/>
        <v>0</v>
      </c>
      <c r="L923" s="67">
        <f t="shared" si="324"/>
        <v>0</v>
      </c>
      <c r="M923" s="56">
        <f t="shared" si="325"/>
        <v>0</v>
      </c>
      <c r="N923" s="56"/>
      <c r="O923" s="56"/>
      <c r="P923" s="56"/>
      <c r="Q923" s="56"/>
      <c r="R923" s="56"/>
      <c r="S923" s="56"/>
      <c r="T923" s="56"/>
      <c r="U923" s="56"/>
      <c r="V923" s="71"/>
      <c r="W923" s="85"/>
    </row>
    <row r="924" spans="1:23" x14ac:dyDescent="0.3">
      <c r="A924" s="1"/>
      <c r="B924" s="14">
        <v>862</v>
      </c>
      <c r="C924" s="69">
        <v>43231</v>
      </c>
      <c r="D924" s="62">
        <v>0.59053240740740742</v>
      </c>
      <c r="E924" s="62">
        <v>0.95100694444444445</v>
      </c>
      <c r="F924" s="70">
        <f t="shared" si="318"/>
        <v>0.36047453703703702</v>
      </c>
      <c r="G924" s="56">
        <v>8.5</v>
      </c>
      <c r="H924" s="55">
        <f t="shared" si="312"/>
        <v>0.5</v>
      </c>
      <c r="I924" s="55">
        <f t="shared" si="322"/>
        <v>8</v>
      </c>
      <c r="J924" s="57">
        <f t="shared" si="313"/>
        <v>0</v>
      </c>
      <c r="K924" s="56">
        <f t="shared" si="323"/>
        <v>0</v>
      </c>
      <c r="L924" s="67">
        <f t="shared" si="324"/>
        <v>0</v>
      </c>
      <c r="M924" s="56">
        <f t="shared" si="325"/>
        <v>0</v>
      </c>
      <c r="N924" s="56"/>
      <c r="O924" s="56"/>
      <c r="P924" s="56"/>
      <c r="Q924" s="56"/>
      <c r="R924" s="56"/>
      <c r="S924" s="56"/>
      <c r="T924" s="56"/>
      <c r="U924" s="56"/>
      <c r="V924" s="71"/>
      <c r="W924" s="85"/>
    </row>
    <row r="925" spans="1:23" x14ac:dyDescent="0.3">
      <c r="A925" s="1"/>
      <c r="B925" s="14">
        <v>863</v>
      </c>
      <c r="C925" s="69">
        <v>43232</v>
      </c>
      <c r="D925" s="62">
        <v>0.45249999999999996</v>
      </c>
      <c r="E925" s="62">
        <v>0.95896990740740751</v>
      </c>
      <c r="F925" s="70">
        <f t="shared" si="318"/>
        <v>0.50646990740740749</v>
      </c>
      <c r="G925" s="56">
        <v>12</v>
      </c>
      <c r="H925" s="55">
        <f t="shared" si="312"/>
        <v>1.5</v>
      </c>
      <c r="I925" s="55">
        <f t="shared" si="322"/>
        <v>10.5</v>
      </c>
      <c r="J925" s="57">
        <f t="shared" si="313"/>
        <v>0.5</v>
      </c>
      <c r="K925" s="56">
        <f t="shared" si="323"/>
        <v>0.5</v>
      </c>
      <c r="L925" s="67">
        <f t="shared" si="324"/>
        <v>0</v>
      </c>
      <c r="M925" s="56">
        <f t="shared" si="325"/>
        <v>73</v>
      </c>
      <c r="N925" s="56"/>
      <c r="O925" s="56"/>
      <c r="P925" s="56"/>
      <c r="Q925" s="56"/>
      <c r="R925" s="56"/>
      <c r="S925" s="56"/>
      <c r="T925" s="56"/>
      <c r="U925" s="56"/>
      <c r="V925" s="71"/>
      <c r="W925" s="85"/>
    </row>
    <row r="926" spans="1:23" x14ac:dyDescent="0.3">
      <c r="A926" s="1"/>
      <c r="B926" s="14">
        <v>864</v>
      </c>
      <c r="C926" s="69">
        <v>43233</v>
      </c>
      <c r="D926" s="62">
        <v>0.55065972222222215</v>
      </c>
      <c r="E926" s="62">
        <v>0.96417824074074077</v>
      </c>
      <c r="F926" s="70">
        <f t="shared" si="318"/>
        <v>0.41351851851851862</v>
      </c>
      <c r="G926" s="56">
        <v>10</v>
      </c>
      <c r="H926" s="55">
        <f t="shared" si="312"/>
        <v>1.5</v>
      </c>
      <c r="I926" s="55">
        <f t="shared" si="322"/>
        <v>8.5</v>
      </c>
      <c r="J926" s="57">
        <f t="shared" si="313"/>
        <v>0</v>
      </c>
      <c r="K926" s="56">
        <f t="shared" si="323"/>
        <v>0</v>
      </c>
      <c r="L926" s="67">
        <f t="shared" si="324"/>
        <v>0</v>
      </c>
      <c r="M926" s="56">
        <f t="shared" si="325"/>
        <v>0</v>
      </c>
      <c r="N926" s="56"/>
      <c r="O926" s="56"/>
      <c r="P926" s="56"/>
      <c r="Q926" s="56"/>
      <c r="R926" s="56"/>
      <c r="S926" s="56"/>
      <c r="T926" s="56"/>
      <c r="U926" s="56"/>
      <c r="V926" s="71"/>
      <c r="W926" s="85"/>
    </row>
    <row r="927" spans="1:23" x14ac:dyDescent="0.3">
      <c r="A927" s="1"/>
      <c r="B927" s="14">
        <v>865</v>
      </c>
      <c r="C927" s="69">
        <v>43234</v>
      </c>
      <c r="D927" s="184" t="s">
        <v>25</v>
      </c>
      <c r="E927" s="185"/>
      <c r="F927" s="70"/>
      <c r="G927" s="56"/>
      <c r="H927" s="55"/>
      <c r="I927" s="55"/>
      <c r="J927" s="57">
        <f t="shared" si="313"/>
        <v>0</v>
      </c>
      <c r="K927" s="56"/>
      <c r="L927" s="67"/>
      <c r="M927" s="56">
        <f t="shared" si="325"/>
        <v>0</v>
      </c>
      <c r="N927" s="56"/>
      <c r="O927" s="56"/>
      <c r="P927" s="56"/>
      <c r="Q927" s="56"/>
      <c r="R927" s="56"/>
      <c r="S927" s="56"/>
      <c r="T927" s="56"/>
      <c r="U927" s="56"/>
      <c r="V927" s="71"/>
      <c r="W927" s="85"/>
    </row>
    <row r="928" spans="1:23" x14ac:dyDescent="0.3">
      <c r="A928" s="1"/>
      <c r="B928" s="14">
        <v>866</v>
      </c>
      <c r="C928" s="69">
        <v>43235</v>
      </c>
      <c r="D928" s="62">
        <v>0.45871527777777782</v>
      </c>
      <c r="E928" s="62">
        <v>0.92138888888888892</v>
      </c>
      <c r="F928" s="70">
        <f t="shared" si="318"/>
        <v>0.4626736111111111</v>
      </c>
      <c r="G928" s="56">
        <v>11</v>
      </c>
      <c r="H928" s="55">
        <f t="shared" si="312"/>
        <v>1.5</v>
      </c>
      <c r="I928" s="55">
        <f t="shared" si="322"/>
        <v>9.5</v>
      </c>
      <c r="J928" s="57">
        <f t="shared" si="313"/>
        <v>0</v>
      </c>
      <c r="K928" s="56">
        <f t="shared" si="323"/>
        <v>0</v>
      </c>
      <c r="L928" s="67">
        <f t="shared" si="324"/>
        <v>0</v>
      </c>
      <c r="M928" s="56">
        <f t="shared" si="325"/>
        <v>0</v>
      </c>
      <c r="N928" s="56"/>
      <c r="O928" s="56"/>
      <c r="P928" s="56"/>
      <c r="Q928" s="56"/>
      <c r="R928" s="56"/>
      <c r="S928" s="56"/>
      <c r="T928" s="56"/>
      <c r="U928" s="56"/>
      <c r="V928" s="71"/>
      <c r="W928" s="85"/>
    </row>
    <row r="929" spans="1:23" x14ac:dyDescent="0.3">
      <c r="A929" s="1"/>
      <c r="B929" s="14">
        <v>867</v>
      </c>
      <c r="C929" s="69">
        <v>43236</v>
      </c>
      <c r="D929" s="184" t="s">
        <v>25</v>
      </c>
      <c r="E929" s="185"/>
      <c r="F929" s="70"/>
      <c r="G929" s="56"/>
      <c r="H929" s="55"/>
      <c r="I929" s="55"/>
      <c r="J929" s="57">
        <f t="shared" si="313"/>
        <v>0</v>
      </c>
      <c r="K929" s="56"/>
      <c r="L929" s="67"/>
      <c r="M929" s="56">
        <f t="shared" si="325"/>
        <v>0</v>
      </c>
      <c r="N929" s="56"/>
      <c r="O929" s="56"/>
      <c r="P929" s="56"/>
      <c r="Q929" s="56"/>
      <c r="R929" s="56"/>
      <c r="S929" s="56"/>
      <c r="T929" s="56"/>
      <c r="U929" s="56"/>
      <c r="V929" s="71"/>
      <c r="W929" s="85"/>
    </row>
    <row r="930" spans="1:23" x14ac:dyDescent="0.3">
      <c r="A930" s="1"/>
      <c r="B930" s="14">
        <v>868</v>
      </c>
      <c r="C930" s="69">
        <v>43237</v>
      </c>
      <c r="D930" s="184" t="s">
        <v>25</v>
      </c>
      <c r="E930" s="185"/>
      <c r="F930" s="70"/>
      <c r="G930" s="56"/>
      <c r="H930" s="55"/>
      <c r="I930" s="55"/>
      <c r="J930" s="57">
        <f t="shared" si="313"/>
        <v>0</v>
      </c>
      <c r="K930" s="56"/>
      <c r="L930" s="67"/>
      <c r="M930" s="56">
        <f t="shared" si="325"/>
        <v>0</v>
      </c>
      <c r="N930" s="56"/>
      <c r="O930" s="56"/>
      <c r="P930" s="56"/>
      <c r="Q930" s="56"/>
      <c r="R930" s="56"/>
      <c r="S930" s="56"/>
      <c r="T930" s="56"/>
      <c r="U930" s="56"/>
      <c r="V930" s="71"/>
      <c r="W930" s="85"/>
    </row>
    <row r="931" spans="1:23" x14ac:dyDescent="0.3">
      <c r="A931" s="1"/>
      <c r="B931" s="14">
        <v>869</v>
      </c>
      <c r="C931" s="69">
        <v>43238</v>
      </c>
      <c r="D931" s="62">
        <v>0.52425925925925931</v>
      </c>
      <c r="E931" s="62">
        <v>0.9431250000000001</v>
      </c>
      <c r="F931" s="70">
        <f t="shared" si="318"/>
        <v>0.41886574074074079</v>
      </c>
      <c r="G931" s="56">
        <v>10</v>
      </c>
      <c r="H931" s="55">
        <f t="shared" ref="H931:H996" si="334">IF(G931&gt;=9,1.5,0.5)</f>
        <v>1.5</v>
      </c>
      <c r="I931" s="55">
        <f t="shared" si="322"/>
        <v>8.5</v>
      </c>
      <c r="J931" s="57">
        <f t="shared" si="313"/>
        <v>0</v>
      </c>
      <c r="K931" s="56">
        <f t="shared" si="323"/>
        <v>0</v>
      </c>
      <c r="L931" s="67">
        <f t="shared" si="324"/>
        <v>0</v>
      </c>
      <c r="M931" s="56">
        <f t="shared" si="325"/>
        <v>0</v>
      </c>
      <c r="N931" s="56"/>
      <c r="O931" s="56"/>
      <c r="P931" s="56"/>
      <c r="Q931" s="56"/>
      <c r="R931" s="56"/>
      <c r="S931" s="56"/>
      <c r="T931" s="56"/>
      <c r="U931" s="56"/>
      <c r="V931" s="71"/>
      <c r="W931" s="85"/>
    </row>
    <row r="932" spans="1:23" x14ac:dyDescent="0.3">
      <c r="A932" s="1"/>
      <c r="B932" s="14">
        <v>870</v>
      </c>
      <c r="C932" s="69">
        <v>43239</v>
      </c>
      <c r="D932" s="62" t="s">
        <v>36</v>
      </c>
      <c r="E932" s="62">
        <v>0.8357175925925926</v>
      </c>
      <c r="F932" s="70"/>
      <c r="G932" s="56">
        <v>9</v>
      </c>
      <c r="H932" s="55">
        <f t="shared" si="334"/>
        <v>1.5</v>
      </c>
      <c r="I932" s="55">
        <f t="shared" si="322"/>
        <v>7.5</v>
      </c>
      <c r="J932" s="57">
        <f t="shared" si="313"/>
        <v>0</v>
      </c>
      <c r="K932" s="56">
        <f t="shared" si="323"/>
        <v>0</v>
      </c>
      <c r="L932" s="67">
        <f t="shared" si="324"/>
        <v>0</v>
      </c>
      <c r="M932" s="56">
        <f t="shared" si="325"/>
        <v>0</v>
      </c>
      <c r="N932" s="56"/>
      <c r="O932" s="56"/>
      <c r="P932" s="56"/>
      <c r="Q932" s="56"/>
      <c r="R932" s="56"/>
      <c r="S932" s="56"/>
      <c r="T932" s="56"/>
      <c r="U932" s="56"/>
      <c r="V932" s="71"/>
      <c r="W932" s="85"/>
    </row>
    <row r="933" spans="1:23" x14ac:dyDescent="0.3">
      <c r="A933" s="1"/>
      <c r="B933" s="14">
        <v>871</v>
      </c>
      <c r="C933" s="69">
        <v>43240</v>
      </c>
      <c r="D933" s="62">
        <v>0.44034722222222222</v>
      </c>
      <c r="E933" s="62">
        <v>0.92074074074074075</v>
      </c>
      <c r="F933" s="70">
        <f t="shared" si="318"/>
        <v>0.48039351851851853</v>
      </c>
      <c r="G933" s="56">
        <v>11.5</v>
      </c>
      <c r="H933" s="55">
        <f t="shared" si="334"/>
        <v>1.5</v>
      </c>
      <c r="I933" s="55">
        <f t="shared" si="322"/>
        <v>10</v>
      </c>
      <c r="J933" s="57">
        <f t="shared" si="313"/>
        <v>0</v>
      </c>
      <c r="K933" s="56">
        <f t="shared" si="323"/>
        <v>0</v>
      </c>
      <c r="L933" s="67">
        <f t="shared" si="324"/>
        <v>0</v>
      </c>
      <c r="M933" s="56">
        <f t="shared" si="325"/>
        <v>0</v>
      </c>
      <c r="N933" s="56"/>
      <c r="O933" s="56"/>
      <c r="P933" s="56"/>
      <c r="Q933" s="56"/>
      <c r="R933" s="56"/>
      <c r="S933" s="56"/>
      <c r="T933" s="56"/>
      <c r="U933" s="56"/>
      <c r="V933" s="71"/>
      <c r="W933" s="85"/>
    </row>
    <row r="934" spans="1:23" x14ac:dyDescent="0.3">
      <c r="A934" s="1"/>
      <c r="B934" s="14">
        <v>872</v>
      </c>
      <c r="C934" s="69">
        <v>43241</v>
      </c>
      <c r="D934" s="184" t="s">
        <v>25</v>
      </c>
      <c r="E934" s="185"/>
      <c r="F934" s="70"/>
      <c r="G934" s="56"/>
      <c r="H934" s="55"/>
      <c r="I934" s="55"/>
      <c r="J934" s="57">
        <f t="shared" si="313"/>
        <v>0</v>
      </c>
      <c r="K934" s="56"/>
      <c r="L934" s="67"/>
      <c r="M934" s="56">
        <f t="shared" si="325"/>
        <v>0</v>
      </c>
      <c r="N934" s="56"/>
      <c r="O934" s="56"/>
      <c r="P934" s="56"/>
      <c r="Q934" s="56"/>
      <c r="R934" s="56"/>
      <c r="S934" s="56"/>
      <c r="T934" s="56"/>
      <c r="U934" s="56"/>
      <c r="V934" s="71"/>
      <c r="W934" s="85"/>
    </row>
    <row r="935" spans="1:23" x14ac:dyDescent="0.3">
      <c r="A935" s="1"/>
      <c r="B935" s="14">
        <v>873</v>
      </c>
      <c r="C935" s="69">
        <v>43242</v>
      </c>
      <c r="D935" s="184" t="s">
        <v>25</v>
      </c>
      <c r="E935" s="185"/>
      <c r="F935" s="70"/>
      <c r="G935" s="56"/>
      <c r="H935" s="55"/>
      <c r="I935" s="55"/>
      <c r="J935" s="57">
        <f t="shared" si="313"/>
        <v>0</v>
      </c>
      <c r="K935" s="56"/>
      <c r="L935" s="67"/>
      <c r="M935" s="56">
        <f t="shared" si="325"/>
        <v>0</v>
      </c>
      <c r="N935" s="56"/>
      <c r="O935" s="56"/>
      <c r="P935" s="56"/>
      <c r="Q935" s="56"/>
      <c r="R935" s="56"/>
      <c r="S935" s="56"/>
      <c r="T935" s="56"/>
      <c r="U935" s="56"/>
      <c r="V935" s="71"/>
      <c r="W935" s="85"/>
    </row>
    <row r="936" spans="1:23" x14ac:dyDescent="0.3">
      <c r="A936" s="1"/>
      <c r="B936" s="14">
        <v>874</v>
      </c>
      <c r="C936" s="69">
        <v>43243</v>
      </c>
      <c r="D936" s="184" t="s">
        <v>25</v>
      </c>
      <c r="E936" s="185"/>
      <c r="F936" s="70"/>
      <c r="G936" s="56"/>
      <c r="H936" s="55"/>
      <c r="I936" s="55"/>
      <c r="J936" s="57">
        <f t="shared" si="313"/>
        <v>0</v>
      </c>
      <c r="K936" s="56"/>
      <c r="L936" s="67"/>
      <c r="M936" s="56">
        <f t="shared" si="325"/>
        <v>0</v>
      </c>
      <c r="N936" s="56"/>
      <c r="O936" s="56"/>
      <c r="P936" s="56"/>
      <c r="Q936" s="56"/>
      <c r="R936" s="56"/>
      <c r="S936" s="56"/>
      <c r="T936" s="56"/>
      <c r="U936" s="56"/>
      <c r="V936" s="71"/>
      <c r="W936" s="85"/>
    </row>
    <row r="937" spans="1:23" x14ac:dyDescent="0.3">
      <c r="A937" s="1"/>
      <c r="B937" s="14">
        <v>875</v>
      </c>
      <c r="C937" s="69">
        <v>43244</v>
      </c>
      <c r="D937" s="62">
        <v>0.45320601851851849</v>
      </c>
      <c r="E937" s="62">
        <v>0.80039351851851848</v>
      </c>
      <c r="F937" s="70">
        <f t="shared" si="318"/>
        <v>0.34718749999999998</v>
      </c>
      <c r="G937" s="56">
        <v>8.5</v>
      </c>
      <c r="H937" s="55">
        <f t="shared" si="334"/>
        <v>0.5</v>
      </c>
      <c r="I937" s="55">
        <f t="shared" si="322"/>
        <v>8</v>
      </c>
      <c r="J937" s="57">
        <f t="shared" si="313"/>
        <v>0</v>
      </c>
      <c r="K937" s="56">
        <f t="shared" si="323"/>
        <v>0</v>
      </c>
      <c r="L937" s="67">
        <f t="shared" si="324"/>
        <v>0</v>
      </c>
      <c r="M937" s="56">
        <f t="shared" si="325"/>
        <v>0</v>
      </c>
      <c r="N937" s="56"/>
      <c r="O937" s="56"/>
      <c r="P937" s="56"/>
      <c r="Q937" s="56"/>
      <c r="R937" s="56"/>
      <c r="S937" s="56"/>
      <c r="T937" s="56"/>
      <c r="U937" s="56"/>
      <c r="V937" s="71"/>
      <c r="W937" s="85"/>
    </row>
    <row r="938" spans="1:23" x14ac:dyDescent="0.3">
      <c r="A938" s="1"/>
      <c r="B938" s="14">
        <v>876</v>
      </c>
      <c r="C938" s="69">
        <v>43245</v>
      </c>
      <c r="D938" s="62">
        <v>0.58282407407407411</v>
      </c>
      <c r="E938" s="62">
        <v>0.94030092592592596</v>
      </c>
      <c r="F938" s="70">
        <f t="shared" si="318"/>
        <v>0.35747685185185185</v>
      </c>
      <c r="G938" s="56">
        <v>8.5</v>
      </c>
      <c r="H938" s="55">
        <f t="shared" si="334"/>
        <v>0.5</v>
      </c>
      <c r="I938" s="55">
        <f t="shared" si="322"/>
        <v>8</v>
      </c>
      <c r="J938" s="57">
        <f t="shared" si="313"/>
        <v>0</v>
      </c>
      <c r="K938" s="56">
        <f t="shared" si="323"/>
        <v>0</v>
      </c>
      <c r="L938" s="67">
        <f t="shared" si="324"/>
        <v>0</v>
      </c>
      <c r="M938" s="56">
        <f t="shared" si="325"/>
        <v>0</v>
      </c>
      <c r="N938" s="56"/>
      <c r="O938" s="56"/>
      <c r="P938" s="56"/>
      <c r="Q938" s="56"/>
      <c r="R938" s="56"/>
      <c r="S938" s="56"/>
      <c r="T938" s="56"/>
      <c r="U938" s="56"/>
      <c r="V938" s="71"/>
      <c r="W938" s="85"/>
    </row>
    <row r="939" spans="1:23" x14ac:dyDescent="0.3">
      <c r="A939" s="1"/>
      <c r="B939" s="14">
        <v>877</v>
      </c>
      <c r="C939" s="69">
        <v>43246</v>
      </c>
      <c r="D939" s="62">
        <v>0.43082175925925931</v>
      </c>
      <c r="E939" s="62">
        <v>0.81195601851851851</v>
      </c>
      <c r="F939" s="70">
        <f t="shared" si="318"/>
        <v>0.3811342592592592</v>
      </c>
      <c r="G939" s="56">
        <v>9</v>
      </c>
      <c r="H939" s="55">
        <f t="shared" si="334"/>
        <v>1.5</v>
      </c>
      <c r="I939" s="55">
        <f t="shared" si="322"/>
        <v>7.5</v>
      </c>
      <c r="J939" s="57">
        <f t="shared" si="313"/>
        <v>0</v>
      </c>
      <c r="K939" s="56">
        <f t="shared" si="323"/>
        <v>0</v>
      </c>
      <c r="L939" s="67">
        <f t="shared" si="324"/>
        <v>0</v>
      </c>
      <c r="M939" s="56">
        <f t="shared" si="325"/>
        <v>0</v>
      </c>
      <c r="N939" s="56"/>
      <c r="O939" s="56"/>
      <c r="P939" s="56"/>
      <c r="Q939" s="56"/>
      <c r="R939" s="56"/>
      <c r="S939" s="56"/>
      <c r="T939" s="56"/>
      <c r="U939" s="56"/>
      <c r="V939" s="71"/>
      <c r="W939" s="85"/>
    </row>
    <row r="940" spans="1:23" x14ac:dyDescent="0.3">
      <c r="A940" s="1"/>
      <c r="B940" s="14">
        <v>878</v>
      </c>
      <c r="C940" s="69">
        <v>43247</v>
      </c>
      <c r="D940" s="184" t="s">
        <v>25</v>
      </c>
      <c r="E940" s="185"/>
      <c r="F940" s="70"/>
      <c r="G940" s="56"/>
      <c r="H940" s="55"/>
      <c r="I940" s="55"/>
      <c r="J940" s="57">
        <f t="shared" si="313"/>
        <v>0</v>
      </c>
      <c r="K940" s="56"/>
      <c r="L940" s="67"/>
      <c r="M940" s="56">
        <f t="shared" si="325"/>
        <v>0</v>
      </c>
      <c r="N940" s="56"/>
      <c r="O940" s="56"/>
      <c r="P940" s="56"/>
      <c r="Q940" s="56"/>
      <c r="R940" s="56"/>
      <c r="S940" s="56"/>
      <c r="T940" s="56"/>
      <c r="U940" s="56"/>
      <c r="V940" s="71"/>
      <c r="W940" s="85"/>
    </row>
    <row r="941" spans="1:23" x14ac:dyDescent="0.3">
      <c r="A941" s="1"/>
      <c r="B941" s="14">
        <v>879</v>
      </c>
      <c r="C941" s="69">
        <v>43248</v>
      </c>
      <c r="D941" s="62">
        <v>0.46793981481481484</v>
      </c>
      <c r="E941" s="62">
        <v>0.91929398148148145</v>
      </c>
      <c r="F941" s="70">
        <f t="shared" si="318"/>
        <v>0.45135416666666661</v>
      </c>
      <c r="G941" s="56">
        <v>11</v>
      </c>
      <c r="H941" s="55">
        <f t="shared" si="334"/>
        <v>1.5</v>
      </c>
      <c r="I941" s="55">
        <f t="shared" si="322"/>
        <v>9.5</v>
      </c>
      <c r="J941" s="57">
        <f t="shared" si="313"/>
        <v>0</v>
      </c>
      <c r="K941" s="56">
        <f t="shared" si="323"/>
        <v>0</v>
      </c>
      <c r="L941" s="67">
        <f t="shared" si="324"/>
        <v>0</v>
      </c>
      <c r="M941" s="56">
        <f t="shared" si="325"/>
        <v>0</v>
      </c>
      <c r="N941" s="56"/>
      <c r="O941" s="56"/>
      <c r="P941" s="56"/>
      <c r="Q941" s="56"/>
      <c r="R941" s="56"/>
      <c r="S941" s="56"/>
      <c r="T941" s="56"/>
      <c r="U941" s="56"/>
      <c r="V941" s="71"/>
      <c r="W941" s="85"/>
    </row>
    <row r="942" spans="1:23" x14ac:dyDescent="0.3">
      <c r="A942" s="1"/>
      <c r="B942" s="14">
        <v>880</v>
      </c>
      <c r="C942" s="69">
        <v>43249</v>
      </c>
      <c r="D942" s="62">
        <v>0.4523726851851852</v>
      </c>
      <c r="E942" s="62">
        <v>0.91887731481481483</v>
      </c>
      <c r="F942" s="70">
        <f t="shared" si="318"/>
        <v>0.46650462962962963</v>
      </c>
      <c r="G942" s="56">
        <v>11</v>
      </c>
      <c r="H942" s="55">
        <f t="shared" si="334"/>
        <v>1.5</v>
      </c>
      <c r="I942" s="55">
        <f t="shared" si="322"/>
        <v>9.5</v>
      </c>
      <c r="J942" s="57">
        <f t="shared" si="313"/>
        <v>0</v>
      </c>
      <c r="K942" s="56">
        <f t="shared" si="323"/>
        <v>0</v>
      </c>
      <c r="L942" s="67">
        <f t="shared" si="324"/>
        <v>0</v>
      </c>
      <c r="M942" s="56">
        <f t="shared" si="325"/>
        <v>0</v>
      </c>
      <c r="N942" s="56"/>
      <c r="O942" s="56"/>
      <c r="P942" s="56"/>
      <c r="Q942" s="56"/>
      <c r="R942" s="56"/>
      <c r="S942" s="56"/>
      <c r="T942" s="56"/>
      <c r="U942" s="56"/>
      <c r="V942" s="71"/>
      <c r="W942" s="85"/>
    </row>
    <row r="943" spans="1:23" x14ac:dyDescent="0.3">
      <c r="A943" s="1"/>
      <c r="B943" s="14">
        <v>881</v>
      </c>
      <c r="C943" s="69">
        <v>43250</v>
      </c>
      <c r="D943" s="62">
        <v>0.46278935185185183</v>
      </c>
      <c r="E943" s="62">
        <v>0.83532407407407405</v>
      </c>
      <c r="F943" s="70">
        <f t="shared" si="318"/>
        <v>0.37253472222222223</v>
      </c>
      <c r="G943" s="56">
        <v>9</v>
      </c>
      <c r="H943" s="55">
        <f t="shared" si="334"/>
        <v>1.5</v>
      </c>
      <c r="I943" s="55">
        <f t="shared" si="322"/>
        <v>7.5</v>
      </c>
      <c r="J943" s="57">
        <f t="shared" si="313"/>
        <v>0</v>
      </c>
      <c r="K943" s="56">
        <f t="shared" si="323"/>
        <v>0</v>
      </c>
      <c r="L943" s="67">
        <f t="shared" si="324"/>
        <v>0</v>
      </c>
      <c r="M943" s="56">
        <f t="shared" si="325"/>
        <v>0</v>
      </c>
      <c r="N943" s="56"/>
      <c r="O943" s="56"/>
      <c r="P943" s="56"/>
      <c r="Q943" s="56"/>
      <c r="R943" s="56"/>
      <c r="S943" s="56"/>
      <c r="T943" s="56"/>
      <c r="U943" s="56"/>
      <c r="V943" s="71"/>
      <c r="W943" s="85"/>
    </row>
    <row r="944" spans="1:23" x14ac:dyDescent="0.3">
      <c r="A944" s="1"/>
      <c r="B944" s="14">
        <v>882</v>
      </c>
      <c r="C944" s="69">
        <v>43251</v>
      </c>
      <c r="D944" s="62">
        <v>0.45309027777777783</v>
      </c>
      <c r="E944" s="62">
        <v>0.94028935185185192</v>
      </c>
      <c r="F944" s="70">
        <f t="shared" si="318"/>
        <v>0.48719907407407409</v>
      </c>
      <c r="G944" s="56">
        <v>11.5</v>
      </c>
      <c r="H944" s="55">
        <f t="shared" si="334"/>
        <v>1.5</v>
      </c>
      <c r="I944" s="55">
        <f t="shared" si="322"/>
        <v>10</v>
      </c>
      <c r="J944" s="57">
        <f t="shared" ref="J944:J1010" si="335">IF(I944-10&lt;0,0,(I944-10))</f>
        <v>0</v>
      </c>
      <c r="K944" s="56">
        <f t="shared" si="323"/>
        <v>0</v>
      </c>
      <c r="L944" s="67">
        <f t="shared" si="324"/>
        <v>0</v>
      </c>
      <c r="M944" s="56">
        <f t="shared" si="325"/>
        <v>0</v>
      </c>
      <c r="N944" s="56">
        <v>2</v>
      </c>
      <c r="O944" s="56">
        <v>2</v>
      </c>
      <c r="P944" s="56">
        <f t="shared" ref="P944" si="336">IF(O944&gt;6,ROUND(N944*4/3*109+6*5/3*109+(O944-6)*8/3*109,0),ROUND(N944*4/3*109+O944*5/3*109,0))</f>
        <v>654</v>
      </c>
      <c r="Q944" s="56"/>
      <c r="R944" s="56"/>
      <c r="S944" s="56"/>
      <c r="T944" s="56"/>
      <c r="U944" s="56"/>
      <c r="V944" s="71"/>
      <c r="W944" s="85"/>
    </row>
    <row r="945" spans="1:23" x14ac:dyDescent="0.3">
      <c r="A945" s="1"/>
      <c r="B945" s="14"/>
      <c r="C945" s="19" t="s">
        <v>5</v>
      </c>
      <c r="D945" s="19"/>
      <c r="E945" s="19"/>
      <c r="F945" s="20"/>
      <c r="G945" s="21">
        <f t="shared" ref="G945:M945" si="337">SUM(G917:G944)</f>
        <v>187.5</v>
      </c>
      <c r="H945" s="21">
        <f t="shared" si="337"/>
        <v>23.5</v>
      </c>
      <c r="I945" s="21">
        <f t="shared" si="337"/>
        <v>164</v>
      </c>
      <c r="J945" s="21">
        <f t="shared" si="337"/>
        <v>0.5</v>
      </c>
      <c r="K945" s="21">
        <f t="shared" si="337"/>
        <v>0.5</v>
      </c>
      <c r="L945" s="111">
        <f t="shared" si="337"/>
        <v>0</v>
      </c>
      <c r="M945" s="21">
        <f t="shared" si="337"/>
        <v>73</v>
      </c>
      <c r="N945" s="21">
        <f t="shared" ref="N945:P945" si="338">SUM(N917:N944)</f>
        <v>2</v>
      </c>
      <c r="O945" s="21">
        <f t="shared" si="338"/>
        <v>2</v>
      </c>
      <c r="P945" s="21">
        <f t="shared" si="338"/>
        <v>654</v>
      </c>
      <c r="Q945" s="21">
        <f t="shared" ref="Q945:V945" si="339">SUM(Q917:Q944)</f>
        <v>0</v>
      </c>
      <c r="R945" s="21">
        <f t="shared" si="339"/>
        <v>0</v>
      </c>
      <c r="S945" s="21">
        <f t="shared" si="339"/>
        <v>0</v>
      </c>
      <c r="T945" s="21">
        <f t="shared" si="339"/>
        <v>0</v>
      </c>
      <c r="U945" s="21">
        <f t="shared" si="339"/>
        <v>0</v>
      </c>
      <c r="V945" s="21">
        <f t="shared" si="339"/>
        <v>0</v>
      </c>
      <c r="W945" s="106" t="s">
        <v>196</v>
      </c>
    </row>
    <row r="946" spans="1:23" ht="32.4" x14ac:dyDescent="0.3">
      <c r="A946" s="48"/>
      <c r="B946" s="126"/>
      <c r="C946" s="116" t="s">
        <v>230</v>
      </c>
      <c r="D946" s="109"/>
      <c r="E946" s="110"/>
      <c r="F946" s="20"/>
      <c r="G946" s="21">
        <f>G945</f>
        <v>187.5</v>
      </c>
      <c r="H946" s="21">
        <f t="shared" ref="H946:V946" si="340">H945</f>
        <v>23.5</v>
      </c>
      <c r="I946" s="21">
        <f t="shared" si="340"/>
        <v>164</v>
      </c>
      <c r="J946" s="21">
        <f t="shared" si="340"/>
        <v>0.5</v>
      </c>
      <c r="K946" s="21">
        <f t="shared" si="340"/>
        <v>0.5</v>
      </c>
      <c r="L946" s="111">
        <f t="shared" si="340"/>
        <v>0</v>
      </c>
      <c r="M946" s="21">
        <f t="shared" si="340"/>
        <v>73</v>
      </c>
      <c r="N946" s="21">
        <f t="shared" si="340"/>
        <v>2</v>
      </c>
      <c r="O946" s="21">
        <f t="shared" si="340"/>
        <v>2</v>
      </c>
      <c r="P946" s="21">
        <f t="shared" si="340"/>
        <v>654</v>
      </c>
      <c r="Q946" s="21">
        <f t="shared" si="340"/>
        <v>0</v>
      </c>
      <c r="R946" s="21">
        <f t="shared" si="340"/>
        <v>0</v>
      </c>
      <c r="S946" s="21">
        <f t="shared" si="340"/>
        <v>0</v>
      </c>
      <c r="T946" s="21">
        <f t="shared" si="340"/>
        <v>0</v>
      </c>
      <c r="U946" s="21">
        <f t="shared" si="340"/>
        <v>0</v>
      </c>
      <c r="V946" s="21">
        <f t="shared" si="340"/>
        <v>0</v>
      </c>
      <c r="W946" s="21"/>
    </row>
    <row r="947" spans="1:23" x14ac:dyDescent="0.3">
      <c r="A947" s="8" t="s">
        <v>24</v>
      </c>
      <c r="B947" s="14">
        <v>883</v>
      </c>
      <c r="C947" s="36">
        <v>43252</v>
      </c>
      <c r="D947" s="25">
        <v>0.46081018518518518</v>
      </c>
      <c r="E947" s="25">
        <v>0.83271990740740742</v>
      </c>
      <c r="F947" s="37">
        <f t="shared" si="318"/>
        <v>0.37190972222222224</v>
      </c>
      <c r="G947" s="38">
        <v>9</v>
      </c>
      <c r="H947" s="38">
        <f t="shared" si="334"/>
        <v>1.5</v>
      </c>
      <c r="I947" s="17">
        <f>IF((G947="？"),"?",(G947-H947))</f>
        <v>7.5</v>
      </c>
      <c r="J947" s="13">
        <f t="shared" si="335"/>
        <v>0</v>
      </c>
      <c r="K947" s="38">
        <f>IF(2&lt;J947,2,J947)</f>
        <v>0</v>
      </c>
      <c r="L947" s="33">
        <f>J947-K947</f>
        <v>0</v>
      </c>
      <c r="M947" s="38">
        <f>IF(K947="?",0,ROUND(107*4/3*K947+107*5/3*L947,0))</f>
        <v>0</v>
      </c>
      <c r="N947" s="38"/>
      <c r="O947" s="38"/>
      <c r="P947" s="38"/>
      <c r="Q947" s="38"/>
      <c r="R947" s="38"/>
      <c r="S947" s="38"/>
      <c r="T947" s="38"/>
      <c r="U947" s="38"/>
      <c r="V947" s="150"/>
      <c r="W947" s="85"/>
    </row>
    <row r="948" spans="1:23" x14ac:dyDescent="0.3">
      <c r="A948" s="1" t="s">
        <v>71</v>
      </c>
      <c r="B948" s="14">
        <v>884</v>
      </c>
      <c r="C948" s="36">
        <v>43253</v>
      </c>
      <c r="D948" s="25">
        <v>0.55704861111111115</v>
      </c>
      <c r="E948" s="25">
        <v>0.93766203703703699</v>
      </c>
      <c r="F948" s="37">
        <f t="shared" ref="F948:F980" si="341">E948-D948</f>
        <v>0.38061342592592584</v>
      </c>
      <c r="G948" s="38">
        <v>9</v>
      </c>
      <c r="H948" s="38">
        <f t="shared" si="334"/>
        <v>1.5</v>
      </c>
      <c r="I948" s="17">
        <f t="shared" ref="I948:I978" si="342">IF((G948="？"),"?",(G948-H948))</f>
        <v>7.5</v>
      </c>
      <c r="J948" s="13">
        <f t="shared" si="335"/>
        <v>0</v>
      </c>
      <c r="K948" s="38">
        <f t="shared" ref="K948:K978" si="343">IF(2&lt;J948,2,J948)</f>
        <v>0</v>
      </c>
      <c r="L948" s="33">
        <f t="shared" ref="L948:L978" si="344">J948-K948</f>
        <v>0</v>
      </c>
      <c r="M948" s="38">
        <f t="shared" ref="M948:M978" si="345">IF(K948="?",0,ROUND(107*4/3*K948+107*5/3*L948,0))</f>
        <v>0</v>
      </c>
      <c r="N948" s="38"/>
      <c r="O948" s="38"/>
      <c r="P948" s="38"/>
      <c r="Q948" s="38"/>
      <c r="R948" s="38"/>
      <c r="S948" s="38"/>
      <c r="T948" s="38"/>
      <c r="U948" s="38"/>
      <c r="V948" s="150"/>
      <c r="W948" s="85"/>
    </row>
    <row r="949" spans="1:23" x14ac:dyDescent="0.3">
      <c r="A949" s="1" t="s">
        <v>93</v>
      </c>
      <c r="B949" s="14">
        <v>885</v>
      </c>
      <c r="C949" s="36">
        <v>43254</v>
      </c>
      <c r="D949" s="25">
        <v>0.54459490740740735</v>
      </c>
      <c r="E949" s="25">
        <v>0.91673611111111108</v>
      </c>
      <c r="F949" s="37">
        <f t="shared" si="341"/>
        <v>0.37214120370370374</v>
      </c>
      <c r="G949" s="38">
        <v>9</v>
      </c>
      <c r="H949" s="38">
        <f t="shared" si="334"/>
        <v>1.5</v>
      </c>
      <c r="I949" s="17">
        <f t="shared" si="342"/>
        <v>7.5</v>
      </c>
      <c r="J949" s="13">
        <f t="shared" si="335"/>
        <v>0</v>
      </c>
      <c r="K949" s="38">
        <f t="shared" si="343"/>
        <v>0</v>
      </c>
      <c r="L949" s="33">
        <f t="shared" si="344"/>
        <v>0</v>
      </c>
      <c r="M949" s="38">
        <f t="shared" si="345"/>
        <v>0</v>
      </c>
      <c r="N949" s="38"/>
      <c r="O949" s="38"/>
      <c r="P949" s="38"/>
      <c r="Q949" s="38"/>
      <c r="R949" s="38"/>
      <c r="S949" s="38"/>
      <c r="T949" s="38"/>
      <c r="U949" s="38"/>
      <c r="V949" s="150"/>
      <c r="W949" s="85"/>
    </row>
    <row r="950" spans="1:23" x14ac:dyDescent="0.3">
      <c r="A950" s="1" t="s">
        <v>72</v>
      </c>
      <c r="B950" s="14">
        <v>886</v>
      </c>
      <c r="C950" s="36">
        <v>43255</v>
      </c>
      <c r="D950" s="178" t="s">
        <v>25</v>
      </c>
      <c r="E950" s="179"/>
      <c r="F950" s="37"/>
      <c r="G950" s="38"/>
      <c r="H950" s="38"/>
      <c r="I950" s="17"/>
      <c r="J950" s="13">
        <f t="shared" si="335"/>
        <v>0</v>
      </c>
      <c r="K950" s="38"/>
      <c r="L950" s="33"/>
      <c r="M950" s="38">
        <f t="shared" si="345"/>
        <v>0</v>
      </c>
      <c r="N950" s="38"/>
      <c r="O950" s="38"/>
      <c r="P950" s="38"/>
      <c r="Q950" s="38"/>
      <c r="R950" s="38"/>
      <c r="S950" s="38"/>
      <c r="T950" s="38"/>
      <c r="U950" s="38"/>
      <c r="V950" s="150"/>
      <c r="W950" s="85"/>
    </row>
    <row r="951" spans="1:23" x14ac:dyDescent="0.3">
      <c r="A951" s="1" t="s">
        <v>73</v>
      </c>
      <c r="B951" s="14">
        <v>887</v>
      </c>
      <c r="C951" s="36">
        <v>43256</v>
      </c>
      <c r="D951" s="178" t="s">
        <v>25</v>
      </c>
      <c r="E951" s="179"/>
      <c r="F951" s="37"/>
      <c r="G951" s="38"/>
      <c r="H951" s="38"/>
      <c r="I951" s="17"/>
      <c r="J951" s="13">
        <f t="shared" si="335"/>
        <v>0</v>
      </c>
      <c r="K951" s="38"/>
      <c r="L951" s="33"/>
      <c r="M951" s="38">
        <f t="shared" si="345"/>
        <v>0</v>
      </c>
      <c r="N951" s="38"/>
      <c r="O951" s="38"/>
      <c r="P951" s="38"/>
      <c r="Q951" s="38"/>
      <c r="R951" s="38"/>
      <c r="S951" s="38"/>
      <c r="T951" s="38"/>
      <c r="U951" s="38"/>
      <c r="V951" s="150"/>
      <c r="W951" s="85"/>
    </row>
    <row r="952" spans="1:23" x14ac:dyDescent="0.3">
      <c r="A952" s="1"/>
      <c r="B952" s="14">
        <v>888</v>
      </c>
      <c r="C952" s="36">
        <v>43257</v>
      </c>
      <c r="D952" s="25">
        <v>0.45326388888888891</v>
      </c>
      <c r="E952" s="25">
        <v>0.81488425925925922</v>
      </c>
      <c r="F952" s="37">
        <f t="shared" si="341"/>
        <v>0.36162037037037031</v>
      </c>
      <c r="G952" s="38">
        <v>8.5</v>
      </c>
      <c r="H952" s="38">
        <f t="shared" si="334"/>
        <v>0.5</v>
      </c>
      <c r="I952" s="17">
        <f t="shared" si="342"/>
        <v>8</v>
      </c>
      <c r="J952" s="13">
        <f t="shared" si="335"/>
        <v>0</v>
      </c>
      <c r="K952" s="38">
        <f t="shared" si="343"/>
        <v>0</v>
      </c>
      <c r="L952" s="33">
        <f t="shared" si="344"/>
        <v>0</v>
      </c>
      <c r="M952" s="38">
        <f t="shared" si="345"/>
        <v>0</v>
      </c>
      <c r="N952" s="38"/>
      <c r="O952" s="38"/>
      <c r="P952" s="38"/>
      <c r="Q952" s="38"/>
      <c r="R952" s="38"/>
      <c r="S952" s="38"/>
      <c r="T952" s="38"/>
      <c r="U952" s="38"/>
      <c r="V952" s="150"/>
      <c r="W952" s="85"/>
    </row>
    <row r="953" spans="1:23" x14ac:dyDescent="0.3">
      <c r="A953" s="1"/>
      <c r="B953" s="14">
        <v>889</v>
      </c>
      <c r="C953" s="36">
        <v>43258</v>
      </c>
      <c r="D953" s="25">
        <v>0.45430555555555557</v>
      </c>
      <c r="E953" s="25">
        <v>0.8068981481481482</v>
      </c>
      <c r="F953" s="37">
        <f t="shared" si="341"/>
        <v>0.35259259259259262</v>
      </c>
      <c r="G953" s="38">
        <v>8.5</v>
      </c>
      <c r="H953" s="38">
        <f t="shared" si="334"/>
        <v>0.5</v>
      </c>
      <c r="I953" s="17">
        <f t="shared" si="342"/>
        <v>8</v>
      </c>
      <c r="J953" s="13">
        <f t="shared" si="335"/>
        <v>0</v>
      </c>
      <c r="K953" s="38">
        <f t="shared" si="343"/>
        <v>0</v>
      </c>
      <c r="L953" s="33">
        <f t="shared" si="344"/>
        <v>0</v>
      </c>
      <c r="M953" s="38">
        <f t="shared" si="345"/>
        <v>0</v>
      </c>
      <c r="N953" s="38"/>
      <c r="O953" s="38"/>
      <c r="P953" s="38"/>
      <c r="Q953" s="38"/>
      <c r="R953" s="38"/>
      <c r="S953" s="38"/>
      <c r="T953" s="38"/>
      <c r="U953" s="38"/>
      <c r="V953" s="150"/>
      <c r="W953" s="85"/>
    </row>
    <row r="954" spans="1:23" x14ac:dyDescent="0.3">
      <c r="A954" s="1"/>
      <c r="B954" s="14">
        <v>890</v>
      </c>
      <c r="C954" s="36">
        <v>43259</v>
      </c>
      <c r="D954" s="25">
        <v>0.60321759259259256</v>
      </c>
      <c r="E954" s="25">
        <v>0.9378009259259259</v>
      </c>
      <c r="F954" s="37">
        <f t="shared" si="341"/>
        <v>0.33458333333333334</v>
      </c>
      <c r="G954" s="38">
        <v>8</v>
      </c>
      <c r="H954" s="38">
        <f t="shared" si="334"/>
        <v>0.5</v>
      </c>
      <c r="I954" s="17">
        <f t="shared" si="342"/>
        <v>7.5</v>
      </c>
      <c r="J954" s="13">
        <f t="shared" si="335"/>
        <v>0</v>
      </c>
      <c r="K954" s="38">
        <f t="shared" si="343"/>
        <v>0</v>
      </c>
      <c r="L954" s="33">
        <f t="shared" si="344"/>
        <v>0</v>
      </c>
      <c r="M954" s="38">
        <f t="shared" si="345"/>
        <v>0</v>
      </c>
      <c r="N954" s="38"/>
      <c r="O954" s="38"/>
      <c r="P954" s="38"/>
      <c r="Q954" s="38"/>
      <c r="R954" s="38"/>
      <c r="S954" s="38"/>
      <c r="T954" s="38"/>
      <c r="U954" s="38"/>
      <c r="V954" s="150"/>
      <c r="W954" s="85"/>
    </row>
    <row r="955" spans="1:23" x14ac:dyDescent="0.3">
      <c r="A955" s="1"/>
      <c r="B955" s="14">
        <v>891</v>
      </c>
      <c r="C955" s="36">
        <v>43260</v>
      </c>
      <c r="D955" s="25">
        <v>0.54050925925925919</v>
      </c>
      <c r="E955" s="25">
        <v>0.95778935185185177</v>
      </c>
      <c r="F955" s="37">
        <f t="shared" si="341"/>
        <v>0.41728009259259258</v>
      </c>
      <c r="G955" s="38">
        <v>10</v>
      </c>
      <c r="H955" s="38">
        <f t="shared" si="334"/>
        <v>1.5</v>
      </c>
      <c r="I955" s="17">
        <f t="shared" si="342"/>
        <v>8.5</v>
      </c>
      <c r="J955" s="13">
        <f t="shared" si="335"/>
        <v>0</v>
      </c>
      <c r="K955" s="38">
        <f t="shared" si="343"/>
        <v>0</v>
      </c>
      <c r="L955" s="33">
        <f t="shared" si="344"/>
        <v>0</v>
      </c>
      <c r="M955" s="38">
        <f t="shared" si="345"/>
        <v>0</v>
      </c>
      <c r="N955" s="38"/>
      <c r="O955" s="38"/>
      <c r="P955" s="38"/>
      <c r="Q955" s="38"/>
      <c r="R955" s="38"/>
      <c r="S955" s="38"/>
      <c r="T955" s="38"/>
      <c r="U955" s="38"/>
      <c r="V955" s="150"/>
      <c r="W955" s="85"/>
    </row>
    <row r="956" spans="1:23" x14ac:dyDescent="0.3">
      <c r="A956" s="1"/>
      <c r="B956" s="14">
        <v>892</v>
      </c>
      <c r="C956" s="36">
        <v>43261</v>
      </c>
      <c r="D956" s="25" t="s">
        <v>36</v>
      </c>
      <c r="E956" s="25" t="s">
        <v>36</v>
      </c>
      <c r="F956" s="37"/>
      <c r="G956" s="38">
        <v>10</v>
      </c>
      <c r="H956" s="38">
        <f t="shared" si="334"/>
        <v>1.5</v>
      </c>
      <c r="I956" s="17">
        <f t="shared" si="342"/>
        <v>8.5</v>
      </c>
      <c r="J956" s="13">
        <f t="shared" si="335"/>
        <v>0</v>
      </c>
      <c r="K956" s="38">
        <f t="shared" si="343"/>
        <v>0</v>
      </c>
      <c r="L956" s="33">
        <f t="shared" si="344"/>
        <v>0</v>
      </c>
      <c r="M956" s="38">
        <f t="shared" si="345"/>
        <v>0</v>
      </c>
      <c r="N956" s="38"/>
      <c r="O956" s="38"/>
      <c r="P956" s="38"/>
      <c r="Q956" s="38"/>
      <c r="R956" s="38"/>
      <c r="S956" s="38"/>
      <c r="T956" s="38"/>
      <c r="U956" s="38"/>
      <c r="V956" s="150"/>
      <c r="W956" s="85"/>
    </row>
    <row r="957" spans="1:23" x14ac:dyDescent="0.3">
      <c r="A957" s="1"/>
      <c r="B957" s="14">
        <v>893</v>
      </c>
      <c r="C957" s="36">
        <v>43262</v>
      </c>
      <c r="D957" s="178" t="s">
        <v>25</v>
      </c>
      <c r="E957" s="179"/>
      <c r="F957" s="37"/>
      <c r="G957" s="38"/>
      <c r="H957" s="38"/>
      <c r="I957" s="17"/>
      <c r="J957" s="13">
        <f t="shared" si="335"/>
        <v>0</v>
      </c>
      <c r="K957" s="38"/>
      <c r="L957" s="33"/>
      <c r="M957" s="38">
        <f t="shared" si="345"/>
        <v>0</v>
      </c>
      <c r="N957" s="38"/>
      <c r="O957" s="38"/>
      <c r="P957" s="38"/>
      <c r="Q957" s="38"/>
      <c r="R957" s="38"/>
      <c r="S957" s="38"/>
      <c r="T957" s="38"/>
      <c r="U957" s="38"/>
      <c r="V957" s="150"/>
      <c r="W957" s="85"/>
    </row>
    <row r="958" spans="1:23" ht="32.4" x14ac:dyDescent="0.3">
      <c r="A958" s="1"/>
      <c r="B958" s="14">
        <v>894</v>
      </c>
      <c r="C958" s="36">
        <v>43263</v>
      </c>
      <c r="D958" s="50" t="s">
        <v>9</v>
      </c>
      <c r="E958" s="50" t="s">
        <v>9</v>
      </c>
      <c r="F958" s="37"/>
      <c r="G958" s="38"/>
      <c r="H958" s="38"/>
      <c r="I958" s="17"/>
      <c r="J958" s="13">
        <f t="shared" si="335"/>
        <v>0</v>
      </c>
      <c r="K958" s="38"/>
      <c r="L958" s="33"/>
      <c r="M958" s="38">
        <f t="shared" si="345"/>
        <v>0</v>
      </c>
      <c r="N958" s="38"/>
      <c r="O958" s="38"/>
      <c r="P958" s="38"/>
      <c r="Q958" s="38"/>
      <c r="R958" s="38"/>
      <c r="S958" s="38"/>
      <c r="T958" s="38"/>
      <c r="U958" s="38"/>
      <c r="V958" s="150"/>
      <c r="W958" s="85" t="s">
        <v>95</v>
      </c>
    </row>
    <row r="959" spans="1:23" x14ac:dyDescent="0.3">
      <c r="A959" s="1"/>
      <c r="B959" s="14">
        <v>895</v>
      </c>
      <c r="C959" s="36">
        <v>43264</v>
      </c>
      <c r="D959" s="25">
        <v>0.4611574074074074</v>
      </c>
      <c r="E959" s="25">
        <v>0.82199074074074074</v>
      </c>
      <c r="F959" s="37">
        <f t="shared" si="341"/>
        <v>0.36083333333333334</v>
      </c>
      <c r="G959" s="38">
        <v>8.5</v>
      </c>
      <c r="H959" s="38">
        <f t="shared" si="334"/>
        <v>0.5</v>
      </c>
      <c r="I959" s="17">
        <f t="shared" si="342"/>
        <v>8</v>
      </c>
      <c r="J959" s="13">
        <f t="shared" si="335"/>
        <v>0</v>
      </c>
      <c r="K959" s="38">
        <f t="shared" si="343"/>
        <v>0</v>
      </c>
      <c r="L959" s="33">
        <f t="shared" si="344"/>
        <v>0</v>
      </c>
      <c r="M959" s="38">
        <f t="shared" si="345"/>
        <v>0</v>
      </c>
      <c r="N959" s="38"/>
      <c r="O959" s="38"/>
      <c r="P959" s="38"/>
      <c r="Q959" s="38"/>
      <c r="R959" s="38"/>
      <c r="S959" s="38"/>
      <c r="T959" s="38"/>
      <c r="U959" s="38"/>
      <c r="V959" s="150"/>
      <c r="W959" s="85"/>
    </row>
    <row r="960" spans="1:23" x14ac:dyDescent="0.3">
      <c r="A960" s="1"/>
      <c r="B960" s="14">
        <v>896</v>
      </c>
      <c r="C960" s="36">
        <v>43265</v>
      </c>
      <c r="D960" s="178" t="s">
        <v>25</v>
      </c>
      <c r="E960" s="179"/>
      <c r="F960" s="37"/>
      <c r="G960" s="38"/>
      <c r="H960" s="38"/>
      <c r="I960" s="17"/>
      <c r="J960" s="13">
        <f t="shared" si="335"/>
        <v>0</v>
      </c>
      <c r="K960" s="38"/>
      <c r="L960" s="33"/>
      <c r="M960" s="38">
        <f t="shared" si="345"/>
        <v>0</v>
      </c>
      <c r="N960" s="38"/>
      <c r="O960" s="38"/>
      <c r="P960" s="38"/>
      <c r="Q960" s="38"/>
      <c r="R960" s="38"/>
      <c r="S960" s="38"/>
      <c r="T960" s="38"/>
      <c r="U960" s="38"/>
      <c r="V960" s="150"/>
      <c r="W960" s="85"/>
    </row>
    <row r="961" spans="1:23" x14ac:dyDescent="0.3">
      <c r="A961" s="188"/>
      <c r="B961" s="14">
        <v>897</v>
      </c>
      <c r="C961" s="36">
        <v>43266</v>
      </c>
      <c r="D961" s="25">
        <v>0.60311342592592598</v>
      </c>
      <c r="E961" s="25">
        <v>0.60288194444444443</v>
      </c>
      <c r="F961" s="37"/>
      <c r="G961" s="38">
        <v>7.5</v>
      </c>
      <c r="H961" s="38">
        <f t="shared" si="334"/>
        <v>0.5</v>
      </c>
      <c r="I961" s="17">
        <f t="shared" si="342"/>
        <v>7</v>
      </c>
      <c r="J961" s="13">
        <f t="shared" si="335"/>
        <v>0</v>
      </c>
      <c r="K961" s="38">
        <f t="shared" si="343"/>
        <v>0</v>
      </c>
      <c r="L961" s="33">
        <f t="shared" si="344"/>
        <v>0</v>
      </c>
      <c r="M961" s="38">
        <f t="shared" si="345"/>
        <v>0</v>
      </c>
      <c r="N961" s="38"/>
      <c r="O961" s="38"/>
      <c r="P961" s="38"/>
      <c r="Q961" s="38"/>
      <c r="R961" s="38"/>
      <c r="S961" s="38"/>
      <c r="T961" s="38"/>
      <c r="U961" s="38"/>
      <c r="V961" s="150"/>
      <c r="W961" s="85"/>
    </row>
    <row r="962" spans="1:23" x14ac:dyDescent="0.3">
      <c r="A962" s="188"/>
      <c r="B962" s="14">
        <v>898</v>
      </c>
      <c r="C962" s="36">
        <v>43267</v>
      </c>
      <c r="D962" s="25">
        <v>0.43599537037037034</v>
      </c>
      <c r="E962" s="25">
        <v>0.81585648148148149</v>
      </c>
      <c r="F962" s="37">
        <f t="shared" si="341"/>
        <v>0.37986111111111115</v>
      </c>
      <c r="G962" s="38">
        <v>9</v>
      </c>
      <c r="H962" s="38">
        <f t="shared" si="334"/>
        <v>1.5</v>
      </c>
      <c r="I962" s="17">
        <f t="shared" si="342"/>
        <v>7.5</v>
      </c>
      <c r="J962" s="13">
        <f t="shared" si="335"/>
        <v>0</v>
      </c>
      <c r="K962" s="38">
        <f t="shared" si="343"/>
        <v>0</v>
      </c>
      <c r="L962" s="33">
        <f t="shared" si="344"/>
        <v>0</v>
      </c>
      <c r="M962" s="38">
        <f t="shared" si="345"/>
        <v>0</v>
      </c>
      <c r="N962" s="38"/>
      <c r="O962" s="38"/>
      <c r="P962" s="38"/>
      <c r="Q962" s="38"/>
      <c r="R962" s="38"/>
      <c r="S962" s="38"/>
      <c r="T962" s="38"/>
      <c r="U962" s="38"/>
      <c r="V962" s="150"/>
      <c r="W962" s="85"/>
    </row>
    <row r="963" spans="1:23" x14ac:dyDescent="0.3">
      <c r="A963" s="1"/>
      <c r="B963" s="14">
        <v>899</v>
      </c>
      <c r="C963" s="36">
        <v>43268</v>
      </c>
      <c r="D963" s="178" t="s">
        <v>25</v>
      </c>
      <c r="E963" s="179"/>
      <c r="F963" s="37"/>
      <c r="G963" s="38"/>
      <c r="H963" s="38"/>
      <c r="I963" s="17"/>
      <c r="J963" s="13">
        <f t="shared" si="335"/>
        <v>0</v>
      </c>
      <c r="K963" s="38"/>
      <c r="L963" s="33"/>
      <c r="M963" s="38">
        <f t="shared" si="345"/>
        <v>0</v>
      </c>
      <c r="N963" s="38"/>
      <c r="O963" s="38"/>
      <c r="P963" s="38"/>
      <c r="Q963" s="38"/>
      <c r="R963" s="38"/>
      <c r="S963" s="38"/>
      <c r="T963" s="38"/>
      <c r="U963" s="38"/>
      <c r="V963" s="150"/>
      <c r="W963" s="85"/>
    </row>
    <row r="964" spans="1:23" ht="32.4" x14ac:dyDescent="0.3">
      <c r="A964" s="1"/>
      <c r="B964" s="14">
        <v>900</v>
      </c>
      <c r="C964" s="35">
        <v>43269</v>
      </c>
      <c r="D964" s="25">
        <v>0.61908564814814815</v>
      </c>
      <c r="E964" s="25">
        <v>0.92103009259259261</v>
      </c>
      <c r="F964" s="37">
        <f t="shared" si="341"/>
        <v>0.30194444444444446</v>
      </c>
      <c r="G964" s="38">
        <v>7</v>
      </c>
      <c r="H964" s="38">
        <f t="shared" si="334"/>
        <v>0.5</v>
      </c>
      <c r="I964" s="17">
        <f t="shared" si="342"/>
        <v>6.5</v>
      </c>
      <c r="J964" s="13">
        <f t="shared" si="335"/>
        <v>0</v>
      </c>
      <c r="K964" s="38">
        <f t="shared" si="343"/>
        <v>0</v>
      </c>
      <c r="L964" s="33">
        <f t="shared" si="344"/>
        <v>0</v>
      </c>
      <c r="M964" s="38">
        <f t="shared" si="345"/>
        <v>0</v>
      </c>
      <c r="N964" s="38"/>
      <c r="O964" s="38"/>
      <c r="P964" s="38"/>
      <c r="Q964" s="38"/>
      <c r="R964" s="38"/>
      <c r="S964" s="38"/>
      <c r="T964" s="38"/>
      <c r="U964" s="38"/>
      <c r="V964" s="151"/>
      <c r="W964" s="85" t="s">
        <v>271</v>
      </c>
    </row>
    <row r="965" spans="1:23" x14ac:dyDescent="0.3">
      <c r="A965" s="1"/>
      <c r="B965" s="14">
        <v>901</v>
      </c>
      <c r="C965" s="36">
        <v>43270</v>
      </c>
      <c r="D965" s="25">
        <v>0.45738425925925924</v>
      </c>
      <c r="E965" s="25">
        <v>0.92018518518518511</v>
      </c>
      <c r="F965" s="37">
        <f t="shared" si="341"/>
        <v>0.46280092592592587</v>
      </c>
      <c r="G965" s="38">
        <v>11</v>
      </c>
      <c r="H965" s="38">
        <f t="shared" si="334"/>
        <v>1.5</v>
      </c>
      <c r="I965" s="17">
        <f t="shared" si="342"/>
        <v>9.5</v>
      </c>
      <c r="J965" s="13">
        <f t="shared" si="335"/>
        <v>0</v>
      </c>
      <c r="K965" s="38">
        <f t="shared" si="343"/>
        <v>0</v>
      </c>
      <c r="L965" s="33">
        <f t="shared" si="344"/>
        <v>0</v>
      </c>
      <c r="M965" s="38">
        <f t="shared" si="345"/>
        <v>0</v>
      </c>
      <c r="N965" s="38"/>
      <c r="O965" s="38"/>
      <c r="P965" s="38"/>
      <c r="Q965" s="38"/>
      <c r="R965" s="38"/>
      <c r="S965" s="38"/>
      <c r="T965" s="38"/>
      <c r="U965" s="38"/>
      <c r="V965" s="150"/>
      <c r="W965" s="85"/>
    </row>
    <row r="966" spans="1:23" x14ac:dyDescent="0.3">
      <c r="A966" s="1"/>
      <c r="B966" s="14">
        <v>902</v>
      </c>
      <c r="C966" s="36">
        <v>43271</v>
      </c>
      <c r="D966" s="178" t="s">
        <v>25</v>
      </c>
      <c r="E966" s="179"/>
      <c r="F966" s="37"/>
      <c r="G966" s="38"/>
      <c r="H966" s="38"/>
      <c r="I966" s="17"/>
      <c r="J966" s="13">
        <f t="shared" si="335"/>
        <v>0</v>
      </c>
      <c r="K966" s="38"/>
      <c r="L966" s="33"/>
      <c r="M966" s="38">
        <f t="shared" si="345"/>
        <v>0</v>
      </c>
      <c r="N966" s="38"/>
      <c r="O966" s="38"/>
      <c r="P966" s="38"/>
      <c r="Q966" s="38"/>
      <c r="R966" s="38"/>
      <c r="S966" s="38"/>
      <c r="T966" s="38"/>
      <c r="U966" s="38"/>
      <c r="V966" s="150"/>
      <c r="W966" s="85"/>
    </row>
    <row r="967" spans="1:23" x14ac:dyDescent="0.3">
      <c r="A967" s="1"/>
      <c r="B967" s="14">
        <v>903</v>
      </c>
      <c r="C967" s="36">
        <v>43272</v>
      </c>
      <c r="D967" s="178" t="s">
        <v>25</v>
      </c>
      <c r="E967" s="179"/>
      <c r="F967" s="37"/>
      <c r="G967" s="38"/>
      <c r="H967" s="38"/>
      <c r="I967" s="17"/>
      <c r="J967" s="13">
        <f t="shared" si="335"/>
        <v>0</v>
      </c>
      <c r="K967" s="38"/>
      <c r="L967" s="33"/>
      <c r="M967" s="38">
        <f t="shared" si="345"/>
        <v>0</v>
      </c>
      <c r="N967" s="38"/>
      <c r="O967" s="38"/>
      <c r="P967" s="38"/>
      <c r="Q967" s="38"/>
      <c r="R967" s="38"/>
      <c r="S967" s="38"/>
      <c r="T967" s="38"/>
      <c r="U967" s="38"/>
      <c r="V967" s="150"/>
      <c r="W967" s="85"/>
    </row>
    <row r="968" spans="1:23" x14ac:dyDescent="0.3">
      <c r="A968" s="1"/>
      <c r="B968" s="14">
        <v>904</v>
      </c>
      <c r="C968" s="36">
        <v>43273</v>
      </c>
      <c r="D968" s="25">
        <v>0.63671296296296298</v>
      </c>
      <c r="E968" s="25">
        <v>0.9383217592592592</v>
      </c>
      <c r="F968" s="37">
        <f t="shared" si="341"/>
        <v>0.30160879629629622</v>
      </c>
      <c r="G968" s="38">
        <v>7</v>
      </c>
      <c r="H968" s="38">
        <f t="shared" si="334"/>
        <v>0.5</v>
      </c>
      <c r="I968" s="17">
        <f t="shared" si="342"/>
        <v>6.5</v>
      </c>
      <c r="J968" s="13">
        <f t="shared" si="335"/>
        <v>0</v>
      </c>
      <c r="K968" s="38">
        <f t="shared" si="343"/>
        <v>0</v>
      </c>
      <c r="L968" s="33">
        <f t="shared" si="344"/>
        <v>0</v>
      </c>
      <c r="M968" s="38">
        <f t="shared" si="345"/>
        <v>0</v>
      </c>
      <c r="N968" s="38"/>
      <c r="O968" s="38"/>
      <c r="P968" s="38"/>
      <c r="Q968" s="38"/>
      <c r="R968" s="38"/>
      <c r="S968" s="38"/>
      <c r="T968" s="38"/>
      <c r="U968" s="38"/>
      <c r="V968" s="150"/>
      <c r="W968" s="85"/>
    </row>
    <row r="969" spans="1:23" x14ac:dyDescent="0.3">
      <c r="A969" s="1"/>
      <c r="B969" s="14">
        <v>905</v>
      </c>
      <c r="C969" s="36">
        <v>43274</v>
      </c>
      <c r="D969" s="25">
        <v>0.53349537037037031</v>
      </c>
      <c r="E969" s="25">
        <v>0.93847222222222226</v>
      </c>
      <c r="F969" s="37">
        <f t="shared" si="341"/>
        <v>0.40497685185185195</v>
      </c>
      <c r="G969" s="38">
        <v>9.5</v>
      </c>
      <c r="H969" s="38">
        <f t="shared" si="334"/>
        <v>1.5</v>
      </c>
      <c r="I969" s="17">
        <f t="shared" si="342"/>
        <v>8</v>
      </c>
      <c r="J969" s="13">
        <f t="shared" si="335"/>
        <v>0</v>
      </c>
      <c r="K969" s="38">
        <f t="shared" si="343"/>
        <v>0</v>
      </c>
      <c r="L969" s="33">
        <f t="shared" si="344"/>
        <v>0</v>
      </c>
      <c r="M969" s="38">
        <f t="shared" si="345"/>
        <v>0</v>
      </c>
      <c r="N969" s="38"/>
      <c r="O969" s="38"/>
      <c r="P969" s="38"/>
      <c r="Q969" s="38"/>
      <c r="R969" s="38"/>
      <c r="S969" s="38"/>
      <c r="T969" s="38"/>
      <c r="U969" s="38"/>
      <c r="V969" s="150"/>
      <c r="W969" s="85"/>
    </row>
    <row r="970" spans="1:23" x14ac:dyDescent="0.3">
      <c r="A970" s="1"/>
      <c r="B970" s="14">
        <v>906</v>
      </c>
      <c r="C970" s="36">
        <v>43275</v>
      </c>
      <c r="D970" s="25" t="s">
        <v>36</v>
      </c>
      <c r="E970" s="25" t="s">
        <v>36</v>
      </c>
      <c r="F970" s="37"/>
      <c r="G970" s="38">
        <v>12</v>
      </c>
      <c r="H970" s="38">
        <f t="shared" si="334"/>
        <v>1.5</v>
      </c>
      <c r="I970" s="17">
        <f t="shared" si="342"/>
        <v>10.5</v>
      </c>
      <c r="J970" s="13">
        <f t="shared" si="335"/>
        <v>0.5</v>
      </c>
      <c r="K970" s="38">
        <f t="shared" si="343"/>
        <v>0.5</v>
      </c>
      <c r="L970" s="33">
        <f t="shared" si="344"/>
        <v>0</v>
      </c>
      <c r="M970" s="38">
        <f t="shared" si="345"/>
        <v>71</v>
      </c>
      <c r="N970" s="38"/>
      <c r="O970" s="38"/>
      <c r="P970" s="38"/>
      <c r="Q970" s="38"/>
      <c r="R970" s="38"/>
      <c r="S970" s="38"/>
      <c r="T970" s="38"/>
      <c r="U970" s="38"/>
      <c r="V970" s="150"/>
      <c r="W970" s="85"/>
    </row>
    <row r="971" spans="1:23" x14ac:dyDescent="0.3">
      <c r="A971" s="1"/>
      <c r="B971" s="14">
        <v>907</v>
      </c>
      <c r="C971" s="36">
        <v>43276</v>
      </c>
      <c r="D971" s="178" t="s">
        <v>25</v>
      </c>
      <c r="E971" s="179"/>
      <c r="F971" s="37"/>
      <c r="G971" s="38"/>
      <c r="H971" s="38"/>
      <c r="I971" s="17"/>
      <c r="J971" s="13">
        <f t="shared" si="335"/>
        <v>0</v>
      </c>
      <c r="K971" s="38"/>
      <c r="L971" s="33"/>
      <c r="M971" s="38">
        <f t="shared" si="345"/>
        <v>0</v>
      </c>
      <c r="N971" s="38"/>
      <c r="O971" s="38"/>
      <c r="P971" s="38"/>
      <c r="Q971" s="38"/>
      <c r="R971" s="38"/>
      <c r="S971" s="38"/>
      <c r="T971" s="38"/>
      <c r="U971" s="38"/>
      <c r="V971" s="150"/>
      <c r="W971" s="85"/>
    </row>
    <row r="972" spans="1:23" x14ac:dyDescent="0.3">
      <c r="A972" s="1"/>
      <c r="B972" s="14">
        <v>908</v>
      </c>
      <c r="C972" s="36">
        <v>43277</v>
      </c>
      <c r="D972" s="25">
        <v>0.62472222222222229</v>
      </c>
      <c r="E972" s="25">
        <v>0.91681712962962969</v>
      </c>
      <c r="F972" s="37">
        <f t="shared" si="341"/>
        <v>0.2920949074074074</v>
      </c>
      <c r="G972" s="38">
        <v>7</v>
      </c>
      <c r="H972" s="38">
        <f t="shared" si="334"/>
        <v>0.5</v>
      </c>
      <c r="I972" s="17">
        <f t="shared" si="342"/>
        <v>6.5</v>
      </c>
      <c r="J972" s="13">
        <f t="shared" si="335"/>
        <v>0</v>
      </c>
      <c r="K972" s="38">
        <f t="shared" si="343"/>
        <v>0</v>
      </c>
      <c r="L972" s="33">
        <f t="shared" si="344"/>
        <v>0</v>
      </c>
      <c r="M972" s="38">
        <f t="shared" si="345"/>
        <v>0</v>
      </c>
      <c r="N972" s="38"/>
      <c r="O972" s="38"/>
      <c r="P972" s="38"/>
      <c r="Q972" s="38"/>
      <c r="R972" s="38"/>
      <c r="S972" s="38"/>
      <c r="T972" s="38"/>
      <c r="U972" s="38"/>
      <c r="V972" s="150"/>
      <c r="W972" s="85"/>
    </row>
    <row r="973" spans="1:23" x14ac:dyDescent="0.3">
      <c r="A973" s="1"/>
      <c r="B973" s="14">
        <v>909</v>
      </c>
      <c r="C973" s="36">
        <v>43278</v>
      </c>
      <c r="D973" s="178" t="s">
        <v>25</v>
      </c>
      <c r="E973" s="179"/>
      <c r="F973" s="37"/>
      <c r="G973" s="38"/>
      <c r="H973" s="38"/>
      <c r="I973" s="17"/>
      <c r="J973" s="13">
        <f t="shared" si="335"/>
        <v>0</v>
      </c>
      <c r="K973" s="38"/>
      <c r="L973" s="33"/>
      <c r="M973" s="38">
        <f t="shared" si="345"/>
        <v>0</v>
      </c>
      <c r="N973" s="38"/>
      <c r="O973" s="38"/>
      <c r="P973" s="38"/>
      <c r="Q973" s="38"/>
      <c r="R973" s="38"/>
      <c r="S973" s="38"/>
      <c r="T973" s="38"/>
      <c r="U973" s="38"/>
      <c r="V973" s="150"/>
      <c r="W973" s="85"/>
    </row>
    <row r="974" spans="1:23" x14ac:dyDescent="0.3">
      <c r="A974" s="1"/>
      <c r="B974" s="14">
        <v>910</v>
      </c>
      <c r="C974" s="36">
        <v>43279</v>
      </c>
      <c r="D974" s="178" t="s">
        <v>25</v>
      </c>
      <c r="E974" s="179"/>
      <c r="F974" s="37"/>
      <c r="G974" s="38"/>
      <c r="H974" s="38"/>
      <c r="I974" s="17"/>
      <c r="J974" s="13">
        <f t="shared" si="335"/>
        <v>0</v>
      </c>
      <c r="K974" s="38"/>
      <c r="L974" s="33"/>
      <c r="M974" s="38">
        <f t="shared" si="345"/>
        <v>0</v>
      </c>
      <c r="N974" s="38"/>
      <c r="O974" s="38"/>
      <c r="P974" s="38"/>
      <c r="Q974" s="38"/>
      <c r="R974" s="38"/>
      <c r="S974" s="38"/>
      <c r="T974" s="38"/>
      <c r="U974" s="38"/>
      <c r="V974" s="150"/>
      <c r="W974" s="85"/>
    </row>
    <row r="975" spans="1:23" x14ac:dyDescent="0.3">
      <c r="A975" s="1"/>
      <c r="B975" s="14"/>
      <c r="C975" s="19" t="s">
        <v>5</v>
      </c>
      <c r="D975" s="19"/>
      <c r="E975" s="19"/>
      <c r="F975" s="20"/>
      <c r="G975" s="21">
        <f t="shared" ref="G975:M975" si="346">SUM(G947:G974)</f>
        <v>150.5</v>
      </c>
      <c r="H975" s="21">
        <f t="shared" si="346"/>
        <v>17.5</v>
      </c>
      <c r="I975" s="21">
        <f t="shared" si="346"/>
        <v>133</v>
      </c>
      <c r="J975" s="21">
        <f t="shared" si="346"/>
        <v>0.5</v>
      </c>
      <c r="K975" s="21">
        <f t="shared" si="346"/>
        <v>0.5</v>
      </c>
      <c r="L975" s="111">
        <f t="shared" si="346"/>
        <v>0</v>
      </c>
      <c r="M975" s="21">
        <f t="shared" si="346"/>
        <v>71</v>
      </c>
      <c r="N975" s="21"/>
      <c r="O975" s="21"/>
      <c r="P975" s="21"/>
      <c r="Q975" s="21">
        <f t="shared" ref="Q975:V975" si="347">SUM(Q947:Q974)</f>
        <v>0</v>
      </c>
      <c r="R975" s="21">
        <f t="shared" si="347"/>
        <v>0</v>
      </c>
      <c r="S975" s="21">
        <f t="shared" si="347"/>
        <v>0</v>
      </c>
      <c r="T975" s="21">
        <f t="shared" si="347"/>
        <v>0</v>
      </c>
      <c r="U975" s="21">
        <f t="shared" si="347"/>
        <v>0</v>
      </c>
      <c r="V975" s="21">
        <f t="shared" si="347"/>
        <v>0</v>
      </c>
      <c r="W975" s="106" t="s">
        <v>73</v>
      </c>
    </row>
    <row r="976" spans="1:23" ht="32.4" x14ac:dyDescent="0.3">
      <c r="A976" s="48"/>
      <c r="B976" s="112"/>
      <c r="C976" s="116" t="s">
        <v>230</v>
      </c>
      <c r="D976" s="109"/>
      <c r="E976" s="110"/>
      <c r="F976" s="20"/>
      <c r="G976" s="21">
        <f>G975</f>
        <v>150.5</v>
      </c>
      <c r="H976" s="21">
        <f t="shared" ref="H976:V976" si="348">H975</f>
        <v>17.5</v>
      </c>
      <c r="I976" s="21">
        <f t="shared" si="348"/>
        <v>133</v>
      </c>
      <c r="J976" s="21">
        <f t="shared" si="348"/>
        <v>0.5</v>
      </c>
      <c r="K976" s="21">
        <f t="shared" si="348"/>
        <v>0.5</v>
      </c>
      <c r="L976" s="111">
        <f t="shared" si="348"/>
        <v>0</v>
      </c>
      <c r="M976" s="21">
        <f t="shared" si="348"/>
        <v>71</v>
      </c>
      <c r="N976" s="21"/>
      <c r="O976" s="21"/>
      <c r="P976" s="21"/>
      <c r="Q976" s="21">
        <f t="shared" si="348"/>
        <v>0</v>
      </c>
      <c r="R976" s="21">
        <f t="shared" si="348"/>
        <v>0</v>
      </c>
      <c r="S976" s="21">
        <f t="shared" si="348"/>
        <v>0</v>
      </c>
      <c r="T976" s="21">
        <f t="shared" si="348"/>
        <v>0</v>
      </c>
      <c r="U976" s="21">
        <f t="shared" si="348"/>
        <v>0</v>
      </c>
      <c r="V976" s="21">
        <f t="shared" si="348"/>
        <v>0</v>
      </c>
      <c r="W976" s="21"/>
    </row>
    <row r="977" spans="1:23" x14ac:dyDescent="0.3">
      <c r="A977" s="1"/>
      <c r="B977" s="14">
        <v>911</v>
      </c>
      <c r="C977" s="69">
        <v>43280</v>
      </c>
      <c r="D977" s="62">
        <v>0.62768518518518512</v>
      </c>
      <c r="E977" s="62">
        <v>0.93952546296296291</v>
      </c>
      <c r="F977" s="70">
        <f t="shared" si="341"/>
        <v>0.31184027777777779</v>
      </c>
      <c r="G977" s="56">
        <v>7.5</v>
      </c>
      <c r="H977" s="55">
        <f t="shared" si="334"/>
        <v>0.5</v>
      </c>
      <c r="I977" s="55">
        <f t="shared" si="342"/>
        <v>7</v>
      </c>
      <c r="J977" s="57">
        <f t="shared" si="335"/>
        <v>0</v>
      </c>
      <c r="K977" s="56">
        <f t="shared" si="343"/>
        <v>0</v>
      </c>
      <c r="L977" s="67">
        <f t="shared" si="344"/>
        <v>0</v>
      </c>
      <c r="M977" s="56">
        <f t="shared" si="345"/>
        <v>0</v>
      </c>
      <c r="N977" s="56"/>
      <c r="O977" s="56"/>
      <c r="P977" s="56"/>
      <c r="Q977" s="56"/>
      <c r="R977" s="56"/>
      <c r="S977" s="56"/>
      <c r="T977" s="56"/>
      <c r="U977" s="56"/>
      <c r="V977" s="71"/>
      <c r="W977" s="85"/>
    </row>
    <row r="978" spans="1:23" x14ac:dyDescent="0.3">
      <c r="A978" s="1"/>
      <c r="B978" s="14">
        <v>912</v>
      </c>
      <c r="C978" s="69">
        <v>43281</v>
      </c>
      <c r="D978" s="62">
        <v>0.4402430555555556</v>
      </c>
      <c r="E978" s="62">
        <v>0.94054398148148144</v>
      </c>
      <c r="F978" s="70">
        <f t="shared" si="341"/>
        <v>0.5003009259259259</v>
      </c>
      <c r="G978" s="56">
        <v>12</v>
      </c>
      <c r="H978" s="55">
        <f t="shared" si="334"/>
        <v>1.5</v>
      </c>
      <c r="I978" s="55">
        <f t="shared" si="342"/>
        <v>10.5</v>
      </c>
      <c r="J978" s="57">
        <f t="shared" si="335"/>
        <v>0.5</v>
      </c>
      <c r="K978" s="56">
        <f t="shared" si="343"/>
        <v>0.5</v>
      </c>
      <c r="L978" s="67">
        <f t="shared" si="344"/>
        <v>0</v>
      </c>
      <c r="M978" s="56">
        <f t="shared" si="345"/>
        <v>71</v>
      </c>
      <c r="N978" s="56"/>
      <c r="O978" s="56"/>
      <c r="P978" s="56"/>
      <c r="Q978" s="56"/>
      <c r="R978" s="56"/>
      <c r="S978" s="56"/>
      <c r="T978" s="56"/>
      <c r="U978" s="56"/>
      <c r="V978" s="71"/>
      <c r="W978" s="85"/>
    </row>
    <row r="979" spans="1:23" x14ac:dyDescent="0.3">
      <c r="A979" s="8" t="s">
        <v>8</v>
      </c>
      <c r="B979" s="14">
        <v>913</v>
      </c>
      <c r="C979" s="69">
        <v>43282</v>
      </c>
      <c r="D979" s="62">
        <v>0.44037037037037036</v>
      </c>
      <c r="E979" s="62">
        <v>0.75089120370370377</v>
      </c>
      <c r="F979" s="70">
        <f t="shared" si="341"/>
        <v>0.31052083333333341</v>
      </c>
      <c r="G979" s="56">
        <v>7.5</v>
      </c>
      <c r="H979" s="55">
        <f t="shared" si="334"/>
        <v>0.5</v>
      </c>
      <c r="I979" s="55">
        <f>IF((G979="？"),"?",(G979-H979))</f>
        <v>7</v>
      </c>
      <c r="J979" s="57">
        <f t="shared" si="335"/>
        <v>0</v>
      </c>
      <c r="K979" s="56">
        <f>IF(2&lt;J979,2,J979)</f>
        <v>0</v>
      </c>
      <c r="L979" s="67">
        <f>J979-K979</f>
        <v>0</v>
      </c>
      <c r="M979" s="56">
        <f>IF(K979="?",0,ROUND(109*4/3*K979+109*5/3*L979,0))</f>
        <v>0</v>
      </c>
      <c r="N979" s="56"/>
      <c r="O979" s="56"/>
      <c r="P979" s="56"/>
      <c r="Q979" s="56"/>
      <c r="R979" s="56"/>
      <c r="S979" s="56"/>
      <c r="T979" s="56"/>
      <c r="U979" s="56"/>
      <c r="V979" s="71"/>
      <c r="W979" s="85"/>
    </row>
    <row r="980" spans="1:23" x14ac:dyDescent="0.3">
      <c r="A980" s="1" t="s">
        <v>74</v>
      </c>
      <c r="B980" s="14">
        <v>914</v>
      </c>
      <c r="C980" s="69">
        <v>43283</v>
      </c>
      <c r="D980" s="62">
        <v>0.60560185185185189</v>
      </c>
      <c r="E980" s="62">
        <v>0.91677083333333342</v>
      </c>
      <c r="F980" s="70">
        <f t="shared" si="341"/>
        <v>0.31116898148148153</v>
      </c>
      <c r="G980" s="56">
        <v>7.5</v>
      </c>
      <c r="H980" s="55">
        <f t="shared" si="334"/>
        <v>0.5</v>
      </c>
      <c r="I980" s="55">
        <f t="shared" ref="I980:I1011" si="349">IF((G980="？"),"?",(G980-H980))</f>
        <v>7</v>
      </c>
      <c r="J980" s="57">
        <f t="shared" si="335"/>
        <v>0</v>
      </c>
      <c r="K980" s="56">
        <f t="shared" ref="K980:K1011" si="350">IF(2&lt;J980,2,J980)</f>
        <v>0</v>
      </c>
      <c r="L980" s="67">
        <f t="shared" ref="L980:L1011" si="351">J980-K980</f>
        <v>0</v>
      </c>
      <c r="M980" s="56">
        <f t="shared" ref="M980:M1011" si="352">IF(K980="?",0,ROUND(109*4/3*K980+109*5/3*L980,0))</f>
        <v>0</v>
      </c>
      <c r="N980" s="56"/>
      <c r="O980" s="56"/>
      <c r="P980" s="56"/>
      <c r="Q980" s="56"/>
      <c r="R980" s="56"/>
      <c r="S980" s="56"/>
      <c r="T980" s="56"/>
      <c r="U980" s="56"/>
      <c r="V980" s="71"/>
      <c r="W980" s="85"/>
    </row>
    <row r="981" spans="1:23" x14ac:dyDescent="0.3">
      <c r="A981" s="1" t="s">
        <v>92</v>
      </c>
      <c r="B981" s="14">
        <v>915</v>
      </c>
      <c r="C981" s="69">
        <v>43284</v>
      </c>
      <c r="D981" s="184" t="s">
        <v>25</v>
      </c>
      <c r="E981" s="185"/>
      <c r="F981" s="70"/>
      <c r="G981" s="56"/>
      <c r="H981" s="55"/>
      <c r="I981" s="55"/>
      <c r="J981" s="57">
        <f t="shared" si="335"/>
        <v>0</v>
      </c>
      <c r="K981" s="56"/>
      <c r="L981" s="67"/>
      <c r="M981" s="56">
        <f t="shared" si="352"/>
        <v>0</v>
      </c>
      <c r="N981" s="56"/>
      <c r="O981" s="56"/>
      <c r="P981" s="56"/>
      <c r="Q981" s="56"/>
      <c r="R981" s="56"/>
      <c r="S981" s="56"/>
      <c r="T981" s="56"/>
      <c r="U981" s="56"/>
      <c r="V981" s="71"/>
      <c r="W981" s="85"/>
    </row>
    <row r="982" spans="1:23" x14ac:dyDescent="0.3">
      <c r="A982" s="1" t="s">
        <v>75</v>
      </c>
      <c r="B982" s="14">
        <v>916</v>
      </c>
      <c r="C982" s="69">
        <v>43285</v>
      </c>
      <c r="D982" s="62">
        <v>0.45271990740740736</v>
      </c>
      <c r="E982" s="62">
        <v>0.78229166666666661</v>
      </c>
      <c r="F982" s="70">
        <f t="shared" ref="F982:F1045" si="353">E982-D982</f>
        <v>0.32957175925925924</v>
      </c>
      <c r="G982" s="56">
        <v>8</v>
      </c>
      <c r="H982" s="55">
        <f t="shared" si="334"/>
        <v>0.5</v>
      </c>
      <c r="I982" s="55">
        <f t="shared" si="349"/>
        <v>7.5</v>
      </c>
      <c r="J982" s="57">
        <f t="shared" si="335"/>
        <v>0</v>
      </c>
      <c r="K982" s="56">
        <f t="shared" si="350"/>
        <v>0</v>
      </c>
      <c r="L982" s="67">
        <f t="shared" si="351"/>
        <v>0</v>
      </c>
      <c r="M982" s="56">
        <f t="shared" si="352"/>
        <v>0</v>
      </c>
      <c r="N982" s="56"/>
      <c r="O982" s="56"/>
      <c r="P982" s="56"/>
      <c r="Q982" s="56"/>
      <c r="R982" s="56"/>
      <c r="S982" s="56"/>
      <c r="T982" s="56"/>
      <c r="U982" s="56"/>
      <c r="V982" s="71"/>
      <c r="W982" s="85"/>
    </row>
    <row r="983" spans="1:23" x14ac:dyDescent="0.3">
      <c r="A983" s="1" t="s">
        <v>70</v>
      </c>
      <c r="B983" s="14">
        <v>917</v>
      </c>
      <c r="C983" s="69">
        <v>43286</v>
      </c>
      <c r="D983" s="62">
        <v>0.45166666666666666</v>
      </c>
      <c r="E983" s="62">
        <v>0.83607638888888891</v>
      </c>
      <c r="F983" s="70">
        <f t="shared" si="353"/>
        <v>0.38440972222222225</v>
      </c>
      <c r="G983" s="56">
        <v>9</v>
      </c>
      <c r="H983" s="55">
        <f t="shared" si="334"/>
        <v>1.5</v>
      </c>
      <c r="I983" s="55">
        <f t="shared" si="349"/>
        <v>7.5</v>
      </c>
      <c r="J983" s="57">
        <f t="shared" si="335"/>
        <v>0</v>
      </c>
      <c r="K983" s="56">
        <f t="shared" si="350"/>
        <v>0</v>
      </c>
      <c r="L983" s="67">
        <f t="shared" si="351"/>
        <v>0</v>
      </c>
      <c r="M983" s="56">
        <f t="shared" si="352"/>
        <v>0</v>
      </c>
      <c r="N983" s="56"/>
      <c r="O983" s="56"/>
      <c r="P983" s="56"/>
      <c r="Q983" s="56"/>
      <c r="R983" s="56"/>
      <c r="S983" s="56"/>
      <c r="T983" s="56"/>
      <c r="U983" s="56"/>
      <c r="V983" s="71"/>
      <c r="W983" s="85"/>
    </row>
    <row r="984" spans="1:23" x14ac:dyDescent="0.3">
      <c r="A984" s="1"/>
      <c r="B984" s="14">
        <v>918</v>
      </c>
      <c r="C984" s="69">
        <v>43287</v>
      </c>
      <c r="D984" s="184" t="s">
        <v>25</v>
      </c>
      <c r="E984" s="185"/>
      <c r="F984" s="70"/>
      <c r="G984" s="56"/>
      <c r="H984" s="55"/>
      <c r="I984" s="55"/>
      <c r="J984" s="57">
        <f t="shared" si="335"/>
        <v>0</v>
      </c>
      <c r="K984" s="56"/>
      <c r="L984" s="67"/>
      <c r="M984" s="56">
        <f t="shared" si="352"/>
        <v>0</v>
      </c>
      <c r="N984" s="56"/>
      <c r="O984" s="56"/>
      <c r="P984" s="56"/>
      <c r="Q984" s="56"/>
      <c r="R984" s="56"/>
      <c r="S984" s="56"/>
      <c r="T984" s="56"/>
      <c r="U984" s="56"/>
      <c r="V984" s="71"/>
      <c r="W984" s="85"/>
    </row>
    <row r="985" spans="1:23" x14ac:dyDescent="0.3">
      <c r="A985" s="1"/>
      <c r="B985" s="14">
        <v>919</v>
      </c>
      <c r="C985" s="69">
        <v>43288</v>
      </c>
      <c r="D985" s="62">
        <v>0.5471759259259259</v>
      </c>
      <c r="E985" s="62">
        <v>0.93777777777777782</v>
      </c>
      <c r="F985" s="70">
        <f t="shared" si="353"/>
        <v>0.39060185185185192</v>
      </c>
      <c r="G985" s="56">
        <v>9.5</v>
      </c>
      <c r="H985" s="55">
        <f t="shared" si="334"/>
        <v>1.5</v>
      </c>
      <c r="I985" s="55">
        <f t="shared" si="349"/>
        <v>8</v>
      </c>
      <c r="J985" s="57">
        <f t="shared" si="335"/>
        <v>0</v>
      </c>
      <c r="K985" s="56">
        <f t="shared" si="350"/>
        <v>0</v>
      </c>
      <c r="L985" s="67">
        <f t="shared" si="351"/>
        <v>0</v>
      </c>
      <c r="M985" s="56">
        <f t="shared" si="352"/>
        <v>0</v>
      </c>
      <c r="N985" s="56"/>
      <c r="O985" s="56"/>
      <c r="P985" s="56"/>
      <c r="Q985" s="56"/>
      <c r="R985" s="56"/>
      <c r="S985" s="56"/>
      <c r="T985" s="56"/>
      <c r="U985" s="56"/>
      <c r="V985" s="71"/>
      <c r="W985" s="85"/>
    </row>
    <row r="986" spans="1:23" x14ac:dyDescent="0.3">
      <c r="A986" s="1"/>
      <c r="B986" s="14">
        <v>920</v>
      </c>
      <c r="C986" s="69">
        <v>43289</v>
      </c>
      <c r="D986" s="184" t="s">
        <v>25</v>
      </c>
      <c r="E986" s="185"/>
      <c r="F986" s="70"/>
      <c r="G986" s="56"/>
      <c r="H986" s="55"/>
      <c r="I986" s="55"/>
      <c r="J986" s="57">
        <f t="shared" si="335"/>
        <v>0</v>
      </c>
      <c r="K986" s="56"/>
      <c r="L986" s="67"/>
      <c r="M986" s="56">
        <f t="shared" si="352"/>
        <v>0</v>
      </c>
      <c r="N986" s="56"/>
      <c r="O986" s="56"/>
      <c r="P986" s="56"/>
      <c r="Q986" s="56"/>
      <c r="R986" s="56"/>
      <c r="S986" s="56"/>
      <c r="T986" s="56"/>
      <c r="U986" s="56"/>
      <c r="V986" s="71"/>
      <c r="W986" s="85"/>
    </row>
    <row r="987" spans="1:23" x14ac:dyDescent="0.3">
      <c r="A987" s="1"/>
      <c r="B987" s="14">
        <v>921</v>
      </c>
      <c r="C987" s="69">
        <v>43290</v>
      </c>
      <c r="D987" s="184" t="s">
        <v>25</v>
      </c>
      <c r="E987" s="185"/>
      <c r="F987" s="70"/>
      <c r="G987" s="56"/>
      <c r="H987" s="55"/>
      <c r="I987" s="55"/>
      <c r="J987" s="57">
        <f t="shared" si="335"/>
        <v>0</v>
      </c>
      <c r="K987" s="56"/>
      <c r="L987" s="67"/>
      <c r="M987" s="56">
        <f t="shared" si="352"/>
        <v>0</v>
      </c>
      <c r="N987" s="56"/>
      <c r="O987" s="56"/>
      <c r="P987" s="56"/>
      <c r="Q987" s="56"/>
      <c r="R987" s="56"/>
      <c r="S987" s="56"/>
      <c r="T987" s="56"/>
      <c r="U987" s="56"/>
      <c r="V987" s="71"/>
      <c r="W987" s="85"/>
    </row>
    <row r="988" spans="1:23" x14ac:dyDescent="0.3">
      <c r="A988" s="1"/>
      <c r="B988" s="14">
        <v>922</v>
      </c>
      <c r="C988" s="69">
        <v>43291</v>
      </c>
      <c r="D988" s="62">
        <v>0.45541666666666664</v>
      </c>
      <c r="E988" s="62">
        <v>0.74833333333333341</v>
      </c>
      <c r="F988" s="70">
        <f t="shared" si="353"/>
        <v>0.29291666666666677</v>
      </c>
      <c r="G988" s="56">
        <v>7</v>
      </c>
      <c r="H988" s="55">
        <f t="shared" si="334"/>
        <v>0.5</v>
      </c>
      <c r="I988" s="55">
        <f t="shared" si="349"/>
        <v>6.5</v>
      </c>
      <c r="J988" s="57">
        <f t="shared" si="335"/>
        <v>0</v>
      </c>
      <c r="K988" s="56">
        <f t="shared" si="350"/>
        <v>0</v>
      </c>
      <c r="L988" s="67">
        <f t="shared" si="351"/>
        <v>0</v>
      </c>
      <c r="M988" s="56">
        <f t="shared" si="352"/>
        <v>0</v>
      </c>
      <c r="N988" s="56"/>
      <c r="O988" s="56"/>
      <c r="P988" s="56"/>
      <c r="Q988" s="56"/>
      <c r="R988" s="56"/>
      <c r="S988" s="56"/>
      <c r="T988" s="56"/>
      <c r="U988" s="56"/>
      <c r="V988" s="71"/>
      <c r="W988" s="85"/>
    </row>
    <row r="989" spans="1:23" x14ac:dyDescent="0.3">
      <c r="A989" s="1"/>
      <c r="B989" s="14">
        <v>923</v>
      </c>
      <c r="C989" s="69">
        <v>43292</v>
      </c>
      <c r="D989" s="62">
        <v>0.61282407407407413</v>
      </c>
      <c r="E989" s="62">
        <v>0.91831018518518526</v>
      </c>
      <c r="F989" s="70">
        <f t="shared" si="353"/>
        <v>0.30548611111111112</v>
      </c>
      <c r="G989" s="56">
        <v>7.5</v>
      </c>
      <c r="H989" s="55">
        <f t="shared" si="334"/>
        <v>0.5</v>
      </c>
      <c r="I989" s="55">
        <f t="shared" si="349"/>
        <v>7</v>
      </c>
      <c r="J989" s="57">
        <f t="shared" si="335"/>
        <v>0</v>
      </c>
      <c r="K989" s="56">
        <f t="shared" si="350"/>
        <v>0</v>
      </c>
      <c r="L989" s="67">
        <f t="shared" si="351"/>
        <v>0</v>
      </c>
      <c r="M989" s="56">
        <f t="shared" si="352"/>
        <v>0</v>
      </c>
      <c r="N989" s="56"/>
      <c r="O989" s="56"/>
      <c r="P989" s="56"/>
      <c r="Q989" s="56"/>
      <c r="R989" s="56"/>
      <c r="S989" s="56"/>
      <c r="T989" s="56"/>
      <c r="U989" s="56"/>
      <c r="V989" s="71"/>
      <c r="W989" s="85"/>
    </row>
    <row r="990" spans="1:23" x14ac:dyDescent="0.3">
      <c r="A990" s="1"/>
      <c r="B990" s="14">
        <v>924</v>
      </c>
      <c r="C990" s="69">
        <v>43293</v>
      </c>
      <c r="D990" s="62">
        <v>0.62119212962962966</v>
      </c>
      <c r="E990" s="62">
        <v>0.9649537037037037</v>
      </c>
      <c r="F990" s="70">
        <f t="shared" si="353"/>
        <v>0.34376157407407404</v>
      </c>
      <c r="G990" s="56">
        <v>8.5</v>
      </c>
      <c r="H990" s="55">
        <f t="shared" si="334"/>
        <v>0.5</v>
      </c>
      <c r="I990" s="55">
        <f t="shared" si="349"/>
        <v>8</v>
      </c>
      <c r="J990" s="57">
        <f t="shared" si="335"/>
        <v>0</v>
      </c>
      <c r="K990" s="56">
        <f t="shared" si="350"/>
        <v>0</v>
      </c>
      <c r="L990" s="67">
        <f t="shared" si="351"/>
        <v>0</v>
      </c>
      <c r="M990" s="56">
        <f t="shared" si="352"/>
        <v>0</v>
      </c>
      <c r="N990" s="56"/>
      <c r="O990" s="56"/>
      <c r="P990" s="56"/>
      <c r="Q990" s="56"/>
      <c r="R990" s="56"/>
      <c r="S990" s="56"/>
      <c r="T990" s="56"/>
      <c r="U990" s="56"/>
      <c r="V990" s="71"/>
      <c r="W990" s="85"/>
    </row>
    <row r="991" spans="1:23" x14ac:dyDescent="0.3">
      <c r="A991" s="1"/>
      <c r="B991" s="14">
        <v>925</v>
      </c>
      <c r="C991" s="69">
        <v>43294</v>
      </c>
      <c r="D991" s="62">
        <v>0.46049768518518519</v>
      </c>
      <c r="E991" s="62">
        <v>0.93863425925925925</v>
      </c>
      <c r="F991" s="70">
        <f t="shared" si="353"/>
        <v>0.47813657407407406</v>
      </c>
      <c r="G991" s="56">
        <v>11.5</v>
      </c>
      <c r="H991" s="55">
        <f t="shared" si="334"/>
        <v>1.5</v>
      </c>
      <c r="I991" s="55">
        <f t="shared" si="349"/>
        <v>10</v>
      </c>
      <c r="J991" s="57">
        <f t="shared" si="335"/>
        <v>0</v>
      </c>
      <c r="K991" s="56">
        <f t="shared" si="350"/>
        <v>0</v>
      </c>
      <c r="L991" s="67">
        <f t="shared" si="351"/>
        <v>0</v>
      </c>
      <c r="M991" s="56">
        <f t="shared" si="352"/>
        <v>0</v>
      </c>
      <c r="N991" s="56"/>
      <c r="O991" s="56"/>
      <c r="P991" s="56"/>
      <c r="Q991" s="56"/>
      <c r="R991" s="56"/>
      <c r="S991" s="56"/>
      <c r="T991" s="56"/>
      <c r="U991" s="56"/>
      <c r="V991" s="71"/>
      <c r="W991" s="85"/>
    </row>
    <row r="992" spans="1:23" x14ac:dyDescent="0.3">
      <c r="A992" s="1"/>
      <c r="B992" s="14">
        <v>926</v>
      </c>
      <c r="C992" s="69">
        <v>43295</v>
      </c>
      <c r="D992" s="62">
        <v>0.52866898148148145</v>
      </c>
      <c r="E992" s="62">
        <v>0.95299768518518524</v>
      </c>
      <c r="F992" s="70">
        <f t="shared" si="353"/>
        <v>0.42432870370370379</v>
      </c>
      <c r="G992" s="56">
        <v>10</v>
      </c>
      <c r="H992" s="55">
        <f t="shared" si="334"/>
        <v>1.5</v>
      </c>
      <c r="I992" s="55">
        <f t="shared" si="349"/>
        <v>8.5</v>
      </c>
      <c r="J992" s="57">
        <f t="shared" si="335"/>
        <v>0</v>
      </c>
      <c r="K992" s="56">
        <f t="shared" si="350"/>
        <v>0</v>
      </c>
      <c r="L992" s="67">
        <f t="shared" si="351"/>
        <v>0</v>
      </c>
      <c r="M992" s="56">
        <f t="shared" si="352"/>
        <v>0</v>
      </c>
      <c r="N992" s="56"/>
      <c r="O992" s="56"/>
      <c r="P992" s="56"/>
      <c r="Q992" s="56"/>
      <c r="R992" s="56"/>
      <c r="S992" s="56"/>
      <c r="T992" s="56"/>
      <c r="U992" s="56"/>
      <c r="V992" s="71"/>
      <c r="W992" s="85"/>
    </row>
    <row r="993" spans="1:23" x14ac:dyDescent="0.3">
      <c r="A993" s="1"/>
      <c r="B993" s="14">
        <v>927</v>
      </c>
      <c r="C993" s="69">
        <v>43296</v>
      </c>
      <c r="D993" s="62">
        <v>0.54629629629629628</v>
      </c>
      <c r="E993" s="62">
        <v>0.88225694444444447</v>
      </c>
      <c r="F993" s="70">
        <f t="shared" si="353"/>
        <v>0.33596064814814819</v>
      </c>
      <c r="G993" s="56">
        <v>8</v>
      </c>
      <c r="H993" s="55">
        <f t="shared" si="334"/>
        <v>0.5</v>
      </c>
      <c r="I993" s="55">
        <f t="shared" si="349"/>
        <v>7.5</v>
      </c>
      <c r="J993" s="57">
        <f t="shared" si="335"/>
        <v>0</v>
      </c>
      <c r="K993" s="56">
        <f t="shared" si="350"/>
        <v>0</v>
      </c>
      <c r="L993" s="67">
        <f t="shared" si="351"/>
        <v>0</v>
      </c>
      <c r="M993" s="56">
        <f t="shared" si="352"/>
        <v>0</v>
      </c>
      <c r="N993" s="56"/>
      <c r="O993" s="56"/>
      <c r="P993" s="56"/>
      <c r="Q993" s="56"/>
      <c r="R993" s="56"/>
      <c r="S993" s="56"/>
      <c r="T993" s="56"/>
      <c r="U993" s="56"/>
      <c r="V993" s="71"/>
      <c r="W993" s="85"/>
    </row>
    <row r="994" spans="1:23" x14ac:dyDescent="0.3">
      <c r="A994" s="1"/>
      <c r="B994" s="14">
        <v>928</v>
      </c>
      <c r="C994" s="69">
        <v>43297</v>
      </c>
      <c r="D994" s="184" t="s">
        <v>25</v>
      </c>
      <c r="E994" s="185"/>
      <c r="F994" s="70"/>
      <c r="G994" s="56"/>
      <c r="H994" s="55"/>
      <c r="I994" s="55"/>
      <c r="J994" s="57">
        <f t="shared" si="335"/>
        <v>0</v>
      </c>
      <c r="K994" s="56"/>
      <c r="L994" s="67"/>
      <c r="M994" s="56">
        <f t="shared" si="352"/>
        <v>0</v>
      </c>
      <c r="N994" s="56"/>
      <c r="O994" s="56"/>
      <c r="P994" s="56"/>
      <c r="Q994" s="56"/>
      <c r="R994" s="56"/>
      <c r="S994" s="56"/>
      <c r="T994" s="56"/>
      <c r="U994" s="56"/>
      <c r="V994" s="71"/>
      <c r="W994" s="85"/>
    </row>
    <row r="995" spans="1:23" x14ac:dyDescent="0.3">
      <c r="A995" s="1"/>
      <c r="B995" s="14">
        <v>929</v>
      </c>
      <c r="C995" s="69">
        <v>43298</v>
      </c>
      <c r="D995" s="184" t="s">
        <v>25</v>
      </c>
      <c r="E995" s="185"/>
      <c r="F995" s="70"/>
      <c r="G995" s="56"/>
      <c r="H995" s="55"/>
      <c r="I995" s="55"/>
      <c r="J995" s="57">
        <f t="shared" si="335"/>
        <v>0</v>
      </c>
      <c r="K995" s="56"/>
      <c r="L995" s="67"/>
      <c r="M995" s="56">
        <f t="shared" si="352"/>
        <v>0</v>
      </c>
      <c r="N995" s="56"/>
      <c r="O995" s="56"/>
      <c r="P995" s="56"/>
      <c r="Q995" s="56"/>
      <c r="R995" s="56"/>
      <c r="S995" s="56"/>
      <c r="T995" s="56"/>
      <c r="U995" s="56"/>
      <c r="V995" s="71"/>
      <c r="W995" s="85"/>
    </row>
    <row r="996" spans="1:23" x14ac:dyDescent="0.3">
      <c r="A996" s="1"/>
      <c r="B996" s="14">
        <v>930</v>
      </c>
      <c r="C996" s="69">
        <v>43299</v>
      </c>
      <c r="D996" s="62">
        <v>0.4602430555555555</v>
      </c>
      <c r="E996" s="62">
        <v>0.91752314814814817</v>
      </c>
      <c r="F996" s="70">
        <f t="shared" si="353"/>
        <v>0.45728009259259267</v>
      </c>
      <c r="G996" s="56">
        <v>11</v>
      </c>
      <c r="H996" s="55">
        <f t="shared" si="334"/>
        <v>1.5</v>
      </c>
      <c r="I996" s="55">
        <f t="shared" si="349"/>
        <v>9.5</v>
      </c>
      <c r="J996" s="57">
        <f t="shared" si="335"/>
        <v>0</v>
      </c>
      <c r="K996" s="56">
        <f t="shared" si="350"/>
        <v>0</v>
      </c>
      <c r="L996" s="67">
        <f t="shared" si="351"/>
        <v>0</v>
      </c>
      <c r="M996" s="56">
        <f t="shared" si="352"/>
        <v>0</v>
      </c>
      <c r="N996" s="56"/>
      <c r="O996" s="56"/>
      <c r="P996" s="56"/>
      <c r="Q996" s="56"/>
      <c r="R996" s="56"/>
      <c r="S996" s="56"/>
      <c r="T996" s="56"/>
      <c r="U996" s="56"/>
      <c r="V996" s="71"/>
      <c r="W996" s="85"/>
    </row>
    <row r="997" spans="1:23" x14ac:dyDescent="0.3">
      <c r="A997" s="1"/>
      <c r="B997" s="14">
        <v>931</v>
      </c>
      <c r="C997" s="69">
        <v>43300</v>
      </c>
      <c r="D997" s="62">
        <v>0.53740740740740744</v>
      </c>
      <c r="E997" s="62">
        <v>0.91965277777777776</v>
      </c>
      <c r="F997" s="70">
        <f t="shared" si="353"/>
        <v>0.38224537037037032</v>
      </c>
      <c r="G997" s="56">
        <v>9</v>
      </c>
      <c r="H997" s="55">
        <f t="shared" ref="H997:H1062" si="354">IF(G997&gt;=9,1.5,0.5)</f>
        <v>1.5</v>
      </c>
      <c r="I997" s="55">
        <f t="shared" si="349"/>
        <v>7.5</v>
      </c>
      <c r="J997" s="57">
        <f t="shared" si="335"/>
        <v>0</v>
      </c>
      <c r="K997" s="56">
        <f t="shared" si="350"/>
        <v>0</v>
      </c>
      <c r="L997" s="67">
        <f t="shared" si="351"/>
        <v>0</v>
      </c>
      <c r="M997" s="56">
        <f t="shared" si="352"/>
        <v>0</v>
      </c>
      <c r="N997" s="56"/>
      <c r="O997" s="56"/>
      <c r="P997" s="56"/>
      <c r="Q997" s="56"/>
      <c r="R997" s="56"/>
      <c r="S997" s="56"/>
      <c r="T997" s="56"/>
      <c r="U997" s="56"/>
      <c r="V997" s="71"/>
      <c r="W997" s="85"/>
    </row>
    <row r="998" spans="1:23" x14ac:dyDescent="0.3">
      <c r="A998" s="1"/>
      <c r="B998" s="14">
        <v>932</v>
      </c>
      <c r="C998" s="69">
        <v>43301</v>
      </c>
      <c r="D998" s="62">
        <v>0.45814814814814814</v>
      </c>
      <c r="E998" s="62">
        <v>0.94206018518518519</v>
      </c>
      <c r="F998" s="70">
        <f t="shared" si="353"/>
        <v>0.48391203703703706</v>
      </c>
      <c r="G998" s="56">
        <v>11.5</v>
      </c>
      <c r="H998" s="55">
        <f t="shared" si="354"/>
        <v>1.5</v>
      </c>
      <c r="I998" s="55">
        <f t="shared" si="349"/>
        <v>10</v>
      </c>
      <c r="J998" s="57">
        <f t="shared" si="335"/>
        <v>0</v>
      </c>
      <c r="K998" s="56">
        <f t="shared" si="350"/>
        <v>0</v>
      </c>
      <c r="L998" s="67">
        <f t="shared" si="351"/>
        <v>0</v>
      </c>
      <c r="M998" s="56">
        <f t="shared" si="352"/>
        <v>0</v>
      </c>
      <c r="N998" s="56"/>
      <c r="O998" s="56"/>
      <c r="P998" s="56"/>
      <c r="Q998" s="56"/>
      <c r="R998" s="56"/>
      <c r="S998" s="56"/>
      <c r="T998" s="56"/>
      <c r="U998" s="56"/>
      <c r="V998" s="71"/>
      <c r="W998" s="85"/>
    </row>
    <row r="999" spans="1:23" x14ac:dyDescent="0.3">
      <c r="A999" s="1"/>
      <c r="B999" s="14">
        <v>933</v>
      </c>
      <c r="C999" s="69">
        <v>43302</v>
      </c>
      <c r="D999" s="62">
        <v>0.47054398148148152</v>
      </c>
      <c r="E999" s="62">
        <v>0.93914351851851852</v>
      </c>
      <c r="F999" s="70">
        <f t="shared" si="353"/>
        <v>0.468599537037037</v>
      </c>
      <c r="G999" s="56">
        <v>11</v>
      </c>
      <c r="H999" s="55">
        <f t="shared" si="354"/>
        <v>1.5</v>
      </c>
      <c r="I999" s="55">
        <f t="shared" si="349"/>
        <v>9.5</v>
      </c>
      <c r="J999" s="57">
        <f t="shared" si="335"/>
        <v>0</v>
      </c>
      <c r="K999" s="56">
        <f t="shared" si="350"/>
        <v>0</v>
      </c>
      <c r="L999" s="67">
        <f t="shared" si="351"/>
        <v>0</v>
      </c>
      <c r="M999" s="56">
        <f t="shared" si="352"/>
        <v>0</v>
      </c>
      <c r="N999" s="56"/>
      <c r="O999" s="56"/>
      <c r="P999" s="56"/>
      <c r="Q999" s="56"/>
      <c r="R999" s="56"/>
      <c r="S999" s="56"/>
      <c r="T999" s="56"/>
      <c r="U999" s="56"/>
      <c r="V999" s="71"/>
      <c r="W999" s="85"/>
    </row>
    <row r="1000" spans="1:23" x14ac:dyDescent="0.3">
      <c r="A1000" s="1"/>
      <c r="B1000" s="14">
        <v>934</v>
      </c>
      <c r="C1000" s="69">
        <v>43303</v>
      </c>
      <c r="D1000" s="62">
        <v>0.43805555555555559</v>
      </c>
      <c r="E1000" s="62">
        <v>0.83960648148148154</v>
      </c>
      <c r="F1000" s="70">
        <f t="shared" si="353"/>
        <v>0.40155092592592595</v>
      </c>
      <c r="G1000" s="56">
        <v>9.5</v>
      </c>
      <c r="H1000" s="55">
        <f t="shared" si="354"/>
        <v>1.5</v>
      </c>
      <c r="I1000" s="55">
        <f t="shared" si="349"/>
        <v>8</v>
      </c>
      <c r="J1000" s="57">
        <f t="shared" si="335"/>
        <v>0</v>
      </c>
      <c r="K1000" s="56">
        <f t="shared" si="350"/>
        <v>0</v>
      </c>
      <c r="L1000" s="67">
        <f t="shared" si="351"/>
        <v>0</v>
      </c>
      <c r="M1000" s="56">
        <f t="shared" si="352"/>
        <v>0</v>
      </c>
      <c r="N1000" s="56"/>
      <c r="O1000" s="56"/>
      <c r="P1000" s="56"/>
      <c r="Q1000" s="56"/>
      <c r="R1000" s="56"/>
      <c r="S1000" s="56"/>
      <c r="T1000" s="56"/>
      <c r="U1000" s="56"/>
      <c r="V1000" s="71"/>
      <c r="W1000" s="85"/>
    </row>
    <row r="1001" spans="1:23" x14ac:dyDescent="0.3">
      <c r="A1001" s="1"/>
      <c r="B1001" s="14">
        <v>935</v>
      </c>
      <c r="C1001" s="69">
        <v>43304</v>
      </c>
      <c r="D1001" s="62">
        <v>0.46190972222222221</v>
      </c>
      <c r="E1001" s="62">
        <v>0.91712962962962974</v>
      </c>
      <c r="F1001" s="70">
        <f t="shared" si="353"/>
        <v>0.45521990740740753</v>
      </c>
      <c r="G1001" s="56">
        <v>11</v>
      </c>
      <c r="H1001" s="55">
        <f t="shared" si="354"/>
        <v>1.5</v>
      </c>
      <c r="I1001" s="55">
        <f t="shared" si="349"/>
        <v>9.5</v>
      </c>
      <c r="J1001" s="57">
        <f t="shared" si="335"/>
        <v>0</v>
      </c>
      <c r="K1001" s="56">
        <f t="shared" si="350"/>
        <v>0</v>
      </c>
      <c r="L1001" s="67">
        <f t="shared" si="351"/>
        <v>0</v>
      </c>
      <c r="M1001" s="56">
        <f t="shared" si="352"/>
        <v>0</v>
      </c>
      <c r="N1001" s="56"/>
      <c r="O1001" s="56"/>
      <c r="P1001" s="56"/>
      <c r="Q1001" s="56"/>
      <c r="R1001" s="56"/>
      <c r="S1001" s="56"/>
      <c r="T1001" s="56"/>
      <c r="U1001" s="56"/>
      <c r="V1001" s="71"/>
      <c r="W1001" s="85"/>
    </row>
    <row r="1002" spans="1:23" x14ac:dyDescent="0.3">
      <c r="A1002" s="1"/>
      <c r="B1002" s="14">
        <v>936</v>
      </c>
      <c r="C1002" s="69">
        <v>43305</v>
      </c>
      <c r="D1002" s="184" t="s">
        <v>25</v>
      </c>
      <c r="E1002" s="185"/>
      <c r="F1002" s="70"/>
      <c r="G1002" s="56"/>
      <c r="H1002" s="55"/>
      <c r="I1002" s="55"/>
      <c r="J1002" s="57">
        <f t="shared" si="335"/>
        <v>0</v>
      </c>
      <c r="K1002" s="56"/>
      <c r="L1002" s="67"/>
      <c r="M1002" s="56">
        <f t="shared" si="352"/>
        <v>0</v>
      </c>
      <c r="N1002" s="56"/>
      <c r="O1002" s="56"/>
      <c r="P1002" s="56"/>
      <c r="Q1002" s="56"/>
      <c r="R1002" s="56"/>
      <c r="S1002" s="56"/>
      <c r="T1002" s="56"/>
      <c r="U1002" s="56"/>
      <c r="V1002" s="71"/>
      <c r="W1002" s="85"/>
    </row>
    <row r="1003" spans="1:23" x14ac:dyDescent="0.3">
      <c r="A1003" s="1"/>
      <c r="B1003" s="14">
        <v>937</v>
      </c>
      <c r="C1003" s="69">
        <v>43306</v>
      </c>
      <c r="D1003" s="62">
        <v>0.46140046296296294</v>
      </c>
      <c r="E1003" s="62">
        <v>0.91717592592592589</v>
      </c>
      <c r="F1003" s="70">
        <f t="shared" si="353"/>
        <v>0.45577546296296295</v>
      </c>
      <c r="G1003" s="56">
        <v>11</v>
      </c>
      <c r="H1003" s="55">
        <f t="shared" si="354"/>
        <v>1.5</v>
      </c>
      <c r="I1003" s="55">
        <f t="shared" si="349"/>
        <v>9.5</v>
      </c>
      <c r="J1003" s="57">
        <f t="shared" si="335"/>
        <v>0</v>
      </c>
      <c r="K1003" s="56">
        <f t="shared" si="350"/>
        <v>0</v>
      </c>
      <c r="L1003" s="67">
        <f t="shared" si="351"/>
        <v>0</v>
      </c>
      <c r="M1003" s="56">
        <f t="shared" si="352"/>
        <v>0</v>
      </c>
      <c r="N1003" s="56">
        <v>2</v>
      </c>
      <c r="O1003" s="56">
        <v>3.5</v>
      </c>
      <c r="P1003" s="56">
        <f t="shared" ref="P1003" si="355">IF(O1003&gt;6,ROUND(N1003*4/3*109+6*5/3*109+(O1003-6)*8/3*109,0),ROUND(N1003*4/3*109+O1003*5/3*109,0))</f>
        <v>927</v>
      </c>
      <c r="Q1003" s="56"/>
      <c r="R1003" s="56"/>
      <c r="S1003" s="56"/>
      <c r="T1003" s="56"/>
      <c r="U1003" s="56"/>
      <c r="V1003" s="71"/>
      <c r="W1003" s="85"/>
    </row>
    <row r="1004" spans="1:23" x14ac:dyDescent="0.3">
      <c r="A1004" s="1"/>
      <c r="B1004" s="14">
        <v>938</v>
      </c>
      <c r="C1004" s="69">
        <v>43307</v>
      </c>
      <c r="D1004" s="184" t="s">
        <v>25</v>
      </c>
      <c r="E1004" s="185"/>
      <c r="F1004" s="70"/>
      <c r="G1004" s="56"/>
      <c r="H1004" s="55"/>
      <c r="I1004" s="55"/>
      <c r="J1004" s="57">
        <f t="shared" si="335"/>
        <v>0</v>
      </c>
      <c r="K1004" s="56"/>
      <c r="L1004" s="67"/>
      <c r="M1004" s="56">
        <f t="shared" si="352"/>
        <v>0</v>
      </c>
      <c r="N1004" s="56"/>
      <c r="O1004" s="56"/>
      <c r="P1004" s="56"/>
      <c r="Q1004" s="56"/>
      <c r="R1004" s="56"/>
      <c r="S1004" s="56"/>
      <c r="T1004" s="56"/>
      <c r="U1004" s="56"/>
      <c r="V1004" s="71"/>
      <c r="W1004" s="85"/>
    </row>
    <row r="1005" spans="1:23" x14ac:dyDescent="0.3">
      <c r="A1005" s="1"/>
      <c r="B1005" s="14"/>
      <c r="C1005" s="19" t="s">
        <v>5</v>
      </c>
      <c r="D1005" s="19"/>
      <c r="E1005" s="19"/>
      <c r="F1005" s="20"/>
      <c r="G1005" s="21">
        <f t="shared" ref="G1005:V1005" si="356">SUM(G977:G1004)</f>
        <v>187.5</v>
      </c>
      <c r="H1005" s="21">
        <f t="shared" si="356"/>
        <v>22</v>
      </c>
      <c r="I1005" s="21">
        <f t="shared" si="356"/>
        <v>165.5</v>
      </c>
      <c r="J1005" s="21">
        <f t="shared" si="356"/>
        <v>0.5</v>
      </c>
      <c r="K1005" s="21">
        <f t="shared" si="356"/>
        <v>0.5</v>
      </c>
      <c r="L1005" s="111">
        <f t="shared" si="356"/>
        <v>0</v>
      </c>
      <c r="M1005" s="21">
        <f t="shared" si="356"/>
        <v>71</v>
      </c>
      <c r="N1005" s="21">
        <f t="shared" si="356"/>
        <v>2</v>
      </c>
      <c r="O1005" s="21">
        <f t="shared" si="356"/>
        <v>3.5</v>
      </c>
      <c r="P1005" s="21">
        <f t="shared" si="356"/>
        <v>927</v>
      </c>
      <c r="Q1005" s="21">
        <f t="shared" si="356"/>
        <v>0</v>
      </c>
      <c r="R1005" s="21">
        <f t="shared" si="356"/>
        <v>0</v>
      </c>
      <c r="S1005" s="21">
        <f t="shared" si="356"/>
        <v>0</v>
      </c>
      <c r="T1005" s="21">
        <f t="shared" si="356"/>
        <v>0</v>
      </c>
      <c r="U1005" s="21">
        <f t="shared" si="356"/>
        <v>0</v>
      </c>
      <c r="V1005" s="21">
        <f t="shared" si="356"/>
        <v>0</v>
      </c>
      <c r="W1005" s="106" t="s">
        <v>198</v>
      </c>
    </row>
    <row r="1006" spans="1:23" ht="32.4" x14ac:dyDescent="0.3">
      <c r="A1006" s="48"/>
      <c r="B1006" s="126"/>
      <c r="C1006" s="116" t="s">
        <v>230</v>
      </c>
      <c r="D1006" s="109"/>
      <c r="E1006" s="110"/>
      <c r="F1006" s="20"/>
      <c r="G1006" s="21">
        <f>G1005</f>
        <v>187.5</v>
      </c>
      <c r="H1006" s="21">
        <f t="shared" ref="H1006:V1006" si="357">H1005</f>
        <v>22</v>
      </c>
      <c r="I1006" s="21">
        <f t="shared" si="357"/>
        <v>165.5</v>
      </c>
      <c r="J1006" s="21">
        <f t="shared" si="357"/>
        <v>0.5</v>
      </c>
      <c r="K1006" s="21">
        <f t="shared" si="357"/>
        <v>0.5</v>
      </c>
      <c r="L1006" s="111">
        <f t="shared" si="357"/>
        <v>0</v>
      </c>
      <c r="M1006" s="21">
        <f t="shared" si="357"/>
        <v>71</v>
      </c>
      <c r="N1006" s="21">
        <f t="shared" si="357"/>
        <v>2</v>
      </c>
      <c r="O1006" s="21">
        <f t="shared" si="357"/>
        <v>3.5</v>
      </c>
      <c r="P1006" s="21">
        <f t="shared" si="357"/>
        <v>927</v>
      </c>
      <c r="Q1006" s="21">
        <f t="shared" si="357"/>
        <v>0</v>
      </c>
      <c r="R1006" s="21">
        <f t="shared" si="357"/>
        <v>0</v>
      </c>
      <c r="S1006" s="21">
        <f t="shared" si="357"/>
        <v>0</v>
      </c>
      <c r="T1006" s="21">
        <f t="shared" si="357"/>
        <v>0</v>
      </c>
      <c r="U1006" s="21">
        <f t="shared" si="357"/>
        <v>0</v>
      </c>
      <c r="V1006" s="21">
        <f t="shared" si="357"/>
        <v>0</v>
      </c>
      <c r="W1006" s="21"/>
    </row>
    <row r="1007" spans="1:23" x14ac:dyDescent="0.3">
      <c r="A1007" s="1"/>
      <c r="B1007" s="14">
        <v>939</v>
      </c>
      <c r="C1007" s="36">
        <v>43308</v>
      </c>
      <c r="D1007" s="25">
        <v>0.45768518518518514</v>
      </c>
      <c r="E1007" s="25">
        <v>0.93954861111111121</v>
      </c>
      <c r="F1007" s="37">
        <f t="shared" si="353"/>
        <v>0.48186342592592607</v>
      </c>
      <c r="G1007" s="38">
        <v>11.5</v>
      </c>
      <c r="H1007" s="27">
        <f t="shared" si="354"/>
        <v>1.5</v>
      </c>
      <c r="I1007" s="17">
        <f t="shared" si="349"/>
        <v>10</v>
      </c>
      <c r="J1007" s="13">
        <f>IF(I1007-8&lt;0,0,(I1007-8))</f>
        <v>2</v>
      </c>
      <c r="K1007" s="38">
        <f t="shared" si="350"/>
        <v>2</v>
      </c>
      <c r="L1007" s="33">
        <f t="shared" si="351"/>
        <v>0</v>
      </c>
      <c r="M1007" s="38">
        <f t="shared" si="352"/>
        <v>291</v>
      </c>
      <c r="N1007" s="38"/>
      <c r="O1007" s="38"/>
      <c r="P1007" s="38"/>
      <c r="Q1007" s="38" t="s">
        <v>228</v>
      </c>
      <c r="R1007" s="38">
        <f>IF(I1007&gt;=8.5,ROUND((K1007*4/3*109)+((I1007-J1007-K1007)*5/3*109)+((I1007-8)*8/3*109),0),ROUND((2*4/3*109)+((I1007-2)*5/3*109),0))</f>
        <v>1962</v>
      </c>
      <c r="S1007" s="38"/>
      <c r="T1007" s="38"/>
      <c r="U1007" s="38"/>
      <c r="V1007" s="150"/>
      <c r="W1007" s="85"/>
    </row>
    <row r="1008" spans="1:23" x14ac:dyDescent="0.3">
      <c r="A1008" s="1"/>
      <c r="B1008" s="14">
        <v>940</v>
      </c>
      <c r="C1008" s="36">
        <v>43309</v>
      </c>
      <c r="D1008" s="25">
        <v>0.50247685185185187</v>
      </c>
      <c r="E1008" s="25">
        <v>0.93765046296296306</v>
      </c>
      <c r="F1008" s="37">
        <f t="shared" si="353"/>
        <v>0.43517361111111119</v>
      </c>
      <c r="G1008" s="38">
        <v>10.5</v>
      </c>
      <c r="H1008" s="27">
        <f t="shared" si="354"/>
        <v>1.5</v>
      </c>
      <c r="I1008" s="17">
        <f t="shared" si="349"/>
        <v>9</v>
      </c>
      <c r="J1008" s="13">
        <f t="shared" si="335"/>
        <v>0</v>
      </c>
      <c r="K1008" s="38">
        <f t="shared" si="350"/>
        <v>0</v>
      </c>
      <c r="L1008" s="33">
        <f t="shared" si="351"/>
        <v>0</v>
      </c>
      <c r="M1008" s="38">
        <f t="shared" si="352"/>
        <v>0</v>
      </c>
      <c r="N1008" s="38"/>
      <c r="O1008" s="38"/>
      <c r="P1008" s="38"/>
      <c r="Q1008" s="38"/>
      <c r="R1008" s="38"/>
      <c r="S1008" s="38"/>
      <c r="T1008" s="38"/>
      <c r="U1008" s="38"/>
      <c r="V1008" s="150"/>
      <c r="W1008" s="85"/>
    </row>
    <row r="1009" spans="1:23" x14ac:dyDescent="0.3">
      <c r="A1009" s="1"/>
      <c r="B1009" s="14">
        <v>941</v>
      </c>
      <c r="C1009" s="36">
        <v>43310</v>
      </c>
      <c r="D1009" s="25">
        <v>0.43408564814814815</v>
      </c>
      <c r="E1009" s="25" t="s">
        <v>36</v>
      </c>
      <c r="F1009" s="37"/>
      <c r="G1009" s="38">
        <v>12</v>
      </c>
      <c r="H1009" s="27">
        <f t="shared" si="354"/>
        <v>1.5</v>
      </c>
      <c r="I1009" s="17">
        <f t="shared" si="349"/>
        <v>10.5</v>
      </c>
      <c r="J1009" s="13">
        <f t="shared" si="335"/>
        <v>0.5</v>
      </c>
      <c r="K1009" s="38">
        <f t="shared" si="350"/>
        <v>0.5</v>
      </c>
      <c r="L1009" s="33">
        <f t="shared" si="351"/>
        <v>0</v>
      </c>
      <c r="M1009" s="38">
        <f t="shared" si="352"/>
        <v>73</v>
      </c>
      <c r="N1009" s="38"/>
      <c r="O1009" s="38"/>
      <c r="P1009" s="38"/>
      <c r="Q1009" s="38"/>
      <c r="R1009" s="38"/>
      <c r="S1009" s="38"/>
      <c r="T1009" s="38"/>
      <c r="U1009" s="38"/>
      <c r="V1009" s="150"/>
      <c r="W1009" s="85"/>
    </row>
    <row r="1010" spans="1:23" x14ac:dyDescent="0.3">
      <c r="A1010" s="1"/>
      <c r="B1010" s="14">
        <v>942</v>
      </c>
      <c r="C1010" s="36">
        <v>43311</v>
      </c>
      <c r="D1010" s="178" t="s">
        <v>25</v>
      </c>
      <c r="E1010" s="179"/>
      <c r="F1010" s="37"/>
      <c r="G1010" s="38"/>
      <c r="H1010" s="27"/>
      <c r="I1010" s="17"/>
      <c r="J1010" s="13">
        <f t="shared" si="335"/>
        <v>0</v>
      </c>
      <c r="K1010" s="38"/>
      <c r="L1010" s="33"/>
      <c r="M1010" s="38">
        <f t="shared" si="352"/>
        <v>0</v>
      </c>
      <c r="N1010" s="38"/>
      <c r="O1010" s="38"/>
      <c r="P1010" s="38"/>
      <c r="Q1010" s="38"/>
      <c r="R1010" s="38"/>
      <c r="S1010" s="38"/>
      <c r="T1010" s="38"/>
      <c r="U1010" s="38"/>
      <c r="V1010" s="150"/>
      <c r="W1010" s="85"/>
    </row>
    <row r="1011" spans="1:23" x14ac:dyDescent="0.3">
      <c r="A1011" s="1"/>
      <c r="B1011" s="14">
        <v>943</v>
      </c>
      <c r="C1011" s="36">
        <v>43312</v>
      </c>
      <c r="D1011" s="25">
        <v>0.46084490740740741</v>
      </c>
      <c r="E1011" s="25">
        <v>0.91684027777777777</v>
      </c>
      <c r="F1011" s="37">
        <f t="shared" si="353"/>
        <v>0.45599537037037036</v>
      </c>
      <c r="G1011" s="38">
        <v>11</v>
      </c>
      <c r="H1011" s="27">
        <f t="shared" si="354"/>
        <v>1.5</v>
      </c>
      <c r="I1011" s="17">
        <f t="shared" si="349"/>
        <v>9.5</v>
      </c>
      <c r="J1011" s="13">
        <f t="shared" ref="J1011:J1076" si="358">IF(I1011-10&lt;0,0,(I1011-10))</f>
        <v>0</v>
      </c>
      <c r="K1011" s="38">
        <f t="shared" si="350"/>
        <v>0</v>
      </c>
      <c r="L1011" s="33">
        <f t="shared" si="351"/>
        <v>0</v>
      </c>
      <c r="M1011" s="38">
        <f t="shared" si="352"/>
        <v>0</v>
      </c>
      <c r="N1011" s="38"/>
      <c r="O1011" s="38"/>
      <c r="P1011" s="38"/>
      <c r="Q1011" s="38"/>
      <c r="R1011" s="38"/>
      <c r="S1011" s="38"/>
      <c r="T1011" s="38"/>
      <c r="U1011" s="38"/>
      <c r="V1011" s="150"/>
      <c r="W1011" s="85"/>
    </row>
    <row r="1012" spans="1:23" x14ac:dyDescent="0.3">
      <c r="A1012" s="8" t="s">
        <v>26</v>
      </c>
      <c r="B1012" s="14">
        <v>944</v>
      </c>
      <c r="C1012" s="36">
        <v>43313</v>
      </c>
      <c r="D1012" s="25">
        <v>0.46195601851851853</v>
      </c>
      <c r="E1012" s="25">
        <v>0.9080787037037038</v>
      </c>
      <c r="F1012" s="37">
        <f t="shared" si="353"/>
        <v>0.44612268518518527</v>
      </c>
      <c r="G1012" s="38">
        <v>10.5</v>
      </c>
      <c r="H1012" s="27">
        <f t="shared" si="354"/>
        <v>1.5</v>
      </c>
      <c r="I1012" s="17">
        <f>IF((G1012="？"),"?",(G1012-H1012))</f>
        <v>9</v>
      </c>
      <c r="J1012" s="13">
        <f t="shared" si="358"/>
        <v>0</v>
      </c>
      <c r="K1012" s="38">
        <f>IF(2&lt;J1012,2,J1012)</f>
        <v>0</v>
      </c>
      <c r="L1012" s="33">
        <f>J1012-K1012</f>
        <v>0</v>
      </c>
      <c r="M1012" s="38">
        <f>IF(K1012="?",0,ROUND(110*4/3*K1012+110*5/3*L1012,0))</f>
        <v>0</v>
      </c>
      <c r="N1012" s="38"/>
      <c r="O1012" s="38"/>
      <c r="P1012" s="38"/>
      <c r="Q1012" s="38"/>
      <c r="R1012" s="38"/>
      <c r="S1012" s="38"/>
      <c r="T1012" s="38"/>
      <c r="U1012" s="38"/>
      <c r="V1012" s="150"/>
      <c r="W1012" s="85"/>
    </row>
    <row r="1013" spans="1:23" x14ac:dyDescent="0.3">
      <c r="A1013" s="1" t="s">
        <v>78</v>
      </c>
      <c r="B1013" s="14">
        <v>945</v>
      </c>
      <c r="C1013" s="36">
        <v>43314</v>
      </c>
      <c r="D1013" s="178" t="s">
        <v>25</v>
      </c>
      <c r="E1013" s="179"/>
      <c r="F1013" s="37"/>
      <c r="G1013" s="38"/>
      <c r="H1013" s="27">
        <f t="shared" si="354"/>
        <v>0.5</v>
      </c>
      <c r="I1013" s="17"/>
      <c r="J1013" s="13">
        <f t="shared" si="358"/>
        <v>0</v>
      </c>
      <c r="K1013" s="38"/>
      <c r="L1013" s="33"/>
      <c r="M1013" s="38"/>
      <c r="N1013" s="38"/>
      <c r="O1013" s="38"/>
      <c r="P1013" s="38"/>
      <c r="Q1013" s="38"/>
      <c r="R1013" s="38"/>
      <c r="S1013" s="38"/>
      <c r="T1013" s="38"/>
      <c r="U1013" s="38"/>
      <c r="V1013" s="150"/>
      <c r="W1013" s="85"/>
    </row>
    <row r="1014" spans="1:23" x14ac:dyDescent="0.3">
      <c r="A1014" s="1" t="s">
        <v>91</v>
      </c>
      <c r="B1014" s="14">
        <v>946</v>
      </c>
      <c r="C1014" s="36">
        <v>43315</v>
      </c>
      <c r="D1014" s="25">
        <v>0.55534722222222221</v>
      </c>
      <c r="E1014" s="25">
        <v>0.95292824074074067</v>
      </c>
      <c r="F1014" s="37">
        <f t="shared" si="353"/>
        <v>0.39758101851851846</v>
      </c>
      <c r="G1014" s="38">
        <v>9.5</v>
      </c>
      <c r="H1014" s="27">
        <f t="shared" si="354"/>
        <v>1.5</v>
      </c>
      <c r="I1014" s="17">
        <f t="shared" ref="I1014:I1044" si="359">IF((G1014="？"),"?",(G1014-H1014))</f>
        <v>8</v>
      </c>
      <c r="J1014" s="13">
        <f t="shared" si="358"/>
        <v>0</v>
      </c>
      <c r="K1014" s="38">
        <f t="shared" ref="K1014:K1044" si="360">IF(2&lt;J1014,2,J1014)</f>
        <v>0</v>
      </c>
      <c r="L1014" s="33">
        <f t="shared" ref="L1014:L1044" si="361">J1014-K1014</f>
        <v>0</v>
      </c>
      <c r="M1014" s="38">
        <f t="shared" ref="M1014:M1044" si="362">IF(K1014="?",0,ROUND(110*4/3*K1014+110*5/3*L1014,0))</f>
        <v>0</v>
      </c>
      <c r="N1014" s="38"/>
      <c r="O1014" s="38"/>
      <c r="P1014" s="38"/>
      <c r="Q1014" s="38"/>
      <c r="R1014" s="38"/>
      <c r="S1014" s="38"/>
      <c r="T1014" s="38"/>
      <c r="U1014" s="38"/>
      <c r="V1014" s="150"/>
      <c r="W1014" s="85"/>
    </row>
    <row r="1015" spans="1:23" x14ac:dyDescent="0.3">
      <c r="A1015" s="1" t="s">
        <v>77</v>
      </c>
      <c r="B1015" s="14">
        <v>947</v>
      </c>
      <c r="C1015" s="36">
        <v>43316</v>
      </c>
      <c r="D1015" s="25">
        <v>0.46187500000000004</v>
      </c>
      <c r="E1015" s="25">
        <v>0.84562500000000007</v>
      </c>
      <c r="F1015" s="37">
        <f t="shared" si="353"/>
        <v>0.38375000000000004</v>
      </c>
      <c r="G1015" s="38">
        <v>9</v>
      </c>
      <c r="H1015" s="27">
        <f t="shared" si="354"/>
        <v>1.5</v>
      </c>
      <c r="I1015" s="17">
        <f t="shared" si="359"/>
        <v>7.5</v>
      </c>
      <c r="J1015" s="13">
        <f t="shared" si="358"/>
        <v>0</v>
      </c>
      <c r="K1015" s="38">
        <f t="shared" si="360"/>
        <v>0</v>
      </c>
      <c r="L1015" s="33">
        <f t="shared" si="361"/>
        <v>0</v>
      </c>
      <c r="M1015" s="38">
        <f t="shared" si="362"/>
        <v>0</v>
      </c>
      <c r="N1015" s="38"/>
      <c r="O1015" s="38"/>
      <c r="P1015" s="38"/>
      <c r="Q1015" s="38"/>
      <c r="R1015" s="38"/>
      <c r="S1015" s="38"/>
      <c r="T1015" s="38"/>
      <c r="U1015" s="38"/>
      <c r="V1015" s="150"/>
      <c r="W1015" s="85"/>
    </row>
    <row r="1016" spans="1:23" x14ac:dyDescent="0.3">
      <c r="A1016" s="1" t="s">
        <v>56</v>
      </c>
      <c r="B1016" s="14">
        <v>948</v>
      </c>
      <c r="C1016" s="36">
        <v>43317</v>
      </c>
      <c r="D1016" s="25">
        <v>0.44056712962962963</v>
      </c>
      <c r="E1016" s="25">
        <v>0.89521990740740742</v>
      </c>
      <c r="F1016" s="37">
        <f t="shared" si="353"/>
        <v>0.45465277777777779</v>
      </c>
      <c r="G1016" s="38">
        <v>11</v>
      </c>
      <c r="H1016" s="27">
        <f t="shared" si="354"/>
        <v>1.5</v>
      </c>
      <c r="I1016" s="17">
        <f t="shared" si="359"/>
        <v>9.5</v>
      </c>
      <c r="J1016" s="13">
        <f t="shared" si="358"/>
        <v>0</v>
      </c>
      <c r="K1016" s="38">
        <f t="shared" si="360"/>
        <v>0</v>
      </c>
      <c r="L1016" s="33">
        <f t="shared" si="361"/>
        <v>0</v>
      </c>
      <c r="M1016" s="38">
        <f t="shared" si="362"/>
        <v>0</v>
      </c>
      <c r="N1016" s="38"/>
      <c r="O1016" s="38"/>
      <c r="P1016" s="38"/>
      <c r="Q1016" s="38"/>
      <c r="R1016" s="38"/>
      <c r="S1016" s="38"/>
      <c r="T1016" s="38"/>
      <c r="U1016" s="38"/>
      <c r="V1016" s="150"/>
      <c r="W1016" s="85"/>
    </row>
    <row r="1017" spans="1:23" x14ac:dyDescent="0.3">
      <c r="A1017" s="1"/>
      <c r="B1017" s="14">
        <v>949</v>
      </c>
      <c r="C1017" s="36">
        <v>43318</v>
      </c>
      <c r="D1017" s="178" t="s">
        <v>25</v>
      </c>
      <c r="E1017" s="179"/>
      <c r="F1017" s="37"/>
      <c r="G1017" s="38"/>
      <c r="H1017" s="27"/>
      <c r="I1017" s="17"/>
      <c r="J1017" s="13">
        <f t="shared" si="358"/>
        <v>0</v>
      </c>
      <c r="K1017" s="38"/>
      <c r="L1017" s="33"/>
      <c r="M1017" s="38"/>
      <c r="N1017" s="38"/>
      <c r="O1017" s="38"/>
      <c r="P1017" s="38"/>
      <c r="Q1017" s="38"/>
      <c r="R1017" s="38"/>
      <c r="S1017" s="38"/>
      <c r="T1017" s="38"/>
      <c r="U1017" s="38"/>
      <c r="V1017" s="150"/>
      <c r="W1017" s="85"/>
    </row>
    <row r="1018" spans="1:23" x14ac:dyDescent="0.3">
      <c r="A1018" s="1"/>
      <c r="B1018" s="14">
        <v>950</v>
      </c>
      <c r="C1018" s="36">
        <v>43319</v>
      </c>
      <c r="D1018" s="25">
        <v>0.4965162037037037</v>
      </c>
      <c r="E1018" s="25">
        <v>0.91813657407407412</v>
      </c>
      <c r="F1018" s="37">
        <f t="shared" si="353"/>
        <v>0.42162037037037042</v>
      </c>
      <c r="G1018" s="38">
        <v>10</v>
      </c>
      <c r="H1018" s="27">
        <f t="shared" si="354"/>
        <v>1.5</v>
      </c>
      <c r="I1018" s="17">
        <f t="shared" si="359"/>
        <v>8.5</v>
      </c>
      <c r="J1018" s="13">
        <f t="shared" si="358"/>
        <v>0</v>
      </c>
      <c r="K1018" s="38">
        <f t="shared" si="360"/>
        <v>0</v>
      </c>
      <c r="L1018" s="33">
        <f t="shared" si="361"/>
        <v>0</v>
      </c>
      <c r="M1018" s="38">
        <f t="shared" si="362"/>
        <v>0</v>
      </c>
      <c r="N1018" s="38"/>
      <c r="O1018" s="38"/>
      <c r="P1018" s="38"/>
      <c r="Q1018" s="38"/>
      <c r="R1018" s="38"/>
      <c r="S1018" s="38"/>
      <c r="T1018" s="38"/>
      <c r="U1018" s="38"/>
      <c r="V1018" s="150"/>
      <c r="W1018" s="85"/>
    </row>
    <row r="1019" spans="1:23" x14ac:dyDescent="0.3">
      <c r="A1019" s="1"/>
      <c r="B1019" s="14">
        <v>951</v>
      </c>
      <c r="C1019" s="36">
        <v>43320</v>
      </c>
      <c r="D1019" s="25">
        <v>0.45784722222222224</v>
      </c>
      <c r="E1019" s="25">
        <v>0.8552777777777778</v>
      </c>
      <c r="F1019" s="37">
        <f t="shared" si="353"/>
        <v>0.39743055555555556</v>
      </c>
      <c r="G1019" s="38">
        <v>9.5</v>
      </c>
      <c r="H1019" s="27">
        <f t="shared" si="354"/>
        <v>1.5</v>
      </c>
      <c r="I1019" s="17">
        <f t="shared" si="359"/>
        <v>8</v>
      </c>
      <c r="J1019" s="13">
        <f t="shared" si="358"/>
        <v>0</v>
      </c>
      <c r="K1019" s="38">
        <f t="shared" si="360"/>
        <v>0</v>
      </c>
      <c r="L1019" s="33">
        <f t="shared" si="361"/>
        <v>0</v>
      </c>
      <c r="M1019" s="38">
        <f t="shared" si="362"/>
        <v>0</v>
      </c>
      <c r="N1019" s="38"/>
      <c r="O1019" s="38"/>
      <c r="P1019" s="38"/>
      <c r="Q1019" s="38"/>
      <c r="R1019" s="38"/>
      <c r="S1019" s="38"/>
      <c r="T1019" s="38"/>
      <c r="U1019" s="38"/>
      <c r="V1019" s="150"/>
      <c r="W1019" s="85"/>
    </row>
    <row r="1020" spans="1:23" x14ac:dyDescent="0.3">
      <c r="A1020" s="1"/>
      <c r="B1020" s="14">
        <v>952</v>
      </c>
      <c r="C1020" s="36">
        <v>43321</v>
      </c>
      <c r="D1020" s="25">
        <v>0.46158564814814818</v>
      </c>
      <c r="E1020" s="25">
        <v>0.91681712962962969</v>
      </c>
      <c r="F1020" s="37">
        <f t="shared" si="353"/>
        <v>0.45523148148148151</v>
      </c>
      <c r="G1020" s="38">
        <v>11</v>
      </c>
      <c r="H1020" s="27">
        <f t="shared" si="354"/>
        <v>1.5</v>
      </c>
      <c r="I1020" s="17">
        <f t="shared" si="359"/>
        <v>9.5</v>
      </c>
      <c r="J1020" s="13">
        <f t="shared" si="358"/>
        <v>0</v>
      </c>
      <c r="K1020" s="38">
        <f t="shared" si="360"/>
        <v>0</v>
      </c>
      <c r="L1020" s="33">
        <f t="shared" si="361"/>
        <v>0</v>
      </c>
      <c r="M1020" s="38">
        <f t="shared" si="362"/>
        <v>0</v>
      </c>
      <c r="N1020" s="38"/>
      <c r="O1020" s="38"/>
      <c r="P1020" s="38"/>
      <c r="Q1020" s="38"/>
      <c r="R1020" s="38"/>
      <c r="S1020" s="38"/>
      <c r="T1020" s="38"/>
      <c r="U1020" s="38"/>
      <c r="V1020" s="150"/>
      <c r="W1020" s="85"/>
    </row>
    <row r="1021" spans="1:23" x14ac:dyDescent="0.3">
      <c r="A1021" s="1"/>
      <c r="B1021" s="14">
        <v>953</v>
      </c>
      <c r="C1021" s="36">
        <v>43322</v>
      </c>
      <c r="D1021" s="25">
        <v>0.45281250000000001</v>
      </c>
      <c r="E1021" s="25">
        <v>0.9384837962962963</v>
      </c>
      <c r="F1021" s="37">
        <f t="shared" si="353"/>
        <v>0.4856712962962963</v>
      </c>
      <c r="G1021" s="38">
        <v>11.5</v>
      </c>
      <c r="H1021" s="27">
        <f t="shared" si="354"/>
        <v>1.5</v>
      </c>
      <c r="I1021" s="17">
        <f t="shared" si="359"/>
        <v>10</v>
      </c>
      <c r="J1021" s="13">
        <f t="shared" si="358"/>
        <v>0</v>
      </c>
      <c r="K1021" s="38">
        <f t="shared" si="360"/>
        <v>0</v>
      </c>
      <c r="L1021" s="33">
        <f t="shared" si="361"/>
        <v>0</v>
      </c>
      <c r="M1021" s="38">
        <f t="shared" si="362"/>
        <v>0</v>
      </c>
      <c r="N1021" s="38"/>
      <c r="O1021" s="38"/>
      <c r="P1021" s="38"/>
      <c r="Q1021" s="38"/>
      <c r="R1021" s="38"/>
      <c r="S1021" s="38"/>
      <c r="T1021" s="38"/>
      <c r="U1021" s="38"/>
      <c r="V1021" s="150"/>
      <c r="W1021" s="85"/>
    </row>
    <row r="1022" spans="1:23" x14ac:dyDescent="0.3">
      <c r="A1022" s="1"/>
      <c r="B1022" s="14">
        <v>954</v>
      </c>
      <c r="C1022" s="36">
        <v>43323</v>
      </c>
      <c r="D1022" s="25">
        <v>0.4372800925925926</v>
      </c>
      <c r="E1022" s="25">
        <v>0.93814814814814806</v>
      </c>
      <c r="F1022" s="37">
        <f t="shared" si="353"/>
        <v>0.50086805555555547</v>
      </c>
      <c r="G1022" s="38">
        <v>9.5</v>
      </c>
      <c r="H1022" s="27">
        <f t="shared" si="354"/>
        <v>1.5</v>
      </c>
      <c r="I1022" s="17">
        <f t="shared" si="359"/>
        <v>8</v>
      </c>
      <c r="J1022" s="13">
        <f>IF(I1022-8&lt;0,0,(I1022-8))</f>
        <v>0</v>
      </c>
      <c r="K1022" s="38">
        <f t="shared" si="360"/>
        <v>0</v>
      </c>
      <c r="L1022" s="33">
        <f t="shared" si="361"/>
        <v>0</v>
      </c>
      <c r="M1022" s="38">
        <f t="shared" si="362"/>
        <v>0</v>
      </c>
      <c r="N1022" s="38"/>
      <c r="O1022" s="38"/>
      <c r="P1022" s="38"/>
      <c r="Q1022" s="38" t="s">
        <v>228</v>
      </c>
      <c r="R1022" s="38">
        <f>IF(I1022&gt;=8.5,ROUND((K1022*4/3*110)+((I1022-J1022-K1022)*5/3*110)+((I1022-8)*8/3*110),0),ROUND((2*4/3*110)+((I1022-2)*5/3*110),0))</f>
        <v>1393</v>
      </c>
      <c r="S1022" s="38"/>
      <c r="T1022" s="38"/>
      <c r="U1022" s="38"/>
      <c r="V1022" s="150"/>
      <c r="W1022" s="85"/>
    </row>
    <row r="1023" spans="1:23" x14ac:dyDescent="0.3">
      <c r="A1023" s="1"/>
      <c r="B1023" s="14">
        <v>955</v>
      </c>
      <c r="C1023" s="36">
        <v>43324</v>
      </c>
      <c r="D1023" s="25">
        <v>0.44075231481481486</v>
      </c>
      <c r="E1023" s="25">
        <v>0.83370370370370372</v>
      </c>
      <c r="F1023" s="37">
        <f t="shared" si="353"/>
        <v>0.39295138888888886</v>
      </c>
      <c r="G1023" s="38">
        <v>9.5</v>
      </c>
      <c r="H1023" s="27">
        <f t="shared" si="354"/>
        <v>1.5</v>
      </c>
      <c r="I1023" s="17">
        <f t="shared" si="359"/>
        <v>8</v>
      </c>
      <c r="J1023" s="13">
        <f t="shared" si="358"/>
        <v>0</v>
      </c>
      <c r="K1023" s="38">
        <f t="shared" si="360"/>
        <v>0</v>
      </c>
      <c r="L1023" s="33">
        <f t="shared" si="361"/>
        <v>0</v>
      </c>
      <c r="M1023" s="38">
        <f t="shared" si="362"/>
        <v>0</v>
      </c>
      <c r="N1023" s="38"/>
      <c r="O1023" s="38"/>
      <c r="P1023" s="38"/>
      <c r="Q1023" s="38"/>
      <c r="R1023" s="38"/>
      <c r="S1023" s="38"/>
      <c r="T1023" s="38"/>
      <c r="U1023" s="38"/>
      <c r="V1023" s="150"/>
      <c r="W1023" s="85"/>
    </row>
    <row r="1024" spans="1:23" x14ac:dyDescent="0.3">
      <c r="A1024" s="1"/>
      <c r="B1024" s="14">
        <v>956</v>
      </c>
      <c r="C1024" s="36">
        <v>43325</v>
      </c>
      <c r="D1024" s="178" t="s">
        <v>25</v>
      </c>
      <c r="E1024" s="179"/>
      <c r="F1024" s="37"/>
      <c r="G1024" s="38"/>
      <c r="H1024" s="27"/>
      <c r="I1024" s="17"/>
      <c r="J1024" s="13">
        <f t="shared" si="358"/>
        <v>0</v>
      </c>
      <c r="K1024" s="38"/>
      <c r="L1024" s="33"/>
      <c r="M1024" s="38"/>
      <c r="N1024" s="38"/>
      <c r="O1024" s="38"/>
      <c r="P1024" s="38"/>
      <c r="Q1024" s="38"/>
      <c r="R1024" s="38"/>
      <c r="S1024" s="38"/>
      <c r="T1024" s="38"/>
      <c r="U1024" s="38"/>
      <c r="V1024" s="150"/>
      <c r="W1024" s="85"/>
    </row>
    <row r="1025" spans="1:23" x14ac:dyDescent="0.3">
      <c r="A1025" s="1"/>
      <c r="B1025" s="14">
        <v>957</v>
      </c>
      <c r="C1025" s="36">
        <v>43326</v>
      </c>
      <c r="D1025" s="25">
        <v>0.46167824074074071</v>
      </c>
      <c r="E1025" s="25">
        <v>0.91689814814814818</v>
      </c>
      <c r="F1025" s="37">
        <f t="shared" si="353"/>
        <v>0.45521990740740748</v>
      </c>
      <c r="G1025" s="38">
        <v>11</v>
      </c>
      <c r="H1025" s="27">
        <f t="shared" si="354"/>
        <v>1.5</v>
      </c>
      <c r="I1025" s="17">
        <f t="shared" si="359"/>
        <v>9.5</v>
      </c>
      <c r="J1025" s="13">
        <f t="shared" si="358"/>
        <v>0</v>
      </c>
      <c r="K1025" s="38">
        <f t="shared" si="360"/>
        <v>0</v>
      </c>
      <c r="L1025" s="33">
        <f t="shared" si="361"/>
        <v>0</v>
      </c>
      <c r="M1025" s="38">
        <f t="shared" si="362"/>
        <v>0</v>
      </c>
      <c r="N1025" s="38"/>
      <c r="O1025" s="38"/>
      <c r="P1025" s="38"/>
      <c r="Q1025" s="38"/>
      <c r="R1025" s="38"/>
      <c r="S1025" s="38"/>
      <c r="T1025" s="38"/>
      <c r="U1025" s="38"/>
      <c r="V1025" s="150"/>
      <c r="W1025" s="85"/>
    </row>
    <row r="1026" spans="1:23" x14ac:dyDescent="0.3">
      <c r="A1026" s="1"/>
      <c r="B1026" s="14">
        <v>958</v>
      </c>
      <c r="C1026" s="36">
        <v>43327</v>
      </c>
      <c r="D1026" s="25">
        <v>0.45491898148148152</v>
      </c>
      <c r="E1026" s="25">
        <v>0.91689814814814818</v>
      </c>
      <c r="F1026" s="37">
        <f t="shared" si="353"/>
        <v>0.46197916666666666</v>
      </c>
      <c r="G1026" s="38">
        <v>11</v>
      </c>
      <c r="H1026" s="27">
        <f t="shared" si="354"/>
        <v>1.5</v>
      </c>
      <c r="I1026" s="17">
        <f t="shared" si="359"/>
        <v>9.5</v>
      </c>
      <c r="J1026" s="13">
        <f t="shared" si="358"/>
        <v>0</v>
      </c>
      <c r="K1026" s="38">
        <f t="shared" si="360"/>
        <v>0</v>
      </c>
      <c r="L1026" s="33">
        <f t="shared" si="361"/>
        <v>0</v>
      </c>
      <c r="M1026" s="38">
        <f t="shared" si="362"/>
        <v>0</v>
      </c>
      <c r="N1026" s="38"/>
      <c r="O1026" s="38"/>
      <c r="P1026" s="38"/>
      <c r="Q1026" s="38"/>
      <c r="R1026" s="38"/>
      <c r="S1026" s="38"/>
      <c r="T1026" s="38"/>
      <c r="U1026" s="38"/>
      <c r="V1026" s="150"/>
      <c r="W1026" s="85"/>
    </row>
    <row r="1027" spans="1:23" ht="32.4" x14ac:dyDescent="0.3">
      <c r="A1027" s="1"/>
      <c r="B1027" s="14">
        <v>959</v>
      </c>
      <c r="C1027" s="36">
        <v>43328</v>
      </c>
      <c r="D1027" s="50" t="s">
        <v>9</v>
      </c>
      <c r="E1027" s="50" t="s">
        <v>9</v>
      </c>
      <c r="F1027" s="37"/>
      <c r="G1027" s="38"/>
      <c r="H1027" s="27"/>
      <c r="I1027" s="17"/>
      <c r="J1027" s="13">
        <f t="shared" si="358"/>
        <v>0</v>
      </c>
      <c r="K1027" s="38"/>
      <c r="L1027" s="33"/>
      <c r="M1027" s="38">
        <f t="shared" si="362"/>
        <v>0</v>
      </c>
      <c r="N1027" s="38"/>
      <c r="O1027" s="38"/>
      <c r="P1027" s="38"/>
      <c r="Q1027" s="38"/>
      <c r="R1027" s="38"/>
      <c r="S1027" s="38"/>
      <c r="T1027" s="38"/>
      <c r="U1027" s="38"/>
      <c r="V1027" s="150"/>
      <c r="W1027" s="85" t="s">
        <v>95</v>
      </c>
    </row>
    <row r="1028" spans="1:23" x14ac:dyDescent="0.3">
      <c r="A1028" s="1"/>
      <c r="B1028" s="14">
        <v>960</v>
      </c>
      <c r="C1028" s="36">
        <v>43329</v>
      </c>
      <c r="D1028" s="25">
        <v>0.58454861111111112</v>
      </c>
      <c r="E1028" s="25">
        <v>0.93773148148148155</v>
      </c>
      <c r="F1028" s="37">
        <f t="shared" si="353"/>
        <v>0.35318287037037044</v>
      </c>
      <c r="G1028" s="38">
        <v>8.5</v>
      </c>
      <c r="H1028" s="27">
        <f t="shared" si="354"/>
        <v>0.5</v>
      </c>
      <c r="I1028" s="17">
        <f t="shared" si="359"/>
        <v>8</v>
      </c>
      <c r="J1028" s="13">
        <f t="shared" si="358"/>
        <v>0</v>
      </c>
      <c r="K1028" s="38">
        <f t="shared" si="360"/>
        <v>0</v>
      </c>
      <c r="L1028" s="33">
        <f t="shared" si="361"/>
        <v>0</v>
      </c>
      <c r="M1028" s="38">
        <f t="shared" si="362"/>
        <v>0</v>
      </c>
      <c r="N1028" s="38"/>
      <c r="O1028" s="38"/>
      <c r="P1028" s="38"/>
      <c r="Q1028" s="38"/>
      <c r="R1028" s="38"/>
      <c r="S1028" s="38"/>
      <c r="T1028" s="38"/>
      <c r="U1028" s="38"/>
      <c r="V1028" s="150"/>
      <c r="W1028" s="85"/>
    </row>
    <row r="1029" spans="1:23" x14ac:dyDescent="0.3">
      <c r="A1029" s="1"/>
      <c r="B1029" s="14">
        <v>961</v>
      </c>
      <c r="C1029" s="36">
        <v>43330</v>
      </c>
      <c r="D1029" s="25">
        <v>0.43753472222222217</v>
      </c>
      <c r="E1029" s="25">
        <v>0.93774305555555559</v>
      </c>
      <c r="F1029" s="37">
        <f t="shared" si="353"/>
        <v>0.50020833333333337</v>
      </c>
      <c r="G1029" s="38">
        <v>12</v>
      </c>
      <c r="H1029" s="27">
        <f t="shared" si="354"/>
        <v>1.5</v>
      </c>
      <c r="I1029" s="17">
        <f t="shared" si="359"/>
        <v>10.5</v>
      </c>
      <c r="J1029" s="13">
        <f>IF(I1029-8&lt;0,0,(I1029-8))</f>
        <v>2.5</v>
      </c>
      <c r="K1029" s="38">
        <f t="shared" si="360"/>
        <v>2</v>
      </c>
      <c r="L1029" s="33">
        <f t="shared" si="361"/>
        <v>0.5</v>
      </c>
      <c r="M1029" s="38">
        <f t="shared" si="362"/>
        <v>385</v>
      </c>
      <c r="N1029" s="38"/>
      <c r="O1029" s="38"/>
      <c r="P1029" s="38"/>
      <c r="Q1029" s="38" t="s">
        <v>228</v>
      </c>
      <c r="R1029" s="38">
        <f>IF(I1029&gt;=8.5,ROUND((K1029*4/3*110)+((I1029-J1029-K1029)*5/3*110)+((I1029-8)*8/3*110),0),ROUND((2*4/3*110)+((I1029-2)*5/3*110),0))</f>
        <v>2127</v>
      </c>
      <c r="S1029" s="38"/>
      <c r="T1029" s="38"/>
      <c r="U1029" s="38"/>
      <c r="V1029" s="150"/>
      <c r="W1029" s="85"/>
    </row>
    <row r="1030" spans="1:23" x14ac:dyDescent="0.3">
      <c r="A1030" s="1"/>
      <c r="B1030" s="14">
        <v>962</v>
      </c>
      <c r="C1030" s="36">
        <v>43331</v>
      </c>
      <c r="D1030" s="25" t="s">
        <v>36</v>
      </c>
      <c r="E1030" s="25">
        <v>0.90313657407407411</v>
      </c>
      <c r="F1030" s="37"/>
      <c r="G1030" s="38">
        <v>10</v>
      </c>
      <c r="H1030" s="27">
        <f t="shared" si="354"/>
        <v>1.5</v>
      </c>
      <c r="I1030" s="17">
        <f t="shared" si="359"/>
        <v>8.5</v>
      </c>
      <c r="J1030" s="13">
        <f t="shared" si="358"/>
        <v>0</v>
      </c>
      <c r="K1030" s="38">
        <f t="shared" si="360"/>
        <v>0</v>
      </c>
      <c r="L1030" s="33">
        <f t="shared" si="361"/>
        <v>0</v>
      </c>
      <c r="M1030" s="38">
        <f t="shared" si="362"/>
        <v>0</v>
      </c>
      <c r="N1030" s="38"/>
      <c r="O1030" s="38"/>
      <c r="P1030" s="38"/>
      <c r="Q1030" s="38"/>
      <c r="R1030" s="38"/>
      <c r="S1030" s="38"/>
      <c r="T1030" s="38"/>
      <c r="U1030" s="38"/>
      <c r="V1030" s="150"/>
      <c r="W1030" s="85"/>
    </row>
    <row r="1031" spans="1:23" x14ac:dyDescent="0.3">
      <c r="A1031" s="1"/>
      <c r="B1031" s="14">
        <v>963</v>
      </c>
      <c r="C1031" s="36">
        <v>43332</v>
      </c>
      <c r="D1031" s="178" t="s">
        <v>25</v>
      </c>
      <c r="E1031" s="179"/>
      <c r="F1031" s="37"/>
      <c r="G1031" s="38"/>
      <c r="H1031" s="27"/>
      <c r="I1031" s="17"/>
      <c r="J1031" s="13">
        <f t="shared" si="358"/>
        <v>0</v>
      </c>
      <c r="K1031" s="38"/>
      <c r="L1031" s="33"/>
      <c r="M1031" s="38"/>
      <c r="N1031" s="38"/>
      <c r="O1031" s="38"/>
      <c r="P1031" s="38"/>
      <c r="Q1031" s="38"/>
      <c r="R1031" s="38"/>
      <c r="S1031" s="38"/>
      <c r="T1031" s="38"/>
      <c r="U1031" s="38"/>
      <c r="V1031" s="150"/>
      <c r="W1031" s="85"/>
    </row>
    <row r="1032" spans="1:23" x14ac:dyDescent="0.3">
      <c r="A1032" s="1"/>
      <c r="B1032" s="14">
        <v>964</v>
      </c>
      <c r="C1032" s="36">
        <v>43333</v>
      </c>
      <c r="D1032" s="25">
        <v>0.46628472222222223</v>
      </c>
      <c r="E1032" s="25">
        <v>0.91692129629629626</v>
      </c>
      <c r="F1032" s="37">
        <f t="shared" si="353"/>
        <v>0.45063657407407404</v>
      </c>
      <c r="G1032" s="38">
        <v>11</v>
      </c>
      <c r="H1032" s="27">
        <f t="shared" si="354"/>
        <v>1.5</v>
      </c>
      <c r="I1032" s="17">
        <f t="shared" si="359"/>
        <v>9.5</v>
      </c>
      <c r="J1032" s="13">
        <f t="shared" si="358"/>
        <v>0</v>
      </c>
      <c r="K1032" s="38">
        <f t="shared" si="360"/>
        <v>0</v>
      </c>
      <c r="L1032" s="33">
        <f t="shared" si="361"/>
        <v>0</v>
      </c>
      <c r="M1032" s="38">
        <f t="shared" si="362"/>
        <v>0</v>
      </c>
      <c r="N1032" s="38"/>
      <c r="O1032" s="38"/>
      <c r="P1032" s="38"/>
      <c r="Q1032" s="38"/>
      <c r="R1032" s="38"/>
      <c r="S1032" s="38"/>
      <c r="T1032" s="38"/>
      <c r="U1032" s="38"/>
      <c r="V1032" s="150"/>
      <c r="W1032" s="85"/>
    </row>
    <row r="1033" spans="1:23" x14ac:dyDescent="0.3">
      <c r="A1033" s="1"/>
      <c r="B1033" s="14">
        <v>965</v>
      </c>
      <c r="C1033" s="36">
        <v>43334</v>
      </c>
      <c r="D1033" s="25">
        <v>0.59377314814814819</v>
      </c>
      <c r="E1033" s="25">
        <v>0.91690972222222211</v>
      </c>
      <c r="F1033" s="37">
        <f t="shared" si="353"/>
        <v>0.32313657407407392</v>
      </c>
      <c r="G1033" s="38">
        <v>8</v>
      </c>
      <c r="H1033" s="27">
        <f t="shared" si="354"/>
        <v>0.5</v>
      </c>
      <c r="I1033" s="17">
        <f t="shared" si="359"/>
        <v>7.5</v>
      </c>
      <c r="J1033" s="13">
        <f t="shared" si="358"/>
        <v>0</v>
      </c>
      <c r="K1033" s="38">
        <f t="shared" si="360"/>
        <v>0</v>
      </c>
      <c r="L1033" s="33">
        <f t="shared" si="361"/>
        <v>0</v>
      </c>
      <c r="M1033" s="38">
        <f t="shared" si="362"/>
        <v>0</v>
      </c>
      <c r="N1033" s="38"/>
      <c r="O1033" s="38"/>
      <c r="P1033" s="38"/>
      <c r="Q1033" s="38"/>
      <c r="R1033" s="38"/>
      <c r="S1033" s="38"/>
      <c r="T1033" s="38"/>
      <c r="U1033" s="38"/>
      <c r="V1033" s="150"/>
      <c r="W1033" s="85"/>
    </row>
    <row r="1034" spans="1:23" x14ac:dyDescent="0.3">
      <c r="A1034" s="1"/>
      <c r="B1034" s="14">
        <v>966</v>
      </c>
      <c r="C1034" s="36">
        <v>43335</v>
      </c>
      <c r="D1034" s="25">
        <v>0.59167824074074071</v>
      </c>
      <c r="E1034" s="25">
        <v>0.91792824074074064</v>
      </c>
      <c r="F1034" s="37">
        <f t="shared" si="353"/>
        <v>0.32624999999999993</v>
      </c>
      <c r="G1034" s="38">
        <v>8</v>
      </c>
      <c r="H1034" s="27">
        <f t="shared" si="354"/>
        <v>0.5</v>
      </c>
      <c r="I1034" s="17">
        <f t="shared" si="359"/>
        <v>7.5</v>
      </c>
      <c r="J1034" s="13">
        <f t="shared" si="358"/>
        <v>0</v>
      </c>
      <c r="K1034" s="38">
        <f t="shared" si="360"/>
        <v>0</v>
      </c>
      <c r="L1034" s="33">
        <f t="shared" si="361"/>
        <v>0</v>
      </c>
      <c r="M1034" s="38">
        <f t="shared" si="362"/>
        <v>0</v>
      </c>
      <c r="N1034" s="38">
        <v>2</v>
      </c>
      <c r="O1034" s="38">
        <v>5</v>
      </c>
      <c r="P1034" s="38">
        <f>IF(O1034&gt;6,ROUND(N1034*4/3*110+6*5/3*110+(O1034-6)*8/3*110,0),ROUND(N1034*4/3*110+O1034*5/3*110,0))</f>
        <v>1210</v>
      </c>
      <c r="Q1034" s="38"/>
      <c r="R1034" s="38"/>
      <c r="S1034" s="38"/>
      <c r="T1034" s="38"/>
      <c r="U1034" s="38"/>
      <c r="V1034" s="150"/>
      <c r="W1034" s="85"/>
    </row>
    <row r="1035" spans="1:23" x14ac:dyDescent="0.3">
      <c r="A1035" s="1"/>
      <c r="B1035" s="14"/>
      <c r="C1035" s="19" t="s">
        <v>5</v>
      </c>
      <c r="D1035" s="19"/>
      <c r="E1035" s="19"/>
      <c r="F1035" s="20"/>
      <c r="G1035" s="21">
        <f t="shared" ref="G1035:M1035" si="363">SUM(G1007:G1034)</f>
        <v>225.5</v>
      </c>
      <c r="H1035" s="21">
        <f t="shared" si="363"/>
        <v>30.5</v>
      </c>
      <c r="I1035" s="21">
        <f t="shared" si="363"/>
        <v>195.5</v>
      </c>
      <c r="J1035" s="21">
        <f t="shared" si="363"/>
        <v>5</v>
      </c>
      <c r="K1035" s="21">
        <f t="shared" si="363"/>
        <v>4.5</v>
      </c>
      <c r="L1035" s="111">
        <f t="shared" si="363"/>
        <v>0.5</v>
      </c>
      <c r="M1035" s="21">
        <f t="shared" si="363"/>
        <v>749</v>
      </c>
      <c r="N1035" s="21">
        <f t="shared" ref="N1035:P1035" si="364">SUM(N1007:N1034)</f>
        <v>2</v>
      </c>
      <c r="O1035" s="21">
        <f t="shared" si="364"/>
        <v>5</v>
      </c>
      <c r="P1035" s="21">
        <f t="shared" si="364"/>
        <v>1210</v>
      </c>
      <c r="Q1035" s="21">
        <v>3</v>
      </c>
      <c r="R1035" s="21">
        <f t="shared" ref="R1035:V1035" si="365">SUM(R1007:R1034)</f>
        <v>5482</v>
      </c>
      <c r="S1035" s="21">
        <f t="shared" si="365"/>
        <v>0</v>
      </c>
      <c r="T1035" s="21">
        <f t="shared" si="365"/>
        <v>0</v>
      </c>
      <c r="U1035" s="21">
        <f t="shared" si="365"/>
        <v>0</v>
      </c>
      <c r="V1035" s="21">
        <f t="shared" si="365"/>
        <v>0</v>
      </c>
      <c r="W1035" s="106" t="s">
        <v>80</v>
      </c>
    </row>
    <row r="1036" spans="1:23" ht="32.4" x14ac:dyDescent="0.3">
      <c r="A1036" s="48"/>
      <c r="B1036" s="126"/>
      <c r="C1036" s="116" t="s">
        <v>230</v>
      </c>
      <c r="D1036" s="109"/>
      <c r="E1036" s="110"/>
      <c r="F1036" s="20"/>
      <c r="G1036" s="21">
        <f>G1035-G1029-G1022-G1007</f>
        <v>192.5</v>
      </c>
      <c r="H1036" s="21">
        <f t="shared" ref="H1036:M1036" si="366">H1035-H1029-H1022-H1007</f>
        <v>26</v>
      </c>
      <c r="I1036" s="21">
        <f t="shared" si="366"/>
        <v>167</v>
      </c>
      <c r="J1036" s="21">
        <f t="shared" si="366"/>
        <v>0.5</v>
      </c>
      <c r="K1036" s="21">
        <f t="shared" si="366"/>
        <v>0.5</v>
      </c>
      <c r="L1036" s="21">
        <f t="shared" si="366"/>
        <v>0</v>
      </c>
      <c r="M1036" s="21">
        <f t="shared" si="366"/>
        <v>73</v>
      </c>
      <c r="N1036" s="21">
        <f t="shared" ref="N1036:P1036" si="367">N1035</f>
        <v>2</v>
      </c>
      <c r="O1036" s="21">
        <f t="shared" si="367"/>
        <v>5</v>
      </c>
      <c r="P1036" s="21">
        <f t="shared" si="367"/>
        <v>1210</v>
      </c>
      <c r="Q1036" s="21">
        <f t="shared" ref="Q1036:V1036" si="368">Q1035</f>
        <v>3</v>
      </c>
      <c r="R1036" s="21">
        <f t="shared" si="368"/>
        <v>5482</v>
      </c>
      <c r="S1036" s="21">
        <f t="shared" si="368"/>
        <v>0</v>
      </c>
      <c r="T1036" s="21">
        <f t="shared" si="368"/>
        <v>0</v>
      </c>
      <c r="U1036" s="21">
        <f t="shared" si="368"/>
        <v>0</v>
      </c>
      <c r="V1036" s="21">
        <f t="shared" si="368"/>
        <v>0</v>
      </c>
      <c r="W1036" s="21"/>
    </row>
    <row r="1037" spans="1:23" x14ac:dyDescent="0.3">
      <c r="A1037" s="1"/>
      <c r="B1037" s="14">
        <v>967</v>
      </c>
      <c r="C1037" s="69">
        <v>43336</v>
      </c>
      <c r="D1037" s="62">
        <v>0.54521990740740744</v>
      </c>
      <c r="E1037" s="62">
        <v>0.93725694444444441</v>
      </c>
      <c r="F1037" s="70">
        <f t="shared" si="353"/>
        <v>0.39203703703703696</v>
      </c>
      <c r="G1037" s="56">
        <v>9.5</v>
      </c>
      <c r="H1037" s="55">
        <f t="shared" si="354"/>
        <v>1.5</v>
      </c>
      <c r="I1037" s="55">
        <f t="shared" si="359"/>
        <v>8</v>
      </c>
      <c r="J1037" s="57">
        <f t="shared" si="358"/>
        <v>0</v>
      </c>
      <c r="K1037" s="56">
        <f t="shared" si="360"/>
        <v>0</v>
      </c>
      <c r="L1037" s="67">
        <f t="shared" si="361"/>
        <v>0</v>
      </c>
      <c r="M1037" s="56">
        <f t="shared" si="362"/>
        <v>0</v>
      </c>
      <c r="N1037" s="56"/>
      <c r="O1037" s="56"/>
      <c r="P1037" s="56"/>
      <c r="Q1037" s="56"/>
      <c r="R1037" s="56"/>
      <c r="S1037" s="56"/>
      <c r="T1037" s="56"/>
      <c r="U1037" s="56"/>
      <c r="V1037" s="71"/>
      <c r="W1037" s="85"/>
    </row>
    <row r="1038" spans="1:23" x14ac:dyDescent="0.3">
      <c r="A1038" s="1"/>
      <c r="B1038" s="14">
        <v>968</v>
      </c>
      <c r="C1038" s="69">
        <v>43337</v>
      </c>
      <c r="D1038" s="62">
        <v>0.43138888888888888</v>
      </c>
      <c r="E1038" s="62">
        <v>0.93841435185185185</v>
      </c>
      <c r="F1038" s="70">
        <f t="shared" si="353"/>
        <v>0.50702546296296291</v>
      </c>
      <c r="G1038" s="56">
        <v>12</v>
      </c>
      <c r="H1038" s="55">
        <f t="shared" si="354"/>
        <v>1.5</v>
      </c>
      <c r="I1038" s="55">
        <f t="shared" si="359"/>
        <v>10.5</v>
      </c>
      <c r="J1038" s="57">
        <f>IF(I1038-8&lt;0,0,(I1038-8))</f>
        <v>2.5</v>
      </c>
      <c r="K1038" s="56">
        <f t="shared" si="360"/>
        <v>2</v>
      </c>
      <c r="L1038" s="67">
        <f t="shared" si="361"/>
        <v>0.5</v>
      </c>
      <c r="M1038" s="56">
        <f t="shared" si="362"/>
        <v>385</v>
      </c>
      <c r="N1038" s="56"/>
      <c r="O1038" s="56"/>
      <c r="P1038" s="56"/>
      <c r="Q1038" s="56"/>
      <c r="R1038" s="56"/>
      <c r="S1038" s="56" t="s">
        <v>228</v>
      </c>
      <c r="T1038" s="117">
        <v>1263</v>
      </c>
      <c r="U1038" s="56"/>
      <c r="V1038" s="71"/>
      <c r="W1038" s="85"/>
    </row>
    <row r="1039" spans="1:23" x14ac:dyDescent="0.3">
      <c r="A1039" s="1"/>
      <c r="B1039" s="14">
        <v>969</v>
      </c>
      <c r="C1039" s="69">
        <v>43338</v>
      </c>
      <c r="D1039" s="62">
        <v>0.51045138888888886</v>
      </c>
      <c r="E1039" s="62">
        <v>0.91704861111111102</v>
      </c>
      <c r="F1039" s="70">
        <f t="shared" si="353"/>
        <v>0.40659722222222217</v>
      </c>
      <c r="G1039" s="56">
        <v>10</v>
      </c>
      <c r="H1039" s="55">
        <f t="shared" si="354"/>
        <v>1.5</v>
      </c>
      <c r="I1039" s="55">
        <f t="shared" si="359"/>
        <v>8.5</v>
      </c>
      <c r="J1039" s="57">
        <f t="shared" si="358"/>
        <v>0</v>
      </c>
      <c r="K1039" s="56">
        <f t="shared" si="360"/>
        <v>0</v>
      </c>
      <c r="L1039" s="67">
        <f t="shared" si="361"/>
        <v>0</v>
      </c>
      <c r="M1039" s="56">
        <f t="shared" si="362"/>
        <v>0</v>
      </c>
      <c r="N1039" s="56"/>
      <c r="O1039" s="56"/>
      <c r="P1039" s="56"/>
      <c r="Q1039" s="56"/>
      <c r="R1039" s="56"/>
      <c r="S1039" s="56"/>
      <c r="T1039" s="56"/>
      <c r="U1039" s="56"/>
      <c r="V1039" s="71"/>
      <c r="W1039" s="85"/>
    </row>
    <row r="1040" spans="1:23" x14ac:dyDescent="0.3">
      <c r="A1040" s="1"/>
      <c r="B1040" s="14">
        <v>970</v>
      </c>
      <c r="C1040" s="69">
        <v>43339</v>
      </c>
      <c r="D1040" s="184" t="s">
        <v>25</v>
      </c>
      <c r="E1040" s="185"/>
      <c r="F1040" s="70"/>
      <c r="G1040" s="56"/>
      <c r="H1040" s="55"/>
      <c r="I1040" s="55"/>
      <c r="J1040" s="57">
        <f t="shared" si="358"/>
        <v>0</v>
      </c>
      <c r="K1040" s="56"/>
      <c r="L1040" s="67"/>
      <c r="M1040" s="56"/>
      <c r="N1040" s="56"/>
      <c r="O1040" s="56"/>
      <c r="P1040" s="56"/>
      <c r="Q1040" s="56"/>
      <c r="R1040" s="56"/>
      <c r="S1040" s="56"/>
      <c r="T1040" s="56"/>
      <c r="U1040" s="56"/>
      <c r="V1040" s="71"/>
      <c r="W1040" s="85"/>
    </row>
    <row r="1041" spans="1:23" x14ac:dyDescent="0.3">
      <c r="A1041" s="1"/>
      <c r="B1041" s="14">
        <v>971</v>
      </c>
      <c r="C1041" s="69">
        <v>43340</v>
      </c>
      <c r="D1041" s="184" t="s">
        <v>25</v>
      </c>
      <c r="E1041" s="185"/>
      <c r="F1041" s="70"/>
      <c r="G1041" s="56"/>
      <c r="H1041" s="55"/>
      <c r="I1041" s="55"/>
      <c r="J1041" s="57">
        <f t="shared" si="358"/>
        <v>0</v>
      </c>
      <c r="K1041" s="56"/>
      <c r="L1041" s="67"/>
      <c r="M1041" s="56"/>
      <c r="N1041" s="56"/>
      <c r="O1041" s="56"/>
      <c r="P1041" s="56"/>
      <c r="Q1041" s="56"/>
      <c r="R1041" s="56"/>
      <c r="S1041" s="56"/>
      <c r="T1041" s="56"/>
      <c r="U1041" s="56"/>
      <c r="V1041" s="71"/>
      <c r="W1041" s="85"/>
    </row>
    <row r="1042" spans="1:23" x14ac:dyDescent="0.3">
      <c r="A1042" s="1"/>
      <c r="B1042" s="14">
        <v>972</v>
      </c>
      <c r="C1042" s="69">
        <v>43341</v>
      </c>
      <c r="D1042" s="184" t="s">
        <v>25</v>
      </c>
      <c r="E1042" s="185"/>
      <c r="F1042" s="70"/>
      <c r="G1042" s="56"/>
      <c r="H1042" s="55"/>
      <c r="I1042" s="55"/>
      <c r="J1042" s="57">
        <f t="shared" si="358"/>
        <v>0</v>
      </c>
      <c r="K1042" s="56"/>
      <c r="L1042" s="67"/>
      <c r="M1042" s="56"/>
      <c r="N1042" s="56"/>
      <c r="O1042" s="56"/>
      <c r="P1042" s="56"/>
      <c r="Q1042" s="56"/>
      <c r="R1042" s="56"/>
      <c r="S1042" s="56"/>
      <c r="T1042" s="56"/>
      <c r="U1042" s="56"/>
      <c r="V1042" s="71"/>
      <c r="W1042" s="85"/>
    </row>
    <row r="1043" spans="1:23" x14ac:dyDescent="0.3">
      <c r="A1043" s="1"/>
      <c r="B1043" s="14">
        <v>973</v>
      </c>
      <c r="C1043" s="69">
        <v>43342</v>
      </c>
      <c r="D1043" s="62">
        <v>0.45880787037037035</v>
      </c>
      <c r="E1043" s="62">
        <v>0.75050925925925915</v>
      </c>
      <c r="F1043" s="70">
        <f t="shared" si="353"/>
        <v>0.2917013888888888</v>
      </c>
      <c r="G1043" s="56">
        <v>7</v>
      </c>
      <c r="H1043" s="55">
        <f t="shared" si="354"/>
        <v>0.5</v>
      </c>
      <c r="I1043" s="55">
        <f t="shared" si="359"/>
        <v>6.5</v>
      </c>
      <c r="J1043" s="57">
        <f t="shared" si="358"/>
        <v>0</v>
      </c>
      <c r="K1043" s="56">
        <f t="shared" si="360"/>
        <v>0</v>
      </c>
      <c r="L1043" s="67">
        <f t="shared" si="361"/>
        <v>0</v>
      </c>
      <c r="M1043" s="56">
        <f t="shared" si="362"/>
        <v>0</v>
      </c>
      <c r="N1043" s="56"/>
      <c r="O1043" s="56"/>
      <c r="P1043" s="56"/>
      <c r="Q1043" s="56"/>
      <c r="R1043" s="56"/>
      <c r="S1043" s="56"/>
      <c r="T1043" s="56"/>
      <c r="U1043" s="56"/>
      <c r="V1043" s="71"/>
      <c r="W1043" s="85"/>
    </row>
    <row r="1044" spans="1:23" x14ac:dyDescent="0.3">
      <c r="A1044" s="1"/>
      <c r="B1044" s="14">
        <v>974</v>
      </c>
      <c r="C1044" s="69">
        <v>43343</v>
      </c>
      <c r="D1044" s="62">
        <v>0.5932291666666667</v>
      </c>
      <c r="E1044" s="62">
        <v>0.94011574074074078</v>
      </c>
      <c r="F1044" s="70">
        <f t="shared" si="353"/>
        <v>0.34688657407407408</v>
      </c>
      <c r="G1044" s="56">
        <v>8.5</v>
      </c>
      <c r="H1044" s="55">
        <f t="shared" si="354"/>
        <v>0.5</v>
      </c>
      <c r="I1044" s="55">
        <f t="shared" si="359"/>
        <v>8</v>
      </c>
      <c r="J1044" s="57">
        <f t="shared" si="358"/>
        <v>0</v>
      </c>
      <c r="K1044" s="56">
        <f t="shared" si="360"/>
        <v>0</v>
      </c>
      <c r="L1044" s="67">
        <f t="shared" si="361"/>
        <v>0</v>
      </c>
      <c r="M1044" s="56">
        <f t="shared" si="362"/>
        <v>0</v>
      </c>
      <c r="N1044" s="56"/>
      <c r="O1044" s="56"/>
      <c r="P1044" s="56"/>
      <c r="Q1044" s="56"/>
      <c r="R1044" s="56"/>
      <c r="S1044" s="56"/>
      <c r="T1044" s="56"/>
      <c r="U1044" s="56"/>
      <c r="V1044" s="71"/>
      <c r="W1044" s="85"/>
    </row>
    <row r="1045" spans="1:23" x14ac:dyDescent="0.3">
      <c r="A1045" s="8" t="s">
        <v>27</v>
      </c>
      <c r="B1045" s="14">
        <v>975</v>
      </c>
      <c r="C1045" s="69">
        <v>43344</v>
      </c>
      <c r="D1045" s="62">
        <v>0.44069444444444444</v>
      </c>
      <c r="E1045" s="62">
        <v>0.81398148148148142</v>
      </c>
      <c r="F1045" s="70">
        <f t="shared" si="353"/>
        <v>0.37328703703703697</v>
      </c>
      <c r="G1045" s="56">
        <v>9</v>
      </c>
      <c r="H1045" s="55">
        <f t="shared" si="354"/>
        <v>1.5</v>
      </c>
      <c r="I1045" s="55">
        <f>IF((G1045="？"),"?",(G1045-H1045))</f>
        <v>7.5</v>
      </c>
      <c r="J1045" s="57">
        <f t="shared" si="358"/>
        <v>0</v>
      </c>
      <c r="K1045" s="56">
        <f>IF(2&lt;J1045,2,J1045)</f>
        <v>0</v>
      </c>
      <c r="L1045" s="67">
        <f>J1045-K1045</f>
        <v>0</v>
      </c>
      <c r="M1045" s="56">
        <f>IF(K1045="?",0,ROUND(108*4/3*K1045+108*5/3*L1045,0))</f>
        <v>0</v>
      </c>
      <c r="N1045" s="56"/>
      <c r="O1045" s="56"/>
      <c r="P1045" s="56"/>
      <c r="Q1045" s="56"/>
      <c r="R1045" s="56"/>
      <c r="S1045" s="56"/>
      <c r="T1045" s="56"/>
      <c r="U1045" s="56"/>
      <c r="V1045" s="71"/>
      <c r="W1045" s="85"/>
    </row>
    <row r="1046" spans="1:23" x14ac:dyDescent="0.3">
      <c r="A1046" s="1" t="s">
        <v>79</v>
      </c>
      <c r="B1046" s="14">
        <v>976</v>
      </c>
      <c r="C1046" s="69">
        <v>43345</v>
      </c>
      <c r="D1046" s="184" t="s">
        <v>25</v>
      </c>
      <c r="E1046" s="185"/>
      <c r="F1046" s="70"/>
      <c r="G1046" s="56"/>
      <c r="H1046" s="55"/>
      <c r="I1046" s="55"/>
      <c r="J1046" s="57">
        <f t="shared" si="358"/>
        <v>0</v>
      </c>
      <c r="K1046" s="56"/>
      <c r="L1046" s="67"/>
      <c r="M1046" s="56">
        <f t="shared" ref="M1046:M1076" si="369">IF(K1046="?",0,ROUND(108*4/3*K1046+108*5/3*L1046,0))</f>
        <v>0</v>
      </c>
      <c r="N1046" s="56"/>
      <c r="O1046" s="56"/>
      <c r="P1046" s="56"/>
      <c r="Q1046" s="56"/>
      <c r="R1046" s="56"/>
      <c r="S1046" s="56"/>
      <c r="T1046" s="56"/>
      <c r="U1046" s="56"/>
      <c r="V1046" s="71"/>
      <c r="W1046" s="85"/>
    </row>
    <row r="1047" spans="1:23" ht="32.4" x14ac:dyDescent="0.3">
      <c r="A1047" s="1" t="s">
        <v>76</v>
      </c>
      <c r="B1047" s="14">
        <v>977</v>
      </c>
      <c r="C1047" s="69">
        <v>43346</v>
      </c>
      <c r="D1047" s="62" t="s">
        <v>9</v>
      </c>
      <c r="E1047" s="62" t="s">
        <v>9</v>
      </c>
      <c r="F1047" s="70"/>
      <c r="G1047" s="56"/>
      <c r="H1047" s="55"/>
      <c r="I1047" s="55"/>
      <c r="J1047" s="57">
        <f t="shared" si="358"/>
        <v>0</v>
      </c>
      <c r="K1047" s="56"/>
      <c r="L1047" s="67"/>
      <c r="M1047" s="56">
        <f t="shared" si="369"/>
        <v>0</v>
      </c>
      <c r="N1047" s="56"/>
      <c r="O1047" s="56"/>
      <c r="P1047" s="56"/>
      <c r="Q1047" s="56"/>
      <c r="R1047" s="56"/>
      <c r="S1047" s="56"/>
      <c r="T1047" s="56"/>
      <c r="U1047" s="56"/>
      <c r="V1047" s="71"/>
      <c r="W1047" s="85" t="s">
        <v>95</v>
      </c>
    </row>
    <row r="1048" spans="1:23" x14ac:dyDescent="0.3">
      <c r="A1048" s="1" t="s">
        <v>181</v>
      </c>
      <c r="B1048" s="14">
        <v>978</v>
      </c>
      <c r="C1048" s="69">
        <v>43347</v>
      </c>
      <c r="D1048" s="62" t="s">
        <v>41</v>
      </c>
      <c r="E1048" s="62" t="s">
        <v>41</v>
      </c>
      <c r="F1048" s="70"/>
      <c r="G1048" s="56"/>
      <c r="H1048" s="55"/>
      <c r="I1048" s="55"/>
      <c r="J1048" s="57">
        <f t="shared" si="358"/>
        <v>0</v>
      </c>
      <c r="K1048" s="56"/>
      <c r="L1048" s="67"/>
      <c r="M1048" s="56">
        <f t="shared" si="369"/>
        <v>0</v>
      </c>
      <c r="N1048" s="56"/>
      <c r="O1048" s="56"/>
      <c r="P1048" s="56"/>
      <c r="Q1048" s="56"/>
      <c r="R1048" s="56"/>
      <c r="S1048" s="56"/>
      <c r="T1048" s="56"/>
      <c r="U1048" s="56"/>
      <c r="V1048" s="71"/>
      <c r="W1048" s="85"/>
    </row>
    <row r="1049" spans="1:23" x14ac:dyDescent="0.3">
      <c r="A1049" s="1" t="s">
        <v>80</v>
      </c>
      <c r="B1049" s="14">
        <v>979</v>
      </c>
      <c r="C1049" s="69">
        <v>43348</v>
      </c>
      <c r="D1049" s="62" t="s">
        <v>41</v>
      </c>
      <c r="E1049" s="62" t="s">
        <v>41</v>
      </c>
      <c r="F1049" s="70"/>
      <c r="G1049" s="56"/>
      <c r="H1049" s="55"/>
      <c r="I1049" s="55"/>
      <c r="J1049" s="57">
        <f t="shared" si="358"/>
        <v>0</v>
      </c>
      <c r="K1049" s="56"/>
      <c r="L1049" s="67"/>
      <c r="M1049" s="56">
        <f t="shared" si="369"/>
        <v>0</v>
      </c>
      <c r="N1049" s="56"/>
      <c r="O1049" s="56"/>
      <c r="P1049" s="56"/>
      <c r="Q1049" s="56"/>
      <c r="R1049" s="56"/>
      <c r="S1049" s="56"/>
      <c r="T1049" s="56"/>
      <c r="U1049" s="56"/>
      <c r="V1049" s="71"/>
      <c r="W1049" s="85"/>
    </row>
    <row r="1050" spans="1:23" x14ac:dyDescent="0.3">
      <c r="A1050" s="1" t="s">
        <v>182</v>
      </c>
      <c r="B1050" s="14">
        <v>980</v>
      </c>
      <c r="C1050" s="69">
        <v>43349</v>
      </c>
      <c r="D1050" s="62" t="s">
        <v>41</v>
      </c>
      <c r="E1050" s="62" t="s">
        <v>41</v>
      </c>
      <c r="F1050" s="70"/>
      <c r="G1050" s="56"/>
      <c r="H1050" s="55"/>
      <c r="I1050" s="55"/>
      <c r="J1050" s="57">
        <f t="shared" si="358"/>
        <v>0</v>
      </c>
      <c r="K1050" s="56"/>
      <c r="L1050" s="67"/>
      <c r="M1050" s="56">
        <f t="shared" si="369"/>
        <v>0</v>
      </c>
      <c r="N1050" s="56"/>
      <c r="O1050" s="56"/>
      <c r="P1050" s="56"/>
      <c r="Q1050" s="56"/>
      <c r="R1050" s="56"/>
      <c r="S1050" s="56"/>
      <c r="T1050" s="56"/>
      <c r="U1050" s="56"/>
      <c r="V1050" s="71"/>
      <c r="W1050" s="85"/>
    </row>
    <row r="1051" spans="1:23" x14ac:dyDescent="0.3">
      <c r="A1051" s="48"/>
      <c r="B1051" s="14">
        <v>981</v>
      </c>
      <c r="C1051" s="69">
        <v>43350</v>
      </c>
      <c r="D1051" s="62" t="s">
        <v>41</v>
      </c>
      <c r="E1051" s="62" t="s">
        <v>41</v>
      </c>
      <c r="F1051" s="70"/>
      <c r="G1051" s="56"/>
      <c r="H1051" s="55"/>
      <c r="I1051" s="55"/>
      <c r="J1051" s="57">
        <f t="shared" si="358"/>
        <v>0</v>
      </c>
      <c r="K1051" s="56"/>
      <c r="L1051" s="67"/>
      <c r="M1051" s="56">
        <f t="shared" si="369"/>
        <v>0</v>
      </c>
      <c r="N1051" s="56"/>
      <c r="O1051" s="56"/>
      <c r="P1051" s="56"/>
      <c r="Q1051" s="56"/>
      <c r="R1051" s="56"/>
      <c r="S1051" s="56"/>
      <c r="T1051" s="56"/>
      <c r="U1051" s="56"/>
      <c r="V1051" s="71"/>
      <c r="W1051" s="85"/>
    </row>
    <row r="1052" spans="1:23" x14ac:dyDescent="0.3">
      <c r="A1052" s="48"/>
      <c r="B1052" s="14">
        <v>982</v>
      </c>
      <c r="C1052" s="69">
        <v>43351</v>
      </c>
      <c r="D1052" s="62" t="s">
        <v>41</v>
      </c>
      <c r="E1052" s="62" t="s">
        <v>41</v>
      </c>
      <c r="F1052" s="70"/>
      <c r="G1052" s="56"/>
      <c r="H1052" s="55"/>
      <c r="I1052" s="55"/>
      <c r="J1052" s="57">
        <f t="shared" si="358"/>
        <v>0</v>
      </c>
      <c r="K1052" s="56"/>
      <c r="L1052" s="67"/>
      <c r="M1052" s="56">
        <f t="shared" si="369"/>
        <v>0</v>
      </c>
      <c r="N1052" s="56"/>
      <c r="O1052" s="56"/>
      <c r="P1052" s="56"/>
      <c r="Q1052" s="56"/>
      <c r="R1052" s="56"/>
      <c r="S1052" s="56"/>
      <c r="T1052" s="56"/>
      <c r="U1052" s="56"/>
      <c r="V1052" s="71"/>
      <c r="W1052" s="85"/>
    </row>
    <row r="1053" spans="1:23" x14ac:dyDescent="0.3">
      <c r="A1053" s="48"/>
      <c r="B1053" s="14">
        <v>983</v>
      </c>
      <c r="C1053" s="69">
        <v>43352</v>
      </c>
      <c r="D1053" s="62" t="s">
        <v>41</v>
      </c>
      <c r="E1053" s="62" t="s">
        <v>41</v>
      </c>
      <c r="F1053" s="70"/>
      <c r="G1053" s="56"/>
      <c r="H1053" s="55"/>
      <c r="I1053" s="55"/>
      <c r="J1053" s="57">
        <f t="shared" si="358"/>
        <v>0</v>
      </c>
      <c r="K1053" s="56"/>
      <c r="L1053" s="67"/>
      <c r="M1053" s="56">
        <f t="shared" si="369"/>
        <v>0</v>
      </c>
      <c r="N1053" s="56"/>
      <c r="O1053" s="56"/>
      <c r="P1053" s="56"/>
      <c r="Q1053" s="56"/>
      <c r="R1053" s="56"/>
      <c r="S1053" s="56"/>
      <c r="T1053" s="56"/>
      <c r="U1053" s="56"/>
      <c r="V1053" s="71"/>
      <c r="W1053" s="85"/>
    </row>
    <row r="1054" spans="1:23" x14ac:dyDescent="0.3">
      <c r="A1054" s="48"/>
      <c r="B1054" s="14">
        <v>984</v>
      </c>
      <c r="C1054" s="69">
        <v>43353</v>
      </c>
      <c r="D1054" s="62" t="s">
        <v>41</v>
      </c>
      <c r="E1054" s="62" t="s">
        <v>41</v>
      </c>
      <c r="F1054" s="70"/>
      <c r="G1054" s="56"/>
      <c r="H1054" s="55"/>
      <c r="I1054" s="55"/>
      <c r="J1054" s="57">
        <f t="shared" si="358"/>
        <v>0</v>
      </c>
      <c r="K1054" s="56"/>
      <c r="L1054" s="67"/>
      <c r="M1054" s="56">
        <f t="shared" si="369"/>
        <v>0</v>
      </c>
      <c r="N1054" s="56"/>
      <c r="O1054" s="56"/>
      <c r="P1054" s="56"/>
      <c r="Q1054" s="56"/>
      <c r="R1054" s="56"/>
      <c r="S1054" s="56"/>
      <c r="T1054" s="56"/>
      <c r="U1054" s="56"/>
      <c r="V1054" s="71"/>
      <c r="W1054" s="85"/>
    </row>
    <row r="1055" spans="1:23" x14ac:dyDescent="0.3">
      <c r="A1055" s="48"/>
      <c r="B1055" s="14">
        <v>985</v>
      </c>
      <c r="C1055" s="69">
        <v>43354</v>
      </c>
      <c r="D1055" s="62">
        <v>0.45870370370370367</v>
      </c>
      <c r="E1055" s="62" t="s">
        <v>36</v>
      </c>
      <c r="F1055" s="70"/>
      <c r="G1055" s="56">
        <v>11.5</v>
      </c>
      <c r="H1055" s="55">
        <f t="shared" si="354"/>
        <v>1.5</v>
      </c>
      <c r="I1055" s="55">
        <f t="shared" ref="I1055:I1118" si="370">IF((G1055="？"),"?",(G1055-H1055))</f>
        <v>10</v>
      </c>
      <c r="J1055" s="57">
        <f>IF(I1055-8&lt;0,0,(I1055-8))</f>
        <v>2</v>
      </c>
      <c r="K1055" s="56">
        <f t="shared" ref="K1055:K1118" si="371">IF(2&lt;J1055,2,J1055)</f>
        <v>2</v>
      </c>
      <c r="L1055" s="67">
        <f t="shared" ref="L1055:L1118" si="372">J1055-K1055</f>
        <v>0</v>
      </c>
      <c r="M1055" s="56">
        <f t="shared" si="369"/>
        <v>288</v>
      </c>
      <c r="N1055" s="56"/>
      <c r="O1055" s="56"/>
      <c r="P1055" s="56"/>
      <c r="Q1055" s="56" t="s">
        <v>228</v>
      </c>
      <c r="R1055" s="56">
        <f>IF(I1055&gt;=8.5,ROUND((K1055*4/3*108)+((I1055-J1055-K1055)*5/3*108)+((I1055-8)*8/3*108),0),ROUND((2*4/3*108)+((I1055-2)*5/3*108),0))</f>
        <v>1944</v>
      </c>
      <c r="S1055" s="56"/>
      <c r="T1055" s="56"/>
      <c r="U1055" s="56"/>
      <c r="V1055" s="71"/>
      <c r="W1055" s="85"/>
    </row>
    <row r="1056" spans="1:23" x14ac:dyDescent="0.3">
      <c r="A1056" s="48"/>
      <c r="B1056" s="14">
        <v>986</v>
      </c>
      <c r="C1056" s="69">
        <v>43355</v>
      </c>
      <c r="D1056" s="62">
        <v>0.46358796296296295</v>
      </c>
      <c r="E1056" s="62" t="s">
        <v>36</v>
      </c>
      <c r="F1056" s="70"/>
      <c r="G1056" s="56">
        <v>11</v>
      </c>
      <c r="H1056" s="55">
        <f t="shared" si="354"/>
        <v>1.5</v>
      </c>
      <c r="I1056" s="55">
        <f t="shared" si="370"/>
        <v>9.5</v>
      </c>
      <c r="J1056" s="57">
        <f t="shared" si="358"/>
        <v>0</v>
      </c>
      <c r="K1056" s="56">
        <f t="shared" si="371"/>
        <v>0</v>
      </c>
      <c r="L1056" s="67">
        <f t="shared" si="372"/>
        <v>0</v>
      </c>
      <c r="M1056" s="56">
        <f t="shared" si="369"/>
        <v>0</v>
      </c>
      <c r="N1056" s="56"/>
      <c r="O1056" s="56"/>
      <c r="P1056" s="56"/>
      <c r="Q1056" s="56"/>
      <c r="R1056" s="56"/>
      <c r="S1056" s="56"/>
      <c r="T1056" s="56"/>
      <c r="U1056" s="56"/>
      <c r="V1056" s="71"/>
      <c r="W1056" s="85"/>
    </row>
    <row r="1057" spans="1:23" x14ac:dyDescent="0.3">
      <c r="A1057" s="1"/>
      <c r="B1057" s="14">
        <v>987</v>
      </c>
      <c r="C1057" s="69">
        <v>43356</v>
      </c>
      <c r="D1057" s="62">
        <v>0.46810185185185182</v>
      </c>
      <c r="E1057" s="62">
        <v>0.92525462962962957</v>
      </c>
      <c r="F1057" s="70">
        <f t="shared" ref="F1057:F1112" si="373">E1057-D1057</f>
        <v>0.45715277777777774</v>
      </c>
      <c r="G1057" s="56">
        <v>11</v>
      </c>
      <c r="H1057" s="55">
        <f t="shared" si="354"/>
        <v>1.5</v>
      </c>
      <c r="I1057" s="55">
        <f t="shared" si="370"/>
        <v>9.5</v>
      </c>
      <c r="J1057" s="57">
        <f t="shared" si="358"/>
        <v>0</v>
      </c>
      <c r="K1057" s="56">
        <f t="shared" si="371"/>
        <v>0</v>
      </c>
      <c r="L1057" s="67">
        <f t="shared" si="372"/>
        <v>0</v>
      </c>
      <c r="M1057" s="56">
        <f t="shared" si="369"/>
        <v>0</v>
      </c>
      <c r="N1057" s="56"/>
      <c r="O1057" s="56"/>
      <c r="P1057" s="56"/>
      <c r="Q1057" s="56"/>
      <c r="R1057" s="56"/>
      <c r="S1057" s="56"/>
      <c r="T1057" s="56"/>
      <c r="U1057" s="56"/>
      <c r="V1057" s="71"/>
      <c r="W1057" s="85"/>
    </row>
    <row r="1058" spans="1:23" x14ac:dyDescent="0.3">
      <c r="A1058" s="1"/>
      <c r="B1058" s="14">
        <v>988</v>
      </c>
      <c r="C1058" s="69">
        <v>43357</v>
      </c>
      <c r="D1058" s="62">
        <v>0.46726851851851853</v>
      </c>
      <c r="E1058" s="62">
        <v>0.95430555555555552</v>
      </c>
      <c r="F1058" s="70">
        <f t="shared" si="373"/>
        <v>0.48703703703703699</v>
      </c>
      <c r="G1058" s="56">
        <v>11.5</v>
      </c>
      <c r="H1058" s="55">
        <f t="shared" si="354"/>
        <v>1.5</v>
      </c>
      <c r="I1058" s="55">
        <f t="shared" si="370"/>
        <v>10</v>
      </c>
      <c r="J1058" s="57">
        <f>IF(I1058-8&lt;0,0,(I1058-8))</f>
        <v>2</v>
      </c>
      <c r="K1058" s="56">
        <f t="shared" si="371"/>
        <v>2</v>
      </c>
      <c r="L1058" s="67">
        <f t="shared" si="372"/>
        <v>0</v>
      </c>
      <c r="M1058" s="56">
        <f t="shared" si="369"/>
        <v>288</v>
      </c>
      <c r="N1058" s="56"/>
      <c r="O1058" s="56"/>
      <c r="P1058" s="56"/>
      <c r="Q1058" s="56" t="s">
        <v>228</v>
      </c>
      <c r="R1058" s="56">
        <f>IF(I1058&gt;=8.5,ROUND((K1058*4/3*108)+((I1058-J1058-K1058)*5/3*108)+((I1058-8)*8/3*108),0),ROUND((2*4/3*108)+((I1058-2)*5/3*108),0))</f>
        <v>1944</v>
      </c>
      <c r="S1058" s="56"/>
      <c r="T1058" s="56"/>
      <c r="U1058" s="56"/>
      <c r="V1058" s="71"/>
      <c r="W1058" s="85"/>
    </row>
    <row r="1059" spans="1:23" x14ac:dyDescent="0.3">
      <c r="A1059" s="1"/>
      <c r="B1059" s="14">
        <v>989</v>
      </c>
      <c r="C1059" s="69">
        <v>43358</v>
      </c>
      <c r="D1059" s="62">
        <v>0.49194444444444446</v>
      </c>
      <c r="E1059" s="62">
        <v>0.94079861111111107</v>
      </c>
      <c r="F1059" s="70">
        <f t="shared" si="373"/>
        <v>0.44885416666666661</v>
      </c>
      <c r="G1059" s="56">
        <v>11</v>
      </c>
      <c r="H1059" s="55">
        <f t="shared" si="354"/>
        <v>1.5</v>
      </c>
      <c r="I1059" s="55">
        <f t="shared" si="370"/>
        <v>9.5</v>
      </c>
      <c r="J1059" s="57">
        <f t="shared" si="358"/>
        <v>0</v>
      </c>
      <c r="K1059" s="56">
        <f t="shared" si="371"/>
        <v>0</v>
      </c>
      <c r="L1059" s="67">
        <f t="shared" si="372"/>
        <v>0</v>
      </c>
      <c r="M1059" s="56">
        <f t="shared" si="369"/>
        <v>0</v>
      </c>
      <c r="N1059" s="56"/>
      <c r="O1059" s="56"/>
      <c r="P1059" s="56"/>
      <c r="Q1059" s="56"/>
      <c r="R1059" s="56"/>
      <c r="S1059" s="56"/>
      <c r="T1059" s="56"/>
      <c r="U1059" s="56"/>
      <c r="V1059" s="71"/>
      <c r="W1059" s="85"/>
    </row>
    <row r="1060" spans="1:23" x14ac:dyDescent="0.3">
      <c r="A1060" s="1"/>
      <c r="B1060" s="14">
        <v>990</v>
      </c>
      <c r="C1060" s="69">
        <v>43359</v>
      </c>
      <c r="D1060" s="62">
        <v>0.47017361111111117</v>
      </c>
      <c r="E1060" s="62">
        <v>0.93824074074074071</v>
      </c>
      <c r="F1060" s="70">
        <f t="shared" si="373"/>
        <v>0.46806712962962954</v>
      </c>
      <c r="G1060" s="56">
        <v>11</v>
      </c>
      <c r="H1060" s="55">
        <f t="shared" si="354"/>
        <v>1.5</v>
      </c>
      <c r="I1060" s="55">
        <f t="shared" si="370"/>
        <v>9.5</v>
      </c>
      <c r="J1060" s="57">
        <f t="shared" si="358"/>
        <v>0</v>
      </c>
      <c r="K1060" s="56">
        <f t="shared" si="371"/>
        <v>0</v>
      </c>
      <c r="L1060" s="67">
        <f t="shared" si="372"/>
        <v>0</v>
      </c>
      <c r="M1060" s="56">
        <f t="shared" si="369"/>
        <v>0</v>
      </c>
      <c r="N1060" s="56"/>
      <c r="O1060" s="56"/>
      <c r="P1060" s="56"/>
      <c r="Q1060" s="56"/>
      <c r="R1060" s="56"/>
      <c r="S1060" s="56"/>
      <c r="T1060" s="56"/>
      <c r="U1060" s="56"/>
      <c r="V1060" s="71"/>
      <c r="W1060" s="85"/>
    </row>
    <row r="1061" spans="1:23" x14ac:dyDescent="0.3">
      <c r="A1061" s="1"/>
      <c r="B1061" s="14">
        <v>991</v>
      </c>
      <c r="C1061" s="69">
        <v>43360</v>
      </c>
      <c r="D1061" s="62">
        <v>0.50467592592592592</v>
      </c>
      <c r="E1061" s="62" t="s">
        <v>36</v>
      </c>
      <c r="F1061" s="70"/>
      <c r="G1061" s="56">
        <v>10</v>
      </c>
      <c r="H1061" s="55">
        <f t="shared" si="354"/>
        <v>1.5</v>
      </c>
      <c r="I1061" s="55">
        <f t="shared" si="370"/>
        <v>8.5</v>
      </c>
      <c r="J1061" s="57">
        <f t="shared" si="358"/>
        <v>0</v>
      </c>
      <c r="K1061" s="56">
        <f t="shared" si="371"/>
        <v>0</v>
      </c>
      <c r="L1061" s="67">
        <f t="shared" si="372"/>
        <v>0</v>
      </c>
      <c r="M1061" s="56">
        <f t="shared" si="369"/>
        <v>0</v>
      </c>
      <c r="N1061" s="56"/>
      <c r="O1061" s="56"/>
      <c r="P1061" s="56"/>
      <c r="Q1061" s="56"/>
      <c r="R1061" s="56"/>
      <c r="S1061" s="56"/>
      <c r="T1061" s="56"/>
      <c r="U1061" s="56"/>
      <c r="V1061" s="71"/>
      <c r="W1061" s="85"/>
    </row>
    <row r="1062" spans="1:23" x14ac:dyDescent="0.3">
      <c r="A1062" s="1"/>
      <c r="B1062" s="14">
        <v>992</v>
      </c>
      <c r="C1062" s="69">
        <v>43361</v>
      </c>
      <c r="D1062" s="62">
        <v>0.45340277777777777</v>
      </c>
      <c r="E1062" s="62">
        <v>0.82283564814814814</v>
      </c>
      <c r="F1062" s="70">
        <f t="shared" si="373"/>
        <v>0.36943287037037037</v>
      </c>
      <c r="G1062" s="56">
        <v>9</v>
      </c>
      <c r="H1062" s="55">
        <f t="shared" si="354"/>
        <v>1.5</v>
      </c>
      <c r="I1062" s="55">
        <f t="shared" si="370"/>
        <v>7.5</v>
      </c>
      <c r="J1062" s="57">
        <f t="shared" si="358"/>
        <v>0</v>
      </c>
      <c r="K1062" s="56">
        <f t="shared" si="371"/>
        <v>0</v>
      </c>
      <c r="L1062" s="67">
        <f t="shared" si="372"/>
        <v>0</v>
      </c>
      <c r="M1062" s="56">
        <f t="shared" si="369"/>
        <v>0</v>
      </c>
      <c r="N1062" s="56"/>
      <c r="O1062" s="56"/>
      <c r="P1062" s="56"/>
      <c r="Q1062" s="56"/>
      <c r="R1062" s="56"/>
      <c r="S1062" s="56"/>
      <c r="T1062" s="56"/>
      <c r="U1062" s="56"/>
      <c r="V1062" s="71"/>
      <c r="W1062" s="85"/>
    </row>
    <row r="1063" spans="1:23" x14ac:dyDescent="0.3">
      <c r="A1063" s="1"/>
      <c r="B1063" s="14">
        <v>993</v>
      </c>
      <c r="C1063" s="69">
        <v>43362</v>
      </c>
      <c r="D1063" s="62">
        <v>0.45530092592592591</v>
      </c>
      <c r="E1063" s="62">
        <v>0.91866898148148157</v>
      </c>
      <c r="F1063" s="70">
        <f t="shared" si="373"/>
        <v>0.46336805555555566</v>
      </c>
      <c r="G1063" s="56">
        <v>11</v>
      </c>
      <c r="H1063" s="55">
        <f t="shared" ref="H1063:H1129" si="374">IF(G1063&gt;=9,1.5,0.5)</f>
        <v>1.5</v>
      </c>
      <c r="I1063" s="55">
        <f t="shared" si="370"/>
        <v>9.5</v>
      </c>
      <c r="J1063" s="57">
        <f t="shared" si="358"/>
        <v>0</v>
      </c>
      <c r="K1063" s="56">
        <f t="shared" si="371"/>
        <v>0</v>
      </c>
      <c r="L1063" s="67">
        <f t="shared" si="372"/>
        <v>0</v>
      </c>
      <c r="M1063" s="56">
        <f t="shared" si="369"/>
        <v>0</v>
      </c>
      <c r="N1063" s="56"/>
      <c r="O1063" s="56"/>
      <c r="P1063" s="56"/>
      <c r="Q1063" s="56"/>
      <c r="R1063" s="56"/>
      <c r="S1063" s="56"/>
      <c r="T1063" s="56"/>
      <c r="U1063" s="56"/>
      <c r="V1063" s="71"/>
      <c r="W1063" s="85"/>
    </row>
    <row r="1064" spans="1:23" x14ac:dyDescent="0.3">
      <c r="A1064" s="1"/>
      <c r="B1064" s="14">
        <v>994</v>
      </c>
      <c r="C1064" s="69">
        <v>43363</v>
      </c>
      <c r="D1064" s="184" t="s">
        <v>25</v>
      </c>
      <c r="E1064" s="185"/>
      <c r="F1064" s="70"/>
      <c r="G1064" s="56"/>
      <c r="H1064" s="55"/>
      <c r="I1064" s="55"/>
      <c r="J1064" s="57">
        <f t="shared" si="358"/>
        <v>0</v>
      </c>
      <c r="K1064" s="56"/>
      <c r="L1064" s="67"/>
      <c r="M1064" s="56">
        <f t="shared" si="369"/>
        <v>0</v>
      </c>
      <c r="N1064" s="56"/>
      <c r="O1064" s="56"/>
      <c r="P1064" s="56"/>
      <c r="Q1064" s="56"/>
      <c r="R1064" s="56"/>
      <c r="S1064" s="56"/>
      <c r="T1064" s="56"/>
      <c r="U1064" s="56"/>
      <c r="V1064" s="71"/>
      <c r="W1064" s="85"/>
    </row>
    <row r="1065" spans="1:23" x14ac:dyDescent="0.3">
      <c r="A1065" s="1"/>
      <c r="B1065" s="14"/>
      <c r="C1065" s="19" t="s">
        <v>5</v>
      </c>
      <c r="D1065" s="19"/>
      <c r="E1065" s="19"/>
      <c r="F1065" s="20"/>
      <c r="G1065" s="21">
        <f t="shared" ref="G1065:M1065" si="375">SUM(G1037:G1064)</f>
        <v>153</v>
      </c>
      <c r="H1065" s="21">
        <f t="shared" si="375"/>
        <v>20.5</v>
      </c>
      <c r="I1065" s="21">
        <f t="shared" si="375"/>
        <v>132.5</v>
      </c>
      <c r="J1065" s="21">
        <f t="shared" si="375"/>
        <v>6.5</v>
      </c>
      <c r="K1065" s="21">
        <f t="shared" si="375"/>
        <v>6</v>
      </c>
      <c r="L1065" s="111">
        <f t="shared" si="375"/>
        <v>0.5</v>
      </c>
      <c r="M1065" s="21">
        <f t="shared" si="375"/>
        <v>961</v>
      </c>
      <c r="N1065" s="21"/>
      <c r="O1065" s="21"/>
      <c r="P1065" s="21"/>
      <c r="Q1065" s="21">
        <v>2</v>
      </c>
      <c r="R1065" s="21">
        <f t="shared" ref="R1065:V1065" si="376">SUM(R1037:R1064)</f>
        <v>3888</v>
      </c>
      <c r="S1065" s="21">
        <v>1</v>
      </c>
      <c r="T1065" s="21">
        <f t="shared" si="376"/>
        <v>1263</v>
      </c>
      <c r="U1065" s="21">
        <f t="shared" si="376"/>
        <v>0</v>
      </c>
      <c r="V1065" s="21">
        <f t="shared" si="376"/>
        <v>0</v>
      </c>
      <c r="W1065" s="106" t="s">
        <v>207</v>
      </c>
    </row>
    <row r="1066" spans="1:23" ht="32.4" x14ac:dyDescent="0.3">
      <c r="A1066" s="48"/>
      <c r="B1066" s="112"/>
      <c r="C1066" s="116" t="s">
        <v>230</v>
      </c>
      <c r="D1066" s="109"/>
      <c r="E1066" s="110"/>
      <c r="F1066" s="20"/>
      <c r="G1066" s="21">
        <f>G1065-G1058-G1055-G1038</f>
        <v>118</v>
      </c>
      <c r="H1066" s="21">
        <f t="shared" ref="H1066:M1066" si="377">H1065-H1058-H1055-H1038</f>
        <v>16</v>
      </c>
      <c r="I1066" s="21">
        <f t="shared" si="377"/>
        <v>102</v>
      </c>
      <c r="J1066" s="21">
        <f t="shared" si="377"/>
        <v>0</v>
      </c>
      <c r="K1066" s="21">
        <f t="shared" si="377"/>
        <v>0</v>
      </c>
      <c r="L1066" s="21">
        <f t="shared" si="377"/>
        <v>0</v>
      </c>
      <c r="M1066" s="21">
        <f t="shared" si="377"/>
        <v>0</v>
      </c>
      <c r="N1066" s="21"/>
      <c r="O1066" s="21"/>
      <c r="P1066" s="21"/>
      <c r="Q1066" s="21">
        <f t="shared" ref="Q1066:V1066" si="378">Q1065</f>
        <v>2</v>
      </c>
      <c r="R1066" s="21">
        <f t="shared" si="378"/>
        <v>3888</v>
      </c>
      <c r="S1066" s="21">
        <f t="shared" si="378"/>
        <v>1</v>
      </c>
      <c r="T1066" s="21">
        <f t="shared" si="378"/>
        <v>1263</v>
      </c>
      <c r="U1066" s="21">
        <f t="shared" si="378"/>
        <v>0</v>
      </c>
      <c r="V1066" s="21">
        <f t="shared" si="378"/>
        <v>0</v>
      </c>
      <c r="W1066" s="21"/>
    </row>
    <row r="1067" spans="1:23" x14ac:dyDescent="0.3">
      <c r="A1067" s="1"/>
      <c r="B1067" s="14">
        <v>995</v>
      </c>
      <c r="C1067" s="36">
        <v>43364</v>
      </c>
      <c r="D1067" s="50">
        <v>0.46310185185185188</v>
      </c>
      <c r="E1067" s="50">
        <v>0.9390856481481481</v>
      </c>
      <c r="F1067" s="37">
        <f t="shared" si="373"/>
        <v>0.47598379629629622</v>
      </c>
      <c r="G1067" s="38">
        <v>11.5</v>
      </c>
      <c r="H1067" s="38">
        <f t="shared" si="374"/>
        <v>1.5</v>
      </c>
      <c r="I1067" s="17">
        <f t="shared" si="370"/>
        <v>10</v>
      </c>
      <c r="J1067" s="13">
        <f t="shared" si="358"/>
        <v>0</v>
      </c>
      <c r="K1067" s="38">
        <f t="shared" si="371"/>
        <v>0</v>
      </c>
      <c r="L1067" s="33">
        <f t="shared" si="372"/>
        <v>0</v>
      </c>
      <c r="M1067" s="38">
        <f t="shared" si="369"/>
        <v>0</v>
      </c>
      <c r="N1067" s="38"/>
      <c r="O1067" s="38"/>
      <c r="P1067" s="38"/>
      <c r="Q1067" s="38"/>
      <c r="R1067" s="38"/>
      <c r="S1067" s="38"/>
      <c r="T1067" s="38"/>
      <c r="U1067" s="38"/>
      <c r="V1067" s="150"/>
      <c r="W1067" s="85"/>
    </row>
    <row r="1068" spans="1:23" x14ac:dyDescent="0.3">
      <c r="A1068" s="1"/>
      <c r="B1068" s="14">
        <v>996</v>
      </c>
      <c r="C1068" s="36">
        <v>43365</v>
      </c>
      <c r="D1068" s="50">
        <v>0.5067476851851852</v>
      </c>
      <c r="E1068" s="50">
        <v>0.93768518518518518</v>
      </c>
      <c r="F1068" s="37">
        <f t="shared" si="373"/>
        <v>0.43093749999999997</v>
      </c>
      <c r="G1068" s="38">
        <v>10.5</v>
      </c>
      <c r="H1068" s="38">
        <f t="shared" si="374"/>
        <v>1.5</v>
      </c>
      <c r="I1068" s="17">
        <f t="shared" si="370"/>
        <v>9</v>
      </c>
      <c r="J1068" s="13">
        <f t="shared" si="358"/>
        <v>0</v>
      </c>
      <c r="K1068" s="38">
        <f t="shared" si="371"/>
        <v>0</v>
      </c>
      <c r="L1068" s="33">
        <f t="shared" si="372"/>
        <v>0</v>
      </c>
      <c r="M1068" s="38">
        <f t="shared" si="369"/>
        <v>0</v>
      </c>
      <c r="N1068" s="38"/>
      <c r="O1068" s="38"/>
      <c r="P1068" s="38"/>
      <c r="Q1068" s="38"/>
      <c r="R1068" s="38"/>
      <c r="S1068" s="38"/>
      <c r="T1068" s="38"/>
      <c r="U1068" s="38"/>
      <c r="V1068" s="150"/>
      <c r="W1068" s="85"/>
    </row>
    <row r="1069" spans="1:23" x14ac:dyDescent="0.3">
      <c r="A1069" s="1"/>
      <c r="B1069" s="14">
        <v>997</v>
      </c>
      <c r="C1069" s="36">
        <v>43366</v>
      </c>
      <c r="D1069" s="186" t="s">
        <v>25</v>
      </c>
      <c r="E1069" s="187"/>
      <c r="F1069" s="37"/>
      <c r="G1069" s="38"/>
      <c r="H1069" s="38"/>
      <c r="I1069" s="17"/>
      <c r="J1069" s="13">
        <f t="shared" si="358"/>
        <v>0</v>
      </c>
      <c r="K1069" s="38"/>
      <c r="L1069" s="33"/>
      <c r="M1069" s="38">
        <f t="shared" si="369"/>
        <v>0</v>
      </c>
      <c r="N1069" s="38"/>
      <c r="O1069" s="38"/>
      <c r="P1069" s="38"/>
      <c r="Q1069" s="38"/>
      <c r="R1069" s="38"/>
      <c r="S1069" s="38"/>
      <c r="T1069" s="38"/>
      <c r="U1069" s="38"/>
      <c r="V1069" s="150"/>
      <c r="W1069" s="85"/>
    </row>
    <row r="1070" spans="1:23" x14ac:dyDescent="0.3">
      <c r="A1070" s="1"/>
      <c r="B1070" s="14">
        <v>998</v>
      </c>
      <c r="C1070" s="36">
        <v>43367</v>
      </c>
      <c r="D1070" s="50">
        <v>0.43741898148148151</v>
      </c>
      <c r="E1070" s="50">
        <v>0.91887731481481483</v>
      </c>
      <c r="F1070" s="37">
        <f t="shared" si="373"/>
        <v>0.48145833333333332</v>
      </c>
      <c r="G1070" s="38">
        <v>11.5</v>
      </c>
      <c r="H1070" s="38">
        <f t="shared" si="374"/>
        <v>1.5</v>
      </c>
      <c r="I1070" s="17">
        <f t="shared" si="370"/>
        <v>10</v>
      </c>
      <c r="J1070" s="13">
        <f>IF(I1070-8&lt;0,0,(I1070-8))</f>
        <v>2</v>
      </c>
      <c r="K1070" s="38">
        <f t="shared" si="371"/>
        <v>2</v>
      </c>
      <c r="L1070" s="33">
        <f t="shared" si="372"/>
        <v>0</v>
      </c>
      <c r="M1070" s="38">
        <f t="shared" si="369"/>
        <v>288</v>
      </c>
      <c r="N1070" s="38"/>
      <c r="O1070" s="38"/>
      <c r="P1070" s="38"/>
      <c r="Q1070" s="38"/>
      <c r="R1070" s="38"/>
      <c r="S1070" s="38"/>
      <c r="T1070" s="38"/>
      <c r="U1070" s="38" t="s">
        <v>228</v>
      </c>
      <c r="V1070" s="151">
        <v>1150</v>
      </c>
      <c r="W1070" s="85" t="s">
        <v>28</v>
      </c>
    </row>
    <row r="1071" spans="1:23" x14ac:dyDescent="0.3">
      <c r="A1071" s="1"/>
      <c r="B1071" s="14">
        <v>999</v>
      </c>
      <c r="C1071" s="35">
        <v>43368</v>
      </c>
      <c r="D1071" s="50">
        <v>0.4581944444444444</v>
      </c>
      <c r="E1071" s="50">
        <v>0.92030092592592594</v>
      </c>
      <c r="F1071" s="37">
        <f t="shared" si="373"/>
        <v>0.46210648148148153</v>
      </c>
      <c r="G1071" s="38">
        <v>11</v>
      </c>
      <c r="H1071" s="38">
        <f t="shared" si="374"/>
        <v>1.5</v>
      </c>
      <c r="I1071" s="17">
        <f t="shared" si="370"/>
        <v>9.5</v>
      </c>
      <c r="J1071" s="13">
        <f t="shared" si="358"/>
        <v>0</v>
      </c>
      <c r="K1071" s="38">
        <f t="shared" si="371"/>
        <v>0</v>
      </c>
      <c r="L1071" s="33">
        <f t="shared" si="372"/>
        <v>0</v>
      </c>
      <c r="M1071" s="38">
        <f t="shared" si="369"/>
        <v>0</v>
      </c>
      <c r="N1071" s="38"/>
      <c r="O1071" s="38"/>
      <c r="P1071" s="38"/>
      <c r="Q1071" s="38"/>
      <c r="R1071" s="38"/>
      <c r="S1071" s="38"/>
      <c r="T1071" s="38"/>
      <c r="U1071" s="38"/>
      <c r="V1071" s="150"/>
      <c r="W1071" s="85"/>
    </row>
    <row r="1072" spans="1:23" x14ac:dyDescent="0.3">
      <c r="A1072" s="1"/>
      <c r="B1072" s="14">
        <v>1000</v>
      </c>
      <c r="C1072" s="36">
        <v>43369</v>
      </c>
      <c r="D1072" s="186" t="s">
        <v>25</v>
      </c>
      <c r="E1072" s="187"/>
      <c r="F1072" s="37"/>
      <c r="G1072" s="38"/>
      <c r="H1072" s="38"/>
      <c r="I1072" s="17"/>
      <c r="J1072" s="13">
        <f t="shared" si="358"/>
        <v>0</v>
      </c>
      <c r="K1072" s="38"/>
      <c r="L1072" s="33"/>
      <c r="M1072" s="38">
        <f t="shared" si="369"/>
        <v>0</v>
      </c>
      <c r="N1072" s="38"/>
      <c r="O1072" s="38"/>
      <c r="P1072" s="38"/>
      <c r="Q1072" s="38"/>
      <c r="R1072" s="38"/>
      <c r="S1072" s="38"/>
      <c r="T1072" s="38"/>
      <c r="U1072" s="38"/>
      <c r="V1072" s="150"/>
      <c r="W1072" s="85"/>
    </row>
    <row r="1073" spans="1:23" x14ac:dyDescent="0.3">
      <c r="A1073" s="1"/>
      <c r="B1073" s="14">
        <v>1001</v>
      </c>
      <c r="C1073" s="36">
        <v>43370</v>
      </c>
      <c r="D1073" s="186" t="s">
        <v>25</v>
      </c>
      <c r="E1073" s="187"/>
      <c r="F1073" s="37"/>
      <c r="G1073" s="38"/>
      <c r="H1073" s="38"/>
      <c r="I1073" s="17"/>
      <c r="J1073" s="13">
        <f t="shared" si="358"/>
        <v>0</v>
      </c>
      <c r="K1073" s="38"/>
      <c r="L1073" s="33"/>
      <c r="M1073" s="38">
        <f t="shared" si="369"/>
        <v>0</v>
      </c>
      <c r="N1073" s="38"/>
      <c r="O1073" s="38"/>
      <c r="P1073" s="38"/>
      <c r="Q1073" s="38"/>
      <c r="R1073" s="38"/>
      <c r="S1073" s="38"/>
      <c r="T1073" s="38"/>
      <c r="U1073" s="38"/>
      <c r="V1073" s="150"/>
      <c r="W1073" s="85"/>
    </row>
    <row r="1074" spans="1:23" x14ac:dyDescent="0.3">
      <c r="A1074" s="1"/>
      <c r="B1074" s="14">
        <v>1002</v>
      </c>
      <c r="C1074" s="36">
        <v>43371</v>
      </c>
      <c r="D1074" s="50">
        <v>0.45217592592592593</v>
      </c>
      <c r="E1074" s="50">
        <v>0.93751157407407415</v>
      </c>
      <c r="F1074" s="37">
        <f t="shared" si="373"/>
        <v>0.48533564814814822</v>
      </c>
      <c r="G1074" s="38">
        <v>11.5</v>
      </c>
      <c r="H1074" s="38">
        <f t="shared" si="374"/>
        <v>1.5</v>
      </c>
      <c r="I1074" s="17">
        <f t="shared" si="370"/>
        <v>10</v>
      </c>
      <c r="J1074" s="13">
        <f t="shared" si="358"/>
        <v>0</v>
      </c>
      <c r="K1074" s="38">
        <f t="shared" si="371"/>
        <v>0</v>
      </c>
      <c r="L1074" s="33">
        <f t="shared" si="372"/>
        <v>0</v>
      </c>
      <c r="M1074" s="38">
        <f t="shared" si="369"/>
        <v>0</v>
      </c>
      <c r="N1074" s="38"/>
      <c r="O1074" s="38"/>
      <c r="P1074" s="38"/>
      <c r="Q1074" s="38"/>
      <c r="R1074" s="38"/>
      <c r="S1074" s="38"/>
      <c r="T1074" s="38"/>
      <c r="U1074" s="38"/>
      <c r="V1074" s="150"/>
      <c r="W1074" s="85"/>
    </row>
    <row r="1075" spans="1:23" x14ac:dyDescent="0.3">
      <c r="A1075" s="1"/>
      <c r="B1075" s="14">
        <v>1003</v>
      </c>
      <c r="C1075" s="36">
        <v>43372</v>
      </c>
      <c r="D1075" s="50" t="s">
        <v>36</v>
      </c>
      <c r="E1075" s="50" t="s">
        <v>36</v>
      </c>
      <c r="F1075" s="37"/>
      <c r="G1075" s="38">
        <v>10.5</v>
      </c>
      <c r="H1075" s="38">
        <f t="shared" si="374"/>
        <v>1.5</v>
      </c>
      <c r="I1075" s="17">
        <f t="shared" si="370"/>
        <v>9</v>
      </c>
      <c r="J1075" s="13">
        <f t="shared" si="358"/>
        <v>0</v>
      </c>
      <c r="K1075" s="38">
        <f t="shared" si="371"/>
        <v>0</v>
      </c>
      <c r="L1075" s="33">
        <f t="shared" si="372"/>
        <v>0</v>
      </c>
      <c r="M1075" s="38">
        <f t="shared" si="369"/>
        <v>0</v>
      </c>
      <c r="N1075" s="38"/>
      <c r="O1075" s="38"/>
      <c r="P1075" s="38"/>
      <c r="Q1075" s="38"/>
      <c r="R1075" s="38"/>
      <c r="S1075" s="38"/>
      <c r="T1075" s="38"/>
      <c r="U1075" s="38"/>
      <c r="V1075" s="150"/>
      <c r="W1075" s="85"/>
    </row>
    <row r="1076" spans="1:23" x14ac:dyDescent="0.3">
      <c r="A1076" s="1"/>
      <c r="B1076" s="14">
        <v>1004</v>
      </c>
      <c r="C1076" s="36">
        <v>43373</v>
      </c>
      <c r="D1076" s="50" t="s">
        <v>36</v>
      </c>
      <c r="E1076" s="50" t="s">
        <v>36</v>
      </c>
      <c r="F1076" s="37"/>
      <c r="G1076" s="38">
        <v>8</v>
      </c>
      <c r="H1076" s="38">
        <f t="shared" si="374"/>
        <v>0.5</v>
      </c>
      <c r="I1076" s="17">
        <f t="shared" si="370"/>
        <v>7.5</v>
      </c>
      <c r="J1076" s="13">
        <f t="shared" si="358"/>
        <v>0</v>
      </c>
      <c r="K1076" s="38">
        <f t="shared" si="371"/>
        <v>0</v>
      </c>
      <c r="L1076" s="33">
        <f t="shared" si="372"/>
        <v>0</v>
      </c>
      <c r="M1076" s="38">
        <f t="shared" si="369"/>
        <v>0</v>
      </c>
      <c r="N1076" s="38"/>
      <c r="O1076" s="38"/>
      <c r="P1076" s="38"/>
      <c r="Q1076" s="38"/>
      <c r="R1076" s="38"/>
      <c r="S1076" s="38"/>
      <c r="T1076" s="38"/>
      <c r="U1076" s="38"/>
      <c r="V1076" s="150"/>
      <c r="W1076" s="85"/>
    </row>
    <row r="1077" spans="1:23" x14ac:dyDescent="0.3">
      <c r="A1077" s="8" t="s">
        <v>29</v>
      </c>
      <c r="B1077" s="14">
        <v>1005</v>
      </c>
      <c r="C1077" s="36">
        <v>43374</v>
      </c>
      <c r="D1077" s="25" t="s">
        <v>36</v>
      </c>
      <c r="E1077" s="25">
        <v>0.92225694444444439</v>
      </c>
      <c r="F1077" s="37"/>
      <c r="G1077" s="38">
        <v>11</v>
      </c>
      <c r="H1077" s="38">
        <f t="shared" si="374"/>
        <v>1.5</v>
      </c>
      <c r="I1077" s="17">
        <f t="shared" si="370"/>
        <v>9.5</v>
      </c>
      <c r="J1077" s="13">
        <f t="shared" ref="J1077:J1141" si="379">IF(I1077-10&lt;0,0,(I1077-10))</f>
        <v>0</v>
      </c>
      <c r="K1077" s="38">
        <f t="shared" si="371"/>
        <v>0</v>
      </c>
      <c r="L1077" s="33">
        <f t="shared" si="372"/>
        <v>0</v>
      </c>
      <c r="M1077" s="38">
        <f>IF(K1077="?",0,ROUND(111*4/3*K1077+111*5/3*L1077,0))</f>
        <v>0</v>
      </c>
      <c r="N1077" s="38"/>
      <c r="O1077" s="38"/>
      <c r="P1077" s="38"/>
      <c r="Q1077" s="38"/>
      <c r="R1077" s="38"/>
      <c r="S1077" s="38"/>
      <c r="T1077" s="38"/>
      <c r="U1077" s="38"/>
      <c r="V1077" s="150"/>
      <c r="W1077" s="85"/>
    </row>
    <row r="1078" spans="1:23" x14ac:dyDescent="0.3">
      <c r="A1078" s="1" t="s">
        <v>81</v>
      </c>
      <c r="B1078" s="14">
        <v>1006</v>
      </c>
      <c r="C1078" s="36">
        <v>43375</v>
      </c>
      <c r="D1078" s="25">
        <v>0.46144675925925926</v>
      </c>
      <c r="E1078" s="25">
        <v>0.91982638888888879</v>
      </c>
      <c r="F1078" s="37">
        <f t="shared" si="373"/>
        <v>0.45837962962962953</v>
      </c>
      <c r="G1078" s="38">
        <v>11</v>
      </c>
      <c r="H1078" s="38">
        <f t="shared" si="374"/>
        <v>1.5</v>
      </c>
      <c r="I1078" s="17">
        <f t="shared" si="370"/>
        <v>9.5</v>
      </c>
      <c r="J1078" s="13">
        <f t="shared" si="379"/>
        <v>0</v>
      </c>
      <c r="K1078" s="38">
        <f t="shared" si="371"/>
        <v>0</v>
      </c>
      <c r="L1078" s="33">
        <f t="shared" si="372"/>
        <v>0</v>
      </c>
      <c r="M1078" s="38">
        <f t="shared" ref="M1078:M1109" si="380">IF(K1078="?",0,ROUND(111*4/3*K1078+111*5/3*L1078,0))</f>
        <v>0</v>
      </c>
      <c r="N1078" s="38"/>
      <c r="O1078" s="38"/>
      <c r="P1078" s="38"/>
      <c r="Q1078" s="38"/>
      <c r="R1078" s="38"/>
      <c r="S1078" s="38"/>
      <c r="T1078" s="38"/>
      <c r="U1078" s="38"/>
      <c r="V1078" s="150"/>
      <c r="W1078" s="85"/>
    </row>
    <row r="1079" spans="1:23" x14ac:dyDescent="0.3">
      <c r="A1079" s="1" t="s">
        <v>90</v>
      </c>
      <c r="B1079" s="14">
        <v>1007</v>
      </c>
      <c r="C1079" s="36">
        <v>43376</v>
      </c>
      <c r="D1079" s="25">
        <v>0.47094907407407405</v>
      </c>
      <c r="E1079" s="25">
        <v>0.92377314814814815</v>
      </c>
      <c r="F1079" s="37">
        <f t="shared" si="373"/>
        <v>0.4528240740740741</v>
      </c>
      <c r="G1079" s="38">
        <v>11</v>
      </c>
      <c r="H1079" s="38">
        <f t="shared" si="374"/>
        <v>1.5</v>
      </c>
      <c r="I1079" s="17">
        <f t="shared" si="370"/>
        <v>9.5</v>
      </c>
      <c r="J1079" s="74">
        <f>IF(I1079-8&lt;0,0,(I1079-8))</f>
        <v>1.5</v>
      </c>
      <c r="K1079" s="38">
        <f t="shared" si="371"/>
        <v>1.5</v>
      </c>
      <c r="L1079" s="33">
        <f t="shared" si="372"/>
        <v>0</v>
      </c>
      <c r="M1079" s="38">
        <f t="shared" si="380"/>
        <v>222</v>
      </c>
      <c r="N1079" s="38"/>
      <c r="O1079" s="38"/>
      <c r="P1079" s="38"/>
      <c r="Q1079" s="38" t="s">
        <v>228</v>
      </c>
      <c r="R1079" s="38">
        <f>IF(I1079&gt;=8.5,ROUND((K1079*4/3*111)+((I1079-J1079-K1079)*5/3*111)+((I1079-8)*8/3*111),0),ROUND((2*4/3*111)+((I1079-2)*5/3*111),0))</f>
        <v>1869</v>
      </c>
      <c r="S1079" s="38"/>
      <c r="T1079" s="38"/>
      <c r="U1079" s="38"/>
      <c r="V1079" s="150"/>
      <c r="W1079" s="85"/>
    </row>
    <row r="1080" spans="1:23" x14ac:dyDescent="0.3">
      <c r="A1080" s="1" t="s">
        <v>82</v>
      </c>
      <c r="B1080" s="14">
        <v>1008</v>
      </c>
      <c r="C1080" s="36">
        <v>43377</v>
      </c>
      <c r="D1080" s="25">
        <v>0.47010416666666671</v>
      </c>
      <c r="E1080" s="25">
        <v>0.83818287037037031</v>
      </c>
      <c r="F1080" s="37">
        <f t="shared" si="373"/>
        <v>0.3680787037037036</v>
      </c>
      <c r="G1080" s="38">
        <v>9</v>
      </c>
      <c r="H1080" s="38">
        <f t="shared" si="374"/>
        <v>1.5</v>
      </c>
      <c r="I1080" s="17">
        <f t="shared" si="370"/>
        <v>7.5</v>
      </c>
      <c r="J1080" s="13">
        <f t="shared" si="379"/>
        <v>0</v>
      </c>
      <c r="K1080" s="38">
        <f t="shared" si="371"/>
        <v>0</v>
      </c>
      <c r="L1080" s="33">
        <f t="shared" si="372"/>
        <v>0</v>
      </c>
      <c r="M1080" s="38">
        <f t="shared" si="380"/>
        <v>0</v>
      </c>
      <c r="N1080" s="38"/>
      <c r="O1080" s="38"/>
      <c r="P1080" s="38"/>
      <c r="Q1080" s="38"/>
      <c r="R1080" s="38"/>
      <c r="S1080" s="38"/>
      <c r="T1080" s="38"/>
      <c r="U1080" s="38"/>
      <c r="V1080" s="150"/>
      <c r="W1080" s="85"/>
    </row>
    <row r="1081" spans="1:23" x14ac:dyDescent="0.3">
      <c r="A1081" s="1" t="s">
        <v>66</v>
      </c>
      <c r="B1081" s="14">
        <v>1009</v>
      </c>
      <c r="C1081" s="36">
        <v>43378</v>
      </c>
      <c r="D1081" s="25">
        <v>0.46796296296296297</v>
      </c>
      <c r="E1081" s="25">
        <v>0.83516203703703706</v>
      </c>
      <c r="F1081" s="37">
        <f t="shared" si="373"/>
        <v>0.36719907407407409</v>
      </c>
      <c r="G1081" s="38">
        <v>9</v>
      </c>
      <c r="H1081" s="38">
        <f t="shared" si="374"/>
        <v>1.5</v>
      </c>
      <c r="I1081" s="17">
        <f t="shared" si="370"/>
        <v>7.5</v>
      </c>
      <c r="J1081" s="13">
        <f t="shared" si="379"/>
        <v>0</v>
      </c>
      <c r="K1081" s="38">
        <f t="shared" si="371"/>
        <v>0</v>
      </c>
      <c r="L1081" s="33">
        <f t="shared" si="372"/>
        <v>0</v>
      </c>
      <c r="M1081" s="38">
        <f t="shared" si="380"/>
        <v>0</v>
      </c>
      <c r="N1081" s="38"/>
      <c r="O1081" s="38"/>
      <c r="P1081" s="38"/>
      <c r="Q1081" s="38"/>
      <c r="R1081" s="38"/>
      <c r="S1081" s="38"/>
      <c r="T1081" s="38"/>
      <c r="U1081" s="38"/>
      <c r="V1081" s="150"/>
      <c r="W1081" s="85"/>
    </row>
    <row r="1082" spans="1:23" x14ac:dyDescent="0.3">
      <c r="A1082" s="1"/>
      <c r="B1082" s="14">
        <v>1010</v>
      </c>
      <c r="C1082" s="36">
        <v>43379</v>
      </c>
      <c r="D1082" s="25">
        <v>0.44043981481481481</v>
      </c>
      <c r="E1082" s="25" t="s">
        <v>36</v>
      </c>
      <c r="F1082" s="37"/>
      <c r="G1082" s="38">
        <v>8.5</v>
      </c>
      <c r="H1082" s="38">
        <f t="shared" si="374"/>
        <v>0.5</v>
      </c>
      <c r="I1082" s="17">
        <f t="shared" si="370"/>
        <v>8</v>
      </c>
      <c r="J1082" s="13">
        <f t="shared" si="379"/>
        <v>0</v>
      </c>
      <c r="K1082" s="38">
        <f t="shared" si="371"/>
        <v>0</v>
      </c>
      <c r="L1082" s="33">
        <f t="shared" si="372"/>
        <v>0</v>
      </c>
      <c r="M1082" s="38">
        <f t="shared" si="380"/>
        <v>0</v>
      </c>
      <c r="N1082" s="38"/>
      <c r="O1082" s="38"/>
      <c r="P1082" s="38"/>
      <c r="Q1082" s="38"/>
      <c r="R1082" s="38"/>
      <c r="S1082" s="38"/>
      <c r="T1082" s="38"/>
      <c r="U1082" s="38"/>
      <c r="V1082" s="150"/>
      <c r="W1082" s="85"/>
    </row>
    <row r="1083" spans="1:23" x14ac:dyDescent="0.3">
      <c r="A1083" s="1"/>
      <c r="B1083" s="14">
        <v>1011</v>
      </c>
      <c r="C1083" s="36">
        <v>43380</v>
      </c>
      <c r="D1083" s="25" t="s">
        <v>36</v>
      </c>
      <c r="E1083" s="25" t="s">
        <v>36</v>
      </c>
      <c r="F1083" s="37"/>
      <c r="G1083" s="38">
        <v>8.5</v>
      </c>
      <c r="H1083" s="38">
        <f t="shared" si="374"/>
        <v>0.5</v>
      </c>
      <c r="I1083" s="17">
        <f t="shared" si="370"/>
        <v>8</v>
      </c>
      <c r="J1083" s="13">
        <f>IF(I1083-8&lt;0,0,(I1083-8))</f>
        <v>0</v>
      </c>
      <c r="K1083" s="38">
        <f t="shared" si="371"/>
        <v>0</v>
      </c>
      <c r="L1083" s="33">
        <f t="shared" si="372"/>
        <v>0</v>
      </c>
      <c r="M1083" s="38">
        <f t="shared" si="380"/>
        <v>0</v>
      </c>
      <c r="N1083" s="38"/>
      <c r="O1083" s="38"/>
      <c r="P1083" s="38"/>
      <c r="Q1083" s="38"/>
      <c r="R1083" s="38"/>
      <c r="S1083" s="38" t="s">
        <v>228</v>
      </c>
      <c r="T1083" s="121">
        <v>888</v>
      </c>
      <c r="U1083" s="38"/>
      <c r="V1083" s="150"/>
      <c r="W1083" s="85"/>
    </row>
    <row r="1084" spans="1:23" x14ac:dyDescent="0.3">
      <c r="A1084" s="1"/>
      <c r="B1084" s="14">
        <v>1012</v>
      </c>
      <c r="C1084" s="36">
        <v>43381</v>
      </c>
      <c r="D1084" s="25" t="s">
        <v>36</v>
      </c>
      <c r="E1084" s="25" t="s">
        <v>36</v>
      </c>
      <c r="F1084" s="37"/>
      <c r="G1084" s="38">
        <v>10</v>
      </c>
      <c r="H1084" s="38">
        <f t="shared" si="374"/>
        <v>1.5</v>
      </c>
      <c r="I1084" s="17">
        <f t="shared" si="370"/>
        <v>8.5</v>
      </c>
      <c r="J1084" s="13">
        <f t="shared" si="379"/>
        <v>0</v>
      </c>
      <c r="K1084" s="38">
        <f t="shared" si="371"/>
        <v>0</v>
      </c>
      <c r="L1084" s="33">
        <f t="shared" si="372"/>
        <v>0</v>
      </c>
      <c r="M1084" s="38">
        <f t="shared" si="380"/>
        <v>0</v>
      </c>
      <c r="N1084" s="38"/>
      <c r="O1084" s="38"/>
      <c r="P1084" s="38"/>
      <c r="Q1084" s="38"/>
      <c r="R1084" s="38"/>
      <c r="S1084" s="38"/>
      <c r="T1084" s="38"/>
      <c r="U1084" s="38"/>
      <c r="V1084" s="150"/>
      <c r="W1084" s="85"/>
    </row>
    <row r="1085" spans="1:23" x14ac:dyDescent="0.3">
      <c r="A1085" s="1"/>
      <c r="B1085" s="14">
        <v>1013</v>
      </c>
      <c r="C1085" s="36">
        <v>43382</v>
      </c>
      <c r="D1085" s="25">
        <v>0.46105324074074078</v>
      </c>
      <c r="E1085" s="25">
        <v>0.93837962962962962</v>
      </c>
      <c r="F1085" s="37">
        <f t="shared" si="373"/>
        <v>0.47732638888888884</v>
      </c>
      <c r="G1085" s="38">
        <v>11.5</v>
      </c>
      <c r="H1085" s="38">
        <f t="shared" si="374"/>
        <v>1.5</v>
      </c>
      <c r="I1085" s="17">
        <f t="shared" si="370"/>
        <v>10</v>
      </c>
      <c r="J1085" s="13">
        <f t="shared" si="379"/>
        <v>0</v>
      </c>
      <c r="K1085" s="38">
        <f t="shared" si="371"/>
        <v>0</v>
      </c>
      <c r="L1085" s="33">
        <f t="shared" si="372"/>
        <v>0</v>
      </c>
      <c r="M1085" s="38">
        <f t="shared" si="380"/>
        <v>0</v>
      </c>
      <c r="N1085" s="38"/>
      <c r="O1085" s="38"/>
      <c r="P1085" s="38"/>
      <c r="Q1085" s="38"/>
      <c r="R1085" s="38"/>
      <c r="S1085" s="38"/>
      <c r="T1085" s="38"/>
      <c r="U1085" s="38"/>
      <c r="V1085" s="150"/>
      <c r="W1085" s="85"/>
    </row>
    <row r="1086" spans="1:23" x14ac:dyDescent="0.3">
      <c r="A1086" s="1"/>
      <c r="B1086" s="14">
        <v>1014</v>
      </c>
      <c r="C1086" s="35">
        <v>43383</v>
      </c>
      <c r="D1086" s="25">
        <v>0.43942129629629628</v>
      </c>
      <c r="E1086" s="25">
        <v>0.93491898148148145</v>
      </c>
      <c r="F1086" s="37">
        <f t="shared" si="373"/>
        <v>0.49549768518518517</v>
      </c>
      <c r="G1086" s="38">
        <v>12</v>
      </c>
      <c r="H1086" s="38">
        <f t="shared" si="374"/>
        <v>1.5</v>
      </c>
      <c r="I1086" s="17">
        <f t="shared" si="370"/>
        <v>10.5</v>
      </c>
      <c r="J1086" s="13">
        <f>IF(I1086-8&lt;0,0,(I1086-8))</f>
        <v>2.5</v>
      </c>
      <c r="K1086" s="38">
        <f t="shared" si="371"/>
        <v>2</v>
      </c>
      <c r="L1086" s="33">
        <f t="shared" si="372"/>
        <v>0.5</v>
      </c>
      <c r="M1086" s="38">
        <f t="shared" si="380"/>
        <v>389</v>
      </c>
      <c r="N1086" s="38"/>
      <c r="O1086" s="38"/>
      <c r="P1086" s="38"/>
      <c r="Q1086" s="38"/>
      <c r="R1086" s="38"/>
      <c r="S1086" s="38"/>
      <c r="T1086" s="38"/>
      <c r="U1086" s="38" t="s">
        <v>228</v>
      </c>
      <c r="V1086" s="151">
        <v>1277</v>
      </c>
      <c r="W1086" s="85" t="s">
        <v>10</v>
      </c>
    </row>
    <row r="1087" spans="1:23" x14ac:dyDescent="0.3">
      <c r="A1087" s="1"/>
      <c r="B1087" s="14">
        <v>1015</v>
      </c>
      <c r="C1087" s="36">
        <v>43384</v>
      </c>
      <c r="D1087" s="178" t="s">
        <v>25</v>
      </c>
      <c r="E1087" s="179"/>
      <c r="F1087" s="37"/>
      <c r="G1087" s="38"/>
      <c r="H1087" s="38"/>
      <c r="I1087" s="17"/>
      <c r="J1087" s="13">
        <f t="shared" si="379"/>
        <v>0</v>
      </c>
      <c r="K1087" s="38"/>
      <c r="L1087" s="33"/>
      <c r="M1087" s="38">
        <f t="shared" si="380"/>
        <v>0</v>
      </c>
      <c r="N1087" s="38"/>
      <c r="O1087" s="38"/>
      <c r="P1087" s="38"/>
      <c r="Q1087" s="38"/>
      <c r="R1087" s="38"/>
      <c r="S1087" s="38"/>
      <c r="T1087" s="38"/>
      <c r="U1087" s="38"/>
      <c r="V1087" s="150"/>
      <c r="W1087" s="85"/>
    </row>
    <row r="1088" spans="1:23" x14ac:dyDescent="0.3">
      <c r="A1088" s="1"/>
      <c r="B1088" s="14">
        <v>1016</v>
      </c>
      <c r="C1088" s="36">
        <v>43385</v>
      </c>
      <c r="D1088" s="25">
        <v>0.54806712962962967</v>
      </c>
      <c r="E1088" s="25">
        <v>0.94409722222222225</v>
      </c>
      <c r="F1088" s="37">
        <f t="shared" si="373"/>
        <v>0.39603009259259259</v>
      </c>
      <c r="G1088" s="38">
        <v>9.5</v>
      </c>
      <c r="H1088" s="38">
        <f t="shared" si="374"/>
        <v>1.5</v>
      </c>
      <c r="I1088" s="17">
        <f t="shared" si="370"/>
        <v>8</v>
      </c>
      <c r="J1088" s="13">
        <f t="shared" si="379"/>
        <v>0</v>
      </c>
      <c r="K1088" s="38">
        <f t="shared" si="371"/>
        <v>0</v>
      </c>
      <c r="L1088" s="33">
        <f t="shared" si="372"/>
        <v>0</v>
      </c>
      <c r="M1088" s="38">
        <f t="shared" si="380"/>
        <v>0</v>
      </c>
      <c r="N1088" s="38"/>
      <c r="O1088" s="38"/>
      <c r="P1088" s="38"/>
      <c r="Q1088" s="38"/>
      <c r="R1088" s="38"/>
      <c r="S1088" s="38"/>
      <c r="T1088" s="38"/>
      <c r="U1088" s="38"/>
      <c r="V1088" s="150"/>
      <c r="W1088" s="85"/>
    </row>
    <row r="1089" spans="1:23" x14ac:dyDescent="0.3">
      <c r="A1089" s="1"/>
      <c r="B1089" s="14">
        <v>1017</v>
      </c>
      <c r="C1089" s="36">
        <v>43386</v>
      </c>
      <c r="D1089" s="25">
        <v>0.49836805555555558</v>
      </c>
      <c r="E1089" s="25">
        <v>0.93841435185185185</v>
      </c>
      <c r="F1089" s="37">
        <f t="shared" si="373"/>
        <v>0.44004629629629627</v>
      </c>
      <c r="G1089" s="38">
        <v>10.5</v>
      </c>
      <c r="H1089" s="38">
        <f t="shared" si="374"/>
        <v>1.5</v>
      </c>
      <c r="I1089" s="17">
        <f t="shared" si="370"/>
        <v>9</v>
      </c>
      <c r="J1089" s="13">
        <f t="shared" si="379"/>
        <v>0</v>
      </c>
      <c r="K1089" s="38">
        <f t="shared" si="371"/>
        <v>0</v>
      </c>
      <c r="L1089" s="33">
        <f t="shared" si="372"/>
        <v>0</v>
      </c>
      <c r="M1089" s="38">
        <f t="shared" si="380"/>
        <v>0</v>
      </c>
      <c r="N1089" s="38"/>
      <c r="O1089" s="38"/>
      <c r="P1089" s="38"/>
      <c r="Q1089" s="38"/>
      <c r="R1089" s="38"/>
      <c r="S1089" s="38"/>
      <c r="T1089" s="38"/>
      <c r="U1089" s="38"/>
      <c r="V1089" s="150"/>
      <c r="W1089" s="85"/>
    </row>
    <row r="1090" spans="1:23" x14ac:dyDescent="0.3">
      <c r="A1090" s="1"/>
      <c r="B1090" s="14">
        <v>1018</v>
      </c>
      <c r="C1090" s="36">
        <v>43387</v>
      </c>
      <c r="D1090" s="25" t="s">
        <v>36</v>
      </c>
      <c r="E1090" s="25" t="s">
        <v>36</v>
      </c>
      <c r="F1090" s="37"/>
      <c r="G1090" s="38">
        <v>10</v>
      </c>
      <c r="H1090" s="38">
        <f t="shared" si="374"/>
        <v>1.5</v>
      </c>
      <c r="I1090" s="17">
        <f t="shared" si="370"/>
        <v>8.5</v>
      </c>
      <c r="J1090" s="13">
        <f t="shared" si="379"/>
        <v>0</v>
      </c>
      <c r="K1090" s="38">
        <f t="shared" si="371"/>
        <v>0</v>
      </c>
      <c r="L1090" s="33">
        <f t="shared" si="372"/>
        <v>0</v>
      </c>
      <c r="M1090" s="38">
        <f t="shared" si="380"/>
        <v>0</v>
      </c>
      <c r="N1090" s="38"/>
      <c r="O1090" s="38"/>
      <c r="P1090" s="38"/>
      <c r="Q1090" s="38"/>
      <c r="R1090" s="38"/>
      <c r="S1090" s="38"/>
      <c r="T1090" s="38"/>
      <c r="U1090" s="38"/>
      <c r="V1090" s="150"/>
      <c r="W1090" s="85"/>
    </row>
    <row r="1091" spans="1:23" x14ac:dyDescent="0.3">
      <c r="A1091" s="1"/>
      <c r="B1091" s="14">
        <v>1019</v>
      </c>
      <c r="C1091" s="36">
        <v>43388</v>
      </c>
      <c r="D1091" s="178" t="s">
        <v>25</v>
      </c>
      <c r="E1091" s="179"/>
      <c r="F1091" s="37"/>
      <c r="G1091" s="38"/>
      <c r="H1091" s="38"/>
      <c r="I1091" s="17"/>
      <c r="J1091" s="13">
        <f t="shared" si="379"/>
        <v>0</v>
      </c>
      <c r="K1091" s="38"/>
      <c r="L1091" s="33"/>
      <c r="M1091" s="38">
        <f t="shared" si="380"/>
        <v>0</v>
      </c>
      <c r="N1091" s="38"/>
      <c r="O1091" s="38"/>
      <c r="P1091" s="38"/>
      <c r="Q1091" s="38"/>
      <c r="R1091" s="38"/>
      <c r="S1091" s="38"/>
      <c r="T1091" s="38"/>
      <c r="U1091" s="38"/>
      <c r="V1091" s="150"/>
      <c r="W1091" s="85"/>
    </row>
    <row r="1092" spans="1:23" x14ac:dyDescent="0.3">
      <c r="A1092" s="1"/>
      <c r="B1092" s="14">
        <v>1020</v>
      </c>
      <c r="C1092" s="36">
        <v>43389</v>
      </c>
      <c r="D1092" s="25">
        <v>0.45872685185185186</v>
      </c>
      <c r="E1092" s="25">
        <v>0.89752314814814815</v>
      </c>
      <c r="F1092" s="37">
        <f t="shared" si="373"/>
        <v>0.4387962962962963</v>
      </c>
      <c r="G1092" s="38">
        <v>10.5</v>
      </c>
      <c r="H1092" s="38">
        <f t="shared" si="374"/>
        <v>1.5</v>
      </c>
      <c r="I1092" s="17">
        <f t="shared" si="370"/>
        <v>9</v>
      </c>
      <c r="J1092" s="13">
        <f t="shared" si="379"/>
        <v>0</v>
      </c>
      <c r="K1092" s="38">
        <f t="shared" si="371"/>
        <v>0</v>
      </c>
      <c r="L1092" s="33">
        <f t="shared" si="372"/>
        <v>0</v>
      </c>
      <c r="M1092" s="38">
        <f t="shared" si="380"/>
        <v>0</v>
      </c>
      <c r="N1092" s="38">
        <v>2</v>
      </c>
      <c r="O1092" s="38">
        <v>4</v>
      </c>
      <c r="P1092" s="38">
        <f>IF(O1092&gt;6,ROUND(N1092*4/3*111+6*5/3*111+(O1092-6)*8/3*111,0),ROUND(N1092*4/3*111+O1092*5/3*111,0))</f>
        <v>1036</v>
      </c>
      <c r="Q1092" s="38"/>
      <c r="R1092" s="38"/>
      <c r="S1092" s="38"/>
      <c r="T1092" s="38"/>
      <c r="U1092" s="38"/>
      <c r="V1092" s="150"/>
      <c r="W1092" s="85"/>
    </row>
    <row r="1093" spans="1:23" x14ac:dyDescent="0.3">
      <c r="A1093" s="1"/>
      <c r="B1093" s="14">
        <v>1021</v>
      </c>
      <c r="C1093" s="36">
        <v>43390</v>
      </c>
      <c r="D1093" s="178" t="s">
        <v>25</v>
      </c>
      <c r="E1093" s="179"/>
      <c r="F1093" s="37"/>
      <c r="G1093" s="38"/>
      <c r="H1093" s="38"/>
      <c r="I1093" s="17"/>
      <c r="J1093" s="13">
        <f t="shared" si="379"/>
        <v>0</v>
      </c>
      <c r="K1093" s="38"/>
      <c r="L1093" s="33"/>
      <c r="M1093" s="38">
        <f t="shared" si="380"/>
        <v>0</v>
      </c>
      <c r="N1093" s="38"/>
      <c r="O1093" s="38"/>
      <c r="P1093" s="38"/>
      <c r="Q1093" s="38"/>
      <c r="R1093" s="38"/>
      <c r="S1093" s="38"/>
      <c r="T1093" s="38"/>
      <c r="U1093" s="38"/>
      <c r="V1093" s="150"/>
      <c r="W1093" s="85"/>
    </row>
    <row r="1094" spans="1:23" x14ac:dyDescent="0.3">
      <c r="A1094" s="1"/>
      <c r="B1094" s="14">
        <v>1022</v>
      </c>
      <c r="C1094" s="36">
        <v>43391</v>
      </c>
      <c r="D1094" s="25" t="s">
        <v>36</v>
      </c>
      <c r="E1094" s="25" t="s">
        <v>36</v>
      </c>
      <c r="F1094" s="37"/>
      <c r="G1094" s="38">
        <v>11.5</v>
      </c>
      <c r="H1094" s="38">
        <f t="shared" si="374"/>
        <v>1.5</v>
      </c>
      <c r="I1094" s="17">
        <f t="shared" si="370"/>
        <v>10</v>
      </c>
      <c r="J1094" s="13">
        <f t="shared" si="379"/>
        <v>0</v>
      </c>
      <c r="K1094" s="38">
        <f t="shared" si="371"/>
        <v>0</v>
      </c>
      <c r="L1094" s="33">
        <f t="shared" si="372"/>
        <v>0</v>
      </c>
      <c r="M1094" s="38">
        <f t="shared" si="380"/>
        <v>0</v>
      </c>
      <c r="N1094" s="38">
        <v>2</v>
      </c>
      <c r="O1094" s="38">
        <v>8</v>
      </c>
      <c r="P1094" s="38">
        <f>IF(O1094&gt;6,ROUND(N1094*4/3*111+6*5/3*111+(O1094-6)*8/3*111,0),ROUND(N1094*4/3*111+O1094*5/3*111,0))</f>
        <v>1998</v>
      </c>
      <c r="Q1094" s="38"/>
      <c r="R1094" s="38"/>
      <c r="S1094" s="38"/>
      <c r="T1094" s="38"/>
      <c r="U1094" s="38"/>
      <c r="V1094" s="150"/>
      <c r="W1094" s="85"/>
    </row>
    <row r="1095" spans="1:23" x14ac:dyDescent="0.3">
      <c r="A1095" s="1"/>
      <c r="B1095" s="14"/>
      <c r="C1095" s="19" t="s">
        <v>5</v>
      </c>
      <c r="D1095" s="19"/>
      <c r="E1095" s="19"/>
      <c r="F1095" s="20"/>
      <c r="G1095" s="21">
        <f t="shared" ref="G1095:M1095" si="381">SUM(G1067:G1094)</f>
        <v>228</v>
      </c>
      <c r="H1095" s="21">
        <f t="shared" si="381"/>
        <v>30</v>
      </c>
      <c r="I1095" s="21">
        <f t="shared" si="381"/>
        <v>198</v>
      </c>
      <c r="J1095" s="21">
        <f t="shared" si="381"/>
        <v>6</v>
      </c>
      <c r="K1095" s="21">
        <f t="shared" si="381"/>
        <v>5.5</v>
      </c>
      <c r="L1095" s="111">
        <f t="shared" si="381"/>
        <v>0.5</v>
      </c>
      <c r="M1095" s="21">
        <f t="shared" si="381"/>
        <v>899</v>
      </c>
      <c r="N1095" s="21">
        <f t="shared" ref="N1095:P1095" si="382">SUM(N1067:N1094)</f>
        <v>4</v>
      </c>
      <c r="O1095" s="21">
        <f t="shared" si="382"/>
        <v>12</v>
      </c>
      <c r="P1095" s="21">
        <f t="shared" si="382"/>
        <v>3034</v>
      </c>
      <c r="Q1095" s="21">
        <v>1</v>
      </c>
      <c r="R1095" s="21">
        <f t="shared" ref="R1095:V1095" si="383">SUM(R1067:R1094)</f>
        <v>1869</v>
      </c>
      <c r="S1095" s="21">
        <v>1</v>
      </c>
      <c r="T1095" s="21">
        <f t="shared" si="383"/>
        <v>888</v>
      </c>
      <c r="U1095" s="21">
        <v>2</v>
      </c>
      <c r="V1095" s="21">
        <f t="shared" si="383"/>
        <v>2427</v>
      </c>
      <c r="W1095" s="106" t="s">
        <v>52</v>
      </c>
    </row>
    <row r="1096" spans="1:23" ht="32.4" x14ac:dyDescent="0.3">
      <c r="A1096" s="48"/>
      <c r="B1096" s="126"/>
      <c r="C1096" s="116" t="s">
        <v>230</v>
      </c>
      <c r="D1096" s="109"/>
      <c r="E1096" s="110"/>
      <c r="F1096" s="20"/>
      <c r="G1096" s="21">
        <f>G1095-G1079-G1083</f>
        <v>208.5</v>
      </c>
      <c r="H1096" s="21">
        <f t="shared" ref="H1096" si="384">H1095-H1079-H1083</f>
        <v>28</v>
      </c>
      <c r="I1096" s="21">
        <f>I1095-I1079-I1083-J1070-J1086</f>
        <v>176</v>
      </c>
      <c r="J1096" s="21">
        <f>J1095-J1079-J1083-J1086-J1070</f>
        <v>0</v>
      </c>
      <c r="K1096" s="21">
        <f t="shared" ref="K1096:M1096" si="385">K1095-K1079-K1083-K1086-K1070</f>
        <v>0</v>
      </c>
      <c r="L1096" s="21">
        <f t="shared" si="385"/>
        <v>0</v>
      </c>
      <c r="M1096" s="21">
        <f t="shared" si="385"/>
        <v>0</v>
      </c>
      <c r="N1096" s="21">
        <f t="shared" ref="N1096:P1096" si="386">N1095</f>
        <v>4</v>
      </c>
      <c r="O1096" s="21">
        <f t="shared" si="386"/>
        <v>12</v>
      </c>
      <c r="P1096" s="21">
        <f t="shared" si="386"/>
        <v>3034</v>
      </c>
      <c r="Q1096" s="21">
        <f t="shared" ref="Q1096:V1096" si="387">Q1095</f>
        <v>1</v>
      </c>
      <c r="R1096" s="21">
        <f t="shared" si="387"/>
        <v>1869</v>
      </c>
      <c r="S1096" s="21">
        <f t="shared" si="387"/>
        <v>1</v>
      </c>
      <c r="T1096" s="21">
        <f t="shared" si="387"/>
        <v>888</v>
      </c>
      <c r="U1096" s="21">
        <f t="shared" si="387"/>
        <v>2</v>
      </c>
      <c r="V1096" s="21">
        <f t="shared" si="387"/>
        <v>2427</v>
      </c>
      <c r="W1096" s="21"/>
    </row>
    <row r="1097" spans="1:23" x14ac:dyDescent="0.3">
      <c r="A1097" s="1"/>
      <c r="B1097" s="14">
        <v>1023</v>
      </c>
      <c r="C1097" s="69">
        <v>43392</v>
      </c>
      <c r="D1097" s="184" t="s">
        <v>25</v>
      </c>
      <c r="E1097" s="185"/>
      <c r="F1097" s="70"/>
      <c r="G1097" s="56"/>
      <c r="H1097" s="55"/>
      <c r="I1097" s="55"/>
      <c r="J1097" s="57">
        <f t="shared" si="379"/>
        <v>0</v>
      </c>
      <c r="K1097" s="56"/>
      <c r="L1097" s="67"/>
      <c r="M1097" s="56">
        <f t="shared" si="380"/>
        <v>0</v>
      </c>
      <c r="N1097" s="56"/>
      <c r="O1097" s="56"/>
      <c r="P1097" s="56"/>
      <c r="Q1097" s="56"/>
      <c r="R1097" s="56"/>
      <c r="S1097" s="56"/>
      <c r="T1097" s="56"/>
      <c r="U1097" s="56"/>
      <c r="V1097" s="71"/>
      <c r="W1097" s="85"/>
    </row>
    <row r="1098" spans="1:23" x14ac:dyDescent="0.3">
      <c r="A1098" s="1"/>
      <c r="B1098" s="14">
        <v>1024</v>
      </c>
      <c r="C1098" s="69">
        <v>43393</v>
      </c>
      <c r="D1098" s="62">
        <v>0.44596064814814818</v>
      </c>
      <c r="E1098" s="62">
        <v>0.96187500000000004</v>
      </c>
      <c r="F1098" s="70">
        <f t="shared" si="373"/>
        <v>0.51591435185185186</v>
      </c>
      <c r="G1098" s="56">
        <v>12.5</v>
      </c>
      <c r="H1098" s="55">
        <f t="shared" si="374"/>
        <v>1.5</v>
      </c>
      <c r="I1098" s="55">
        <f t="shared" si="370"/>
        <v>11</v>
      </c>
      <c r="J1098" s="57">
        <f t="shared" si="379"/>
        <v>1</v>
      </c>
      <c r="K1098" s="56">
        <f t="shared" si="371"/>
        <v>1</v>
      </c>
      <c r="L1098" s="67">
        <f t="shared" si="372"/>
        <v>0</v>
      </c>
      <c r="M1098" s="56">
        <f t="shared" si="380"/>
        <v>148</v>
      </c>
      <c r="N1098" s="56"/>
      <c r="O1098" s="56"/>
      <c r="P1098" s="56"/>
      <c r="Q1098" s="56"/>
      <c r="R1098" s="56"/>
      <c r="S1098" s="56"/>
      <c r="T1098" s="56"/>
      <c r="U1098" s="56"/>
      <c r="V1098" s="71"/>
      <c r="W1098" s="85"/>
    </row>
    <row r="1099" spans="1:23" x14ac:dyDescent="0.3">
      <c r="A1099" s="1"/>
      <c r="B1099" s="14">
        <v>1025</v>
      </c>
      <c r="C1099" s="69">
        <v>43394</v>
      </c>
      <c r="D1099" s="62" t="s">
        <v>36</v>
      </c>
      <c r="E1099" s="62" t="s">
        <v>36</v>
      </c>
      <c r="F1099" s="70"/>
      <c r="G1099" s="56">
        <v>8</v>
      </c>
      <c r="H1099" s="55">
        <f t="shared" si="374"/>
        <v>0.5</v>
      </c>
      <c r="I1099" s="55">
        <f t="shared" si="370"/>
        <v>7.5</v>
      </c>
      <c r="J1099" s="57">
        <f t="shared" si="379"/>
        <v>0</v>
      </c>
      <c r="K1099" s="56">
        <f t="shared" si="371"/>
        <v>0</v>
      </c>
      <c r="L1099" s="67">
        <f t="shared" si="372"/>
        <v>0</v>
      </c>
      <c r="M1099" s="56">
        <f t="shared" si="380"/>
        <v>0</v>
      </c>
      <c r="N1099" s="56"/>
      <c r="O1099" s="56"/>
      <c r="P1099" s="56"/>
      <c r="Q1099" s="56"/>
      <c r="R1099" s="56"/>
      <c r="S1099" s="56"/>
      <c r="T1099" s="56"/>
      <c r="U1099" s="56"/>
      <c r="V1099" s="71"/>
      <c r="W1099" s="85"/>
    </row>
    <row r="1100" spans="1:23" x14ac:dyDescent="0.3">
      <c r="A1100" s="1"/>
      <c r="B1100" s="14">
        <v>1026</v>
      </c>
      <c r="C1100" s="69">
        <v>43395</v>
      </c>
      <c r="D1100" s="62">
        <v>0.50208333333333333</v>
      </c>
      <c r="E1100" s="62">
        <v>0.90516203703703713</v>
      </c>
      <c r="F1100" s="70">
        <f t="shared" si="373"/>
        <v>0.4030787037037038</v>
      </c>
      <c r="G1100" s="56">
        <v>9.5</v>
      </c>
      <c r="H1100" s="55">
        <f t="shared" si="374"/>
        <v>1.5</v>
      </c>
      <c r="I1100" s="55">
        <f t="shared" si="370"/>
        <v>8</v>
      </c>
      <c r="J1100" s="57">
        <f t="shared" si="379"/>
        <v>0</v>
      </c>
      <c r="K1100" s="56">
        <f t="shared" si="371"/>
        <v>0</v>
      </c>
      <c r="L1100" s="67">
        <f t="shared" si="372"/>
        <v>0</v>
      </c>
      <c r="M1100" s="56">
        <f t="shared" si="380"/>
        <v>0</v>
      </c>
      <c r="N1100" s="56"/>
      <c r="O1100" s="56"/>
      <c r="P1100" s="56"/>
      <c r="Q1100" s="56"/>
      <c r="R1100" s="56"/>
      <c r="S1100" s="56"/>
      <c r="T1100" s="56"/>
      <c r="U1100" s="56"/>
      <c r="V1100" s="71"/>
      <c r="W1100" s="85"/>
    </row>
    <row r="1101" spans="1:23" x14ac:dyDescent="0.3">
      <c r="A1101" s="1"/>
      <c r="B1101" s="14">
        <v>1027</v>
      </c>
      <c r="C1101" s="69">
        <v>43396</v>
      </c>
      <c r="D1101" s="62">
        <v>0.4931018518518519</v>
      </c>
      <c r="E1101" s="62">
        <v>0.8984375</v>
      </c>
      <c r="F1101" s="70">
        <f t="shared" si="373"/>
        <v>0.4053356481481481</v>
      </c>
      <c r="G1101" s="56">
        <v>9.5</v>
      </c>
      <c r="H1101" s="55">
        <f t="shared" si="374"/>
        <v>1.5</v>
      </c>
      <c r="I1101" s="55">
        <f t="shared" si="370"/>
        <v>8</v>
      </c>
      <c r="J1101" s="57">
        <f t="shared" si="379"/>
        <v>0</v>
      </c>
      <c r="K1101" s="56">
        <f t="shared" si="371"/>
        <v>0</v>
      </c>
      <c r="L1101" s="67">
        <f t="shared" si="372"/>
        <v>0</v>
      </c>
      <c r="M1101" s="56">
        <f t="shared" si="380"/>
        <v>0</v>
      </c>
      <c r="N1101" s="56"/>
      <c r="O1101" s="56"/>
      <c r="P1101" s="56"/>
      <c r="Q1101" s="56"/>
      <c r="R1101" s="56"/>
      <c r="S1101" s="56"/>
      <c r="T1101" s="56"/>
      <c r="U1101" s="56"/>
      <c r="V1101" s="71"/>
      <c r="W1101" s="85"/>
    </row>
    <row r="1102" spans="1:23" x14ac:dyDescent="0.3">
      <c r="A1102" s="1"/>
      <c r="B1102" s="14">
        <v>1028</v>
      </c>
      <c r="C1102" s="69">
        <v>43397</v>
      </c>
      <c r="D1102" s="62">
        <v>0.49081018518518515</v>
      </c>
      <c r="E1102" s="62">
        <v>0.9490277777777778</v>
      </c>
      <c r="F1102" s="70">
        <f t="shared" si="373"/>
        <v>0.45821759259259265</v>
      </c>
      <c r="G1102" s="56">
        <v>11</v>
      </c>
      <c r="H1102" s="55">
        <f t="shared" si="374"/>
        <v>1.5</v>
      </c>
      <c r="I1102" s="55">
        <f t="shared" si="370"/>
        <v>9.5</v>
      </c>
      <c r="J1102" s="57">
        <f>IF(I1102-8&lt;0,0,(I1102-8))</f>
        <v>1.5</v>
      </c>
      <c r="K1102" s="56">
        <f t="shared" si="371"/>
        <v>1.5</v>
      </c>
      <c r="L1102" s="67">
        <f t="shared" si="372"/>
        <v>0</v>
      </c>
      <c r="M1102" s="56">
        <f t="shared" si="380"/>
        <v>222</v>
      </c>
      <c r="N1102" s="56"/>
      <c r="O1102" s="56"/>
      <c r="P1102" s="56"/>
      <c r="Q1102" s="56" t="s">
        <v>252</v>
      </c>
      <c r="R1102" s="56">
        <f>IF(I1102&gt;=8.5,ROUND((K1102*4/3*111)+((I1102-J1102-K1102)*5/3*111)+((I1102-8)*8/3*111),0),ROUND((2*4/3*111)+((I1102-2)*5/3*111),0))</f>
        <v>1869</v>
      </c>
      <c r="S1102" s="56"/>
      <c r="T1102" s="56"/>
      <c r="U1102" s="56"/>
      <c r="V1102" s="71"/>
      <c r="W1102" s="85"/>
    </row>
    <row r="1103" spans="1:23" x14ac:dyDescent="0.3">
      <c r="A1103" s="1"/>
      <c r="B1103" s="14">
        <v>1029</v>
      </c>
      <c r="C1103" s="69">
        <v>43398</v>
      </c>
      <c r="D1103" s="62">
        <v>0.47925925925925927</v>
      </c>
      <c r="E1103" s="62">
        <v>0.91690972222222211</v>
      </c>
      <c r="F1103" s="70">
        <f t="shared" si="373"/>
        <v>0.43765046296296284</v>
      </c>
      <c r="G1103" s="56">
        <v>10.5</v>
      </c>
      <c r="H1103" s="55">
        <f t="shared" si="374"/>
        <v>1.5</v>
      </c>
      <c r="I1103" s="55">
        <f t="shared" si="370"/>
        <v>9</v>
      </c>
      <c r="J1103" s="57">
        <f t="shared" si="379"/>
        <v>0</v>
      </c>
      <c r="K1103" s="56">
        <f t="shared" si="371"/>
        <v>0</v>
      </c>
      <c r="L1103" s="67">
        <f t="shared" si="372"/>
        <v>0</v>
      </c>
      <c r="M1103" s="56">
        <f t="shared" si="380"/>
        <v>0</v>
      </c>
      <c r="N1103" s="56"/>
      <c r="O1103" s="56"/>
      <c r="P1103" s="56"/>
      <c r="Q1103" s="56"/>
      <c r="R1103" s="56"/>
      <c r="S1103" s="56"/>
      <c r="T1103" s="56"/>
      <c r="U1103" s="56"/>
      <c r="V1103" s="71"/>
      <c r="W1103" s="85"/>
    </row>
    <row r="1104" spans="1:23" x14ac:dyDescent="0.3">
      <c r="A1104" s="1"/>
      <c r="B1104" s="14">
        <v>1030</v>
      </c>
      <c r="C1104" s="69">
        <v>43399</v>
      </c>
      <c r="D1104" s="62" t="s">
        <v>36</v>
      </c>
      <c r="E1104" s="62">
        <v>0.92168981481481482</v>
      </c>
      <c r="F1104" s="70"/>
      <c r="G1104" s="56">
        <v>10</v>
      </c>
      <c r="H1104" s="55">
        <f t="shared" si="374"/>
        <v>1.5</v>
      </c>
      <c r="I1104" s="55">
        <f t="shared" si="370"/>
        <v>8.5</v>
      </c>
      <c r="J1104" s="57">
        <f t="shared" si="379"/>
        <v>0</v>
      </c>
      <c r="K1104" s="56">
        <f t="shared" si="371"/>
        <v>0</v>
      </c>
      <c r="L1104" s="67">
        <f t="shared" si="372"/>
        <v>0</v>
      </c>
      <c r="M1104" s="56">
        <f t="shared" si="380"/>
        <v>0</v>
      </c>
      <c r="N1104" s="56"/>
      <c r="O1104" s="56"/>
      <c r="P1104" s="56"/>
      <c r="Q1104" s="56"/>
      <c r="R1104" s="56"/>
      <c r="S1104" s="56"/>
      <c r="T1104" s="56"/>
      <c r="U1104" s="56"/>
      <c r="V1104" s="71"/>
      <c r="W1104" s="85"/>
    </row>
    <row r="1105" spans="1:23" x14ac:dyDescent="0.3">
      <c r="A1105" s="1"/>
      <c r="B1105" s="14">
        <v>1031</v>
      </c>
      <c r="C1105" s="69">
        <v>43400</v>
      </c>
      <c r="D1105" s="62">
        <v>0.49561342592592594</v>
      </c>
      <c r="E1105" s="62">
        <v>0.95877314814814818</v>
      </c>
      <c r="F1105" s="70">
        <f t="shared" si="373"/>
        <v>0.46315972222222224</v>
      </c>
      <c r="G1105" s="56">
        <v>11</v>
      </c>
      <c r="H1105" s="55">
        <f t="shared" si="374"/>
        <v>1.5</v>
      </c>
      <c r="I1105" s="55">
        <f t="shared" si="370"/>
        <v>9.5</v>
      </c>
      <c r="J1105" s="57">
        <f t="shared" si="379"/>
        <v>0</v>
      </c>
      <c r="K1105" s="56">
        <f t="shared" si="371"/>
        <v>0</v>
      </c>
      <c r="L1105" s="67">
        <f t="shared" si="372"/>
        <v>0</v>
      </c>
      <c r="M1105" s="56">
        <f t="shared" si="380"/>
        <v>0</v>
      </c>
      <c r="N1105" s="56"/>
      <c r="O1105" s="56"/>
      <c r="P1105" s="56"/>
      <c r="Q1105" s="56"/>
      <c r="R1105" s="56"/>
      <c r="S1105" s="56"/>
      <c r="T1105" s="56"/>
      <c r="U1105" s="56"/>
      <c r="V1105" s="71"/>
      <c r="W1105" s="85"/>
    </row>
    <row r="1106" spans="1:23" x14ac:dyDescent="0.3">
      <c r="A1106" s="1"/>
      <c r="B1106" s="14">
        <v>1032</v>
      </c>
      <c r="C1106" s="69">
        <v>43401</v>
      </c>
      <c r="D1106" s="62">
        <v>0.4786111111111111</v>
      </c>
      <c r="E1106" s="62">
        <v>0.94680555555555557</v>
      </c>
      <c r="F1106" s="70">
        <f t="shared" si="373"/>
        <v>0.46819444444444447</v>
      </c>
      <c r="G1106" s="56">
        <v>11</v>
      </c>
      <c r="H1106" s="55">
        <f t="shared" si="374"/>
        <v>1.5</v>
      </c>
      <c r="I1106" s="55">
        <f t="shared" si="370"/>
        <v>9.5</v>
      </c>
      <c r="J1106" s="57">
        <f>IF(I1106-8&lt;0,0,(I1106-8))</f>
        <v>1.5</v>
      </c>
      <c r="K1106" s="56">
        <f t="shared" si="371"/>
        <v>1.5</v>
      </c>
      <c r="L1106" s="67">
        <f t="shared" si="372"/>
        <v>0</v>
      </c>
      <c r="M1106" s="56">
        <f t="shared" si="380"/>
        <v>222</v>
      </c>
      <c r="N1106" s="56"/>
      <c r="O1106" s="56"/>
      <c r="P1106" s="56"/>
      <c r="Q1106" s="56" t="s">
        <v>228</v>
      </c>
      <c r="R1106" s="56">
        <f>IF(I1106&gt;=8.5,ROUND((K1106*4/3*111)+((I1106-J1106-K1106)*5/3*111)+((I1106-8)*8/3*111),0),ROUND((2*4/3*111)+((I1106-2)*5/3*111),0))</f>
        <v>1869</v>
      </c>
      <c r="S1106" s="56"/>
      <c r="T1106" s="56"/>
      <c r="U1106" s="56"/>
      <c r="V1106" s="71"/>
      <c r="W1106" s="85"/>
    </row>
    <row r="1107" spans="1:23" x14ac:dyDescent="0.3">
      <c r="A1107" s="1"/>
      <c r="B1107" s="14">
        <v>1033</v>
      </c>
      <c r="C1107" s="69">
        <v>43402</v>
      </c>
      <c r="D1107" s="62">
        <v>0.47438657407407409</v>
      </c>
      <c r="E1107" s="62">
        <v>0.84177083333333336</v>
      </c>
      <c r="F1107" s="70">
        <f t="shared" si="373"/>
        <v>0.36738425925925927</v>
      </c>
      <c r="G1107" s="56">
        <v>9</v>
      </c>
      <c r="H1107" s="55">
        <f t="shared" si="374"/>
        <v>1.5</v>
      </c>
      <c r="I1107" s="55">
        <f t="shared" si="370"/>
        <v>7.5</v>
      </c>
      <c r="J1107" s="57">
        <f t="shared" si="379"/>
        <v>0</v>
      </c>
      <c r="K1107" s="56">
        <f t="shared" si="371"/>
        <v>0</v>
      </c>
      <c r="L1107" s="67">
        <f t="shared" si="372"/>
        <v>0</v>
      </c>
      <c r="M1107" s="56">
        <f t="shared" si="380"/>
        <v>0</v>
      </c>
      <c r="N1107" s="56"/>
      <c r="O1107" s="56"/>
      <c r="P1107" s="56"/>
      <c r="Q1107" s="56"/>
      <c r="R1107" s="56"/>
      <c r="S1107" s="56"/>
      <c r="T1107" s="56"/>
      <c r="U1107" s="56"/>
      <c r="V1107" s="71"/>
      <c r="W1107" s="85"/>
    </row>
    <row r="1108" spans="1:23" x14ac:dyDescent="0.3">
      <c r="A1108" s="1"/>
      <c r="B1108" s="14">
        <v>1034</v>
      </c>
      <c r="C1108" s="69">
        <v>43403</v>
      </c>
      <c r="D1108" s="62">
        <v>0.55344907407407407</v>
      </c>
      <c r="E1108" s="62">
        <v>0.88356481481481486</v>
      </c>
      <c r="F1108" s="70">
        <f t="shared" si="373"/>
        <v>0.33011574074074079</v>
      </c>
      <c r="G1108" s="56">
        <v>8</v>
      </c>
      <c r="H1108" s="55">
        <f t="shared" si="374"/>
        <v>0.5</v>
      </c>
      <c r="I1108" s="55">
        <f t="shared" si="370"/>
        <v>7.5</v>
      </c>
      <c r="J1108" s="57">
        <f t="shared" si="379"/>
        <v>0</v>
      </c>
      <c r="K1108" s="56">
        <f t="shared" si="371"/>
        <v>0</v>
      </c>
      <c r="L1108" s="67">
        <f t="shared" si="372"/>
        <v>0</v>
      </c>
      <c r="M1108" s="56">
        <f t="shared" si="380"/>
        <v>0</v>
      </c>
      <c r="N1108" s="56"/>
      <c r="O1108" s="56"/>
      <c r="P1108" s="56"/>
      <c r="Q1108" s="56"/>
      <c r="R1108" s="56"/>
      <c r="S1108" s="56"/>
      <c r="T1108" s="56"/>
      <c r="U1108" s="56"/>
      <c r="V1108" s="71"/>
      <c r="W1108" s="85"/>
    </row>
    <row r="1109" spans="1:23" x14ac:dyDescent="0.3">
      <c r="A1109" s="1"/>
      <c r="B1109" s="14">
        <v>1035</v>
      </c>
      <c r="C1109" s="69">
        <v>43404</v>
      </c>
      <c r="D1109" s="62">
        <v>0.48291666666666666</v>
      </c>
      <c r="E1109" s="62">
        <v>0.91288194444444448</v>
      </c>
      <c r="F1109" s="70">
        <f t="shared" si="373"/>
        <v>0.42996527777777782</v>
      </c>
      <c r="G1109" s="56">
        <v>10.5</v>
      </c>
      <c r="H1109" s="55">
        <f t="shared" si="374"/>
        <v>1.5</v>
      </c>
      <c r="I1109" s="55">
        <f t="shared" si="370"/>
        <v>9</v>
      </c>
      <c r="J1109" s="57">
        <f t="shared" si="379"/>
        <v>0</v>
      </c>
      <c r="K1109" s="56">
        <f t="shared" si="371"/>
        <v>0</v>
      </c>
      <c r="L1109" s="67">
        <f t="shared" si="372"/>
        <v>0</v>
      </c>
      <c r="M1109" s="56">
        <f t="shared" si="380"/>
        <v>0</v>
      </c>
      <c r="N1109" s="56"/>
      <c r="O1109" s="56"/>
      <c r="P1109" s="56"/>
      <c r="Q1109" s="56"/>
      <c r="R1109" s="56"/>
      <c r="S1109" s="56"/>
      <c r="T1109" s="56"/>
      <c r="U1109" s="56"/>
      <c r="V1109" s="71"/>
      <c r="W1109" s="85"/>
    </row>
    <row r="1110" spans="1:23" x14ac:dyDescent="0.3">
      <c r="A1110" s="8" t="s">
        <v>30</v>
      </c>
      <c r="B1110" s="14">
        <v>1036</v>
      </c>
      <c r="C1110" s="69">
        <v>43405</v>
      </c>
      <c r="D1110" s="62">
        <v>0.43684027777777779</v>
      </c>
      <c r="E1110" s="62">
        <v>0.89118055555555553</v>
      </c>
      <c r="F1110" s="70">
        <f t="shared" si="373"/>
        <v>0.45434027777777775</v>
      </c>
      <c r="G1110" s="56">
        <v>11</v>
      </c>
      <c r="H1110" s="55">
        <f t="shared" si="374"/>
        <v>1.5</v>
      </c>
      <c r="I1110" s="55">
        <f t="shared" si="370"/>
        <v>9.5</v>
      </c>
      <c r="J1110" s="57">
        <f t="shared" si="379"/>
        <v>0</v>
      </c>
      <c r="K1110" s="56">
        <f t="shared" si="371"/>
        <v>0</v>
      </c>
      <c r="L1110" s="67">
        <f t="shared" si="372"/>
        <v>0</v>
      </c>
      <c r="M1110" s="56">
        <f>IF(K1110="?",0,ROUND(111*4/3*K1110+111*5/3*L1110,0))</f>
        <v>0</v>
      </c>
      <c r="N1110" s="56"/>
      <c r="O1110" s="56"/>
      <c r="P1110" s="56"/>
      <c r="Q1110" s="56"/>
      <c r="R1110" s="56"/>
      <c r="S1110" s="56"/>
      <c r="T1110" s="56"/>
      <c r="U1110" s="56"/>
      <c r="V1110" s="71"/>
      <c r="W1110" s="85"/>
    </row>
    <row r="1111" spans="1:23" x14ac:dyDescent="0.3">
      <c r="A1111" s="1" t="s">
        <v>83</v>
      </c>
      <c r="B1111" s="14">
        <v>1037</v>
      </c>
      <c r="C1111" s="69">
        <v>43406</v>
      </c>
      <c r="D1111" s="62">
        <v>0.45179398148148148</v>
      </c>
      <c r="E1111" s="62" t="s">
        <v>36</v>
      </c>
      <c r="F1111" s="70"/>
      <c r="G1111" s="56">
        <v>11</v>
      </c>
      <c r="H1111" s="55">
        <f t="shared" si="374"/>
        <v>1.5</v>
      </c>
      <c r="I1111" s="55">
        <f t="shared" si="370"/>
        <v>9.5</v>
      </c>
      <c r="J1111" s="57">
        <f t="shared" si="379"/>
        <v>0</v>
      </c>
      <c r="K1111" s="56">
        <f t="shared" si="371"/>
        <v>0</v>
      </c>
      <c r="L1111" s="67">
        <f t="shared" si="372"/>
        <v>0</v>
      </c>
      <c r="M1111" s="56">
        <f t="shared" ref="M1111:M1141" si="388">IF(K1111="?",0,ROUND(111*4/3*K1111+111*5/3*L1111,0))</f>
        <v>0</v>
      </c>
      <c r="N1111" s="56"/>
      <c r="O1111" s="56"/>
      <c r="P1111" s="56"/>
      <c r="Q1111" s="56"/>
      <c r="R1111" s="56"/>
      <c r="S1111" s="56"/>
      <c r="T1111" s="56"/>
      <c r="U1111" s="56"/>
      <c r="V1111" s="71"/>
      <c r="W1111" s="85"/>
    </row>
    <row r="1112" spans="1:23" x14ac:dyDescent="0.3">
      <c r="A1112" s="1" t="s">
        <v>89</v>
      </c>
      <c r="B1112" s="14">
        <v>1038</v>
      </c>
      <c r="C1112" s="69">
        <v>43407</v>
      </c>
      <c r="D1112" s="62">
        <v>0.47518518518518515</v>
      </c>
      <c r="E1112" s="62">
        <v>0.99099537037037033</v>
      </c>
      <c r="F1112" s="70">
        <f t="shared" si="373"/>
        <v>0.51581018518518518</v>
      </c>
      <c r="G1112" s="56">
        <v>12.5</v>
      </c>
      <c r="H1112" s="55">
        <f t="shared" si="374"/>
        <v>1.5</v>
      </c>
      <c r="I1112" s="55">
        <f t="shared" si="370"/>
        <v>11</v>
      </c>
      <c r="J1112" s="57">
        <f>IF(I1112-8&lt;0,0,(I1112-8))</f>
        <v>3</v>
      </c>
      <c r="K1112" s="56">
        <f t="shared" si="371"/>
        <v>2</v>
      </c>
      <c r="L1112" s="67">
        <f t="shared" si="372"/>
        <v>1</v>
      </c>
      <c r="M1112" s="56">
        <f t="shared" si="388"/>
        <v>481</v>
      </c>
      <c r="N1112" s="56"/>
      <c r="O1112" s="56"/>
      <c r="P1112" s="56"/>
      <c r="Q1112" s="56"/>
      <c r="R1112" s="56"/>
      <c r="S1112" s="56" t="s">
        <v>228</v>
      </c>
      <c r="T1112" s="117">
        <v>1369</v>
      </c>
      <c r="U1112" s="56"/>
      <c r="V1112" s="71"/>
      <c r="W1112" s="85"/>
    </row>
    <row r="1113" spans="1:23" x14ac:dyDescent="0.3">
      <c r="A1113" s="1" t="s">
        <v>84</v>
      </c>
      <c r="B1113" s="14">
        <v>1039</v>
      </c>
      <c r="C1113" s="69">
        <v>43408</v>
      </c>
      <c r="D1113" s="62">
        <v>0.44585648148148144</v>
      </c>
      <c r="E1113" s="62" t="s">
        <v>36</v>
      </c>
      <c r="F1113" s="70"/>
      <c r="G1113" s="56">
        <v>11</v>
      </c>
      <c r="H1113" s="55">
        <f t="shared" si="374"/>
        <v>1.5</v>
      </c>
      <c r="I1113" s="55">
        <f t="shared" si="370"/>
        <v>9.5</v>
      </c>
      <c r="J1113" s="57">
        <f t="shared" si="379"/>
        <v>0</v>
      </c>
      <c r="K1113" s="56">
        <f t="shared" si="371"/>
        <v>0</v>
      </c>
      <c r="L1113" s="67">
        <f t="shared" si="372"/>
        <v>0</v>
      </c>
      <c r="M1113" s="56">
        <f t="shared" si="388"/>
        <v>0</v>
      </c>
      <c r="N1113" s="56"/>
      <c r="O1113" s="56"/>
      <c r="P1113" s="56"/>
      <c r="Q1113" s="56"/>
      <c r="R1113" s="56"/>
      <c r="S1113" s="56"/>
      <c r="T1113" s="56"/>
      <c r="U1113" s="56"/>
      <c r="V1113" s="71"/>
      <c r="W1113" s="85"/>
    </row>
    <row r="1114" spans="1:23" x14ac:dyDescent="0.3">
      <c r="A1114" s="1" t="s">
        <v>66</v>
      </c>
      <c r="B1114" s="14">
        <v>1040</v>
      </c>
      <c r="C1114" s="69">
        <v>43409</v>
      </c>
      <c r="D1114" s="62">
        <v>0.50802083333333337</v>
      </c>
      <c r="E1114" s="62">
        <v>0.89967592592592593</v>
      </c>
      <c r="F1114" s="70">
        <f t="shared" ref="F1114:F1173" si="389">E1114-D1114</f>
        <v>0.39165509259259257</v>
      </c>
      <c r="G1114" s="56">
        <v>9.5</v>
      </c>
      <c r="H1114" s="55">
        <f t="shared" si="374"/>
        <v>1.5</v>
      </c>
      <c r="I1114" s="55">
        <f t="shared" si="370"/>
        <v>8</v>
      </c>
      <c r="J1114" s="57">
        <f t="shared" si="379"/>
        <v>0</v>
      </c>
      <c r="K1114" s="56">
        <f t="shared" si="371"/>
        <v>0</v>
      </c>
      <c r="L1114" s="67">
        <f t="shared" si="372"/>
        <v>0</v>
      </c>
      <c r="M1114" s="56">
        <f t="shared" si="388"/>
        <v>0</v>
      </c>
      <c r="N1114" s="56"/>
      <c r="O1114" s="56"/>
      <c r="P1114" s="56"/>
      <c r="Q1114" s="56"/>
      <c r="R1114" s="56"/>
      <c r="S1114" s="56"/>
      <c r="T1114" s="56"/>
      <c r="U1114" s="56"/>
      <c r="V1114" s="71"/>
      <c r="W1114" s="85"/>
    </row>
    <row r="1115" spans="1:23" x14ac:dyDescent="0.3">
      <c r="A1115" s="1"/>
      <c r="B1115" s="14">
        <v>1041</v>
      </c>
      <c r="C1115" s="69">
        <v>43410</v>
      </c>
      <c r="D1115" s="184" t="s">
        <v>25</v>
      </c>
      <c r="E1115" s="185"/>
      <c r="F1115" s="70"/>
      <c r="G1115" s="56"/>
      <c r="H1115" s="55"/>
      <c r="I1115" s="55"/>
      <c r="J1115" s="57">
        <f t="shared" si="379"/>
        <v>0</v>
      </c>
      <c r="K1115" s="56"/>
      <c r="L1115" s="67"/>
      <c r="M1115" s="56">
        <f t="shared" si="388"/>
        <v>0</v>
      </c>
      <c r="N1115" s="56"/>
      <c r="O1115" s="56"/>
      <c r="P1115" s="56"/>
      <c r="Q1115" s="56"/>
      <c r="R1115" s="56"/>
      <c r="S1115" s="56"/>
      <c r="T1115" s="56"/>
      <c r="U1115" s="56"/>
      <c r="V1115" s="71"/>
      <c r="W1115" s="85"/>
    </row>
    <row r="1116" spans="1:23" x14ac:dyDescent="0.3">
      <c r="A1116" s="1"/>
      <c r="B1116" s="14">
        <v>1042</v>
      </c>
      <c r="C1116" s="69">
        <v>43411</v>
      </c>
      <c r="D1116" s="62">
        <v>0.46684027777777781</v>
      </c>
      <c r="E1116" s="62">
        <v>0.96442129629629625</v>
      </c>
      <c r="F1116" s="70">
        <f t="shared" si="389"/>
        <v>0.49758101851851844</v>
      </c>
      <c r="G1116" s="56">
        <v>12</v>
      </c>
      <c r="H1116" s="55">
        <f t="shared" si="374"/>
        <v>1.5</v>
      </c>
      <c r="I1116" s="55">
        <f t="shared" si="370"/>
        <v>10.5</v>
      </c>
      <c r="J1116" s="57">
        <f t="shared" si="379"/>
        <v>0.5</v>
      </c>
      <c r="K1116" s="56">
        <f t="shared" si="371"/>
        <v>0.5</v>
      </c>
      <c r="L1116" s="67">
        <f t="shared" si="372"/>
        <v>0</v>
      </c>
      <c r="M1116" s="56">
        <f t="shared" si="388"/>
        <v>74</v>
      </c>
      <c r="N1116" s="56"/>
      <c r="O1116" s="56"/>
      <c r="P1116" s="56"/>
      <c r="Q1116" s="56"/>
      <c r="R1116" s="56"/>
      <c r="S1116" s="56"/>
      <c r="T1116" s="56"/>
      <c r="U1116" s="56"/>
      <c r="V1116" s="71"/>
      <c r="W1116" s="85"/>
    </row>
    <row r="1117" spans="1:23" x14ac:dyDescent="0.3">
      <c r="A1117" s="1"/>
      <c r="B1117" s="14">
        <v>1043</v>
      </c>
      <c r="C1117" s="69">
        <v>43412</v>
      </c>
      <c r="D1117" s="62">
        <v>0.45760416666666665</v>
      </c>
      <c r="E1117" s="62">
        <v>0.94458333333333344</v>
      </c>
      <c r="F1117" s="70">
        <f t="shared" si="389"/>
        <v>0.4869791666666668</v>
      </c>
      <c r="G1117" s="56">
        <v>11.5</v>
      </c>
      <c r="H1117" s="55">
        <f t="shared" si="374"/>
        <v>1.5</v>
      </c>
      <c r="I1117" s="55">
        <f t="shared" si="370"/>
        <v>10</v>
      </c>
      <c r="J1117" s="57">
        <f>IF(I1117-8&lt;0,0,(I1117-8))</f>
        <v>2</v>
      </c>
      <c r="K1117" s="56">
        <f t="shared" si="371"/>
        <v>2</v>
      </c>
      <c r="L1117" s="67">
        <f t="shared" si="372"/>
        <v>0</v>
      </c>
      <c r="M1117" s="56">
        <f t="shared" si="388"/>
        <v>296</v>
      </c>
      <c r="N1117" s="56"/>
      <c r="O1117" s="56"/>
      <c r="P1117" s="56"/>
      <c r="Q1117" s="56" t="s">
        <v>228</v>
      </c>
      <c r="R1117" s="56">
        <f>IF(I1117&gt;=8.5,ROUND((K1117*4/3*111)+((I1117-J1117-K1117)*5/3*111)+((I1117-8)*8/3*111),0),ROUND((2*4/3*111)+((I1117-2)*5/3*111),0))</f>
        <v>1998</v>
      </c>
      <c r="S1117" s="56"/>
      <c r="T1117" s="56"/>
      <c r="U1117" s="56"/>
      <c r="V1117" s="71"/>
      <c r="W1117" s="85"/>
    </row>
    <row r="1118" spans="1:23" x14ac:dyDescent="0.3">
      <c r="A1118" s="1"/>
      <c r="B1118" s="14">
        <v>1044</v>
      </c>
      <c r="C1118" s="69">
        <v>43413</v>
      </c>
      <c r="D1118" s="62">
        <v>0.46178240740740745</v>
      </c>
      <c r="E1118" s="62">
        <v>0.86589120370370365</v>
      </c>
      <c r="F1118" s="70">
        <f t="shared" si="389"/>
        <v>0.4041087962962962</v>
      </c>
      <c r="G1118" s="56">
        <v>9.5</v>
      </c>
      <c r="H1118" s="55">
        <f t="shared" si="374"/>
        <v>1.5</v>
      </c>
      <c r="I1118" s="55">
        <f t="shared" si="370"/>
        <v>8</v>
      </c>
      <c r="J1118" s="57">
        <f t="shared" si="379"/>
        <v>0</v>
      </c>
      <c r="K1118" s="56">
        <f t="shared" si="371"/>
        <v>0</v>
      </c>
      <c r="L1118" s="67">
        <f t="shared" si="372"/>
        <v>0</v>
      </c>
      <c r="M1118" s="56">
        <f t="shared" si="388"/>
        <v>0</v>
      </c>
      <c r="N1118" s="56"/>
      <c r="O1118" s="56"/>
      <c r="P1118" s="56"/>
      <c r="Q1118" s="56"/>
      <c r="R1118" s="56"/>
      <c r="S1118" s="56"/>
      <c r="T1118" s="56"/>
      <c r="U1118" s="56"/>
      <c r="V1118" s="71"/>
      <c r="W1118" s="85"/>
    </row>
    <row r="1119" spans="1:23" x14ac:dyDescent="0.3">
      <c r="A1119" s="1"/>
      <c r="B1119" s="14">
        <v>1045</v>
      </c>
      <c r="C1119" s="69">
        <v>43414</v>
      </c>
      <c r="D1119" s="62">
        <v>0.44047453703703704</v>
      </c>
      <c r="E1119" s="62">
        <v>0.83545138888888892</v>
      </c>
      <c r="F1119" s="70">
        <f t="shared" si="389"/>
        <v>0.39497685185185188</v>
      </c>
      <c r="G1119" s="56">
        <v>9.5</v>
      </c>
      <c r="H1119" s="55">
        <f t="shared" si="374"/>
        <v>1.5</v>
      </c>
      <c r="I1119" s="55">
        <f t="shared" ref="I1119:I1173" si="390">IF((G1119="？"),"?",(G1119-H1119))</f>
        <v>8</v>
      </c>
      <c r="J1119" s="57">
        <f t="shared" si="379"/>
        <v>0</v>
      </c>
      <c r="K1119" s="56">
        <f t="shared" ref="K1119:K1173" si="391">IF(2&lt;J1119,2,J1119)</f>
        <v>0</v>
      </c>
      <c r="L1119" s="67">
        <f t="shared" ref="L1119:L1173" si="392">J1119-K1119</f>
        <v>0</v>
      </c>
      <c r="M1119" s="56">
        <f t="shared" si="388"/>
        <v>0</v>
      </c>
      <c r="N1119" s="56"/>
      <c r="O1119" s="56"/>
      <c r="P1119" s="56"/>
      <c r="Q1119" s="56"/>
      <c r="R1119" s="56"/>
      <c r="S1119" s="56"/>
      <c r="T1119" s="56"/>
      <c r="U1119" s="56"/>
      <c r="V1119" s="71"/>
      <c r="W1119" s="85"/>
    </row>
    <row r="1120" spans="1:23" x14ac:dyDescent="0.3">
      <c r="A1120" s="1"/>
      <c r="B1120" s="14">
        <v>1046</v>
      </c>
      <c r="C1120" s="69">
        <v>43415</v>
      </c>
      <c r="D1120" s="62">
        <v>0.50599537037037035</v>
      </c>
      <c r="E1120" s="62" t="s">
        <v>36</v>
      </c>
      <c r="F1120" s="70"/>
      <c r="G1120" s="56">
        <v>9</v>
      </c>
      <c r="H1120" s="55">
        <f t="shared" si="374"/>
        <v>1.5</v>
      </c>
      <c r="I1120" s="55">
        <f t="shared" si="390"/>
        <v>7.5</v>
      </c>
      <c r="J1120" s="57">
        <f t="shared" si="379"/>
        <v>0</v>
      </c>
      <c r="K1120" s="56">
        <f t="shared" si="391"/>
        <v>0</v>
      </c>
      <c r="L1120" s="67">
        <f t="shared" si="392"/>
        <v>0</v>
      </c>
      <c r="M1120" s="56">
        <f t="shared" si="388"/>
        <v>0</v>
      </c>
      <c r="N1120" s="56"/>
      <c r="O1120" s="56"/>
      <c r="P1120" s="56"/>
      <c r="Q1120" s="56"/>
      <c r="R1120" s="56"/>
      <c r="S1120" s="56"/>
      <c r="T1120" s="56"/>
      <c r="U1120" s="56"/>
      <c r="V1120" s="71"/>
      <c r="W1120" s="85"/>
    </row>
    <row r="1121" spans="1:23" x14ac:dyDescent="0.3">
      <c r="A1121" s="1"/>
      <c r="B1121" s="14">
        <v>1047</v>
      </c>
      <c r="C1121" s="69">
        <v>43416</v>
      </c>
      <c r="D1121" s="62">
        <v>0.46340277777777777</v>
      </c>
      <c r="E1121" s="62">
        <v>0.94089120370370372</v>
      </c>
      <c r="F1121" s="70">
        <f t="shared" si="389"/>
        <v>0.47748842592592594</v>
      </c>
      <c r="G1121" s="56">
        <v>11.5</v>
      </c>
      <c r="H1121" s="55">
        <f t="shared" si="374"/>
        <v>1.5</v>
      </c>
      <c r="I1121" s="55">
        <f t="shared" si="390"/>
        <v>10</v>
      </c>
      <c r="J1121" s="57">
        <f t="shared" si="379"/>
        <v>0</v>
      </c>
      <c r="K1121" s="56">
        <f t="shared" si="391"/>
        <v>0</v>
      </c>
      <c r="L1121" s="67">
        <f t="shared" si="392"/>
        <v>0</v>
      </c>
      <c r="M1121" s="56">
        <f t="shared" si="388"/>
        <v>0</v>
      </c>
      <c r="N1121" s="56">
        <v>2</v>
      </c>
      <c r="O1121" s="56">
        <v>4</v>
      </c>
      <c r="P1121" s="56">
        <f>IF(O1121&gt;6,ROUND(N1121*4/3*111+6*5/3*111+(O1121-6)*8/3*111,0),ROUND(N1121*4/3*111+O1121*5/3*111,0))</f>
        <v>1036</v>
      </c>
      <c r="Q1121" s="56"/>
      <c r="R1121" s="56"/>
      <c r="S1121" s="56"/>
      <c r="T1121" s="56"/>
      <c r="U1121" s="56"/>
      <c r="V1121" s="71"/>
      <c r="W1121" s="85"/>
    </row>
    <row r="1122" spans="1:23" x14ac:dyDescent="0.3">
      <c r="A1122" s="1"/>
      <c r="B1122" s="14">
        <v>1048</v>
      </c>
      <c r="C1122" s="69">
        <v>43417</v>
      </c>
      <c r="D1122" s="184" t="s">
        <v>25</v>
      </c>
      <c r="E1122" s="185"/>
      <c r="F1122" s="70"/>
      <c r="G1122" s="56"/>
      <c r="H1122" s="55"/>
      <c r="I1122" s="55"/>
      <c r="J1122" s="57">
        <f t="shared" si="379"/>
        <v>0</v>
      </c>
      <c r="K1122" s="56"/>
      <c r="L1122" s="67"/>
      <c r="M1122" s="56">
        <f t="shared" si="388"/>
        <v>0</v>
      </c>
      <c r="N1122" s="56"/>
      <c r="O1122" s="56"/>
      <c r="P1122" s="56"/>
      <c r="Q1122" s="56"/>
      <c r="R1122" s="56"/>
      <c r="S1122" s="56"/>
      <c r="T1122" s="56"/>
      <c r="U1122" s="56"/>
      <c r="V1122" s="71"/>
      <c r="W1122" s="85"/>
    </row>
    <row r="1123" spans="1:23" x14ac:dyDescent="0.3">
      <c r="A1123" s="1"/>
      <c r="B1123" s="14">
        <v>1049</v>
      </c>
      <c r="C1123" s="69">
        <v>43418</v>
      </c>
      <c r="D1123" s="62">
        <v>0.52603009259259259</v>
      </c>
      <c r="E1123" s="62">
        <v>0.92278935185185185</v>
      </c>
      <c r="F1123" s="70">
        <f t="shared" si="389"/>
        <v>0.39675925925925926</v>
      </c>
      <c r="G1123" s="56">
        <v>9.5</v>
      </c>
      <c r="H1123" s="55">
        <f t="shared" si="374"/>
        <v>1.5</v>
      </c>
      <c r="I1123" s="55">
        <f t="shared" si="390"/>
        <v>8</v>
      </c>
      <c r="J1123" s="57">
        <f t="shared" si="379"/>
        <v>0</v>
      </c>
      <c r="K1123" s="56">
        <f t="shared" si="391"/>
        <v>0</v>
      </c>
      <c r="L1123" s="67">
        <f t="shared" si="392"/>
        <v>0</v>
      </c>
      <c r="M1123" s="56">
        <f t="shared" si="388"/>
        <v>0</v>
      </c>
      <c r="N1123" s="56">
        <v>2</v>
      </c>
      <c r="O1123" s="56">
        <v>6</v>
      </c>
      <c r="P1123" s="56">
        <f>IF(O1123&gt;6,ROUND(N1123*4/3*111+6*5/3*111+(O1123-6)*8/3*111,0),ROUND(N1123*4/3*111+O1123*5/3*111,0))</f>
        <v>1406</v>
      </c>
      <c r="Q1123" s="56"/>
      <c r="R1123" s="56"/>
      <c r="S1123" s="56"/>
      <c r="T1123" s="56"/>
      <c r="U1123" s="56"/>
      <c r="V1123" s="71"/>
      <c r="W1123" s="85"/>
    </row>
    <row r="1124" spans="1:23" x14ac:dyDescent="0.3">
      <c r="A1124" s="1"/>
      <c r="B1124" s="14">
        <v>1050</v>
      </c>
      <c r="C1124" s="69">
        <v>43419</v>
      </c>
      <c r="D1124" s="184" t="s">
        <v>25</v>
      </c>
      <c r="E1124" s="185"/>
      <c r="F1124" s="70"/>
      <c r="G1124" s="56"/>
      <c r="H1124" s="55"/>
      <c r="I1124" s="55"/>
      <c r="J1124" s="57">
        <f t="shared" si="379"/>
        <v>0</v>
      </c>
      <c r="K1124" s="56"/>
      <c r="L1124" s="67"/>
      <c r="M1124" s="56">
        <f t="shared" si="388"/>
        <v>0</v>
      </c>
      <c r="N1124" s="56"/>
      <c r="O1124" s="56"/>
      <c r="P1124" s="56"/>
      <c r="Q1124" s="56"/>
      <c r="R1124" s="56"/>
      <c r="S1124" s="56"/>
      <c r="T1124" s="56"/>
      <c r="U1124" s="56"/>
      <c r="V1124" s="71"/>
      <c r="W1124" s="85"/>
    </row>
    <row r="1125" spans="1:23" x14ac:dyDescent="0.3">
      <c r="A1125" s="1"/>
      <c r="B1125" s="14"/>
      <c r="C1125" s="19" t="s">
        <v>5</v>
      </c>
      <c r="D1125" s="19"/>
      <c r="E1125" s="19"/>
      <c r="F1125" s="20"/>
      <c r="G1125" s="21">
        <f t="shared" ref="G1125:M1125" si="393">SUM(G1097:G1124)</f>
        <v>248</v>
      </c>
      <c r="H1125" s="21">
        <f t="shared" si="393"/>
        <v>34</v>
      </c>
      <c r="I1125" s="21">
        <f t="shared" si="393"/>
        <v>214</v>
      </c>
      <c r="J1125" s="21">
        <f t="shared" si="393"/>
        <v>9.5</v>
      </c>
      <c r="K1125" s="21">
        <f t="shared" si="393"/>
        <v>8.5</v>
      </c>
      <c r="L1125" s="111">
        <f t="shared" si="393"/>
        <v>1</v>
      </c>
      <c r="M1125" s="21">
        <f t="shared" si="393"/>
        <v>1443</v>
      </c>
      <c r="N1125" s="21">
        <f t="shared" ref="N1125:P1125" si="394">SUM(N1097:N1124)</f>
        <v>4</v>
      </c>
      <c r="O1125" s="21">
        <f t="shared" si="394"/>
        <v>10</v>
      </c>
      <c r="P1125" s="21">
        <f t="shared" si="394"/>
        <v>2442</v>
      </c>
      <c r="Q1125" s="21">
        <v>3</v>
      </c>
      <c r="R1125" s="21">
        <f t="shared" ref="R1125:V1125" si="395">SUM(R1097:R1124)</f>
        <v>5736</v>
      </c>
      <c r="S1125" s="21">
        <v>1</v>
      </c>
      <c r="T1125" s="21">
        <f t="shared" si="395"/>
        <v>1369</v>
      </c>
      <c r="U1125" s="21">
        <f t="shared" si="395"/>
        <v>0</v>
      </c>
      <c r="V1125" s="21">
        <f t="shared" si="395"/>
        <v>0</v>
      </c>
      <c r="W1125" s="106" t="s">
        <v>202</v>
      </c>
    </row>
    <row r="1126" spans="1:23" ht="32.4" x14ac:dyDescent="0.3">
      <c r="A1126" s="48"/>
      <c r="B1126" s="126"/>
      <c r="C1126" s="116" t="s">
        <v>230</v>
      </c>
      <c r="D1126" s="109"/>
      <c r="E1126" s="110"/>
      <c r="F1126" s="20"/>
      <c r="G1126" s="21">
        <f>G1125-G1117-G1106-G1102-G1112</f>
        <v>202</v>
      </c>
      <c r="H1126" s="21">
        <f t="shared" ref="H1126:M1126" si="396">H1125-H1117-H1106-H1102-H1112</f>
        <v>28</v>
      </c>
      <c r="I1126" s="21">
        <f t="shared" si="396"/>
        <v>174</v>
      </c>
      <c r="J1126" s="21">
        <f t="shared" si="396"/>
        <v>1.5</v>
      </c>
      <c r="K1126" s="21">
        <f t="shared" si="396"/>
        <v>1.5</v>
      </c>
      <c r="L1126" s="21">
        <f t="shared" si="396"/>
        <v>0</v>
      </c>
      <c r="M1126" s="21">
        <f t="shared" si="396"/>
        <v>222</v>
      </c>
      <c r="N1126" s="21">
        <f t="shared" ref="N1126:P1126" si="397">N1125</f>
        <v>4</v>
      </c>
      <c r="O1126" s="21">
        <f t="shared" si="397"/>
        <v>10</v>
      </c>
      <c r="P1126" s="21">
        <f t="shared" si="397"/>
        <v>2442</v>
      </c>
      <c r="Q1126" s="21">
        <f t="shared" ref="Q1126:V1126" si="398">Q1125</f>
        <v>3</v>
      </c>
      <c r="R1126" s="21">
        <f t="shared" si="398"/>
        <v>5736</v>
      </c>
      <c r="S1126" s="21">
        <f t="shared" si="398"/>
        <v>1</v>
      </c>
      <c r="T1126" s="21">
        <f t="shared" si="398"/>
        <v>1369</v>
      </c>
      <c r="U1126" s="21">
        <f t="shared" si="398"/>
        <v>0</v>
      </c>
      <c r="V1126" s="21">
        <f t="shared" si="398"/>
        <v>0</v>
      </c>
      <c r="W1126" s="21"/>
    </row>
    <row r="1127" spans="1:23" x14ac:dyDescent="0.3">
      <c r="A1127" s="1"/>
      <c r="B1127" s="14">
        <v>1051</v>
      </c>
      <c r="C1127" s="36">
        <v>43420</v>
      </c>
      <c r="D1127" s="25">
        <v>0.46241898148148147</v>
      </c>
      <c r="E1127" s="25">
        <v>0.9412962962962963</v>
      </c>
      <c r="F1127" s="37">
        <f t="shared" si="389"/>
        <v>0.47887731481481483</v>
      </c>
      <c r="G1127" s="38">
        <v>11.5</v>
      </c>
      <c r="H1127" s="38">
        <f t="shared" si="374"/>
        <v>1.5</v>
      </c>
      <c r="I1127" s="17">
        <f t="shared" si="390"/>
        <v>10</v>
      </c>
      <c r="J1127" s="13">
        <f t="shared" si="379"/>
        <v>0</v>
      </c>
      <c r="K1127" s="38">
        <f t="shared" si="391"/>
        <v>0</v>
      </c>
      <c r="L1127" s="33">
        <f t="shared" si="392"/>
        <v>0</v>
      </c>
      <c r="M1127" s="38">
        <f t="shared" si="388"/>
        <v>0</v>
      </c>
      <c r="N1127" s="38"/>
      <c r="O1127" s="38"/>
      <c r="P1127" s="38"/>
      <c r="Q1127" s="38"/>
      <c r="R1127" s="38"/>
      <c r="S1127" s="38"/>
      <c r="T1127" s="38"/>
      <c r="U1127" s="38"/>
      <c r="V1127" s="150"/>
      <c r="W1127" s="85"/>
    </row>
    <row r="1128" spans="1:23" x14ac:dyDescent="0.3">
      <c r="A1128" s="1"/>
      <c r="B1128" s="14">
        <v>1052</v>
      </c>
      <c r="C1128" s="36">
        <v>8.7500000000000008E-2</v>
      </c>
      <c r="D1128" s="25">
        <v>0.44590277777777776</v>
      </c>
      <c r="E1128" s="25">
        <v>0.95846064814814813</v>
      </c>
      <c r="F1128" s="37">
        <f t="shared" si="389"/>
        <v>0.51255787037037037</v>
      </c>
      <c r="G1128" s="38">
        <v>12.5</v>
      </c>
      <c r="H1128" s="38">
        <f t="shared" si="374"/>
        <v>1.5</v>
      </c>
      <c r="I1128" s="17">
        <f t="shared" si="390"/>
        <v>11</v>
      </c>
      <c r="J1128" s="13">
        <f t="shared" si="379"/>
        <v>1</v>
      </c>
      <c r="K1128" s="38">
        <f t="shared" si="391"/>
        <v>1</v>
      </c>
      <c r="L1128" s="33">
        <f t="shared" si="392"/>
        <v>0</v>
      </c>
      <c r="M1128" s="38">
        <f t="shared" si="388"/>
        <v>148</v>
      </c>
      <c r="N1128" s="38"/>
      <c r="O1128" s="38"/>
      <c r="P1128" s="38"/>
      <c r="Q1128" s="38"/>
      <c r="R1128" s="38"/>
      <c r="S1128" s="38"/>
      <c r="T1128" s="38"/>
      <c r="U1128" s="38"/>
      <c r="V1128" s="150"/>
      <c r="W1128" s="85"/>
    </row>
    <row r="1129" spans="1:23" x14ac:dyDescent="0.3">
      <c r="A1129" s="1"/>
      <c r="B1129" s="14">
        <v>1053</v>
      </c>
      <c r="C1129" s="36">
        <v>43422</v>
      </c>
      <c r="D1129" s="25">
        <v>0.44197916666666665</v>
      </c>
      <c r="E1129" s="25">
        <v>0.91954861111111119</v>
      </c>
      <c r="F1129" s="37">
        <f t="shared" si="389"/>
        <v>0.47756944444444455</v>
      </c>
      <c r="G1129" s="38">
        <v>11.5</v>
      </c>
      <c r="H1129" s="38">
        <f t="shared" si="374"/>
        <v>1.5</v>
      </c>
      <c r="I1129" s="17">
        <f t="shared" si="390"/>
        <v>10</v>
      </c>
      <c r="J1129" s="13">
        <f>IF(I1129-8&lt;0,0,(I1129-8))</f>
        <v>2</v>
      </c>
      <c r="K1129" s="38">
        <f t="shared" si="391"/>
        <v>2</v>
      </c>
      <c r="L1129" s="33">
        <f t="shared" si="392"/>
        <v>0</v>
      </c>
      <c r="M1129" s="38">
        <f t="shared" si="388"/>
        <v>296</v>
      </c>
      <c r="N1129" s="38"/>
      <c r="O1129" s="38"/>
      <c r="P1129" s="38"/>
      <c r="Q1129" s="38"/>
      <c r="R1129" s="38"/>
      <c r="S1129" s="38" t="s">
        <v>228</v>
      </c>
      <c r="T1129" s="121">
        <v>1184</v>
      </c>
      <c r="U1129" s="38"/>
      <c r="V1129" s="150"/>
      <c r="W1129" s="85"/>
    </row>
    <row r="1130" spans="1:23" x14ac:dyDescent="0.3">
      <c r="A1130" s="1"/>
      <c r="B1130" s="14">
        <v>1054</v>
      </c>
      <c r="C1130" s="36">
        <v>43423</v>
      </c>
      <c r="D1130" s="25">
        <v>0.45885416666666662</v>
      </c>
      <c r="E1130" s="25">
        <v>0.9239814814814814</v>
      </c>
      <c r="F1130" s="37">
        <f t="shared" si="389"/>
        <v>0.46512731481481479</v>
      </c>
      <c r="G1130" s="38">
        <v>11</v>
      </c>
      <c r="H1130" s="38">
        <f t="shared" ref="H1130:H1195" si="399">IF(G1130&gt;=9,1.5,0.5)</f>
        <v>1.5</v>
      </c>
      <c r="I1130" s="17">
        <f t="shared" si="390"/>
        <v>9.5</v>
      </c>
      <c r="J1130" s="74">
        <f>IF(I1130-8&lt;0,0,(I1130-8))</f>
        <v>1.5</v>
      </c>
      <c r="K1130" s="38">
        <f t="shared" si="391"/>
        <v>1.5</v>
      </c>
      <c r="L1130" s="33">
        <f t="shared" si="392"/>
        <v>0</v>
      </c>
      <c r="M1130" s="38">
        <f t="shared" si="388"/>
        <v>222</v>
      </c>
      <c r="N1130" s="38"/>
      <c r="O1130" s="38"/>
      <c r="P1130" s="38"/>
      <c r="Q1130" s="38" t="s">
        <v>228</v>
      </c>
      <c r="R1130" s="38">
        <f>IF(I1130&gt;=8.5,ROUND((K1130*4/3*111)+((I1130-J1130-K1130)*5/3*111)+((I1130-8)*8/3*111),0),ROUND((2*4/3*111)+((I1130-2)*5/3*111),0))</f>
        <v>1869</v>
      </c>
      <c r="S1130" s="38"/>
      <c r="T1130" s="38"/>
      <c r="U1130" s="38"/>
      <c r="V1130" s="150"/>
      <c r="W1130" s="85"/>
    </row>
    <row r="1131" spans="1:23" x14ac:dyDescent="0.3">
      <c r="A1131" s="1"/>
      <c r="B1131" s="14">
        <v>1055</v>
      </c>
      <c r="C1131" s="36">
        <v>43424</v>
      </c>
      <c r="D1131" s="25" t="s">
        <v>36</v>
      </c>
      <c r="E1131" s="25" t="s">
        <v>36</v>
      </c>
      <c r="F1131" s="37"/>
      <c r="G1131" s="38">
        <v>9</v>
      </c>
      <c r="H1131" s="38">
        <f t="shared" si="399"/>
        <v>1.5</v>
      </c>
      <c r="I1131" s="17">
        <f t="shared" si="390"/>
        <v>7.5</v>
      </c>
      <c r="J1131" s="13">
        <f t="shared" si="379"/>
        <v>0</v>
      </c>
      <c r="K1131" s="38">
        <f t="shared" si="391"/>
        <v>0</v>
      </c>
      <c r="L1131" s="33">
        <f t="shared" si="392"/>
        <v>0</v>
      </c>
      <c r="M1131" s="38">
        <f t="shared" si="388"/>
        <v>0</v>
      </c>
      <c r="N1131" s="38"/>
      <c r="O1131" s="38"/>
      <c r="P1131" s="38"/>
      <c r="Q1131" s="38"/>
      <c r="R1131" s="38"/>
      <c r="S1131" s="38"/>
      <c r="T1131" s="38"/>
      <c r="U1131" s="38"/>
      <c r="V1131" s="150"/>
      <c r="W1131" s="85"/>
    </row>
    <row r="1132" spans="1:23" x14ac:dyDescent="0.3">
      <c r="A1132" s="1"/>
      <c r="B1132" s="14">
        <v>1056</v>
      </c>
      <c r="C1132" s="36">
        <v>43425</v>
      </c>
      <c r="D1132" s="25" t="s">
        <v>36</v>
      </c>
      <c r="E1132" s="25">
        <v>0.92956018518518524</v>
      </c>
      <c r="F1132" s="37"/>
      <c r="G1132" s="38">
        <v>11.5</v>
      </c>
      <c r="H1132" s="38">
        <f t="shared" si="399"/>
        <v>1.5</v>
      </c>
      <c r="I1132" s="17">
        <f t="shared" si="390"/>
        <v>10</v>
      </c>
      <c r="J1132" s="13">
        <f t="shared" si="379"/>
        <v>0</v>
      </c>
      <c r="K1132" s="38">
        <f t="shared" si="391"/>
        <v>0</v>
      </c>
      <c r="L1132" s="33">
        <f t="shared" si="392"/>
        <v>0</v>
      </c>
      <c r="M1132" s="38">
        <f t="shared" si="388"/>
        <v>0</v>
      </c>
      <c r="N1132" s="38"/>
      <c r="O1132" s="38"/>
      <c r="P1132" s="38"/>
      <c r="Q1132" s="38"/>
      <c r="R1132" s="38"/>
      <c r="S1132" s="38"/>
      <c r="T1132" s="38"/>
      <c r="U1132" s="38"/>
      <c r="V1132" s="150"/>
      <c r="W1132" s="85"/>
    </row>
    <row r="1133" spans="1:23" x14ac:dyDescent="0.3">
      <c r="A1133" s="1"/>
      <c r="B1133" s="14">
        <v>1057</v>
      </c>
      <c r="C1133" s="36">
        <v>43426</v>
      </c>
      <c r="D1133" s="25" t="s">
        <v>36</v>
      </c>
      <c r="E1133" s="25">
        <v>0.93920138888888882</v>
      </c>
      <c r="F1133" s="37"/>
      <c r="G1133" s="38">
        <v>8</v>
      </c>
      <c r="H1133" s="38">
        <f t="shared" si="399"/>
        <v>0.5</v>
      </c>
      <c r="I1133" s="17">
        <f t="shared" si="390"/>
        <v>7.5</v>
      </c>
      <c r="J1133" s="74">
        <f>IF(I1133-8&lt;0,0,(I1133-8))</f>
        <v>0</v>
      </c>
      <c r="K1133" s="38">
        <f t="shared" si="391"/>
        <v>0</v>
      </c>
      <c r="L1133" s="33">
        <f t="shared" si="392"/>
        <v>0</v>
      </c>
      <c r="M1133" s="38">
        <f t="shared" si="388"/>
        <v>0</v>
      </c>
      <c r="N1133" s="38"/>
      <c r="O1133" s="38"/>
      <c r="P1133" s="38"/>
      <c r="Q1133" s="38" t="s">
        <v>228</v>
      </c>
      <c r="R1133" s="38">
        <f>IF(I1133&gt;=8.5,ROUND((K1133*4/3*111)+((I1133-J1133-K1133)*5/3*111)+((I1133-8)*8/3*111),0),ROUND((2*4/3*111)+((I1133-2)*5/3*111),0))</f>
        <v>1314</v>
      </c>
      <c r="S1133" s="38"/>
      <c r="T1133" s="38"/>
      <c r="U1133" s="38"/>
      <c r="V1133" s="150"/>
      <c r="W1133" s="85"/>
    </row>
    <row r="1134" spans="1:23" x14ac:dyDescent="0.3">
      <c r="A1134" s="1"/>
      <c r="B1134" s="14">
        <v>1058</v>
      </c>
      <c r="C1134" s="36">
        <v>43427</v>
      </c>
      <c r="D1134" s="25">
        <v>0.45841435185185181</v>
      </c>
      <c r="E1134" s="25">
        <v>0.93973379629629628</v>
      </c>
      <c r="F1134" s="37">
        <f t="shared" si="389"/>
        <v>0.48131944444444447</v>
      </c>
      <c r="G1134" s="38">
        <v>11.5</v>
      </c>
      <c r="H1134" s="38">
        <f t="shared" si="399"/>
        <v>1.5</v>
      </c>
      <c r="I1134" s="17">
        <f t="shared" si="390"/>
        <v>10</v>
      </c>
      <c r="J1134" s="13">
        <f t="shared" si="379"/>
        <v>0</v>
      </c>
      <c r="K1134" s="38">
        <f t="shared" si="391"/>
        <v>0</v>
      </c>
      <c r="L1134" s="33">
        <f t="shared" si="392"/>
        <v>0</v>
      </c>
      <c r="M1134" s="38">
        <f t="shared" si="388"/>
        <v>0</v>
      </c>
      <c r="N1134" s="38"/>
      <c r="O1134" s="38"/>
      <c r="P1134" s="38"/>
      <c r="Q1134" s="38"/>
      <c r="R1134" s="38"/>
      <c r="S1134" s="38"/>
      <c r="T1134" s="38"/>
      <c r="U1134" s="38"/>
      <c r="V1134" s="150"/>
      <c r="W1134" s="85"/>
    </row>
    <row r="1135" spans="1:23" x14ac:dyDescent="0.3">
      <c r="A1135" s="1"/>
      <c r="B1135" s="14">
        <v>1059</v>
      </c>
      <c r="C1135" s="36">
        <v>43428</v>
      </c>
      <c r="D1135" s="25">
        <v>0.43045138888888884</v>
      </c>
      <c r="E1135" s="25">
        <v>0.9405324074074074</v>
      </c>
      <c r="F1135" s="37">
        <f t="shared" si="389"/>
        <v>0.5100810185185185</v>
      </c>
      <c r="G1135" s="38">
        <v>12</v>
      </c>
      <c r="H1135" s="38">
        <f t="shared" si="399"/>
        <v>1.5</v>
      </c>
      <c r="I1135" s="17">
        <f t="shared" si="390"/>
        <v>10.5</v>
      </c>
      <c r="J1135" s="13">
        <f t="shared" si="379"/>
        <v>0.5</v>
      </c>
      <c r="K1135" s="38">
        <f t="shared" si="391"/>
        <v>0.5</v>
      </c>
      <c r="L1135" s="33">
        <f t="shared" si="392"/>
        <v>0</v>
      </c>
      <c r="M1135" s="38">
        <f t="shared" si="388"/>
        <v>74</v>
      </c>
      <c r="N1135" s="38"/>
      <c r="O1135" s="38"/>
      <c r="P1135" s="38"/>
      <c r="Q1135" s="38"/>
      <c r="R1135" s="38"/>
      <c r="S1135" s="38"/>
      <c r="T1135" s="38"/>
      <c r="U1135" s="38"/>
      <c r="V1135" s="150"/>
      <c r="W1135" s="85"/>
    </row>
    <row r="1136" spans="1:23" x14ac:dyDescent="0.3">
      <c r="A1136" s="1"/>
      <c r="B1136" s="14">
        <v>1060</v>
      </c>
      <c r="C1136" s="36">
        <v>43429</v>
      </c>
      <c r="D1136" s="25">
        <v>0.45199074074074069</v>
      </c>
      <c r="E1136" s="25">
        <v>0.97826388888888882</v>
      </c>
      <c r="F1136" s="37">
        <f t="shared" si="389"/>
        <v>0.52627314814814818</v>
      </c>
      <c r="G1136" s="38">
        <v>12.5</v>
      </c>
      <c r="H1136" s="38">
        <f t="shared" si="399"/>
        <v>1.5</v>
      </c>
      <c r="I1136" s="17">
        <f t="shared" si="390"/>
        <v>11</v>
      </c>
      <c r="J1136" s="74">
        <f>IF(I1136-8&lt;0,0,(I1136-8))</f>
        <v>3</v>
      </c>
      <c r="K1136" s="38">
        <f t="shared" si="391"/>
        <v>2</v>
      </c>
      <c r="L1136" s="33">
        <f t="shared" si="392"/>
        <v>1</v>
      </c>
      <c r="M1136" s="38">
        <f t="shared" si="388"/>
        <v>481</v>
      </c>
      <c r="N1136" s="38"/>
      <c r="O1136" s="38"/>
      <c r="P1136" s="38"/>
      <c r="Q1136" s="38" t="s">
        <v>228</v>
      </c>
      <c r="R1136" s="38">
        <f>IF(I1136&gt;=8.5,ROUND((K1136*4/3*111)+((I1136-J1136-K1136)*5/3*111)+((I1136-8)*8/3*111),0),ROUND((2*4/3*111)+((I1136-2)*5/3*111),0))</f>
        <v>2294</v>
      </c>
      <c r="S1136" s="38"/>
      <c r="T1136" s="38"/>
      <c r="U1136" s="38"/>
      <c r="V1136" s="150"/>
      <c r="W1136" s="85"/>
    </row>
    <row r="1137" spans="1:23" x14ac:dyDescent="0.3">
      <c r="A1137" s="1"/>
      <c r="B1137" s="14">
        <v>1061</v>
      </c>
      <c r="C1137" s="36">
        <v>43430</v>
      </c>
      <c r="D1137" s="25" t="s">
        <v>36</v>
      </c>
      <c r="E1137" s="25" t="s">
        <v>36</v>
      </c>
      <c r="F1137" s="37"/>
      <c r="G1137" s="38">
        <v>11.5</v>
      </c>
      <c r="H1137" s="38">
        <f t="shared" si="399"/>
        <v>1.5</v>
      </c>
      <c r="I1137" s="17">
        <f t="shared" si="390"/>
        <v>10</v>
      </c>
      <c r="J1137" s="13">
        <f t="shared" si="379"/>
        <v>0</v>
      </c>
      <c r="K1137" s="38">
        <f t="shared" si="391"/>
        <v>0</v>
      </c>
      <c r="L1137" s="33">
        <f t="shared" si="392"/>
        <v>0</v>
      </c>
      <c r="M1137" s="38">
        <f t="shared" si="388"/>
        <v>0</v>
      </c>
      <c r="N1137" s="38"/>
      <c r="O1137" s="38"/>
      <c r="P1137" s="38"/>
      <c r="Q1137" s="38"/>
      <c r="R1137" s="38"/>
      <c r="S1137" s="38"/>
      <c r="T1137" s="38"/>
      <c r="U1137" s="38"/>
      <c r="V1137" s="150"/>
      <c r="W1137" s="85"/>
    </row>
    <row r="1138" spans="1:23" x14ac:dyDescent="0.3">
      <c r="A1138" s="1"/>
      <c r="B1138" s="14">
        <v>1062</v>
      </c>
      <c r="C1138" s="36">
        <v>43431</v>
      </c>
      <c r="D1138" s="25">
        <v>0.55303240740740744</v>
      </c>
      <c r="E1138" s="25">
        <v>0.93846064814814811</v>
      </c>
      <c r="F1138" s="37">
        <f t="shared" si="389"/>
        <v>0.38542824074074067</v>
      </c>
      <c r="G1138" s="38">
        <v>9.5</v>
      </c>
      <c r="H1138" s="38">
        <f t="shared" si="399"/>
        <v>1.5</v>
      </c>
      <c r="I1138" s="17">
        <f t="shared" si="390"/>
        <v>8</v>
      </c>
      <c r="J1138" s="13">
        <f t="shared" si="379"/>
        <v>0</v>
      </c>
      <c r="K1138" s="38">
        <f t="shared" si="391"/>
        <v>0</v>
      </c>
      <c r="L1138" s="33">
        <f t="shared" si="392"/>
        <v>0</v>
      </c>
      <c r="M1138" s="38">
        <f t="shared" si="388"/>
        <v>0</v>
      </c>
      <c r="N1138" s="38"/>
      <c r="O1138" s="38"/>
      <c r="P1138" s="38"/>
      <c r="Q1138" s="38"/>
      <c r="R1138" s="38"/>
      <c r="S1138" s="38"/>
      <c r="T1138" s="38"/>
      <c r="U1138" s="38"/>
      <c r="V1138" s="150"/>
      <c r="W1138" s="85"/>
    </row>
    <row r="1139" spans="1:23" x14ac:dyDescent="0.3">
      <c r="A1139" s="1"/>
      <c r="B1139" s="14">
        <v>1063</v>
      </c>
      <c r="C1139" s="36">
        <v>43432</v>
      </c>
      <c r="D1139" s="25">
        <v>0.5078125</v>
      </c>
      <c r="E1139" s="25">
        <v>0.97972222222222216</v>
      </c>
      <c r="F1139" s="37">
        <f t="shared" si="389"/>
        <v>0.47190972222222216</v>
      </c>
      <c r="G1139" s="38">
        <v>11.5</v>
      </c>
      <c r="H1139" s="38">
        <f t="shared" si="399"/>
        <v>1.5</v>
      </c>
      <c r="I1139" s="17">
        <f t="shared" si="390"/>
        <v>10</v>
      </c>
      <c r="J1139" s="13">
        <f t="shared" si="379"/>
        <v>0</v>
      </c>
      <c r="K1139" s="38">
        <f t="shared" si="391"/>
        <v>0</v>
      </c>
      <c r="L1139" s="33">
        <f t="shared" si="392"/>
        <v>0</v>
      </c>
      <c r="M1139" s="38">
        <f t="shared" si="388"/>
        <v>0</v>
      </c>
      <c r="N1139" s="38"/>
      <c r="O1139" s="38"/>
      <c r="P1139" s="38"/>
      <c r="Q1139" s="38"/>
      <c r="R1139" s="38"/>
      <c r="S1139" s="38"/>
      <c r="T1139" s="38"/>
      <c r="U1139" s="38"/>
      <c r="V1139" s="150"/>
      <c r="W1139" s="85"/>
    </row>
    <row r="1140" spans="1:23" x14ac:dyDescent="0.3">
      <c r="A1140" s="1"/>
      <c r="B1140" s="14">
        <v>1064</v>
      </c>
      <c r="C1140" s="36">
        <v>43433</v>
      </c>
      <c r="D1140" s="178" t="s">
        <v>25</v>
      </c>
      <c r="E1140" s="179"/>
      <c r="F1140" s="37"/>
      <c r="G1140" s="38"/>
      <c r="H1140" s="38"/>
      <c r="I1140" s="17"/>
      <c r="J1140" s="13">
        <f t="shared" si="379"/>
        <v>0</v>
      </c>
      <c r="K1140" s="38"/>
      <c r="L1140" s="33"/>
      <c r="M1140" s="38">
        <f t="shared" si="388"/>
        <v>0</v>
      </c>
      <c r="N1140" s="38"/>
      <c r="O1140" s="38"/>
      <c r="P1140" s="38"/>
      <c r="Q1140" s="38"/>
      <c r="R1140" s="38"/>
      <c r="S1140" s="38"/>
      <c r="T1140" s="38"/>
      <c r="U1140" s="38"/>
      <c r="V1140" s="150"/>
      <c r="W1140" s="85"/>
    </row>
    <row r="1141" spans="1:23" x14ac:dyDescent="0.3">
      <c r="A1141" s="1"/>
      <c r="B1141" s="14">
        <v>1065</v>
      </c>
      <c r="C1141" s="36">
        <v>43434</v>
      </c>
      <c r="D1141" s="25">
        <v>0.4626851851851852</v>
      </c>
      <c r="E1141" s="25">
        <v>0.93893518518518526</v>
      </c>
      <c r="F1141" s="37">
        <f t="shared" si="389"/>
        <v>0.47625000000000006</v>
      </c>
      <c r="G1141" s="38">
        <v>11.5</v>
      </c>
      <c r="H1141" s="38">
        <f t="shared" si="399"/>
        <v>1.5</v>
      </c>
      <c r="I1141" s="17">
        <f t="shared" si="390"/>
        <v>10</v>
      </c>
      <c r="J1141" s="13">
        <f t="shared" si="379"/>
        <v>0</v>
      </c>
      <c r="K1141" s="38">
        <f t="shared" si="391"/>
        <v>0</v>
      </c>
      <c r="L1141" s="33">
        <f t="shared" si="392"/>
        <v>0</v>
      </c>
      <c r="M1141" s="38">
        <f t="shared" si="388"/>
        <v>0</v>
      </c>
      <c r="N1141" s="38"/>
      <c r="O1141" s="38"/>
      <c r="P1141" s="38"/>
      <c r="Q1141" s="38"/>
      <c r="R1141" s="38"/>
      <c r="S1141" s="38"/>
      <c r="T1141" s="38"/>
      <c r="U1141" s="38"/>
      <c r="V1141" s="150"/>
      <c r="W1141" s="85"/>
    </row>
    <row r="1142" spans="1:23" x14ac:dyDescent="0.3">
      <c r="A1142" s="8" t="s">
        <v>11</v>
      </c>
      <c r="B1142" s="14">
        <v>1066</v>
      </c>
      <c r="C1142" s="36">
        <v>43435</v>
      </c>
      <c r="D1142" s="25">
        <v>0.44012731481481482</v>
      </c>
      <c r="E1142" s="25" t="s">
        <v>36</v>
      </c>
      <c r="F1142" s="37"/>
      <c r="G1142" s="38">
        <v>12.5</v>
      </c>
      <c r="H1142" s="38">
        <f t="shared" si="399"/>
        <v>1.5</v>
      </c>
      <c r="I1142" s="17">
        <f t="shared" si="390"/>
        <v>11</v>
      </c>
      <c r="J1142" s="74">
        <f>IF(I1142-8&lt;0,0,(I1142-8))</f>
        <v>3</v>
      </c>
      <c r="K1142" s="38">
        <f t="shared" si="391"/>
        <v>2</v>
      </c>
      <c r="L1142" s="33">
        <f t="shared" si="392"/>
        <v>1</v>
      </c>
      <c r="M1142" s="38">
        <f>IF(K1142="?",0,ROUND(110*4/3*K1142+110*5/3*L1142,0))</f>
        <v>477</v>
      </c>
      <c r="N1142" s="38"/>
      <c r="O1142" s="38"/>
      <c r="P1142" s="38"/>
      <c r="Q1142" s="38" t="s">
        <v>228</v>
      </c>
      <c r="R1142" s="38">
        <f>IF(I1142&gt;=8.5,ROUND((K1142*4/3*110)+((I1142-J1142-K1142)*5/3*110)+((I1142-8)*8/3*110),0),ROUND((2*4/3*110)+((I1142-2)*5/3*110),0))</f>
        <v>2273</v>
      </c>
      <c r="S1142" s="38"/>
      <c r="T1142" s="38"/>
      <c r="U1142" s="38"/>
      <c r="V1142" s="150"/>
      <c r="W1142" s="85"/>
    </row>
    <row r="1143" spans="1:23" x14ac:dyDescent="0.3">
      <c r="A1143" s="1" t="s">
        <v>85</v>
      </c>
      <c r="B1143" s="14">
        <v>1067</v>
      </c>
      <c r="C1143" s="36">
        <v>43436</v>
      </c>
      <c r="D1143" s="25" t="s">
        <v>36</v>
      </c>
      <c r="E1143" s="25" t="s">
        <v>36</v>
      </c>
      <c r="F1143" s="37"/>
      <c r="G1143" s="38">
        <v>12</v>
      </c>
      <c r="H1143" s="38">
        <f t="shared" si="399"/>
        <v>1.5</v>
      </c>
      <c r="I1143" s="17">
        <f t="shared" si="390"/>
        <v>10.5</v>
      </c>
      <c r="J1143" s="13">
        <f t="shared" ref="J1143:J1205" si="400">IF(I1143-10&lt;0,0,(I1143-10))</f>
        <v>0.5</v>
      </c>
      <c r="K1143" s="38">
        <f t="shared" si="391"/>
        <v>0.5</v>
      </c>
      <c r="L1143" s="33">
        <f t="shared" si="392"/>
        <v>0</v>
      </c>
      <c r="M1143" s="38">
        <f t="shared" ref="M1143:M1174" si="401">IF(K1143="?",0,ROUND(110*4/3*K1143+110*5/3*L1143,0))</f>
        <v>73</v>
      </c>
      <c r="N1143" s="38"/>
      <c r="O1143" s="38"/>
      <c r="P1143" s="38"/>
      <c r="Q1143" s="38"/>
      <c r="R1143" s="38"/>
      <c r="S1143" s="38"/>
      <c r="T1143" s="38"/>
      <c r="U1143" s="38"/>
      <c r="V1143" s="150"/>
      <c r="W1143" s="85"/>
    </row>
    <row r="1144" spans="1:23" ht="21" customHeight="1" x14ac:dyDescent="0.3">
      <c r="A1144" s="1" t="s">
        <v>88</v>
      </c>
      <c r="B1144" s="14">
        <v>1068</v>
      </c>
      <c r="C1144" s="36">
        <v>43437</v>
      </c>
      <c r="D1144" s="39" t="s">
        <v>87</v>
      </c>
      <c r="E1144" s="39" t="s">
        <v>87</v>
      </c>
      <c r="F1144" s="37"/>
      <c r="G1144" s="38">
        <v>4</v>
      </c>
      <c r="H1144" s="38"/>
      <c r="I1144" s="17">
        <f t="shared" si="390"/>
        <v>4</v>
      </c>
      <c r="J1144" s="13">
        <f t="shared" si="400"/>
        <v>0</v>
      </c>
      <c r="K1144" s="38">
        <f t="shared" si="391"/>
        <v>0</v>
      </c>
      <c r="L1144" s="33">
        <f t="shared" si="392"/>
        <v>0</v>
      </c>
      <c r="M1144" s="38">
        <f>IF(K1144="?",0,ROUND(110*4/3*K1144+110*5/3*L1144,0))</f>
        <v>0</v>
      </c>
      <c r="N1144" s="38"/>
      <c r="O1144" s="38"/>
      <c r="P1144" s="38"/>
      <c r="Q1144" s="38"/>
      <c r="R1144" s="38"/>
      <c r="S1144" s="38"/>
      <c r="T1144" s="38"/>
      <c r="U1144" s="38"/>
      <c r="V1144" s="150"/>
      <c r="W1144" s="165" t="s">
        <v>96</v>
      </c>
    </row>
    <row r="1145" spans="1:23" x14ac:dyDescent="0.3">
      <c r="A1145" s="1" t="s">
        <v>86</v>
      </c>
      <c r="B1145" s="14">
        <v>1069</v>
      </c>
      <c r="C1145" s="36">
        <v>43438</v>
      </c>
      <c r="D1145" s="25">
        <v>0.55364583333333328</v>
      </c>
      <c r="E1145" s="25">
        <v>0.92241898148148149</v>
      </c>
      <c r="F1145" s="37">
        <f t="shared" si="389"/>
        <v>0.36877314814814821</v>
      </c>
      <c r="G1145" s="38">
        <v>9</v>
      </c>
      <c r="H1145" s="38">
        <f t="shared" si="399"/>
        <v>1.5</v>
      </c>
      <c r="I1145" s="17">
        <f t="shared" si="390"/>
        <v>7.5</v>
      </c>
      <c r="J1145" s="13">
        <f t="shared" si="400"/>
        <v>0</v>
      </c>
      <c r="K1145" s="38">
        <f t="shared" si="391"/>
        <v>0</v>
      </c>
      <c r="L1145" s="33">
        <f t="shared" si="392"/>
        <v>0</v>
      </c>
      <c r="M1145" s="38">
        <f t="shared" si="401"/>
        <v>0</v>
      </c>
      <c r="N1145" s="38"/>
      <c r="O1145" s="38"/>
      <c r="P1145" s="38"/>
      <c r="Q1145" s="38"/>
      <c r="R1145" s="38"/>
      <c r="S1145" s="38"/>
      <c r="T1145" s="38"/>
      <c r="U1145" s="38"/>
      <c r="V1145" s="150"/>
      <c r="W1145" s="85"/>
    </row>
    <row r="1146" spans="1:23" x14ac:dyDescent="0.3">
      <c r="A1146" s="1" t="s">
        <v>56</v>
      </c>
      <c r="B1146" s="14">
        <v>1070</v>
      </c>
      <c r="C1146" s="36">
        <v>43439</v>
      </c>
      <c r="D1146" s="178" t="s">
        <v>25</v>
      </c>
      <c r="E1146" s="179"/>
      <c r="F1146" s="37"/>
      <c r="G1146" s="38"/>
      <c r="H1146" s="38"/>
      <c r="I1146" s="17"/>
      <c r="J1146" s="13">
        <f t="shared" si="400"/>
        <v>0</v>
      </c>
      <c r="K1146" s="38"/>
      <c r="L1146" s="33"/>
      <c r="M1146" s="38"/>
      <c r="N1146" s="38"/>
      <c r="O1146" s="38"/>
      <c r="P1146" s="38"/>
      <c r="Q1146" s="38"/>
      <c r="R1146" s="38"/>
      <c r="S1146" s="38"/>
      <c r="T1146" s="38"/>
      <c r="U1146" s="38"/>
      <c r="V1146" s="150"/>
      <c r="W1146" s="85"/>
    </row>
    <row r="1147" spans="1:23" x14ac:dyDescent="0.3">
      <c r="A1147" s="1"/>
      <c r="B1147" s="14">
        <v>1071</v>
      </c>
      <c r="C1147" s="36">
        <v>43440</v>
      </c>
      <c r="D1147" s="25">
        <v>0.53905092592592596</v>
      </c>
      <c r="E1147" s="25">
        <v>0.91878472222222218</v>
      </c>
      <c r="F1147" s="37">
        <f t="shared" si="389"/>
        <v>0.37973379629629622</v>
      </c>
      <c r="G1147" s="38">
        <v>9</v>
      </c>
      <c r="H1147" s="38">
        <f t="shared" si="399"/>
        <v>1.5</v>
      </c>
      <c r="I1147" s="17">
        <f t="shared" si="390"/>
        <v>7.5</v>
      </c>
      <c r="J1147" s="13">
        <f t="shared" si="400"/>
        <v>0</v>
      </c>
      <c r="K1147" s="38">
        <f t="shared" si="391"/>
        <v>0</v>
      </c>
      <c r="L1147" s="33">
        <f t="shared" si="392"/>
        <v>0</v>
      </c>
      <c r="M1147" s="38">
        <f t="shared" si="401"/>
        <v>0</v>
      </c>
      <c r="N1147" s="38"/>
      <c r="O1147" s="38"/>
      <c r="P1147" s="38"/>
      <c r="Q1147" s="38"/>
      <c r="R1147" s="38"/>
      <c r="S1147" s="38"/>
      <c r="T1147" s="38"/>
      <c r="U1147" s="38"/>
      <c r="V1147" s="150"/>
      <c r="W1147" s="85"/>
    </row>
    <row r="1148" spans="1:23" x14ac:dyDescent="0.3">
      <c r="A1148" s="1"/>
      <c r="B1148" s="14">
        <v>1072</v>
      </c>
      <c r="C1148" s="36">
        <v>43441</v>
      </c>
      <c r="D1148" s="25">
        <v>0.45624999999999999</v>
      </c>
      <c r="E1148" s="25">
        <v>0.94034722222222233</v>
      </c>
      <c r="F1148" s="37">
        <f t="shared" si="389"/>
        <v>0.48409722222222235</v>
      </c>
      <c r="G1148" s="38">
        <v>11.5</v>
      </c>
      <c r="H1148" s="38">
        <f t="shared" si="399"/>
        <v>1.5</v>
      </c>
      <c r="I1148" s="17">
        <f t="shared" si="390"/>
        <v>10</v>
      </c>
      <c r="J1148" s="13">
        <f>IF(I1148-8&lt;0,0,(I1148-8))</f>
        <v>2</v>
      </c>
      <c r="K1148" s="38">
        <f t="shared" si="391"/>
        <v>2</v>
      </c>
      <c r="L1148" s="33">
        <f t="shared" si="392"/>
        <v>0</v>
      </c>
      <c r="M1148" s="38">
        <f t="shared" si="401"/>
        <v>293</v>
      </c>
      <c r="N1148" s="38"/>
      <c r="O1148" s="38"/>
      <c r="P1148" s="38"/>
      <c r="Q1148" s="38"/>
      <c r="R1148" s="38"/>
      <c r="S1148" s="38" t="s">
        <v>228</v>
      </c>
      <c r="T1148" s="121">
        <v>1171</v>
      </c>
      <c r="U1148" s="38"/>
      <c r="V1148" s="150"/>
      <c r="W1148" s="85"/>
    </row>
    <row r="1149" spans="1:23" x14ac:dyDescent="0.3">
      <c r="A1149" s="1"/>
      <c r="B1149" s="14">
        <v>1073</v>
      </c>
      <c r="C1149" s="36">
        <v>43442</v>
      </c>
      <c r="D1149" s="25">
        <v>0.52120370370370372</v>
      </c>
      <c r="E1149" s="25">
        <v>0.93850694444444438</v>
      </c>
      <c r="F1149" s="37">
        <f t="shared" si="389"/>
        <v>0.41730324074074066</v>
      </c>
      <c r="G1149" s="38">
        <v>10</v>
      </c>
      <c r="H1149" s="38">
        <f t="shared" si="399"/>
        <v>1.5</v>
      </c>
      <c r="I1149" s="17">
        <f t="shared" si="390"/>
        <v>8.5</v>
      </c>
      <c r="J1149" s="13">
        <f t="shared" si="400"/>
        <v>0</v>
      </c>
      <c r="K1149" s="38">
        <f t="shared" si="391"/>
        <v>0</v>
      </c>
      <c r="L1149" s="33">
        <f t="shared" si="392"/>
        <v>0</v>
      </c>
      <c r="M1149" s="38">
        <f t="shared" si="401"/>
        <v>0</v>
      </c>
      <c r="N1149" s="38"/>
      <c r="O1149" s="38"/>
      <c r="P1149" s="38"/>
      <c r="Q1149" s="38"/>
      <c r="R1149" s="38"/>
      <c r="S1149" s="38"/>
      <c r="T1149" s="38"/>
      <c r="U1149" s="38"/>
      <c r="V1149" s="150"/>
      <c r="W1149" s="85"/>
    </row>
    <row r="1150" spans="1:23" x14ac:dyDescent="0.3">
      <c r="A1150" s="1"/>
      <c r="B1150" s="14">
        <v>1074</v>
      </c>
      <c r="C1150" s="36">
        <v>43443</v>
      </c>
      <c r="D1150" s="25">
        <v>0.48633101851851851</v>
      </c>
      <c r="E1150" s="25">
        <v>0.92118055555555556</v>
      </c>
      <c r="F1150" s="37">
        <f t="shared" si="389"/>
        <v>0.43484953703703705</v>
      </c>
      <c r="G1150" s="38">
        <v>10.5</v>
      </c>
      <c r="H1150" s="38">
        <f t="shared" si="399"/>
        <v>1.5</v>
      </c>
      <c r="I1150" s="17">
        <f t="shared" si="390"/>
        <v>9</v>
      </c>
      <c r="J1150" s="13">
        <f t="shared" si="400"/>
        <v>0</v>
      </c>
      <c r="K1150" s="38">
        <f t="shared" si="391"/>
        <v>0</v>
      </c>
      <c r="L1150" s="33">
        <f t="shared" si="392"/>
        <v>0</v>
      </c>
      <c r="M1150" s="38">
        <f t="shared" si="401"/>
        <v>0</v>
      </c>
      <c r="N1150" s="38"/>
      <c r="O1150" s="38"/>
      <c r="P1150" s="38"/>
      <c r="Q1150" s="38"/>
      <c r="R1150" s="38"/>
      <c r="S1150" s="38"/>
      <c r="T1150" s="38"/>
      <c r="U1150" s="38"/>
      <c r="V1150" s="150"/>
      <c r="W1150" s="85"/>
    </row>
    <row r="1151" spans="1:23" x14ac:dyDescent="0.3">
      <c r="A1151" s="1"/>
      <c r="B1151" s="14">
        <v>1075</v>
      </c>
      <c r="C1151" s="36">
        <v>43444</v>
      </c>
      <c r="D1151" s="25">
        <v>0.45785879629629633</v>
      </c>
      <c r="E1151" s="25">
        <v>0.92478009259259253</v>
      </c>
      <c r="F1151" s="37">
        <f t="shared" si="389"/>
        <v>0.4669212962962962</v>
      </c>
      <c r="G1151" s="38">
        <v>11</v>
      </c>
      <c r="H1151" s="38">
        <f t="shared" si="399"/>
        <v>1.5</v>
      </c>
      <c r="I1151" s="17">
        <f t="shared" si="390"/>
        <v>9.5</v>
      </c>
      <c r="J1151" s="13">
        <f t="shared" si="400"/>
        <v>0</v>
      </c>
      <c r="K1151" s="38">
        <f t="shared" si="391"/>
        <v>0</v>
      </c>
      <c r="L1151" s="33">
        <f t="shared" si="392"/>
        <v>0</v>
      </c>
      <c r="M1151" s="38">
        <f t="shared" si="401"/>
        <v>0</v>
      </c>
      <c r="N1151" s="38"/>
      <c r="O1151" s="38"/>
      <c r="P1151" s="38"/>
      <c r="Q1151" s="38"/>
      <c r="R1151" s="38"/>
      <c r="S1151" s="38"/>
      <c r="T1151" s="38"/>
      <c r="U1151" s="38"/>
      <c r="V1151" s="150"/>
      <c r="W1151" s="85"/>
    </row>
    <row r="1152" spans="1:23" x14ac:dyDescent="0.3">
      <c r="A1152" s="1"/>
      <c r="B1152" s="14">
        <v>1076</v>
      </c>
      <c r="C1152" s="36">
        <v>43445</v>
      </c>
      <c r="D1152" s="25">
        <v>0.57041666666666668</v>
      </c>
      <c r="E1152" s="25">
        <v>0.91841435185185183</v>
      </c>
      <c r="F1152" s="37">
        <f t="shared" si="389"/>
        <v>0.34799768518518515</v>
      </c>
      <c r="G1152" s="38">
        <v>8.5</v>
      </c>
      <c r="H1152" s="38">
        <f t="shared" si="399"/>
        <v>0.5</v>
      </c>
      <c r="I1152" s="17">
        <f t="shared" si="390"/>
        <v>8</v>
      </c>
      <c r="J1152" s="13">
        <f t="shared" si="400"/>
        <v>0</v>
      </c>
      <c r="K1152" s="38">
        <f t="shared" si="391"/>
        <v>0</v>
      </c>
      <c r="L1152" s="33">
        <f t="shared" si="392"/>
        <v>0</v>
      </c>
      <c r="M1152" s="38">
        <f t="shared" si="401"/>
        <v>0</v>
      </c>
      <c r="N1152" s="38">
        <v>1</v>
      </c>
      <c r="O1152" s="38">
        <v>0</v>
      </c>
      <c r="P1152" s="38">
        <f t="shared" ref="P1152:P1154" si="402">IF(O1152&gt;6,ROUND(N1152*4/3*110+6*5/3*110+(O1152-6)*8/3*110,0),ROUND(N1152*4/3*110+O1152*5/3*110,0))</f>
        <v>147</v>
      </c>
      <c r="Q1152" s="38"/>
      <c r="R1152" s="38"/>
      <c r="S1152" s="38"/>
      <c r="T1152" s="38"/>
      <c r="U1152" s="38"/>
      <c r="V1152" s="150"/>
      <c r="W1152" s="85"/>
    </row>
    <row r="1153" spans="1:23" x14ac:dyDescent="0.3">
      <c r="A1153" s="1"/>
      <c r="B1153" s="14">
        <v>1077</v>
      </c>
      <c r="C1153" s="36">
        <v>43446</v>
      </c>
      <c r="D1153" s="39" t="s">
        <v>87</v>
      </c>
      <c r="E1153" s="39" t="s">
        <v>87</v>
      </c>
      <c r="F1153" s="37"/>
      <c r="G1153" s="38">
        <v>6</v>
      </c>
      <c r="H1153" s="38">
        <f t="shared" si="399"/>
        <v>0.5</v>
      </c>
      <c r="I1153" s="17">
        <f t="shared" si="390"/>
        <v>5.5</v>
      </c>
      <c r="J1153" s="13">
        <f t="shared" si="400"/>
        <v>0</v>
      </c>
      <c r="K1153" s="38">
        <f t="shared" si="391"/>
        <v>0</v>
      </c>
      <c r="L1153" s="33">
        <f t="shared" si="392"/>
        <v>0</v>
      </c>
      <c r="M1153" s="38">
        <f t="shared" si="401"/>
        <v>0</v>
      </c>
      <c r="N1153" s="38">
        <v>2</v>
      </c>
      <c r="O1153" s="38">
        <v>3.5</v>
      </c>
      <c r="P1153" s="38">
        <f t="shared" si="402"/>
        <v>935</v>
      </c>
      <c r="Q1153" s="38"/>
      <c r="R1153" s="38"/>
      <c r="S1153" s="38"/>
      <c r="T1153" s="38"/>
      <c r="U1153" s="38"/>
      <c r="V1153" s="150"/>
      <c r="W1153" s="161" t="s">
        <v>96</v>
      </c>
    </row>
    <row r="1154" spans="1:23" x14ac:dyDescent="0.3">
      <c r="A1154" s="1"/>
      <c r="B1154" s="14">
        <v>1078</v>
      </c>
      <c r="C1154" s="36">
        <v>43447</v>
      </c>
      <c r="D1154" s="25">
        <v>0.47436342592592595</v>
      </c>
      <c r="E1154" s="25">
        <v>0.93192129629629628</v>
      </c>
      <c r="F1154" s="37">
        <f t="shared" si="389"/>
        <v>0.45755787037037032</v>
      </c>
      <c r="G1154" s="38">
        <v>11</v>
      </c>
      <c r="H1154" s="38">
        <f t="shared" si="399"/>
        <v>1.5</v>
      </c>
      <c r="I1154" s="17">
        <f t="shared" si="390"/>
        <v>9.5</v>
      </c>
      <c r="J1154" s="13">
        <f t="shared" si="400"/>
        <v>0</v>
      </c>
      <c r="K1154" s="38">
        <f t="shared" si="391"/>
        <v>0</v>
      </c>
      <c r="L1154" s="33">
        <f t="shared" si="392"/>
        <v>0</v>
      </c>
      <c r="M1154" s="38">
        <f t="shared" si="401"/>
        <v>0</v>
      </c>
      <c r="N1154" s="38">
        <v>2</v>
      </c>
      <c r="O1154" s="38">
        <v>7.5</v>
      </c>
      <c r="P1154" s="38">
        <f t="shared" si="402"/>
        <v>1833</v>
      </c>
      <c r="Q1154" s="38"/>
      <c r="R1154" s="38"/>
      <c r="S1154" s="38"/>
      <c r="T1154" s="38"/>
      <c r="U1154" s="38"/>
      <c r="V1154" s="150"/>
      <c r="W1154" s="85"/>
    </row>
    <row r="1155" spans="1:23" x14ac:dyDescent="0.3">
      <c r="A1155" s="1"/>
      <c r="B1155" s="14"/>
      <c r="C1155" s="19" t="s">
        <v>5</v>
      </c>
      <c r="D1155" s="19"/>
      <c r="E1155" s="19"/>
      <c r="F1155" s="20"/>
      <c r="G1155" s="21">
        <f t="shared" ref="G1155:M1155" si="403">SUM(G1127:G1154)</f>
        <v>270</v>
      </c>
      <c r="H1155" s="21">
        <f t="shared" si="403"/>
        <v>34.5</v>
      </c>
      <c r="I1155" s="21">
        <f t="shared" si="403"/>
        <v>235.5</v>
      </c>
      <c r="J1155" s="21">
        <f t="shared" si="403"/>
        <v>13.5</v>
      </c>
      <c r="K1155" s="21">
        <f t="shared" si="403"/>
        <v>11.5</v>
      </c>
      <c r="L1155" s="111">
        <f t="shared" si="403"/>
        <v>2</v>
      </c>
      <c r="M1155" s="21">
        <f t="shared" si="403"/>
        <v>2064</v>
      </c>
      <c r="N1155" s="21">
        <f t="shared" ref="N1155:P1155" si="404">SUM(N1127:N1154)</f>
        <v>5</v>
      </c>
      <c r="O1155" s="21">
        <f t="shared" si="404"/>
        <v>11</v>
      </c>
      <c r="P1155" s="21">
        <f t="shared" si="404"/>
        <v>2915</v>
      </c>
      <c r="Q1155" s="21">
        <v>4</v>
      </c>
      <c r="R1155" s="21">
        <f t="shared" ref="R1155:V1155" si="405">SUM(R1127:R1154)</f>
        <v>7750</v>
      </c>
      <c r="S1155" s="21">
        <v>2</v>
      </c>
      <c r="T1155" s="21">
        <f t="shared" si="405"/>
        <v>2355</v>
      </c>
      <c r="U1155" s="21">
        <f t="shared" si="405"/>
        <v>0</v>
      </c>
      <c r="V1155" s="21">
        <f t="shared" si="405"/>
        <v>0</v>
      </c>
      <c r="W1155" s="106" t="s">
        <v>141</v>
      </c>
    </row>
    <row r="1156" spans="1:23" ht="32.4" x14ac:dyDescent="0.3">
      <c r="A1156" s="48"/>
      <c r="B1156" s="126"/>
      <c r="C1156" s="116" t="s">
        <v>230</v>
      </c>
      <c r="D1156" s="109"/>
      <c r="E1156" s="110"/>
      <c r="F1156" s="20"/>
      <c r="G1156" s="21">
        <f>G1155-G1142-G1136-G1133-G1130-G1148-G1129</f>
        <v>203</v>
      </c>
      <c r="H1156" s="21">
        <f t="shared" ref="H1156:M1156" si="406">H1155-H1142-H1136-H1133-H1130-H1148-H1129</f>
        <v>26.5</v>
      </c>
      <c r="I1156" s="21">
        <f t="shared" si="406"/>
        <v>176.5</v>
      </c>
      <c r="J1156" s="21">
        <f t="shared" si="406"/>
        <v>2</v>
      </c>
      <c r="K1156" s="21">
        <f t="shared" si="406"/>
        <v>2</v>
      </c>
      <c r="L1156" s="21">
        <f t="shared" si="406"/>
        <v>0</v>
      </c>
      <c r="M1156" s="21">
        <f t="shared" si="406"/>
        <v>295</v>
      </c>
      <c r="N1156" s="21">
        <f t="shared" ref="N1156:P1156" si="407">N1155</f>
        <v>5</v>
      </c>
      <c r="O1156" s="21">
        <f t="shared" si="407"/>
        <v>11</v>
      </c>
      <c r="P1156" s="21">
        <f t="shared" si="407"/>
        <v>2915</v>
      </c>
      <c r="Q1156" s="21">
        <f t="shared" ref="Q1156:V1156" si="408">Q1155</f>
        <v>4</v>
      </c>
      <c r="R1156" s="21">
        <f t="shared" si="408"/>
        <v>7750</v>
      </c>
      <c r="S1156" s="21">
        <f t="shared" si="408"/>
        <v>2</v>
      </c>
      <c r="T1156" s="21">
        <f t="shared" si="408"/>
        <v>2355</v>
      </c>
      <c r="U1156" s="21">
        <f t="shared" si="408"/>
        <v>0</v>
      </c>
      <c r="V1156" s="21">
        <f t="shared" si="408"/>
        <v>0</v>
      </c>
      <c r="W1156" s="21"/>
    </row>
    <row r="1157" spans="1:23" x14ac:dyDescent="0.3">
      <c r="A1157" s="1"/>
      <c r="B1157" s="14">
        <v>1079</v>
      </c>
      <c r="C1157" s="69">
        <v>43448</v>
      </c>
      <c r="D1157" s="62" t="s">
        <v>36</v>
      </c>
      <c r="E1157" s="62" t="s">
        <v>36</v>
      </c>
      <c r="F1157" s="70"/>
      <c r="G1157" s="56">
        <v>4</v>
      </c>
      <c r="H1157" s="55"/>
      <c r="I1157" s="55">
        <f t="shared" si="390"/>
        <v>4</v>
      </c>
      <c r="J1157" s="57">
        <f t="shared" si="400"/>
        <v>0</v>
      </c>
      <c r="K1157" s="56">
        <f t="shared" si="391"/>
        <v>0</v>
      </c>
      <c r="L1157" s="67">
        <f t="shared" si="392"/>
        <v>0</v>
      </c>
      <c r="M1157" s="56">
        <f t="shared" si="401"/>
        <v>0</v>
      </c>
      <c r="N1157" s="56"/>
      <c r="O1157" s="56"/>
      <c r="P1157" s="56"/>
      <c r="Q1157" s="56"/>
      <c r="R1157" s="56"/>
      <c r="S1157" s="56"/>
      <c r="T1157" s="56"/>
      <c r="U1157" s="56"/>
      <c r="V1157" s="71"/>
      <c r="W1157" s="85"/>
    </row>
    <row r="1158" spans="1:23" x14ac:dyDescent="0.3">
      <c r="A1158" s="1"/>
      <c r="B1158" s="14">
        <v>1080</v>
      </c>
      <c r="C1158" s="69">
        <v>43449</v>
      </c>
      <c r="D1158" s="62">
        <v>0.44493055555555555</v>
      </c>
      <c r="E1158" s="62">
        <v>0.99274305555555553</v>
      </c>
      <c r="F1158" s="70">
        <f t="shared" si="389"/>
        <v>0.54781250000000004</v>
      </c>
      <c r="G1158" s="56">
        <v>13</v>
      </c>
      <c r="H1158" s="55">
        <f t="shared" si="399"/>
        <v>1.5</v>
      </c>
      <c r="I1158" s="55">
        <f t="shared" si="390"/>
        <v>11.5</v>
      </c>
      <c r="J1158" s="57">
        <f t="shared" si="400"/>
        <v>1.5</v>
      </c>
      <c r="K1158" s="56">
        <f t="shared" si="391"/>
        <v>1.5</v>
      </c>
      <c r="L1158" s="67">
        <f t="shared" si="392"/>
        <v>0</v>
      </c>
      <c r="M1158" s="56">
        <f t="shared" si="401"/>
        <v>220</v>
      </c>
      <c r="N1158" s="56"/>
      <c r="O1158" s="56"/>
      <c r="P1158" s="56"/>
      <c r="Q1158" s="56"/>
      <c r="R1158" s="56"/>
      <c r="S1158" s="56"/>
      <c r="T1158" s="56"/>
      <c r="U1158" s="56"/>
      <c r="V1158" s="71"/>
      <c r="W1158" s="85"/>
    </row>
    <row r="1159" spans="1:23" x14ac:dyDescent="0.3">
      <c r="A1159" s="1"/>
      <c r="B1159" s="14">
        <v>1081</v>
      </c>
      <c r="C1159" s="69">
        <v>43450</v>
      </c>
      <c r="D1159" s="184" t="s">
        <v>25</v>
      </c>
      <c r="E1159" s="185"/>
      <c r="F1159" s="70"/>
      <c r="G1159" s="56"/>
      <c r="H1159" s="55"/>
      <c r="I1159" s="55"/>
      <c r="J1159" s="57">
        <f t="shared" si="400"/>
        <v>0</v>
      </c>
      <c r="K1159" s="56"/>
      <c r="L1159" s="67"/>
      <c r="M1159" s="56">
        <f t="shared" si="401"/>
        <v>0</v>
      </c>
      <c r="N1159" s="56"/>
      <c r="O1159" s="56"/>
      <c r="P1159" s="56"/>
      <c r="Q1159" s="56"/>
      <c r="R1159" s="56"/>
      <c r="S1159" s="56"/>
      <c r="T1159" s="56"/>
      <c r="U1159" s="56"/>
      <c r="V1159" s="71"/>
      <c r="W1159" s="85"/>
    </row>
    <row r="1160" spans="1:23" x14ac:dyDescent="0.3">
      <c r="A1160" s="1"/>
      <c r="B1160" s="14">
        <v>1082</v>
      </c>
      <c r="C1160" s="69">
        <v>43451</v>
      </c>
      <c r="D1160" s="62" t="s">
        <v>36</v>
      </c>
      <c r="E1160" s="62" t="s">
        <v>36</v>
      </c>
      <c r="F1160" s="70"/>
      <c r="G1160" s="56">
        <v>11.5</v>
      </c>
      <c r="H1160" s="55">
        <f t="shared" si="399"/>
        <v>1.5</v>
      </c>
      <c r="I1160" s="55">
        <f t="shared" si="390"/>
        <v>10</v>
      </c>
      <c r="J1160" s="57">
        <f t="shared" si="400"/>
        <v>0</v>
      </c>
      <c r="K1160" s="56">
        <f t="shared" si="391"/>
        <v>0</v>
      </c>
      <c r="L1160" s="67">
        <f t="shared" si="392"/>
        <v>0</v>
      </c>
      <c r="M1160" s="56">
        <f t="shared" si="401"/>
        <v>0</v>
      </c>
      <c r="N1160" s="56"/>
      <c r="O1160" s="56"/>
      <c r="P1160" s="56"/>
      <c r="Q1160" s="56"/>
      <c r="R1160" s="56"/>
      <c r="S1160" s="56"/>
      <c r="T1160" s="56"/>
      <c r="U1160" s="56"/>
      <c r="V1160" s="71"/>
      <c r="W1160" s="85"/>
    </row>
    <row r="1161" spans="1:23" x14ac:dyDescent="0.3">
      <c r="A1161" s="1"/>
      <c r="B1161" s="14">
        <v>1083</v>
      </c>
      <c r="C1161" s="69">
        <v>43452</v>
      </c>
      <c r="D1161" s="184" t="s">
        <v>25</v>
      </c>
      <c r="E1161" s="185"/>
      <c r="F1161" s="70"/>
      <c r="G1161" s="56"/>
      <c r="H1161" s="55"/>
      <c r="I1161" s="55"/>
      <c r="J1161" s="57">
        <f t="shared" si="400"/>
        <v>0</v>
      </c>
      <c r="K1161" s="56"/>
      <c r="L1161" s="67"/>
      <c r="M1161" s="56">
        <f t="shared" si="401"/>
        <v>0</v>
      </c>
      <c r="N1161" s="56"/>
      <c r="O1161" s="56"/>
      <c r="P1161" s="56"/>
      <c r="Q1161" s="56"/>
      <c r="R1161" s="56"/>
      <c r="S1161" s="56"/>
      <c r="T1161" s="56"/>
      <c r="U1161" s="56"/>
      <c r="V1161" s="71"/>
      <c r="W1161" s="85"/>
    </row>
    <row r="1162" spans="1:23" x14ac:dyDescent="0.3">
      <c r="A1162" s="1"/>
      <c r="B1162" s="14">
        <v>1084</v>
      </c>
      <c r="C1162" s="69">
        <v>43453</v>
      </c>
      <c r="D1162" s="184" t="s">
        <v>25</v>
      </c>
      <c r="E1162" s="185"/>
      <c r="F1162" s="70"/>
      <c r="G1162" s="56"/>
      <c r="H1162" s="55"/>
      <c r="I1162" s="55"/>
      <c r="J1162" s="57">
        <f t="shared" si="400"/>
        <v>0</v>
      </c>
      <c r="K1162" s="56"/>
      <c r="L1162" s="67"/>
      <c r="M1162" s="56">
        <f t="shared" si="401"/>
        <v>0</v>
      </c>
      <c r="N1162" s="56"/>
      <c r="O1162" s="56"/>
      <c r="P1162" s="56"/>
      <c r="Q1162" s="56"/>
      <c r="R1162" s="56"/>
      <c r="S1162" s="56"/>
      <c r="T1162" s="56"/>
      <c r="U1162" s="56"/>
      <c r="V1162" s="71"/>
      <c r="W1162" s="85"/>
    </row>
    <row r="1163" spans="1:23" x14ac:dyDescent="0.3">
      <c r="A1163" s="1"/>
      <c r="B1163" s="14">
        <v>1085</v>
      </c>
      <c r="C1163" s="69">
        <v>43454</v>
      </c>
      <c r="D1163" s="184" t="s">
        <v>25</v>
      </c>
      <c r="E1163" s="185"/>
      <c r="F1163" s="70"/>
      <c r="G1163" s="56"/>
      <c r="H1163" s="55"/>
      <c r="I1163" s="55"/>
      <c r="J1163" s="57">
        <f t="shared" si="400"/>
        <v>0</v>
      </c>
      <c r="K1163" s="56"/>
      <c r="L1163" s="67"/>
      <c r="M1163" s="56">
        <f t="shared" si="401"/>
        <v>0</v>
      </c>
      <c r="N1163" s="56"/>
      <c r="O1163" s="56"/>
      <c r="P1163" s="56"/>
      <c r="Q1163" s="56"/>
      <c r="R1163" s="56"/>
      <c r="S1163" s="56"/>
      <c r="T1163" s="56"/>
      <c r="U1163" s="56"/>
      <c r="V1163" s="71"/>
      <c r="W1163" s="85"/>
    </row>
    <row r="1164" spans="1:23" x14ac:dyDescent="0.3">
      <c r="A1164" s="1"/>
      <c r="B1164" s="14">
        <v>1086</v>
      </c>
      <c r="C1164" s="69">
        <v>43455</v>
      </c>
      <c r="D1164" s="62">
        <v>0.45856481481481487</v>
      </c>
      <c r="E1164" s="62">
        <v>0.92159722222222218</v>
      </c>
      <c r="F1164" s="70">
        <f t="shared" si="389"/>
        <v>0.46303240740740731</v>
      </c>
      <c r="G1164" s="56">
        <v>11</v>
      </c>
      <c r="H1164" s="55">
        <f t="shared" si="399"/>
        <v>1.5</v>
      </c>
      <c r="I1164" s="55">
        <f t="shared" si="390"/>
        <v>9.5</v>
      </c>
      <c r="J1164" s="57">
        <f t="shared" si="400"/>
        <v>0</v>
      </c>
      <c r="K1164" s="56">
        <f t="shared" si="391"/>
        <v>0</v>
      </c>
      <c r="L1164" s="67">
        <f t="shared" si="392"/>
        <v>0</v>
      </c>
      <c r="M1164" s="56">
        <f t="shared" si="401"/>
        <v>0</v>
      </c>
      <c r="N1164" s="56"/>
      <c r="O1164" s="56"/>
      <c r="P1164" s="56"/>
      <c r="Q1164" s="56"/>
      <c r="R1164" s="56"/>
      <c r="S1164" s="56"/>
      <c r="T1164" s="56"/>
      <c r="U1164" s="56"/>
      <c r="V1164" s="71"/>
      <c r="W1164" s="85"/>
    </row>
    <row r="1165" spans="1:23" x14ac:dyDescent="0.3">
      <c r="A1165" s="1"/>
      <c r="B1165" s="14">
        <v>1087</v>
      </c>
      <c r="C1165" s="69">
        <v>43456</v>
      </c>
      <c r="D1165" s="62" t="s">
        <v>36</v>
      </c>
      <c r="E1165" s="62" t="s">
        <v>36</v>
      </c>
      <c r="F1165" s="70"/>
      <c r="G1165" s="56">
        <v>10</v>
      </c>
      <c r="H1165" s="55">
        <f t="shared" si="399"/>
        <v>1.5</v>
      </c>
      <c r="I1165" s="55">
        <f t="shared" si="390"/>
        <v>8.5</v>
      </c>
      <c r="J1165" s="57">
        <f t="shared" si="400"/>
        <v>0</v>
      </c>
      <c r="K1165" s="56">
        <f t="shared" si="391"/>
        <v>0</v>
      </c>
      <c r="L1165" s="67">
        <f t="shared" si="392"/>
        <v>0</v>
      </c>
      <c r="M1165" s="56">
        <f t="shared" si="401"/>
        <v>0</v>
      </c>
      <c r="N1165" s="56"/>
      <c r="O1165" s="56"/>
      <c r="P1165" s="56"/>
      <c r="Q1165" s="56"/>
      <c r="R1165" s="56"/>
      <c r="S1165" s="56"/>
      <c r="T1165" s="56"/>
      <c r="U1165" s="56"/>
      <c r="V1165" s="71"/>
      <c r="W1165" s="85"/>
    </row>
    <row r="1166" spans="1:23" x14ac:dyDescent="0.3">
      <c r="A1166" s="1"/>
      <c r="B1166" s="14">
        <v>1088</v>
      </c>
      <c r="C1166" s="69">
        <v>43457</v>
      </c>
      <c r="D1166" s="62">
        <v>0.53194444444444444</v>
      </c>
      <c r="E1166" s="62">
        <v>0.9381018518518518</v>
      </c>
      <c r="F1166" s="70">
        <f t="shared" si="389"/>
        <v>0.40615740740740736</v>
      </c>
      <c r="G1166" s="56">
        <v>9.5</v>
      </c>
      <c r="H1166" s="55">
        <f t="shared" si="399"/>
        <v>1.5</v>
      </c>
      <c r="I1166" s="55">
        <f t="shared" si="390"/>
        <v>8</v>
      </c>
      <c r="J1166" s="57">
        <f t="shared" si="400"/>
        <v>0</v>
      </c>
      <c r="K1166" s="56">
        <f t="shared" si="391"/>
        <v>0</v>
      </c>
      <c r="L1166" s="67">
        <f t="shared" si="392"/>
        <v>0</v>
      </c>
      <c r="M1166" s="56">
        <f t="shared" si="401"/>
        <v>0</v>
      </c>
      <c r="N1166" s="56"/>
      <c r="O1166" s="56"/>
      <c r="P1166" s="56"/>
      <c r="Q1166" s="56"/>
      <c r="R1166" s="56"/>
      <c r="S1166" s="56"/>
      <c r="T1166" s="56"/>
      <c r="U1166" s="56"/>
      <c r="V1166" s="71"/>
      <c r="W1166" s="85"/>
    </row>
    <row r="1167" spans="1:23" x14ac:dyDescent="0.3">
      <c r="A1167" s="1"/>
      <c r="B1167" s="14">
        <v>1089</v>
      </c>
      <c r="C1167" s="69">
        <v>43458</v>
      </c>
      <c r="D1167" s="62">
        <v>0.5647106481481482</v>
      </c>
      <c r="E1167" s="62">
        <v>0.91782407407407407</v>
      </c>
      <c r="F1167" s="70">
        <f t="shared" si="389"/>
        <v>0.35311342592592587</v>
      </c>
      <c r="G1167" s="56">
        <v>8.5</v>
      </c>
      <c r="H1167" s="55">
        <f t="shared" si="399"/>
        <v>0.5</v>
      </c>
      <c r="I1167" s="55">
        <f t="shared" si="390"/>
        <v>8</v>
      </c>
      <c r="J1167" s="57">
        <f t="shared" si="400"/>
        <v>0</v>
      </c>
      <c r="K1167" s="56">
        <f t="shared" si="391"/>
        <v>0</v>
      </c>
      <c r="L1167" s="67">
        <f t="shared" si="392"/>
        <v>0</v>
      </c>
      <c r="M1167" s="56">
        <f t="shared" si="401"/>
        <v>0</v>
      </c>
      <c r="N1167" s="56"/>
      <c r="O1167" s="56"/>
      <c r="P1167" s="56"/>
      <c r="Q1167" s="56"/>
      <c r="R1167" s="56"/>
      <c r="S1167" s="56"/>
      <c r="T1167" s="56"/>
      <c r="U1167" s="56"/>
      <c r="V1167" s="71"/>
      <c r="W1167" s="85"/>
    </row>
    <row r="1168" spans="1:23" x14ac:dyDescent="0.3">
      <c r="A1168" s="1"/>
      <c r="B1168" s="14">
        <v>1090</v>
      </c>
      <c r="C1168" s="69">
        <v>43459</v>
      </c>
      <c r="D1168" s="184" t="s">
        <v>25</v>
      </c>
      <c r="E1168" s="185"/>
      <c r="F1168" s="70"/>
      <c r="G1168" s="56"/>
      <c r="H1168" s="55"/>
      <c r="I1168" s="55"/>
      <c r="J1168" s="57">
        <f t="shared" si="400"/>
        <v>0</v>
      </c>
      <c r="K1168" s="56"/>
      <c r="L1168" s="67"/>
      <c r="M1168" s="56">
        <f t="shared" si="401"/>
        <v>0</v>
      </c>
      <c r="N1168" s="56"/>
      <c r="O1168" s="56"/>
      <c r="P1168" s="56"/>
      <c r="Q1168" s="56"/>
      <c r="R1168" s="56"/>
      <c r="S1168" s="56"/>
      <c r="T1168" s="56"/>
      <c r="U1168" s="56"/>
      <c r="V1168" s="71"/>
      <c r="W1168" s="85"/>
    </row>
    <row r="1169" spans="1:23" x14ac:dyDescent="0.3">
      <c r="A1169" s="1"/>
      <c r="B1169" s="14">
        <v>1091</v>
      </c>
      <c r="C1169" s="69">
        <v>43460</v>
      </c>
      <c r="D1169" s="62">
        <v>0.51305555555555549</v>
      </c>
      <c r="E1169" s="62">
        <v>0.92177083333333332</v>
      </c>
      <c r="F1169" s="70">
        <f t="shared" si="389"/>
        <v>0.40871527777777783</v>
      </c>
      <c r="G1169" s="56">
        <v>10</v>
      </c>
      <c r="H1169" s="55">
        <f t="shared" si="399"/>
        <v>1.5</v>
      </c>
      <c r="I1169" s="55">
        <f t="shared" si="390"/>
        <v>8.5</v>
      </c>
      <c r="J1169" s="57">
        <f t="shared" si="400"/>
        <v>0</v>
      </c>
      <c r="K1169" s="56">
        <f t="shared" si="391"/>
        <v>0</v>
      </c>
      <c r="L1169" s="67">
        <f t="shared" si="392"/>
        <v>0</v>
      </c>
      <c r="M1169" s="56">
        <f t="shared" si="401"/>
        <v>0</v>
      </c>
      <c r="N1169" s="56"/>
      <c r="O1169" s="56"/>
      <c r="P1169" s="56"/>
      <c r="Q1169" s="56"/>
      <c r="R1169" s="56"/>
      <c r="S1169" s="56"/>
      <c r="T1169" s="56"/>
      <c r="U1169" s="56"/>
      <c r="V1169" s="71"/>
      <c r="W1169" s="85"/>
    </row>
    <row r="1170" spans="1:23" x14ac:dyDescent="0.3">
      <c r="A1170" s="1"/>
      <c r="B1170" s="14">
        <v>1092</v>
      </c>
      <c r="C1170" s="69">
        <v>43461</v>
      </c>
      <c r="D1170" s="62">
        <v>0.4604050925925926</v>
      </c>
      <c r="E1170" s="62">
        <v>0.9254282407407407</v>
      </c>
      <c r="F1170" s="70">
        <f t="shared" si="389"/>
        <v>0.4650231481481481</v>
      </c>
      <c r="G1170" s="56">
        <v>11</v>
      </c>
      <c r="H1170" s="55">
        <f t="shared" si="399"/>
        <v>1.5</v>
      </c>
      <c r="I1170" s="55">
        <f t="shared" si="390"/>
        <v>9.5</v>
      </c>
      <c r="J1170" s="57">
        <f t="shared" si="400"/>
        <v>0</v>
      </c>
      <c r="K1170" s="56">
        <f t="shared" si="391"/>
        <v>0</v>
      </c>
      <c r="L1170" s="67">
        <f t="shared" si="392"/>
        <v>0</v>
      </c>
      <c r="M1170" s="56">
        <f t="shared" si="401"/>
        <v>0</v>
      </c>
      <c r="N1170" s="56"/>
      <c r="O1170" s="56"/>
      <c r="P1170" s="56"/>
      <c r="Q1170" s="56"/>
      <c r="R1170" s="56"/>
      <c r="S1170" s="56"/>
      <c r="T1170" s="56"/>
      <c r="U1170" s="56"/>
      <c r="V1170" s="71"/>
      <c r="W1170" s="85"/>
    </row>
    <row r="1171" spans="1:23" x14ac:dyDescent="0.3">
      <c r="A1171" s="1"/>
      <c r="B1171" s="14">
        <v>1093</v>
      </c>
      <c r="C1171" s="69">
        <v>43462</v>
      </c>
      <c r="D1171" s="62">
        <v>0.51372685185185185</v>
      </c>
      <c r="E1171" s="62">
        <v>0.94952546296296303</v>
      </c>
      <c r="F1171" s="70">
        <f t="shared" si="389"/>
        <v>0.43579861111111118</v>
      </c>
      <c r="G1171" s="56">
        <v>10.5</v>
      </c>
      <c r="H1171" s="55">
        <f t="shared" si="399"/>
        <v>1.5</v>
      </c>
      <c r="I1171" s="55">
        <f t="shared" si="390"/>
        <v>9</v>
      </c>
      <c r="J1171" s="57">
        <f t="shared" si="400"/>
        <v>0</v>
      </c>
      <c r="K1171" s="56">
        <f t="shared" si="391"/>
        <v>0</v>
      </c>
      <c r="L1171" s="67">
        <f t="shared" si="392"/>
        <v>0</v>
      </c>
      <c r="M1171" s="56">
        <f t="shared" si="401"/>
        <v>0</v>
      </c>
      <c r="N1171" s="56"/>
      <c r="O1171" s="56"/>
      <c r="P1171" s="56"/>
      <c r="Q1171" s="56"/>
      <c r="R1171" s="56"/>
      <c r="S1171" s="56"/>
      <c r="T1171" s="56"/>
      <c r="U1171" s="56"/>
      <c r="V1171" s="71"/>
      <c r="W1171" s="85"/>
    </row>
    <row r="1172" spans="1:23" x14ac:dyDescent="0.3">
      <c r="A1172" s="1"/>
      <c r="B1172" s="14">
        <v>1094</v>
      </c>
      <c r="C1172" s="69">
        <v>43463</v>
      </c>
      <c r="D1172" s="62">
        <v>0.50841435185185191</v>
      </c>
      <c r="E1172" s="62">
        <v>0.92015046296296299</v>
      </c>
      <c r="F1172" s="70">
        <f t="shared" si="389"/>
        <v>0.41173611111111108</v>
      </c>
      <c r="G1172" s="56">
        <v>10</v>
      </c>
      <c r="H1172" s="55">
        <f t="shared" si="399"/>
        <v>1.5</v>
      </c>
      <c r="I1172" s="55">
        <f t="shared" si="390"/>
        <v>8.5</v>
      </c>
      <c r="J1172" s="57">
        <f t="shared" si="400"/>
        <v>0</v>
      </c>
      <c r="K1172" s="56">
        <f t="shared" si="391"/>
        <v>0</v>
      </c>
      <c r="L1172" s="67">
        <f t="shared" si="392"/>
        <v>0</v>
      </c>
      <c r="M1172" s="56">
        <f t="shared" si="401"/>
        <v>0</v>
      </c>
      <c r="N1172" s="56"/>
      <c r="O1172" s="56"/>
      <c r="P1172" s="56"/>
      <c r="Q1172" s="56"/>
      <c r="R1172" s="56"/>
      <c r="S1172" s="56"/>
      <c r="T1172" s="56"/>
      <c r="U1172" s="56"/>
      <c r="V1172" s="71"/>
      <c r="W1172" s="85"/>
    </row>
    <row r="1173" spans="1:23" x14ac:dyDescent="0.3">
      <c r="A1173" s="1"/>
      <c r="B1173" s="14">
        <v>1095</v>
      </c>
      <c r="C1173" s="69">
        <v>43464</v>
      </c>
      <c r="D1173" s="62">
        <v>0.54413194444444446</v>
      </c>
      <c r="E1173" s="62">
        <v>0.94214120370370369</v>
      </c>
      <c r="F1173" s="70">
        <f t="shared" si="389"/>
        <v>0.39800925925925923</v>
      </c>
      <c r="G1173" s="56">
        <v>9.5</v>
      </c>
      <c r="H1173" s="55">
        <f t="shared" si="399"/>
        <v>1.5</v>
      </c>
      <c r="I1173" s="55">
        <f t="shared" si="390"/>
        <v>8</v>
      </c>
      <c r="J1173" s="57">
        <f t="shared" si="400"/>
        <v>0</v>
      </c>
      <c r="K1173" s="56">
        <f t="shared" si="391"/>
        <v>0</v>
      </c>
      <c r="L1173" s="67">
        <f t="shared" si="392"/>
        <v>0</v>
      </c>
      <c r="M1173" s="56">
        <f t="shared" si="401"/>
        <v>0</v>
      </c>
      <c r="N1173" s="56"/>
      <c r="O1173" s="56"/>
      <c r="P1173" s="56"/>
      <c r="Q1173" s="56"/>
      <c r="R1173" s="56"/>
      <c r="S1173" s="56"/>
      <c r="T1173" s="56"/>
      <c r="U1173" s="56"/>
      <c r="V1173" s="71"/>
      <c r="W1173" s="85"/>
    </row>
    <row r="1174" spans="1:23" x14ac:dyDescent="0.3">
      <c r="A1174" s="1"/>
      <c r="B1174" s="14">
        <v>1096</v>
      </c>
      <c r="C1174" s="53">
        <v>43465</v>
      </c>
      <c r="D1174" s="184" t="s">
        <v>25</v>
      </c>
      <c r="E1174" s="185"/>
      <c r="F1174" s="62"/>
      <c r="G1174" s="71"/>
      <c r="H1174" s="55"/>
      <c r="I1174" s="71"/>
      <c r="J1174" s="71">
        <f t="shared" si="400"/>
        <v>0</v>
      </c>
      <c r="K1174" s="71"/>
      <c r="L1174" s="119"/>
      <c r="M1174" s="71">
        <f t="shared" si="401"/>
        <v>0</v>
      </c>
      <c r="N1174" s="71"/>
      <c r="O1174" s="71"/>
      <c r="P1174" s="71"/>
      <c r="Q1174" s="71"/>
      <c r="R1174" s="71"/>
      <c r="S1174" s="71"/>
      <c r="T1174" s="71"/>
      <c r="U1174" s="71"/>
      <c r="V1174" s="71"/>
      <c r="W1174" s="85"/>
    </row>
    <row r="1175" spans="1:23" x14ac:dyDescent="0.3">
      <c r="A1175" s="8" t="s">
        <v>189</v>
      </c>
      <c r="B1175" s="14">
        <v>1097</v>
      </c>
      <c r="C1175" s="64">
        <v>43466</v>
      </c>
      <c r="D1175" s="189" t="s">
        <v>25</v>
      </c>
      <c r="E1175" s="190"/>
      <c r="F1175" s="54"/>
      <c r="G1175" s="72"/>
      <c r="H1175" s="55"/>
      <c r="I1175" s="57"/>
      <c r="J1175" s="57">
        <f t="shared" si="400"/>
        <v>0</v>
      </c>
      <c r="K1175" s="56"/>
      <c r="L1175" s="120"/>
      <c r="M1175" s="56">
        <f>IF(K1175="?",0,ROUND(110*4/3*K1175+110*5/3*L1175,0))</f>
        <v>0</v>
      </c>
      <c r="N1175" s="56"/>
      <c r="O1175" s="56"/>
      <c r="P1175" s="56"/>
      <c r="Q1175" s="56"/>
      <c r="R1175" s="56"/>
      <c r="S1175" s="57"/>
      <c r="T1175" s="57"/>
      <c r="U1175" s="57"/>
      <c r="V1175" s="55"/>
      <c r="W1175" s="85" t="s">
        <v>292</v>
      </c>
    </row>
    <row r="1176" spans="1:23" x14ac:dyDescent="0.3">
      <c r="A1176" s="1" t="s">
        <v>108</v>
      </c>
      <c r="B1176" s="14">
        <v>1098</v>
      </c>
      <c r="C1176" s="64">
        <v>43467</v>
      </c>
      <c r="D1176" s="62">
        <v>0.59196759259259257</v>
      </c>
      <c r="E1176" s="62">
        <v>0.92261574074074071</v>
      </c>
      <c r="F1176" s="54">
        <f>E1176-D1176</f>
        <v>0.33064814814814814</v>
      </c>
      <c r="G1176" s="55">
        <v>8</v>
      </c>
      <c r="H1176" s="55">
        <f t="shared" si="399"/>
        <v>0.5</v>
      </c>
      <c r="I1176" s="55">
        <f t="shared" ref="I1176:I1207" si="409">IF((G1176="？"),"?",(G1176-H1176))</f>
        <v>7.5</v>
      </c>
      <c r="J1176" s="57">
        <f t="shared" si="400"/>
        <v>0</v>
      </c>
      <c r="K1176" s="56">
        <f t="shared" ref="K1176:K1207" si="410">IF(2&lt;J1176,2,J1176)</f>
        <v>0</v>
      </c>
      <c r="L1176" s="67">
        <f t="shared" ref="L1176:L1207" si="411">J1176-K1176</f>
        <v>0</v>
      </c>
      <c r="M1176" s="56">
        <f t="shared" ref="M1176:M1207" si="412">IF(K1176="?",0,ROUND(110*4/3*K1176+110*5/3*L1176,0))</f>
        <v>0</v>
      </c>
      <c r="N1176" s="56"/>
      <c r="O1176" s="56"/>
      <c r="P1176" s="56"/>
      <c r="Q1176" s="56"/>
      <c r="R1176" s="56"/>
      <c r="S1176" s="55"/>
      <c r="T1176" s="55"/>
      <c r="U1176" s="55"/>
      <c r="V1176" s="55"/>
      <c r="W1176" s="85"/>
    </row>
    <row r="1177" spans="1:23" x14ac:dyDescent="0.3">
      <c r="A1177" s="1" t="s">
        <v>109</v>
      </c>
      <c r="B1177" s="14">
        <v>1099</v>
      </c>
      <c r="C1177" s="64">
        <v>43468</v>
      </c>
      <c r="D1177" s="184" t="s">
        <v>25</v>
      </c>
      <c r="E1177" s="185"/>
      <c r="F1177" s="54"/>
      <c r="G1177" s="55"/>
      <c r="H1177" s="55"/>
      <c r="I1177" s="55"/>
      <c r="J1177" s="57">
        <f t="shared" si="400"/>
        <v>0</v>
      </c>
      <c r="K1177" s="56"/>
      <c r="L1177" s="67"/>
      <c r="M1177" s="56">
        <f t="shared" si="412"/>
        <v>0</v>
      </c>
      <c r="N1177" s="56"/>
      <c r="O1177" s="56"/>
      <c r="P1177" s="56"/>
      <c r="Q1177" s="56"/>
      <c r="R1177" s="56"/>
      <c r="S1177" s="55"/>
      <c r="T1177" s="55"/>
      <c r="U1177" s="55"/>
      <c r="V1177" s="55"/>
      <c r="W1177" s="85"/>
    </row>
    <row r="1178" spans="1:23" x14ac:dyDescent="0.3">
      <c r="A1178" s="51" t="s">
        <v>183</v>
      </c>
      <c r="B1178" s="14">
        <v>1100</v>
      </c>
      <c r="C1178" s="64">
        <v>43469</v>
      </c>
      <c r="D1178" s="184" t="s">
        <v>25</v>
      </c>
      <c r="E1178" s="185"/>
      <c r="F1178" s="54"/>
      <c r="G1178" s="55"/>
      <c r="H1178" s="55"/>
      <c r="I1178" s="55"/>
      <c r="J1178" s="57">
        <f t="shared" si="400"/>
        <v>0</v>
      </c>
      <c r="K1178" s="56"/>
      <c r="L1178" s="67"/>
      <c r="M1178" s="56">
        <f t="shared" si="412"/>
        <v>0</v>
      </c>
      <c r="N1178" s="56"/>
      <c r="O1178" s="56"/>
      <c r="P1178" s="56"/>
      <c r="Q1178" s="56"/>
      <c r="R1178" s="56"/>
      <c r="S1178" s="55"/>
      <c r="T1178" s="55"/>
      <c r="U1178" s="55"/>
      <c r="V1178" s="55"/>
      <c r="W1178" s="85"/>
    </row>
    <row r="1179" spans="1:23" x14ac:dyDescent="0.3">
      <c r="A1179" s="1" t="s">
        <v>56</v>
      </c>
      <c r="B1179" s="14">
        <v>1101</v>
      </c>
      <c r="C1179" s="64">
        <v>43470</v>
      </c>
      <c r="D1179" s="62">
        <v>0.57563657407407409</v>
      </c>
      <c r="E1179" s="62">
        <v>0.9393287037037038</v>
      </c>
      <c r="F1179" s="54">
        <f t="shared" ref="F1179:F1207" si="413">E1179-D1179</f>
        <v>0.36369212962962971</v>
      </c>
      <c r="G1179" s="55">
        <v>8.5</v>
      </c>
      <c r="H1179" s="55">
        <f t="shared" si="399"/>
        <v>0.5</v>
      </c>
      <c r="I1179" s="55">
        <f t="shared" si="409"/>
        <v>8</v>
      </c>
      <c r="J1179" s="57">
        <f t="shared" si="400"/>
        <v>0</v>
      </c>
      <c r="K1179" s="56">
        <f t="shared" si="410"/>
        <v>0</v>
      </c>
      <c r="L1179" s="67">
        <f t="shared" si="411"/>
        <v>0</v>
      </c>
      <c r="M1179" s="56">
        <f t="shared" si="412"/>
        <v>0</v>
      </c>
      <c r="N1179" s="56"/>
      <c r="O1179" s="56"/>
      <c r="P1179" s="56"/>
      <c r="Q1179" s="56"/>
      <c r="R1179" s="56"/>
      <c r="S1179" s="55"/>
      <c r="T1179" s="55"/>
      <c r="U1179" s="55"/>
      <c r="V1179" s="55"/>
      <c r="W1179" s="85"/>
    </row>
    <row r="1180" spans="1:23" x14ac:dyDescent="0.3">
      <c r="A1180" s="48"/>
      <c r="B1180" s="14">
        <v>1102</v>
      </c>
      <c r="C1180" s="64">
        <v>43471</v>
      </c>
      <c r="D1180" s="59">
        <v>0.43530092592592595</v>
      </c>
      <c r="E1180" s="59">
        <v>0.91986111111111113</v>
      </c>
      <c r="F1180" s="54">
        <f t="shared" si="413"/>
        <v>0.48456018518518518</v>
      </c>
      <c r="G1180" s="55">
        <v>11.5</v>
      </c>
      <c r="H1180" s="55">
        <f t="shared" si="399"/>
        <v>1.5</v>
      </c>
      <c r="I1180" s="55">
        <f t="shared" si="409"/>
        <v>10</v>
      </c>
      <c r="J1180" s="57">
        <f t="shared" si="400"/>
        <v>0</v>
      </c>
      <c r="K1180" s="56">
        <f t="shared" si="410"/>
        <v>0</v>
      </c>
      <c r="L1180" s="67">
        <f t="shared" si="411"/>
        <v>0</v>
      </c>
      <c r="M1180" s="56">
        <f t="shared" si="412"/>
        <v>0</v>
      </c>
      <c r="N1180" s="56"/>
      <c r="O1180" s="56"/>
      <c r="P1180" s="56"/>
      <c r="Q1180" s="56"/>
      <c r="R1180" s="56"/>
      <c r="S1180" s="55"/>
      <c r="T1180" s="55"/>
      <c r="U1180" s="55"/>
      <c r="V1180" s="55"/>
      <c r="W1180" s="85"/>
    </row>
    <row r="1181" spans="1:23" x14ac:dyDescent="0.3">
      <c r="A1181" s="48"/>
      <c r="B1181" s="14">
        <v>1103</v>
      </c>
      <c r="C1181" s="64">
        <v>43472</v>
      </c>
      <c r="D1181" s="184" t="s">
        <v>25</v>
      </c>
      <c r="E1181" s="185"/>
      <c r="F1181" s="54"/>
      <c r="G1181" s="55"/>
      <c r="H1181" s="55"/>
      <c r="I1181" s="55"/>
      <c r="J1181" s="57">
        <f t="shared" si="400"/>
        <v>0</v>
      </c>
      <c r="K1181" s="56"/>
      <c r="L1181" s="67"/>
      <c r="M1181" s="56">
        <f t="shared" si="412"/>
        <v>0</v>
      </c>
      <c r="N1181" s="56"/>
      <c r="O1181" s="56"/>
      <c r="P1181" s="56"/>
      <c r="Q1181" s="56"/>
      <c r="R1181" s="56"/>
      <c r="S1181" s="55"/>
      <c r="T1181" s="55"/>
      <c r="U1181" s="55"/>
      <c r="V1181" s="55"/>
      <c r="W1181" s="85"/>
    </row>
    <row r="1182" spans="1:23" x14ac:dyDescent="0.3">
      <c r="A1182" s="48"/>
      <c r="B1182" s="14">
        <v>1104</v>
      </c>
      <c r="C1182" s="64">
        <v>43473</v>
      </c>
      <c r="D1182" s="184" t="s">
        <v>25</v>
      </c>
      <c r="E1182" s="185"/>
      <c r="F1182" s="54"/>
      <c r="G1182" s="55"/>
      <c r="H1182" s="55"/>
      <c r="I1182" s="55"/>
      <c r="J1182" s="57">
        <f t="shared" si="400"/>
        <v>0</v>
      </c>
      <c r="K1182" s="56"/>
      <c r="L1182" s="67"/>
      <c r="M1182" s="56">
        <f t="shared" si="412"/>
        <v>0</v>
      </c>
      <c r="N1182" s="56"/>
      <c r="O1182" s="56"/>
      <c r="P1182" s="56"/>
      <c r="Q1182" s="56"/>
      <c r="R1182" s="56"/>
      <c r="S1182" s="55"/>
      <c r="T1182" s="55"/>
      <c r="U1182" s="55"/>
      <c r="V1182" s="55"/>
      <c r="W1182" s="85"/>
    </row>
    <row r="1183" spans="1:23" x14ac:dyDescent="0.3">
      <c r="A1183" s="48"/>
      <c r="B1183" s="14">
        <v>1105</v>
      </c>
      <c r="C1183" s="64">
        <v>43474</v>
      </c>
      <c r="D1183" s="59">
        <v>0.46186342592592594</v>
      </c>
      <c r="E1183" s="59">
        <v>0.75090277777777781</v>
      </c>
      <c r="F1183" s="54">
        <f t="shared" si="413"/>
        <v>0.28903935185185187</v>
      </c>
      <c r="G1183" s="55">
        <v>7</v>
      </c>
      <c r="H1183" s="55">
        <f t="shared" si="399"/>
        <v>0.5</v>
      </c>
      <c r="I1183" s="55">
        <f t="shared" si="409"/>
        <v>6.5</v>
      </c>
      <c r="J1183" s="57">
        <f t="shared" si="400"/>
        <v>0</v>
      </c>
      <c r="K1183" s="56">
        <f t="shared" si="410"/>
        <v>0</v>
      </c>
      <c r="L1183" s="67">
        <f t="shared" si="411"/>
        <v>0</v>
      </c>
      <c r="M1183" s="56">
        <f t="shared" si="412"/>
        <v>0</v>
      </c>
      <c r="N1183" s="56"/>
      <c r="O1183" s="56"/>
      <c r="P1183" s="56"/>
      <c r="Q1183" s="56"/>
      <c r="R1183" s="56"/>
      <c r="S1183" s="55"/>
      <c r="T1183" s="55"/>
      <c r="U1183" s="55"/>
      <c r="V1183" s="55"/>
      <c r="W1183" s="85"/>
    </row>
    <row r="1184" spans="1:23" x14ac:dyDescent="0.3">
      <c r="A1184" s="48"/>
      <c r="B1184" s="14">
        <v>1106</v>
      </c>
      <c r="C1184" s="64">
        <v>43475</v>
      </c>
      <c r="D1184" s="59">
        <v>0.61324074074074075</v>
      </c>
      <c r="E1184" s="59">
        <v>0.92071759259259256</v>
      </c>
      <c r="F1184" s="54">
        <f t="shared" si="413"/>
        <v>0.30747685185185181</v>
      </c>
      <c r="G1184" s="55">
        <v>7.5</v>
      </c>
      <c r="H1184" s="55">
        <f t="shared" si="399"/>
        <v>0.5</v>
      </c>
      <c r="I1184" s="55">
        <f t="shared" si="409"/>
        <v>7</v>
      </c>
      <c r="J1184" s="57">
        <f t="shared" si="400"/>
        <v>0</v>
      </c>
      <c r="K1184" s="56">
        <f t="shared" si="410"/>
        <v>0</v>
      </c>
      <c r="L1184" s="67">
        <f t="shared" si="411"/>
        <v>0</v>
      </c>
      <c r="M1184" s="56">
        <f t="shared" si="412"/>
        <v>0</v>
      </c>
      <c r="N1184" s="56"/>
      <c r="O1184" s="56"/>
      <c r="P1184" s="56"/>
      <c r="Q1184" s="56"/>
      <c r="R1184" s="56"/>
      <c r="S1184" s="55"/>
      <c r="T1184" s="55"/>
      <c r="U1184" s="55"/>
      <c r="V1184" s="55"/>
      <c r="W1184" s="85"/>
    </row>
    <row r="1185" spans="1:23" x14ac:dyDescent="0.3">
      <c r="A1185" s="48"/>
      <c r="B1185" s="14"/>
      <c r="C1185" s="19" t="s">
        <v>5</v>
      </c>
      <c r="D1185" s="19"/>
      <c r="E1185" s="19"/>
      <c r="F1185" s="20"/>
      <c r="G1185" s="21">
        <f t="shared" ref="G1185:M1185" si="414">SUM(G1157:G1184)</f>
        <v>161</v>
      </c>
      <c r="H1185" s="21">
        <f t="shared" si="414"/>
        <v>19</v>
      </c>
      <c r="I1185" s="21">
        <f t="shared" si="414"/>
        <v>142</v>
      </c>
      <c r="J1185" s="21">
        <f t="shared" si="414"/>
        <v>1.5</v>
      </c>
      <c r="K1185" s="21">
        <f t="shared" si="414"/>
        <v>1.5</v>
      </c>
      <c r="L1185" s="111">
        <f t="shared" si="414"/>
        <v>0</v>
      </c>
      <c r="M1185" s="21">
        <f t="shared" si="414"/>
        <v>220</v>
      </c>
      <c r="N1185" s="21"/>
      <c r="O1185" s="21"/>
      <c r="P1185" s="21"/>
      <c r="Q1185" s="21">
        <f t="shared" ref="Q1185:V1185" si="415">SUM(Q1157:Q1184)</f>
        <v>0</v>
      </c>
      <c r="R1185" s="21">
        <f t="shared" si="415"/>
        <v>0</v>
      </c>
      <c r="S1185" s="21">
        <f t="shared" si="415"/>
        <v>0</v>
      </c>
      <c r="T1185" s="21">
        <f t="shared" si="415"/>
        <v>0</v>
      </c>
      <c r="U1185" s="21">
        <f t="shared" si="415"/>
        <v>0</v>
      </c>
      <c r="V1185" s="21">
        <f t="shared" si="415"/>
        <v>0</v>
      </c>
      <c r="W1185" s="106" t="s">
        <v>206</v>
      </c>
    </row>
    <row r="1186" spans="1:23" ht="32.4" x14ac:dyDescent="0.3">
      <c r="A1186" s="48"/>
      <c r="B1186" s="112"/>
      <c r="C1186" s="116" t="s">
        <v>230</v>
      </c>
      <c r="D1186" s="109"/>
      <c r="E1186" s="110"/>
      <c r="F1186" s="20"/>
      <c r="G1186" s="21">
        <f>G1185</f>
        <v>161</v>
      </c>
      <c r="H1186" s="21">
        <f t="shared" ref="H1186:V1186" si="416">H1185</f>
        <v>19</v>
      </c>
      <c r="I1186" s="21">
        <f t="shared" si="416"/>
        <v>142</v>
      </c>
      <c r="J1186" s="21">
        <f t="shared" si="416"/>
        <v>1.5</v>
      </c>
      <c r="K1186" s="21">
        <f t="shared" si="416"/>
        <v>1.5</v>
      </c>
      <c r="L1186" s="111">
        <f t="shared" si="416"/>
        <v>0</v>
      </c>
      <c r="M1186" s="21">
        <f t="shared" si="416"/>
        <v>220</v>
      </c>
      <c r="N1186" s="21"/>
      <c r="O1186" s="21"/>
      <c r="P1186" s="21"/>
      <c r="Q1186" s="21">
        <f t="shared" si="416"/>
        <v>0</v>
      </c>
      <c r="R1186" s="21">
        <f t="shared" si="416"/>
        <v>0</v>
      </c>
      <c r="S1186" s="21">
        <f t="shared" si="416"/>
        <v>0</v>
      </c>
      <c r="T1186" s="21">
        <f t="shared" si="416"/>
        <v>0</v>
      </c>
      <c r="U1186" s="21">
        <f t="shared" si="416"/>
        <v>0</v>
      </c>
      <c r="V1186" s="21">
        <f t="shared" si="416"/>
        <v>0</v>
      </c>
      <c r="W1186" s="21"/>
    </row>
    <row r="1187" spans="1:23" x14ac:dyDescent="0.3">
      <c r="A1187" s="48"/>
      <c r="B1187" s="14">
        <v>1107</v>
      </c>
      <c r="C1187" s="24">
        <v>43476</v>
      </c>
      <c r="D1187" s="44">
        <v>0.45298611111111109</v>
      </c>
      <c r="E1187" s="44">
        <v>0.93861111111111117</v>
      </c>
      <c r="F1187" s="16">
        <f t="shared" si="413"/>
        <v>0.48562500000000008</v>
      </c>
      <c r="G1187" s="17">
        <v>11.5</v>
      </c>
      <c r="H1187" s="17">
        <f t="shared" si="399"/>
        <v>1.5</v>
      </c>
      <c r="I1187" s="17">
        <f t="shared" si="409"/>
        <v>10</v>
      </c>
      <c r="J1187" s="13">
        <f t="shared" si="400"/>
        <v>0</v>
      </c>
      <c r="K1187" s="38">
        <f t="shared" si="410"/>
        <v>0</v>
      </c>
      <c r="L1187" s="33">
        <f t="shared" si="411"/>
        <v>0</v>
      </c>
      <c r="M1187" s="38">
        <f t="shared" si="412"/>
        <v>0</v>
      </c>
      <c r="N1187" s="38"/>
      <c r="O1187" s="38"/>
      <c r="P1187" s="38"/>
      <c r="Q1187" s="38"/>
      <c r="R1187" s="38"/>
      <c r="S1187" s="17"/>
      <c r="T1187" s="17"/>
      <c r="U1187" s="17"/>
      <c r="V1187" s="17"/>
      <c r="W1187" s="85"/>
    </row>
    <row r="1188" spans="1:23" x14ac:dyDescent="0.3">
      <c r="A1188" s="1"/>
      <c r="B1188" s="14">
        <v>1108</v>
      </c>
      <c r="C1188" s="24">
        <v>43477</v>
      </c>
      <c r="D1188" s="186" t="s">
        <v>25</v>
      </c>
      <c r="E1188" s="187"/>
      <c r="F1188" s="16"/>
      <c r="G1188" s="17"/>
      <c r="H1188" s="17"/>
      <c r="I1188" s="17"/>
      <c r="J1188" s="13">
        <f t="shared" si="400"/>
        <v>0</v>
      </c>
      <c r="K1188" s="38"/>
      <c r="L1188" s="33"/>
      <c r="M1188" s="38">
        <f t="shared" si="412"/>
        <v>0</v>
      </c>
      <c r="N1188" s="38"/>
      <c r="O1188" s="38"/>
      <c r="P1188" s="38"/>
      <c r="Q1188" s="38"/>
      <c r="R1188" s="38"/>
      <c r="S1188" s="17"/>
      <c r="T1188" s="17"/>
      <c r="U1188" s="17"/>
      <c r="V1188" s="17"/>
      <c r="W1188" s="85"/>
    </row>
    <row r="1189" spans="1:23" x14ac:dyDescent="0.3">
      <c r="A1189" s="1"/>
      <c r="B1189" s="14">
        <v>1109</v>
      </c>
      <c r="C1189" s="24">
        <v>43478</v>
      </c>
      <c r="D1189" s="44">
        <v>0.44089120370370366</v>
      </c>
      <c r="E1189" s="44">
        <v>0.91759259259259263</v>
      </c>
      <c r="F1189" s="16">
        <f t="shared" si="413"/>
        <v>0.47670138888888897</v>
      </c>
      <c r="G1189" s="17">
        <v>11.5</v>
      </c>
      <c r="H1189" s="17">
        <f t="shared" si="399"/>
        <v>1.5</v>
      </c>
      <c r="I1189" s="17">
        <f t="shared" si="409"/>
        <v>10</v>
      </c>
      <c r="J1189" s="13">
        <f t="shared" si="400"/>
        <v>0</v>
      </c>
      <c r="K1189" s="38">
        <f t="shared" si="410"/>
        <v>0</v>
      </c>
      <c r="L1189" s="33">
        <f t="shared" si="411"/>
        <v>0</v>
      </c>
      <c r="M1189" s="38">
        <f t="shared" si="412"/>
        <v>0</v>
      </c>
      <c r="N1189" s="38"/>
      <c r="O1189" s="38"/>
      <c r="P1189" s="38"/>
      <c r="Q1189" s="38"/>
      <c r="R1189" s="38"/>
      <c r="S1189" s="17"/>
      <c r="T1189" s="17"/>
      <c r="U1189" s="17"/>
      <c r="V1189" s="17"/>
      <c r="W1189" s="85"/>
    </row>
    <row r="1190" spans="1:23" x14ac:dyDescent="0.3">
      <c r="A1190" s="1"/>
      <c r="B1190" s="14">
        <v>1110</v>
      </c>
      <c r="C1190" s="24">
        <v>43479</v>
      </c>
      <c r="D1190" s="50">
        <v>0.53907407407407404</v>
      </c>
      <c r="E1190" s="50">
        <v>0.91781250000000003</v>
      </c>
      <c r="F1190" s="16">
        <f t="shared" si="413"/>
        <v>0.37873842592592599</v>
      </c>
      <c r="G1190" s="17">
        <v>9</v>
      </c>
      <c r="H1190" s="17">
        <f t="shared" si="399"/>
        <v>1.5</v>
      </c>
      <c r="I1190" s="17">
        <f t="shared" si="409"/>
        <v>7.5</v>
      </c>
      <c r="J1190" s="74">
        <f>IF(I1190-8&lt;0,0,(I1190-8))</f>
        <v>0</v>
      </c>
      <c r="K1190" s="38">
        <f t="shared" si="410"/>
        <v>0</v>
      </c>
      <c r="L1190" s="33">
        <f t="shared" si="411"/>
        <v>0</v>
      </c>
      <c r="M1190" s="38">
        <f t="shared" si="412"/>
        <v>0</v>
      </c>
      <c r="N1190" s="38"/>
      <c r="O1190" s="38"/>
      <c r="P1190" s="38"/>
      <c r="Q1190" s="38" t="s">
        <v>228</v>
      </c>
      <c r="R1190" s="38">
        <f>IF(I1190&gt;=8.5,ROUND((K1190*4/3*110)+((I1190-J1190-K1190)*5/3*110)+((I1190-8)*8/3*110),0),ROUND((2*4/3*110)+((I1190-2)*5/3*110),0))</f>
        <v>1302</v>
      </c>
      <c r="S1190" s="17"/>
      <c r="T1190" s="17"/>
      <c r="U1190" s="17"/>
      <c r="V1190" s="17"/>
      <c r="W1190" s="85"/>
    </row>
    <row r="1191" spans="1:23" x14ac:dyDescent="0.3">
      <c r="A1191" s="1"/>
      <c r="B1191" s="14">
        <v>1111</v>
      </c>
      <c r="C1191" s="24">
        <v>43480</v>
      </c>
      <c r="D1191" s="44">
        <v>0.46038194444444441</v>
      </c>
      <c r="E1191" s="44">
        <v>0.91694444444444445</v>
      </c>
      <c r="F1191" s="16">
        <f t="shared" si="413"/>
        <v>0.45656250000000004</v>
      </c>
      <c r="G1191" s="17">
        <v>11</v>
      </c>
      <c r="H1191" s="17">
        <f t="shared" si="399"/>
        <v>1.5</v>
      </c>
      <c r="I1191" s="17">
        <f t="shared" si="409"/>
        <v>9.5</v>
      </c>
      <c r="J1191" s="13">
        <f t="shared" si="400"/>
        <v>0</v>
      </c>
      <c r="K1191" s="38">
        <f t="shared" si="410"/>
        <v>0</v>
      </c>
      <c r="L1191" s="33">
        <f t="shared" si="411"/>
        <v>0</v>
      </c>
      <c r="M1191" s="38">
        <f t="shared" si="412"/>
        <v>0</v>
      </c>
      <c r="N1191" s="38"/>
      <c r="O1191" s="38"/>
      <c r="P1191" s="38"/>
      <c r="Q1191" s="38"/>
      <c r="R1191" s="38"/>
      <c r="S1191" s="17"/>
      <c r="T1191" s="17"/>
      <c r="U1191" s="17"/>
      <c r="V1191" s="17"/>
      <c r="W1191" s="85"/>
    </row>
    <row r="1192" spans="1:23" x14ac:dyDescent="0.3">
      <c r="A1192" s="1"/>
      <c r="B1192" s="14">
        <v>1112</v>
      </c>
      <c r="C1192" s="24">
        <v>43481</v>
      </c>
      <c r="D1192" s="44">
        <v>0.45187500000000003</v>
      </c>
      <c r="E1192" s="44">
        <v>0.92062499999999992</v>
      </c>
      <c r="F1192" s="16">
        <f t="shared" si="413"/>
        <v>0.46874999999999989</v>
      </c>
      <c r="G1192" s="17">
        <v>11.5</v>
      </c>
      <c r="H1192" s="17">
        <f t="shared" si="399"/>
        <v>1.5</v>
      </c>
      <c r="I1192" s="17">
        <f t="shared" si="409"/>
        <v>10</v>
      </c>
      <c r="J1192" s="13">
        <f t="shared" si="400"/>
        <v>0</v>
      </c>
      <c r="K1192" s="38">
        <f t="shared" si="410"/>
        <v>0</v>
      </c>
      <c r="L1192" s="33">
        <f t="shared" si="411"/>
        <v>0</v>
      </c>
      <c r="M1192" s="38">
        <f t="shared" si="412"/>
        <v>0</v>
      </c>
      <c r="N1192" s="38"/>
      <c r="O1192" s="38"/>
      <c r="P1192" s="38"/>
      <c r="Q1192" s="38"/>
      <c r="R1192" s="38"/>
      <c r="S1192" s="17"/>
      <c r="T1192" s="17"/>
      <c r="U1192" s="17"/>
      <c r="V1192" s="17"/>
      <c r="W1192" s="85"/>
    </row>
    <row r="1193" spans="1:23" x14ac:dyDescent="0.3">
      <c r="A1193" s="1"/>
      <c r="B1193" s="14">
        <v>1113</v>
      </c>
      <c r="C1193" s="24">
        <v>43482</v>
      </c>
      <c r="D1193" s="44">
        <v>0.47416666666666668</v>
      </c>
      <c r="E1193" s="44">
        <v>0.91677083333333342</v>
      </c>
      <c r="F1193" s="16">
        <f t="shared" si="413"/>
        <v>0.44260416666666674</v>
      </c>
      <c r="G1193" s="17">
        <v>10.5</v>
      </c>
      <c r="H1193" s="17">
        <f t="shared" si="399"/>
        <v>1.5</v>
      </c>
      <c r="I1193" s="17">
        <f t="shared" si="409"/>
        <v>9</v>
      </c>
      <c r="J1193" s="13">
        <f t="shared" si="400"/>
        <v>0</v>
      </c>
      <c r="K1193" s="38">
        <f t="shared" si="410"/>
        <v>0</v>
      </c>
      <c r="L1193" s="33">
        <f t="shared" si="411"/>
        <v>0</v>
      </c>
      <c r="M1193" s="38">
        <f t="shared" si="412"/>
        <v>0</v>
      </c>
      <c r="N1193" s="38"/>
      <c r="O1193" s="38"/>
      <c r="P1193" s="38"/>
      <c r="Q1193" s="38"/>
      <c r="R1193" s="38"/>
      <c r="S1193" s="17"/>
      <c r="T1193" s="17"/>
      <c r="U1193" s="17"/>
      <c r="V1193" s="17"/>
      <c r="W1193" s="85"/>
    </row>
    <row r="1194" spans="1:23" x14ac:dyDescent="0.3">
      <c r="A1194" s="1"/>
      <c r="B1194" s="14">
        <v>1114</v>
      </c>
      <c r="C1194" s="24">
        <v>43483</v>
      </c>
      <c r="D1194" s="44">
        <v>0.45043981481481482</v>
      </c>
      <c r="E1194" s="44">
        <v>0.91927083333333337</v>
      </c>
      <c r="F1194" s="16">
        <f t="shared" si="413"/>
        <v>0.46883101851851855</v>
      </c>
      <c r="G1194" s="17">
        <v>11.5</v>
      </c>
      <c r="H1194" s="17">
        <f t="shared" si="399"/>
        <v>1.5</v>
      </c>
      <c r="I1194" s="17">
        <f t="shared" si="409"/>
        <v>10</v>
      </c>
      <c r="J1194" s="13">
        <f t="shared" si="400"/>
        <v>0</v>
      </c>
      <c r="K1194" s="38">
        <f t="shared" si="410"/>
        <v>0</v>
      </c>
      <c r="L1194" s="33">
        <f t="shared" si="411"/>
        <v>0</v>
      </c>
      <c r="M1194" s="38">
        <f t="shared" si="412"/>
        <v>0</v>
      </c>
      <c r="N1194" s="38"/>
      <c r="O1194" s="38"/>
      <c r="P1194" s="38"/>
      <c r="Q1194" s="38"/>
      <c r="R1194" s="38"/>
      <c r="S1194" s="17"/>
      <c r="T1194" s="17"/>
      <c r="U1194" s="17"/>
      <c r="V1194" s="17"/>
      <c r="W1194" s="85"/>
    </row>
    <row r="1195" spans="1:23" x14ac:dyDescent="0.3">
      <c r="A1195" s="1"/>
      <c r="B1195" s="14">
        <v>1115</v>
      </c>
      <c r="C1195" s="24">
        <v>43484</v>
      </c>
      <c r="D1195" s="44">
        <v>0.46393518518518517</v>
      </c>
      <c r="E1195" s="44">
        <v>0.93892361111111111</v>
      </c>
      <c r="F1195" s="16">
        <f t="shared" si="413"/>
        <v>0.47498842592592594</v>
      </c>
      <c r="G1195" s="17">
        <v>11.5</v>
      </c>
      <c r="H1195" s="17">
        <f t="shared" si="399"/>
        <v>1.5</v>
      </c>
      <c r="I1195" s="17">
        <f t="shared" si="409"/>
        <v>10</v>
      </c>
      <c r="J1195" s="13">
        <f>IF(I1195-8&lt;0,0,(I1195-8))</f>
        <v>2</v>
      </c>
      <c r="K1195" s="38">
        <f t="shared" si="410"/>
        <v>2</v>
      </c>
      <c r="L1195" s="33">
        <f t="shared" si="411"/>
        <v>0</v>
      </c>
      <c r="M1195" s="38">
        <f t="shared" si="412"/>
        <v>293</v>
      </c>
      <c r="N1195" s="38"/>
      <c r="O1195" s="38"/>
      <c r="P1195" s="38"/>
      <c r="Q1195" s="38"/>
      <c r="R1195" s="38"/>
      <c r="S1195" s="17" t="s">
        <v>228</v>
      </c>
      <c r="T1195" s="90">
        <v>1177</v>
      </c>
      <c r="U1195" s="17"/>
      <c r="V1195" s="17"/>
      <c r="W1195" s="85"/>
    </row>
    <row r="1196" spans="1:23" x14ac:dyDescent="0.3">
      <c r="A1196" s="1"/>
      <c r="B1196" s="14">
        <v>1116</v>
      </c>
      <c r="C1196" s="24">
        <v>43485</v>
      </c>
      <c r="D1196" s="44">
        <v>0.58126157407407408</v>
      </c>
      <c r="E1196" s="44">
        <v>0.91771990740740739</v>
      </c>
      <c r="F1196" s="16">
        <f t="shared" si="413"/>
        <v>0.3364583333333333</v>
      </c>
      <c r="G1196" s="17">
        <v>8</v>
      </c>
      <c r="H1196" s="17">
        <f t="shared" ref="H1196:H1261" si="417">IF(G1196&gt;=9,1.5,0.5)</f>
        <v>0.5</v>
      </c>
      <c r="I1196" s="17">
        <f t="shared" si="409"/>
        <v>7.5</v>
      </c>
      <c r="J1196" s="74">
        <f>IF(I1196-8&lt;0,0,(I1196-8))</f>
        <v>0</v>
      </c>
      <c r="K1196" s="38">
        <f t="shared" si="410"/>
        <v>0</v>
      </c>
      <c r="L1196" s="33">
        <f t="shared" si="411"/>
        <v>0</v>
      </c>
      <c r="M1196" s="38">
        <f t="shared" si="412"/>
        <v>0</v>
      </c>
      <c r="N1196" s="38"/>
      <c r="O1196" s="38"/>
      <c r="P1196" s="38"/>
      <c r="Q1196" s="38" t="s">
        <v>228</v>
      </c>
      <c r="R1196" s="38">
        <f>IF(I1196&gt;=8.5,ROUND((K1196*4/3*110)+((I1196-J1196-K1196)*5/3*110)+((I1196-8)*8/3*110),0),ROUND((2*4/3*110)+((I1196-2)*5/3*110),0))</f>
        <v>1302</v>
      </c>
      <c r="S1196" s="17"/>
      <c r="T1196" s="17"/>
      <c r="U1196" s="17"/>
      <c r="V1196" s="17"/>
      <c r="W1196" s="85"/>
    </row>
    <row r="1197" spans="1:23" x14ac:dyDescent="0.3">
      <c r="A1197" s="1"/>
      <c r="B1197" s="14">
        <v>1117</v>
      </c>
      <c r="C1197" s="24">
        <v>43486</v>
      </c>
      <c r="D1197" s="44">
        <v>0.46937500000000004</v>
      </c>
      <c r="E1197" s="44">
        <v>0.91770833333333324</v>
      </c>
      <c r="F1197" s="16">
        <f t="shared" si="413"/>
        <v>0.44833333333333319</v>
      </c>
      <c r="G1197" s="17">
        <v>11</v>
      </c>
      <c r="H1197" s="17">
        <f t="shared" si="417"/>
        <v>1.5</v>
      </c>
      <c r="I1197" s="17">
        <f t="shared" si="409"/>
        <v>9.5</v>
      </c>
      <c r="J1197" s="13">
        <f t="shared" si="400"/>
        <v>0</v>
      </c>
      <c r="K1197" s="38">
        <f t="shared" si="410"/>
        <v>0</v>
      </c>
      <c r="L1197" s="33">
        <f t="shared" si="411"/>
        <v>0</v>
      </c>
      <c r="M1197" s="38">
        <f t="shared" si="412"/>
        <v>0</v>
      </c>
      <c r="N1197" s="38"/>
      <c r="O1197" s="38"/>
      <c r="P1197" s="38"/>
      <c r="Q1197" s="38"/>
      <c r="R1197" s="38"/>
      <c r="S1197" s="17"/>
      <c r="T1197" s="17"/>
      <c r="U1197" s="17"/>
      <c r="V1197" s="17"/>
      <c r="W1197" s="85"/>
    </row>
    <row r="1198" spans="1:23" x14ac:dyDescent="0.3">
      <c r="A1198" s="1"/>
      <c r="B1198" s="14">
        <v>1118</v>
      </c>
      <c r="C1198" s="24">
        <v>43487</v>
      </c>
      <c r="D1198" s="50">
        <v>0.43781249999999999</v>
      </c>
      <c r="E1198" s="50">
        <v>0.9213541666666667</v>
      </c>
      <c r="F1198" s="16">
        <f t="shared" si="413"/>
        <v>0.4835416666666667</v>
      </c>
      <c r="G1198" s="17">
        <v>11.5</v>
      </c>
      <c r="H1198" s="17">
        <f t="shared" si="417"/>
        <v>1.5</v>
      </c>
      <c r="I1198" s="17">
        <f t="shared" si="409"/>
        <v>10</v>
      </c>
      <c r="J1198" s="13">
        <f t="shared" si="400"/>
        <v>0</v>
      </c>
      <c r="K1198" s="38">
        <f t="shared" si="410"/>
        <v>0</v>
      </c>
      <c r="L1198" s="33">
        <f t="shared" si="411"/>
        <v>0</v>
      </c>
      <c r="M1198" s="38">
        <f t="shared" si="412"/>
        <v>0</v>
      </c>
      <c r="N1198" s="38"/>
      <c r="O1198" s="38"/>
      <c r="P1198" s="38"/>
      <c r="Q1198" s="38"/>
      <c r="R1198" s="38"/>
      <c r="S1198" s="17"/>
      <c r="T1198" s="17"/>
      <c r="U1198" s="17"/>
      <c r="V1198" s="17"/>
      <c r="W1198" s="85"/>
    </row>
    <row r="1199" spans="1:23" x14ac:dyDescent="0.3">
      <c r="A1199" s="1"/>
      <c r="B1199" s="14">
        <v>1119</v>
      </c>
      <c r="C1199" s="24">
        <v>43488</v>
      </c>
      <c r="D1199" s="44">
        <v>0.44266203703703705</v>
      </c>
      <c r="E1199" s="44">
        <v>0.91894675925925917</v>
      </c>
      <c r="F1199" s="16">
        <f t="shared" si="413"/>
        <v>0.47628472222222212</v>
      </c>
      <c r="G1199" s="17">
        <v>11.5</v>
      </c>
      <c r="H1199" s="17">
        <f t="shared" si="417"/>
        <v>1.5</v>
      </c>
      <c r="I1199" s="17">
        <f t="shared" si="409"/>
        <v>10</v>
      </c>
      <c r="J1199" s="13">
        <f t="shared" si="400"/>
        <v>0</v>
      </c>
      <c r="K1199" s="38">
        <f t="shared" si="410"/>
        <v>0</v>
      </c>
      <c r="L1199" s="33">
        <f t="shared" si="411"/>
        <v>0</v>
      </c>
      <c r="M1199" s="38">
        <f t="shared" si="412"/>
        <v>0</v>
      </c>
      <c r="N1199" s="38"/>
      <c r="O1199" s="38"/>
      <c r="P1199" s="38"/>
      <c r="Q1199" s="38"/>
      <c r="R1199" s="38"/>
      <c r="S1199" s="17"/>
      <c r="T1199" s="17"/>
      <c r="U1199" s="17"/>
      <c r="V1199" s="17"/>
      <c r="W1199" s="85"/>
    </row>
    <row r="1200" spans="1:23" x14ac:dyDescent="0.3">
      <c r="A1200" s="1"/>
      <c r="B1200" s="14">
        <v>1120</v>
      </c>
      <c r="C1200" s="24">
        <v>43489</v>
      </c>
      <c r="D1200" s="44">
        <v>0.51652777777777781</v>
      </c>
      <c r="E1200" s="44">
        <v>0.91828703703703696</v>
      </c>
      <c r="F1200" s="16">
        <f t="shared" si="413"/>
        <v>0.40175925925925915</v>
      </c>
      <c r="G1200" s="17">
        <v>9.5</v>
      </c>
      <c r="H1200" s="17">
        <f t="shared" si="417"/>
        <v>1.5</v>
      </c>
      <c r="I1200" s="17">
        <f t="shared" si="409"/>
        <v>8</v>
      </c>
      <c r="J1200" s="74">
        <f>IF(I1200-8&lt;0,0,(I1200-8))</f>
        <v>0</v>
      </c>
      <c r="K1200" s="38">
        <f t="shared" si="410"/>
        <v>0</v>
      </c>
      <c r="L1200" s="33">
        <f t="shared" si="411"/>
        <v>0</v>
      </c>
      <c r="M1200" s="38">
        <f t="shared" si="412"/>
        <v>0</v>
      </c>
      <c r="N1200" s="38"/>
      <c r="O1200" s="38"/>
      <c r="P1200" s="38"/>
      <c r="Q1200" s="38" t="s">
        <v>228</v>
      </c>
      <c r="R1200" s="38">
        <f>IF(I1200&gt;=8.5,ROUND((K1200*4/3*110)+((I1200-J1200-K1200)*5/3*110)+((I1200-8)*8/3*110),0),ROUND((2*4/3*110)+((I1200-2)*5/3*110),0))</f>
        <v>1393</v>
      </c>
      <c r="S1200" s="17"/>
      <c r="T1200" s="17"/>
      <c r="U1200" s="17"/>
      <c r="V1200" s="17"/>
      <c r="W1200" s="85"/>
    </row>
    <row r="1201" spans="1:23" x14ac:dyDescent="0.3">
      <c r="A1201" s="1"/>
      <c r="B1201" s="14">
        <v>1121</v>
      </c>
      <c r="C1201" s="24">
        <v>43490</v>
      </c>
      <c r="D1201" s="44">
        <v>0.61831018518518521</v>
      </c>
      <c r="E1201" s="44">
        <v>0.94200231481481478</v>
      </c>
      <c r="F1201" s="16">
        <f t="shared" si="413"/>
        <v>0.32369212962962957</v>
      </c>
      <c r="G1201" s="17">
        <v>8</v>
      </c>
      <c r="H1201" s="17">
        <f t="shared" si="417"/>
        <v>0.5</v>
      </c>
      <c r="I1201" s="17">
        <f t="shared" si="409"/>
        <v>7.5</v>
      </c>
      <c r="J1201" s="13">
        <f t="shared" si="400"/>
        <v>0</v>
      </c>
      <c r="K1201" s="38">
        <f t="shared" si="410"/>
        <v>0</v>
      </c>
      <c r="L1201" s="33">
        <f t="shared" si="411"/>
        <v>0</v>
      </c>
      <c r="M1201" s="38">
        <f t="shared" si="412"/>
        <v>0</v>
      </c>
      <c r="N1201" s="38"/>
      <c r="O1201" s="38"/>
      <c r="P1201" s="38"/>
      <c r="Q1201" s="38"/>
      <c r="R1201" s="38"/>
      <c r="S1201" s="17"/>
      <c r="T1201" s="17"/>
      <c r="U1201" s="17"/>
      <c r="V1201" s="17"/>
      <c r="W1201" s="85"/>
    </row>
    <row r="1202" spans="1:23" x14ac:dyDescent="0.3">
      <c r="A1202" s="1"/>
      <c r="B1202" s="14">
        <v>1122</v>
      </c>
      <c r="C1202" s="24">
        <v>43491</v>
      </c>
      <c r="D1202" s="44">
        <v>0.43835648148148149</v>
      </c>
      <c r="E1202" s="44">
        <v>0.93831018518518527</v>
      </c>
      <c r="F1202" s="16">
        <f t="shared" si="413"/>
        <v>0.49995370370370379</v>
      </c>
      <c r="G1202" s="17">
        <v>12</v>
      </c>
      <c r="H1202" s="17">
        <f t="shared" si="417"/>
        <v>1.5</v>
      </c>
      <c r="I1202" s="17">
        <f t="shared" si="409"/>
        <v>10.5</v>
      </c>
      <c r="J1202" s="13">
        <f t="shared" si="400"/>
        <v>0.5</v>
      </c>
      <c r="K1202" s="38">
        <f t="shared" si="410"/>
        <v>0.5</v>
      </c>
      <c r="L1202" s="33">
        <f t="shared" si="411"/>
        <v>0</v>
      </c>
      <c r="M1202" s="38">
        <f t="shared" si="412"/>
        <v>73</v>
      </c>
      <c r="N1202" s="38"/>
      <c r="O1202" s="38"/>
      <c r="P1202" s="38"/>
      <c r="Q1202" s="38"/>
      <c r="R1202" s="38"/>
      <c r="S1202" s="17"/>
      <c r="T1202" s="17"/>
      <c r="U1202" s="17"/>
      <c r="V1202" s="17"/>
      <c r="W1202" s="85"/>
    </row>
    <row r="1203" spans="1:23" x14ac:dyDescent="0.3">
      <c r="A1203" s="1"/>
      <c r="B1203" s="14">
        <v>1123</v>
      </c>
      <c r="C1203" s="24">
        <v>43492</v>
      </c>
      <c r="D1203" s="50">
        <v>0.44908564814814816</v>
      </c>
      <c r="E1203" s="50">
        <v>0.93763888888888891</v>
      </c>
      <c r="F1203" s="16">
        <f t="shared" si="413"/>
        <v>0.48855324074074075</v>
      </c>
      <c r="G1203" s="17">
        <v>11.5</v>
      </c>
      <c r="H1203" s="17">
        <f t="shared" si="417"/>
        <v>1.5</v>
      </c>
      <c r="I1203" s="17">
        <f t="shared" si="409"/>
        <v>10</v>
      </c>
      <c r="J1203" s="13">
        <f t="shared" si="400"/>
        <v>0</v>
      </c>
      <c r="K1203" s="38">
        <f t="shared" si="410"/>
        <v>0</v>
      </c>
      <c r="L1203" s="33">
        <f t="shared" si="411"/>
        <v>0</v>
      </c>
      <c r="M1203" s="38">
        <f t="shared" si="412"/>
        <v>0</v>
      </c>
      <c r="N1203" s="38"/>
      <c r="O1203" s="38"/>
      <c r="P1203" s="38"/>
      <c r="Q1203" s="38"/>
      <c r="R1203" s="38"/>
      <c r="S1203" s="17"/>
      <c r="T1203" s="17"/>
      <c r="U1203" s="17"/>
      <c r="V1203" s="17"/>
      <c r="W1203" s="85"/>
    </row>
    <row r="1204" spans="1:23" x14ac:dyDescent="0.3">
      <c r="A1204" s="1"/>
      <c r="B1204" s="14">
        <v>1124</v>
      </c>
      <c r="C1204" s="24">
        <v>43493</v>
      </c>
      <c r="D1204" s="50">
        <v>0.4498611111111111</v>
      </c>
      <c r="E1204" s="50">
        <v>0.91707175925925932</v>
      </c>
      <c r="F1204" s="16">
        <f t="shared" si="413"/>
        <v>0.46721064814814822</v>
      </c>
      <c r="G1204" s="17">
        <v>11</v>
      </c>
      <c r="H1204" s="17">
        <f t="shared" si="417"/>
        <v>1.5</v>
      </c>
      <c r="I1204" s="17">
        <f t="shared" si="409"/>
        <v>9.5</v>
      </c>
      <c r="J1204" s="13">
        <f t="shared" si="400"/>
        <v>0</v>
      </c>
      <c r="K1204" s="38">
        <f t="shared" si="410"/>
        <v>0</v>
      </c>
      <c r="L1204" s="33">
        <f t="shared" si="411"/>
        <v>0</v>
      </c>
      <c r="M1204" s="38">
        <f t="shared" si="412"/>
        <v>0</v>
      </c>
      <c r="N1204" s="38"/>
      <c r="O1204" s="38"/>
      <c r="P1204" s="38"/>
      <c r="Q1204" s="38"/>
      <c r="R1204" s="38"/>
      <c r="S1204" s="17"/>
      <c r="T1204" s="17"/>
      <c r="U1204" s="17"/>
      <c r="V1204" s="17"/>
      <c r="W1204" s="85"/>
    </row>
    <row r="1205" spans="1:23" x14ac:dyDescent="0.3">
      <c r="A1205" s="1"/>
      <c r="B1205" s="14">
        <v>1125</v>
      </c>
      <c r="C1205" s="24">
        <v>43494</v>
      </c>
      <c r="D1205" s="186" t="s">
        <v>25</v>
      </c>
      <c r="E1205" s="187"/>
      <c r="F1205" s="16"/>
      <c r="G1205" s="17"/>
      <c r="H1205" s="17"/>
      <c r="I1205" s="17"/>
      <c r="J1205" s="13">
        <f t="shared" si="400"/>
        <v>0</v>
      </c>
      <c r="K1205" s="38"/>
      <c r="L1205" s="33"/>
      <c r="M1205" s="38">
        <f t="shared" si="412"/>
        <v>0</v>
      </c>
      <c r="N1205" s="38"/>
      <c r="O1205" s="38"/>
      <c r="P1205" s="38"/>
      <c r="Q1205" s="38"/>
      <c r="R1205" s="38"/>
      <c r="S1205" s="17"/>
      <c r="T1205" s="17"/>
      <c r="U1205" s="17"/>
      <c r="V1205" s="17"/>
      <c r="W1205" s="85"/>
    </row>
    <row r="1206" spans="1:23" x14ac:dyDescent="0.3">
      <c r="A1206" s="1"/>
      <c r="B1206" s="14">
        <v>1126</v>
      </c>
      <c r="C1206" s="24">
        <v>43495</v>
      </c>
      <c r="D1206" s="50">
        <v>0.45167824074074076</v>
      </c>
      <c r="E1206" s="50">
        <v>0.91812499999999997</v>
      </c>
      <c r="F1206" s="16">
        <f t="shared" si="413"/>
        <v>0.46644675925925921</v>
      </c>
      <c r="G1206" s="17">
        <v>11</v>
      </c>
      <c r="H1206" s="17">
        <f t="shared" si="417"/>
        <v>1.5</v>
      </c>
      <c r="I1206" s="17">
        <f t="shared" si="409"/>
        <v>9.5</v>
      </c>
      <c r="J1206" s="13">
        <f>IF(I1206-8&lt;0,0,(I1206-8))</f>
        <v>1.5</v>
      </c>
      <c r="K1206" s="38">
        <f t="shared" si="410"/>
        <v>1.5</v>
      </c>
      <c r="L1206" s="33">
        <f t="shared" si="411"/>
        <v>0</v>
      </c>
      <c r="M1206" s="38">
        <f t="shared" si="412"/>
        <v>220</v>
      </c>
      <c r="N1206" s="38"/>
      <c r="O1206" s="38"/>
      <c r="P1206" s="38"/>
      <c r="Q1206" s="38"/>
      <c r="R1206" s="38"/>
      <c r="S1206" s="17"/>
      <c r="T1206" s="17"/>
      <c r="U1206" s="17" t="s">
        <v>228</v>
      </c>
      <c r="V1206" s="90">
        <v>1104</v>
      </c>
      <c r="W1206" s="85"/>
    </row>
    <row r="1207" spans="1:23" x14ac:dyDescent="0.3">
      <c r="A1207" s="1"/>
      <c r="B1207" s="14">
        <v>1127</v>
      </c>
      <c r="C1207" s="24">
        <v>43496</v>
      </c>
      <c r="D1207" s="44">
        <v>0.45121527777777781</v>
      </c>
      <c r="E1207" s="44">
        <v>0.91956018518518512</v>
      </c>
      <c r="F1207" s="16">
        <f t="shared" si="413"/>
        <v>0.46834490740740731</v>
      </c>
      <c r="G1207" s="27">
        <v>11</v>
      </c>
      <c r="H1207" s="17">
        <f t="shared" si="417"/>
        <v>1.5</v>
      </c>
      <c r="I1207" s="17">
        <f t="shared" si="409"/>
        <v>9.5</v>
      </c>
      <c r="J1207" s="13">
        <f>IF(I1207-8&lt;0,0,(I1207-8))</f>
        <v>1.5</v>
      </c>
      <c r="K1207" s="38">
        <f t="shared" si="410"/>
        <v>1.5</v>
      </c>
      <c r="L1207" s="33">
        <f t="shared" si="411"/>
        <v>0</v>
      </c>
      <c r="M1207" s="38">
        <f t="shared" si="412"/>
        <v>220</v>
      </c>
      <c r="N1207" s="38"/>
      <c r="O1207" s="38"/>
      <c r="P1207" s="38"/>
      <c r="Q1207" s="38"/>
      <c r="R1207" s="38"/>
      <c r="S1207" s="27"/>
      <c r="T1207" s="27"/>
      <c r="U1207" s="27" t="s">
        <v>228</v>
      </c>
      <c r="V1207" s="90">
        <v>1104</v>
      </c>
      <c r="W1207" s="152"/>
    </row>
    <row r="1208" spans="1:23" x14ac:dyDescent="0.3">
      <c r="A1208" s="8" t="s">
        <v>18</v>
      </c>
      <c r="B1208" s="14">
        <v>1128</v>
      </c>
      <c r="C1208" s="24">
        <v>43497</v>
      </c>
      <c r="D1208" s="44">
        <v>0.57916666666666672</v>
      </c>
      <c r="E1208" s="44">
        <v>0.93879629629629635</v>
      </c>
      <c r="F1208" s="43">
        <f>E1208-D1208</f>
        <v>0.35962962962962963</v>
      </c>
      <c r="G1208" s="17">
        <v>8.5</v>
      </c>
      <c r="H1208" s="17">
        <f t="shared" si="417"/>
        <v>0.5</v>
      </c>
      <c r="I1208" s="17">
        <f>IF((G1208="？"),"?",(G1208-H1208))</f>
        <v>8</v>
      </c>
      <c r="J1208" s="74">
        <f>IF(I1208-8&lt;0,0,(I1208-8))</f>
        <v>0</v>
      </c>
      <c r="K1208" s="38">
        <f>IF(2&lt;J1208,2,J1208)</f>
        <v>0</v>
      </c>
      <c r="L1208" s="33">
        <f>J1208-K1208</f>
        <v>0</v>
      </c>
      <c r="M1208" s="38">
        <f>IF(K1208="?",0,ROUND(108*4/3*K1208+108*5/3*L1208,0))</f>
        <v>0</v>
      </c>
      <c r="N1208" s="38"/>
      <c r="O1208" s="38"/>
      <c r="P1208" s="38"/>
      <c r="Q1208" s="38" t="s">
        <v>228</v>
      </c>
      <c r="R1208" s="38">
        <f>IF(I1208&gt;=8.5,ROUND((K1208*4/3*108)+((I1208-J1208-K1208)*5/3*108)+((I1208-8)*8/3*108),0),ROUND((2*4/3*108)+((I1208-2)*5/3*108),0))</f>
        <v>1368</v>
      </c>
      <c r="S1208" s="17"/>
      <c r="T1208" s="17"/>
      <c r="U1208" s="17"/>
      <c r="V1208" s="17"/>
      <c r="W1208" s="85"/>
    </row>
    <row r="1209" spans="1:23" x14ac:dyDescent="0.3">
      <c r="A1209" s="1" t="s">
        <v>106</v>
      </c>
      <c r="B1209" s="14">
        <v>1129</v>
      </c>
      <c r="C1209" s="24">
        <v>43498</v>
      </c>
      <c r="D1209" s="186" t="s">
        <v>25</v>
      </c>
      <c r="E1209" s="187"/>
      <c r="F1209" s="43"/>
      <c r="G1209" s="17"/>
      <c r="H1209" s="17"/>
      <c r="I1209" s="17"/>
      <c r="J1209" s="13">
        <f t="shared" ref="J1209:J1274" si="418">IF(I1209-10&lt;0,0,(I1209-10))</f>
        <v>0</v>
      </c>
      <c r="K1209" s="38"/>
      <c r="L1209" s="33"/>
      <c r="M1209" s="38">
        <f t="shared" ref="M1209:M1237" si="419">IF(K1209="?",0,ROUND(108*4/3*K1209+108*5/3*L1209,0))</f>
        <v>0</v>
      </c>
      <c r="N1209" s="38"/>
      <c r="O1209" s="38"/>
      <c r="P1209" s="38"/>
      <c r="Q1209" s="38"/>
      <c r="R1209" s="38"/>
      <c r="S1209" s="17"/>
      <c r="T1209" s="17"/>
      <c r="U1209" s="17"/>
      <c r="V1209" s="17"/>
      <c r="W1209" s="85"/>
    </row>
    <row r="1210" spans="1:23" x14ac:dyDescent="0.3">
      <c r="A1210" s="1" t="s">
        <v>107</v>
      </c>
      <c r="B1210" s="14">
        <v>1130</v>
      </c>
      <c r="C1210" s="24">
        <v>43499</v>
      </c>
      <c r="D1210" s="44">
        <v>0.44041666666666668</v>
      </c>
      <c r="E1210" s="44">
        <v>0.94153935185185189</v>
      </c>
      <c r="F1210" s="43">
        <f t="shared" ref="F1210:F1235" si="420">E1210-D1210</f>
        <v>0.50112268518518521</v>
      </c>
      <c r="G1210" s="17">
        <v>12</v>
      </c>
      <c r="H1210" s="17">
        <f t="shared" si="417"/>
        <v>1.5</v>
      </c>
      <c r="I1210" s="17">
        <f t="shared" ref="I1210:I1235" si="421">IF((G1210="？"),"?",(G1210-H1210))</f>
        <v>10.5</v>
      </c>
      <c r="J1210" s="13">
        <f t="shared" si="418"/>
        <v>0.5</v>
      </c>
      <c r="K1210" s="38">
        <f t="shared" ref="K1210:K1235" si="422">IF(2&lt;J1210,2,J1210)</f>
        <v>0.5</v>
      </c>
      <c r="L1210" s="33">
        <f t="shared" ref="L1210:L1235" si="423">J1210-K1210</f>
        <v>0</v>
      </c>
      <c r="M1210" s="38">
        <f t="shared" si="419"/>
        <v>72</v>
      </c>
      <c r="N1210" s="38">
        <v>2</v>
      </c>
      <c r="O1210" s="38">
        <v>7</v>
      </c>
      <c r="P1210" s="38">
        <f>IF(O1210&gt;6,ROUND(N1210*4/3*108+6*5/3*108+(O1210-6)*8/3*108,0),ROUND(N1210*4/3*108+O1210*5/3*108,0))</f>
        <v>1656</v>
      </c>
      <c r="Q1210" s="38"/>
      <c r="R1210" s="38"/>
      <c r="S1210" s="17"/>
      <c r="T1210" s="17"/>
      <c r="U1210" s="17"/>
      <c r="V1210" s="17"/>
      <c r="W1210" s="85"/>
    </row>
    <row r="1211" spans="1:23" ht="16.8" customHeight="1" x14ac:dyDescent="0.3">
      <c r="A1211" s="1" t="s">
        <v>184</v>
      </c>
      <c r="B1211" s="14">
        <v>1131</v>
      </c>
      <c r="C1211" s="10">
        <v>43500</v>
      </c>
      <c r="D1211" s="44">
        <v>0.44032407407407409</v>
      </c>
      <c r="E1211" s="44">
        <v>0.70986111111111105</v>
      </c>
      <c r="F1211" s="43">
        <f t="shared" si="420"/>
        <v>0.26953703703703696</v>
      </c>
      <c r="G1211" s="17">
        <v>6.5</v>
      </c>
      <c r="H1211" s="17">
        <f t="shared" si="417"/>
        <v>0.5</v>
      </c>
      <c r="I1211" s="17">
        <f t="shared" si="421"/>
        <v>6</v>
      </c>
      <c r="J1211" s="13">
        <f t="shared" si="418"/>
        <v>0</v>
      </c>
      <c r="K1211" s="38">
        <f t="shared" si="422"/>
        <v>0</v>
      </c>
      <c r="L1211" s="33">
        <f t="shared" si="423"/>
        <v>0</v>
      </c>
      <c r="M1211" s="38">
        <f t="shared" si="419"/>
        <v>0</v>
      </c>
      <c r="N1211" s="38">
        <v>2</v>
      </c>
      <c r="O1211" s="38">
        <v>4</v>
      </c>
      <c r="P1211" s="38">
        <f>IF(O1211&gt;6,ROUND(N1211*4/3*108+6*5/3*108+(O1211-6)*8/3*108,0),ROUND(N1211*4/3*108+O1211*5/3*108,0))</f>
        <v>1008</v>
      </c>
      <c r="Q1211" s="38"/>
      <c r="R1211" s="38"/>
      <c r="S1211" s="17"/>
      <c r="T1211" s="17"/>
      <c r="U1211" s="17"/>
      <c r="V1211" s="90"/>
      <c r="W1211" s="85" t="s">
        <v>267</v>
      </c>
    </row>
    <row r="1212" spans="1:23" ht="19.2" customHeight="1" x14ac:dyDescent="0.3">
      <c r="A1212" s="1" t="s">
        <v>70</v>
      </c>
      <c r="B1212" s="14">
        <v>1132</v>
      </c>
      <c r="C1212" s="10">
        <v>43501</v>
      </c>
      <c r="D1212" s="44">
        <v>0.48667824074074079</v>
      </c>
      <c r="E1212" s="44">
        <v>0.93776620370370367</v>
      </c>
      <c r="F1212" s="43">
        <f t="shared" si="420"/>
        <v>0.45108796296296289</v>
      </c>
      <c r="G1212" s="17">
        <v>11</v>
      </c>
      <c r="H1212" s="17">
        <f t="shared" si="417"/>
        <v>1.5</v>
      </c>
      <c r="I1212" s="17">
        <f t="shared" si="421"/>
        <v>9.5</v>
      </c>
      <c r="J1212" s="13">
        <f>IF(I1212-8&lt;0,0,(I1212-8))</f>
        <v>1.5</v>
      </c>
      <c r="K1212" s="38">
        <f t="shared" si="422"/>
        <v>1.5</v>
      </c>
      <c r="L1212" s="33">
        <f t="shared" si="423"/>
        <v>0</v>
      </c>
      <c r="M1212" s="38">
        <f t="shared" si="419"/>
        <v>216</v>
      </c>
      <c r="N1212" s="38"/>
      <c r="O1212" s="38"/>
      <c r="P1212" s="38"/>
      <c r="Q1212" s="38"/>
      <c r="R1212" s="38"/>
      <c r="S1212" s="17"/>
      <c r="T1212" s="17"/>
      <c r="U1212" s="17" t="s">
        <v>228</v>
      </c>
      <c r="V1212" s="90">
        <v>1080</v>
      </c>
      <c r="W1212" s="85" t="s">
        <v>268</v>
      </c>
    </row>
    <row r="1213" spans="1:23" x14ac:dyDescent="0.3">
      <c r="A1213" s="188"/>
      <c r="B1213" s="14">
        <v>1133</v>
      </c>
      <c r="C1213" s="10">
        <v>43502</v>
      </c>
      <c r="D1213" s="44">
        <v>0.43092592592592593</v>
      </c>
      <c r="E1213" s="44">
        <v>0.94221064814814814</v>
      </c>
      <c r="F1213" s="43">
        <f t="shared" si="420"/>
        <v>0.51128472222222221</v>
      </c>
      <c r="G1213" s="17">
        <v>12.5</v>
      </c>
      <c r="H1213" s="17">
        <f t="shared" si="417"/>
        <v>1.5</v>
      </c>
      <c r="I1213" s="17">
        <f t="shared" si="421"/>
        <v>11</v>
      </c>
      <c r="J1213" s="13">
        <f t="shared" si="418"/>
        <v>1</v>
      </c>
      <c r="K1213" s="38">
        <f t="shared" si="422"/>
        <v>1</v>
      </c>
      <c r="L1213" s="33">
        <f t="shared" si="423"/>
        <v>0</v>
      </c>
      <c r="M1213" s="38">
        <f t="shared" si="419"/>
        <v>144</v>
      </c>
      <c r="N1213" s="38">
        <v>2</v>
      </c>
      <c r="O1213" s="38">
        <v>8</v>
      </c>
      <c r="P1213" s="38">
        <f>IF(O1213&gt;6,ROUND(N1213*4/3*108+6*5/3*108+(O1213-6)*8/3*108,0),ROUND(N1213*4/3*108+O1213*5/3*108,0))</f>
        <v>1944</v>
      </c>
      <c r="Q1213" s="38"/>
      <c r="R1213" s="38"/>
      <c r="S1213" s="17"/>
      <c r="T1213" s="17"/>
      <c r="U1213" s="17"/>
      <c r="V1213" s="90"/>
      <c r="W1213" s="85" t="s">
        <v>269</v>
      </c>
    </row>
    <row r="1214" spans="1:23" x14ac:dyDescent="0.3">
      <c r="A1214" s="188"/>
      <c r="B1214" s="14">
        <v>1134</v>
      </c>
      <c r="C1214" s="10">
        <v>43503</v>
      </c>
      <c r="D1214" s="44">
        <v>0.49937499999999996</v>
      </c>
      <c r="E1214" s="44">
        <v>0.94966435185185183</v>
      </c>
      <c r="F1214" s="43">
        <f t="shared" si="420"/>
        <v>0.45028935185185187</v>
      </c>
      <c r="G1214" s="17">
        <v>11</v>
      </c>
      <c r="H1214" s="17">
        <f t="shared" si="417"/>
        <v>1.5</v>
      </c>
      <c r="I1214" s="17">
        <f t="shared" si="421"/>
        <v>9.5</v>
      </c>
      <c r="J1214" s="13">
        <f>IF(I1214-8&lt;0,0,(I1214-8))</f>
        <v>1.5</v>
      </c>
      <c r="K1214" s="38">
        <f t="shared" si="422"/>
        <v>1.5</v>
      </c>
      <c r="L1214" s="33">
        <f t="shared" si="423"/>
        <v>0</v>
      </c>
      <c r="M1214" s="38">
        <f t="shared" si="419"/>
        <v>216</v>
      </c>
      <c r="N1214" s="38"/>
      <c r="O1214" s="38"/>
      <c r="P1214" s="38"/>
      <c r="Q1214" s="38"/>
      <c r="R1214" s="38"/>
      <c r="S1214" s="17"/>
      <c r="T1214" s="17"/>
      <c r="U1214" s="17" t="s">
        <v>228</v>
      </c>
      <c r="V1214" s="90">
        <v>1080</v>
      </c>
      <c r="W1214" s="85" t="s">
        <v>270</v>
      </c>
    </row>
    <row r="1215" spans="1:23" x14ac:dyDescent="0.3">
      <c r="A1215" s="188"/>
      <c r="B1215" s="14"/>
      <c r="C1215" s="19" t="s">
        <v>5</v>
      </c>
      <c r="D1215" s="19"/>
      <c r="E1215" s="19"/>
      <c r="F1215" s="20"/>
      <c r="G1215" s="21">
        <f t="shared" ref="G1215:M1215" si="424">SUM(G1187:G1214)</f>
        <v>265.5</v>
      </c>
      <c r="H1215" s="21">
        <f t="shared" si="424"/>
        <v>33.5</v>
      </c>
      <c r="I1215" s="21">
        <f t="shared" si="424"/>
        <v>232</v>
      </c>
      <c r="J1215" s="21">
        <f t="shared" si="424"/>
        <v>10</v>
      </c>
      <c r="K1215" s="21">
        <f t="shared" si="424"/>
        <v>10</v>
      </c>
      <c r="L1215" s="111">
        <f t="shared" si="424"/>
        <v>0</v>
      </c>
      <c r="M1215" s="21">
        <f t="shared" si="424"/>
        <v>1454</v>
      </c>
      <c r="N1215" s="21">
        <f t="shared" ref="N1215:P1215" si="425">SUM(N1187:N1214)</f>
        <v>6</v>
      </c>
      <c r="O1215" s="21">
        <f t="shared" si="425"/>
        <v>19</v>
      </c>
      <c r="P1215" s="21">
        <f t="shared" si="425"/>
        <v>4608</v>
      </c>
      <c r="Q1215" s="21">
        <v>4</v>
      </c>
      <c r="R1215" s="21">
        <f t="shared" ref="R1215:T1215" si="426">SUM(R1187:R1214)</f>
        <v>5365</v>
      </c>
      <c r="S1215" s="21">
        <v>1</v>
      </c>
      <c r="T1215" s="21">
        <f t="shared" si="426"/>
        <v>1177</v>
      </c>
      <c r="U1215" s="21">
        <v>4</v>
      </c>
      <c r="V1215" s="21">
        <v>4368</v>
      </c>
      <c r="W1215" s="106" t="s">
        <v>139</v>
      </c>
    </row>
    <row r="1216" spans="1:23" ht="32.4" x14ac:dyDescent="0.3">
      <c r="A1216" s="188"/>
      <c r="B1216" s="126"/>
      <c r="C1216" s="116" t="s">
        <v>230</v>
      </c>
      <c r="D1216" s="109"/>
      <c r="E1216" s="110"/>
      <c r="F1216" s="20"/>
      <c r="G1216" s="21">
        <f>G1215-G1208-G1200-G1196-G1190-G1195</f>
        <v>219</v>
      </c>
      <c r="H1216" s="21">
        <f>H1215-H1208-H1200-H1196-H1190-H1195</f>
        <v>28</v>
      </c>
      <c r="I1216" s="21">
        <f>I1215-I1208-I1200-I1196-I1190-I1195-J1206-J1207-J1212-J1214</f>
        <v>185</v>
      </c>
      <c r="J1216" s="21">
        <f>J1215-J1208-J1200-J1196-J1190-J1195-J1206-J1207-J1212-J1214</f>
        <v>2</v>
      </c>
      <c r="K1216" s="21">
        <f t="shared" ref="K1216:M1216" si="427">K1215-K1208-K1200-K1196-K1190-K1195-K1206-K1207-K1212-K1214</f>
        <v>2</v>
      </c>
      <c r="L1216" s="21">
        <f t="shared" si="427"/>
        <v>0</v>
      </c>
      <c r="M1216" s="21">
        <f t="shared" si="427"/>
        <v>289</v>
      </c>
      <c r="N1216" s="21">
        <f t="shared" ref="N1216:P1216" si="428">N1215</f>
        <v>6</v>
      </c>
      <c r="O1216" s="21">
        <f t="shared" si="428"/>
        <v>19</v>
      </c>
      <c r="P1216" s="21">
        <f t="shared" si="428"/>
        <v>4608</v>
      </c>
      <c r="Q1216" s="21">
        <f t="shared" ref="Q1216:V1216" si="429">Q1215</f>
        <v>4</v>
      </c>
      <c r="R1216" s="21">
        <f t="shared" si="429"/>
        <v>5365</v>
      </c>
      <c r="S1216" s="21">
        <f t="shared" si="429"/>
        <v>1</v>
      </c>
      <c r="T1216" s="21">
        <f t="shared" si="429"/>
        <v>1177</v>
      </c>
      <c r="U1216" s="21">
        <f t="shared" si="429"/>
        <v>4</v>
      </c>
      <c r="V1216" s="21">
        <f t="shared" si="429"/>
        <v>4368</v>
      </c>
      <c r="W1216" s="21"/>
    </row>
    <row r="1217" spans="1:23" x14ac:dyDescent="0.3">
      <c r="A1217" s="188"/>
      <c r="B1217" s="14">
        <v>1135</v>
      </c>
      <c r="C1217" s="64">
        <v>43504</v>
      </c>
      <c r="D1217" s="184" t="s">
        <v>25</v>
      </c>
      <c r="E1217" s="185"/>
      <c r="F1217" s="54"/>
      <c r="G1217" s="55"/>
      <c r="H1217" s="55"/>
      <c r="I1217" s="55"/>
      <c r="J1217" s="57">
        <f t="shared" si="418"/>
        <v>0</v>
      </c>
      <c r="K1217" s="56"/>
      <c r="L1217" s="67"/>
      <c r="M1217" s="56">
        <f t="shared" si="419"/>
        <v>0</v>
      </c>
      <c r="N1217" s="56"/>
      <c r="O1217" s="56"/>
      <c r="P1217" s="56"/>
      <c r="Q1217" s="56"/>
      <c r="R1217" s="56"/>
      <c r="S1217" s="55"/>
      <c r="T1217" s="55"/>
      <c r="U1217" s="55"/>
      <c r="V1217" s="55"/>
      <c r="W1217" s="85"/>
    </row>
    <row r="1218" spans="1:23" x14ac:dyDescent="0.3">
      <c r="A1218" s="188"/>
      <c r="B1218" s="14">
        <v>1136</v>
      </c>
      <c r="C1218" s="64">
        <v>43505</v>
      </c>
      <c r="D1218" s="59">
        <v>0.44773148148148145</v>
      </c>
      <c r="E1218" s="59">
        <v>0.93837962962962962</v>
      </c>
      <c r="F1218" s="54">
        <f t="shared" si="420"/>
        <v>0.49064814814814817</v>
      </c>
      <c r="G1218" s="55">
        <v>12</v>
      </c>
      <c r="H1218" s="55">
        <f t="shared" si="417"/>
        <v>1.5</v>
      </c>
      <c r="I1218" s="55">
        <f t="shared" si="421"/>
        <v>10.5</v>
      </c>
      <c r="J1218" s="57">
        <f t="shared" si="418"/>
        <v>0.5</v>
      </c>
      <c r="K1218" s="56">
        <f t="shared" si="422"/>
        <v>0.5</v>
      </c>
      <c r="L1218" s="67">
        <f t="shared" si="423"/>
        <v>0</v>
      </c>
      <c r="M1218" s="56">
        <f t="shared" si="419"/>
        <v>72</v>
      </c>
      <c r="N1218" s="56"/>
      <c r="O1218" s="56"/>
      <c r="P1218" s="56"/>
      <c r="Q1218" s="56"/>
      <c r="R1218" s="56"/>
      <c r="S1218" s="55"/>
      <c r="T1218" s="55"/>
      <c r="U1218" s="55"/>
      <c r="V1218" s="55"/>
      <c r="W1218" s="85"/>
    </row>
    <row r="1219" spans="1:23" x14ac:dyDescent="0.3">
      <c r="A1219" s="188"/>
      <c r="B1219" s="14">
        <v>1137</v>
      </c>
      <c r="C1219" s="64">
        <v>43506</v>
      </c>
      <c r="D1219" s="184" t="s">
        <v>25</v>
      </c>
      <c r="E1219" s="185"/>
      <c r="F1219" s="54"/>
      <c r="G1219" s="55"/>
      <c r="H1219" s="55"/>
      <c r="I1219" s="55"/>
      <c r="J1219" s="57">
        <f t="shared" si="418"/>
        <v>0</v>
      </c>
      <c r="K1219" s="56"/>
      <c r="L1219" s="67"/>
      <c r="M1219" s="56">
        <f t="shared" si="419"/>
        <v>0</v>
      </c>
      <c r="N1219" s="56"/>
      <c r="O1219" s="56"/>
      <c r="P1219" s="56"/>
      <c r="Q1219" s="56"/>
      <c r="R1219" s="56"/>
      <c r="S1219" s="55"/>
      <c r="T1219" s="55"/>
      <c r="U1219" s="55"/>
      <c r="V1219" s="55"/>
      <c r="W1219" s="85"/>
    </row>
    <row r="1220" spans="1:23" x14ac:dyDescent="0.3">
      <c r="A1220" s="1"/>
      <c r="B1220" s="14">
        <v>1138</v>
      </c>
      <c r="C1220" s="64">
        <v>43507</v>
      </c>
      <c r="D1220" s="184" t="s">
        <v>25</v>
      </c>
      <c r="E1220" s="185"/>
      <c r="F1220" s="54"/>
      <c r="G1220" s="55"/>
      <c r="H1220" s="55"/>
      <c r="I1220" s="55"/>
      <c r="J1220" s="57">
        <f t="shared" si="418"/>
        <v>0</v>
      </c>
      <c r="K1220" s="56"/>
      <c r="L1220" s="67"/>
      <c r="M1220" s="56">
        <f t="shared" si="419"/>
        <v>0</v>
      </c>
      <c r="N1220" s="56"/>
      <c r="O1220" s="56"/>
      <c r="P1220" s="56"/>
      <c r="Q1220" s="56"/>
      <c r="R1220" s="56"/>
      <c r="S1220" s="55"/>
      <c r="T1220" s="55"/>
      <c r="U1220" s="55"/>
      <c r="V1220" s="55"/>
      <c r="W1220" s="85"/>
    </row>
    <row r="1221" spans="1:23" x14ac:dyDescent="0.3">
      <c r="A1221" s="1"/>
      <c r="B1221" s="14">
        <v>1139</v>
      </c>
      <c r="C1221" s="64">
        <v>43508</v>
      </c>
      <c r="D1221" s="62">
        <v>0.45754629629629634</v>
      </c>
      <c r="E1221" s="62">
        <v>0.92069444444444448</v>
      </c>
      <c r="F1221" s="54">
        <f t="shared" si="420"/>
        <v>0.46314814814814814</v>
      </c>
      <c r="G1221" s="55">
        <v>11</v>
      </c>
      <c r="H1221" s="55">
        <f t="shared" si="417"/>
        <v>1.5</v>
      </c>
      <c r="I1221" s="55">
        <f t="shared" si="421"/>
        <v>9.5</v>
      </c>
      <c r="J1221" s="57">
        <f t="shared" si="418"/>
        <v>0</v>
      </c>
      <c r="K1221" s="56">
        <f t="shared" si="422"/>
        <v>0</v>
      </c>
      <c r="L1221" s="67">
        <f t="shared" si="423"/>
        <v>0</v>
      </c>
      <c r="M1221" s="56">
        <f t="shared" si="419"/>
        <v>0</v>
      </c>
      <c r="N1221" s="56"/>
      <c r="O1221" s="56"/>
      <c r="P1221" s="56"/>
      <c r="Q1221" s="56"/>
      <c r="R1221" s="56"/>
      <c r="S1221" s="55"/>
      <c r="T1221" s="55"/>
      <c r="U1221" s="55"/>
      <c r="V1221" s="55"/>
      <c r="W1221" s="85"/>
    </row>
    <row r="1222" spans="1:23" x14ac:dyDescent="0.3">
      <c r="A1222" s="1"/>
      <c r="B1222" s="14">
        <v>1140</v>
      </c>
      <c r="C1222" s="64">
        <v>43509</v>
      </c>
      <c r="D1222" s="184" t="s">
        <v>25</v>
      </c>
      <c r="E1222" s="185"/>
      <c r="F1222" s="54"/>
      <c r="G1222" s="55"/>
      <c r="H1222" s="55"/>
      <c r="I1222" s="55"/>
      <c r="J1222" s="57">
        <f t="shared" si="418"/>
        <v>0</v>
      </c>
      <c r="K1222" s="56"/>
      <c r="L1222" s="67">
        <f t="shared" si="423"/>
        <v>0</v>
      </c>
      <c r="M1222" s="56">
        <f t="shared" si="419"/>
        <v>0</v>
      </c>
      <c r="N1222" s="56"/>
      <c r="O1222" s="56"/>
      <c r="P1222" s="56"/>
      <c r="Q1222" s="56"/>
      <c r="R1222" s="56"/>
      <c r="S1222" s="55"/>
      <c r="T1222" s="55"/>
      <c r="U1222" s="55"/>
      <c r="V1222" s="55"/>
      <c r="W1222" s="85"/>
    </row>
    <row r="1223" spans="1:23" x14ac:dyDescent="0.3">
      <c r="A1223" s="1"/>
      <c r="B1223" s="14">
        <v>1141</v>
      </c>
      <c r="C1223" s="64">
        <v>43510</v>
      </c>
      <c r="D1223" s="184" t="s">
        <v>25</v>
      </c>
      <c r="E1223" s="185"/>
      <c r="F1223" s="54"/>
      <c r="G1223" s="55"/>
      <c r="H1223" s="55"/>
      <c r="I1223" s="55"/>
      <c r="J1223" s="57">
        <f t="shared" si="418"/>
        <v>0</v>
      </c>
      <c r="K1223" s="56"/>
      <c r="L1223" s="67">
        <f t="shared" si="423"/>
        <v>0</v>
      </c>
      <c r="M1223" s="56">
        <f t="shared" si="419"/>
        <v>0</v>
      </c>
      <c r="N1223" s="56"/>
      <c r="O1223" s="56"/>
      <c r="P1223" s="56"/>
      <c r="Q1223" s="56"/>
      <c r="R1223" s="56"/>
      <c r="S1223" s="55"/>
      <c r="T1223" s="55"/>
      <c r="U1223" s="55"/>
      <c r="V1223" s="55"/>
      <c r="W1223" s="85"/>
    </row>
    <row r="1224" spans="1:23" x14ac:dyDescent="0.3">
      <c r="A1224" s="1"/>
      <c r="B1224" s="14">
        <v>1142</v>
      </c>
      <c r="C1224" s="64">
        <v>43511</v>
      </c>
      <c r="D1224" s="62">
        <v>0.50572916666666667</v>
      </c>
      <c r="E1224" s="62">
        <v>0.93748842592592585</v>
      </c>
      <c r="F1224" s="54">
        <f t="shared" si="420"/>
        <v>0.43175925925925918</v>
      </c>
      <c r="G1224" s="55">
        <v>10.5</v>
      </c>
      <c r="H1224" s="55">
        <f t="shared" si="417"/>
        <v>1.5</v>
      </c>
      <c r="I1224" s="55">
        <f t="shared" si="421"/>
        <v>9</v>
      </c>
      <c r="J1224" s="57">
        <f t="shared" si="418"/>
        <v>0</v>
      </c>
      <c r="K1224" s="56">
        <f t="shared" si="422"/>
        <v>0</v>
      </c>
      <c r="L1224" s="67">
        <f t="shared" si="423"/>
        <v>0</v>
      </c>
      <c r="M1224" s="56">
        <f t="shared" si="419"/>
        <v>0</v>
      </c>
      <c r="N1224" s="56"/>
      <c r="O1224" s="56"/>
      <c r="P1224" s="56"/>
      <c r="Q1224" s="56"/>
      <c r="R1224" s="56"/>
      <c r="S1224" s="55"/>
      <c r="T1224" s="55"/>
      <c r="U1224" s="55"/>
      <c r="V1224" s="55"/>
      <c r="W1224" s="85"/>
    </row>
    <row r="1225" spans="1:23" x14ac:dyDescent="0.3">
      <c r="A1225" s="1"/>
      <c r="B1225" s="14">
        <v>1143</v>
      </c>
      <c r="C1225" s="64">
        <v>43512</v>
      </c>
      <c r="D1225" s="59">
        <v>0.5040162037037037</v>
      </c>
      <c r="E1225" s="59">
        <v>0.93755787037037042</v>
      </c>
      <c r="F1225" s="54">
        <f t="shared" si="420"/>
        <v>0.43354166666666671</v>
      </c>
      <c r="G1225" s="55">
        <v>10.5</v>
      </c>
      <c r="H1225" s="55">
        <f t="shared" si="417"/>
        <v>1.5</v>
      </c>
      <c r="I1225" s="55">
        <f t="shared" si="421"/>
        <v>9</v>
      </c>
      <c r="J1225" s="57">
        <f t="shared" si="418"/>
        <v>0</v>
      </c>
      <c r="K1225" s="56">
        <f t="shared" si="422"/>
        <v>0</v>
      </c>
      <c r="L1225" s="67">
        <f t="shared" si="423"/>
        <v>0</v>
      </c>
      <c r="M1225" s="56">
        <f t="shared" si="419"/>
        <v>0</v>
      </c>
      <c r="N1225" s="56"/>
      <c r="O1225" s="56"/>
      <c r="P1225" s="56"/>
      <c r="Q1225" s="56"/>
      <c r="R1225" s="56"/>
      <c r="S1225" s="55"/>
      <c r="T1225" s="55"/>
      <c r="U1225" s="55"/>
      <c r="V1225" s="55"/>
      <c r="W1225" s="85"/>
    </row>
    <row r="1226" spans="1:23" x14ac:dyDescent="0.3">
      <c r="A1226" s="1"/>
      <c r="B1226" s="14">
        <v>1144</v>
      </c>
      <c r="C1226" s="64">
        <v>43513</v>
      </c>
      <c r="D1226" s="59">
        <v>0.49408564814814815</v>
      </c>
      <c r="E1226" s="59">
        <v>0.91287037037037033</v>
      </c>
      <c r="F1226" s="54">
        <f t="shared" si="420"/>
        <v>0.41878472222222218</v>
      </c>
      <c r="G1226" s="55">
        <v>10</v>
      </c>
      <c r="H1226" s="55">
        <f t="shared" si="417"/>
        <v>1.5</v>
      </c>
      <c r="I1226" s="55">
        <f t="shared" si="421"/>
        <v>8.5</v>
      </c>
      <c r="J1226" s="57">
        <f t="shared" si="418"/>
        <v>0</v>
      </c>
      <c r="K1226" s="56">
        <f t="shared" si="422"/>
        <v>0</v>
      </c>
      <c r="L1226" s="67">
        <f t="shared" si="423"/>
        <v>0</v>
      </c>
      <c r="M1226" s="56">
        <f t="shared" si="419"/>
        <v>0</v>
      </c>
      <c r="N1226" s="56"/>
      <c r="O1226" s="56"/>
      <c r="P1226" s="56"/>
      <c r="Q1226" s="56"/>
      <c r="R1226" s="56"/>
      <c r="S1226" s="55"/>
      <c r="T1226" s="55"/>
      <c r="U1226" s="55"/>
      <c r="V1226" s="55"/>
      <c r="W1226" s="85"/>
    </row>
    <row r="1227" spans="1:23" x14ac:dyDescent="0.3">
      <c r="A1227" s="1"/>
      <c r="B1227" s="14">
        <v>1145</v>
      </c>
      <c r="C1227" s="64">
        <v>43514</v>
      </c>
      <c r="D1227" s="184" t="s">
        <v>25</v>
      </c>
      <c r="E1227" s="185"/>
      <c r="F1227" s="54"/>
      <c r="G1227" s="55"/>
      <c r="H1227" s="55"/>
      <c r="I1227" s="55"/>
      <c r="J1227" s="57">
        <f t="shared" si="418"/>
        <v>0</v>
      </c>
      <c r="K1227" s="56"/>
      <c r="L1227" s="67"/>
      <c r="M1227" s="56">
        <f t="shared" si="419"/>
        <v>0</v>
      </c>
      <c r="N1227" s="56"/>
      <c r="O1227" s="56"/>
      <c r="P1227" s="56"/>
      <c r="Q1227" s="56"/>
      <c r="R1227" s="56"/>
      <c r="S1227" s="55"/>
      <c r="T1227" s="55"/>
      <c r="U1227" s="55"/>
      <c r="V1227" s="55"/>
      <c r="W1227" s="85"/>
    </row>
    <row r="1228" spans="1:23" x14ac:dyDescent="0.3">
      <c r="A1228" s="1"/>
      <c r="B1228" s="14">
        <v>1146</v>
      </c>
      <c r="C1228" s="64">
        <v>43515</v>
      </c>
      <c r="D1228" s="59">
        <v>0.58674768518518516</v>
      </c>
      <c r="E1228" s="59">
        <v>0.91753472222222221</v>
      </c>
      <c r="F1228" s="54">
        <f t="shared" si="420"/>
        <v>0.33078703703703705</v>
      </c>
      <c r="G1228" s="55">
        <v>8</v>
      </c>
      <c r="H1228" s="55">
        <f t="shared" si="417"/>
        <v>0.5</v>
      </c>
      <c r="I1228" s="55">
        <f t="shared" si="421"/>
        <v>7.5</v>
      </c>
      <c r="J1228" s="57">
        <f t="shared" si="418"/>
        <v>0</v>
      </c>
      <c r="K1228" s="56">
        <f t="shared" si="422"/>
        <v>0</v>
      </c>
      <c r="L1228" s="67">
        <f t="shared" si="423"/>
        <v>0</v>
      </c>
      <c r="M1228" s="56">
        <f t="shared" si="419"/>
        <v>0</v>
      </c>
      <c r="N1228" s="56"/>
      <c r="O1228" s="56"/>
      <c r="P1228" s="56"/>
      <c r="Q1228" s="56"/>
      <c r="R1228" s="56"/>
      <c r="S1228" s="55"/>
      <c r="T1228" s="55"/>
      <c r="U1228" s="55"/>
      <c r="V1228" s="55"/>
      <c r="W1228" s="85"/>
    </row>
    <row r="1229" spans="1:23" x14ac:dyDescent="0.3">
      <c r="A1229" s="1"/>
      <c r="B1229" s="14">
        <v>1147</v>
      </c>
      <c r="C1229" s="64">
        <v>43516</v>
      </c>
      <c r="D1229" s="59">
        <v>0.62518518518518518</v>
      </c>
      <c r="E1229" s="59">
        <v>0.91665509259259259</v>
      </c>
      <c r="F1229" s="54">
        <f t="shared" si="420"/>
        <v>0.29146990740740741</v>
      </c>
      <c r="G1229" s="55">
        <v>7</v>
      </c>
      <c r="H1229" s="55">
        <f t="shared" si="417"/>
        <v>0.5</v>
      </c>
      <c r="I1229" s="55">
        <f t="shared" si="421"/>
        <v>6.5</v>
      </c>
      <c r="J1229" s="57">
        <f t="shared" si="418"/>
        <v>0</v>
      </c>
      <c r="K1229" s="56">
        <f t="shared" si="422"/>
        <v>0</v>
      </c>
      <c r="L1229" s="67">
        <f t="shared" si="423"/>
        <v>0</v>
      </c>
      <c r="M1229" s="56">
        <f t="shared" si="419"/>
        <v>0</v>
      </c>
      <c r="N1229" s="56"/>
      <c r="O1229" s="56"/>
      <c r="P1229" s="56"/>
      <c r="Q1229" s="56"/>
      <c r="R1229" s="56"/>
      <c r="S1229" s="55"/>
      <c r="T1229" s="55"/>
      <c r="U1229" s="55"/>
      <c r="V1229" s="55"/>
      <c r="W1229" s="85"/>
    </row>
    <row r="1230" spans="1:23" x14ac:dyDescent="0.3">
      <c r="A1230" s="1"/>
      <c r="B1230" s="14">
        <v>1148</v>
      </c>
      <c r="C1230" s="64">
        <v>43517</v>
      </c>
      <c r="D1230" s="62">
        <v>0.46099537037037036</v>
      </c>
      <c r="E1230" s="62">
        <v>0.91746527777777775</v>
      </c>
      <c r="F1230" s="54">
        <f t="shared" si="420"/>
        <v>0.45646990740740739</v>
      </c>
      <c r="G1230" s="55">
        <v>11</v>
      </c>
      <c r="H1230" s="55">
        <f t="shared" si="417"/>
        <v>1.5</v>
      </c>
      <c r="I1230" s="55">
        <f t="shared" si="421"/>
        <v>9.5</v>
      </c>
      <c r="J1230" s="57">
        <f t="shared" si="418"/>
        <v>0</v>
      </c>
      <c r="K1230" s="56">
        <f t="shared" si="422"/>
        <v>0</v>
      </c>
      <c r="L1230" s="67">
        <f t="shared" si="423"/>
        <v>0</v>
      </c>
      <c r="M1230" s="56">
        <f t="shared" si="419"/>
        <v>0</v>
      </c>
      <c r="N1230" s="56"/>
      <c r="O1230" s="56"/>
      <c r="P1230" s="56"/>
      <c r="Q1230" s="56"/>
      <c r="R1230" s="56"/>
      <c r="S1230" s="55"/>
      <c r="T1230" s="55"/>
      <c r="U1230" s="55"/>
      <c r="V1230" s="55"/>
      <c r="W1230" s="85"/>
    </row>
    <row r="1231" spans="1:23" x14ac:dyDescent="0.3">
      <c r="A1231" s="1"/>
      <c r="B1231" s="14">
        <v>1149</v>
      </c>
      <c r="C1231" s="64">
        <v>43518</v>
      </c>
      <c r="D1231" s="59">
        <v>0.46035879629629628</v>
      </c>
      <c r="E1231" s="59" t="s">
        <v>39</v>
      </c>
      <c r="F1231" s="54"/>
      <c r="G1231" s="55">
        <v>12</v>
      </c>
      <c r="H1231" s="55">
        <f t="shared" si="417"/>
        <v>1.5</v>
      </c>
      <c r="I1231" s="55">
        <f t="shared" si="421"/>
        <v>10.5</v>
      </c>
      <c r="J1231" s="57">
        <f t="shared" si="418"/>
        <v>0.5</v>
      </c>
      <c r="K1231" s="56">
        <f t="shared" si="422"/>
        <v>0.5</v>
      </c>
      <c r="L1231" s="67">
        <f t="shared" si="423"/>
        <v>0</v>
      </c>
      <c r="M1231" s="56">
        <f t="shared" si="419"/>
        <v>72</v>
      </c>
      <c r="N1231" s="56"/>
      <c r="O1231" s="56"/>
      <c r="P1231" s="56"/>
      <c r="Q1231" s="56"/>
      <c r="R1231" s="56"/>
      <c r="S1231" s="55"/>
      <c r="T1231" s="55"/>
      <c r="U1231" s="55"/>
      <c r="V1231" s="55"/>
      <c r="W1231" s="85"/>
    </row>
    <row r="1232" spans="1:23" x14ac:dyDescent="0.3">
      <c r="A1232" s="1"/>
      <c r="B1232" s="14">
        <v>1150</v>
      </c>
      <c r="C1232" s="64">
        <v>43519</v>
      </c>
      <c r="D1232" s="59">
        <v>0.55121527777777779</v>
      </c>
      <c r="E1232" s="59">
        <v>0.93824074074074071</v>
      </c>
      <c r="F1232" s="54">
        <f t="shared" si="420"/>
        <v>0.38702546296296292</v>
      </c>
      <c r="G1232" s="55">
        <v>9.5</v>
      </c>
      <c r="H1232" s="55">
        <f t="shared" si="417"/>
        <v>1.5</v>
      </c>
      <c r="I1232" s="55">
        <f t="shared" si="421"/>
        <v>8</v>
      </c>
      <c r="J1232" s="57">
        <f t="shared" si="418"/>
        <v>0</v>
      </c>
      <c r="K1232" s="56">
        <f t="shared" si="422"/>
        <v>0</v>
      </c>
      <c r="L1232" s="67">
        <f t="shared" si="423"/>
        <v>0</v>
      </c>
      <c r="M1232" s="56">
        <f t="shared" si="419"/>
        <v>0</v>
      </c>
      <c r="N1232" s="56"/>
      <c r="O1232" s="56"/>
      <c r="P1232" s="56"/>
      <c r="Q1232" s="56"/>
      <c r="R1232" s="56"/>
      <c r="S1232" s="55"/>
      <c r="T1232" s="55"/>
      <c r="U1232" s="55"/>
      <c r="V1232" s="55"/>
      <c r="W1232" s="85"/>
    </row>
    <row r="1233" spans="1:23" x14ac:dyDescent="0.3">
      <c r="A1233" s="1"/>
      <c r="B1233" s="14">
        <v>1151</v>
      </c>
      <c r="C1233" s="64">
        <v>43520</v>
      </c>
      <c r="D1233" s="59">
        <v>0.53931712962962963</v>
      </c>
      <c r="E1233" s="59">
        <v>0.9200694444444445</v>
      </c>
      <c r="F1233" s="54">
        <f t="shared" si="420"/>
        <v>0.38075231481481486</v>
      </c>
      <c r="G1233" s="55">
        <v>9</v>
      </c>
      <c r="H1233" s="55">
        <f t="shared" si="417"/>
        <v>1.5</v>
      </c>
      <c r="I1233" s="55">
        <f t="shared" si="421"/>
        <v>7.5</v>
      </c>
      <c r="J1233" s="57">
        <f t="shared" si="418"/>
        <v>0</v>
      </c>
      <c r="K1233" s="56">
        <f t="shared" si="422"/>
        <v>0</v>
      </c>
      <c r="L1233" s="67">
        <f t="shared" si="423"/>
        <v>0</v>
      </c>
      <c r="M1233" s="56">
        <f t="shared" si="419"/>
        <v>0</v>
      </c>
      <c r="N1233" s="56"/>
      <c r="O1233" s="56"/>
      <c r="P1233" s="56"/>
      <c r="Q1233" s="56"/>
      <c r="R1233" s="56"/>
      <c r="S1233" s="55"/>
      <c r="T1233" s="55"/>
      <c r="U1233" s="55"/>
      <c r="V1233" s="55"/>
      <c r="W1233" s="85"/>
    </row>
    <row r="1234" spans="1:23" x14ac:dyDescent="0.3">
      <c r="A1234" s="1"/>
      <c r="B1234" s="14">
        <v>1152</v>
      </c>
      <c r="C1234" s="64">
        <v>43521</v>
      </c>
      <c r="D1234" s="62">
        <v>0.45571759259259265</v>
      </c>
      <c r="E1234" s="62">
        <v>0.72945601851851849</v>
      </c>
      <c r="F1234" s="54">
        <f t="shared" si="420"/>
        <v>0.27373842592592584</v>
      </c>
      <c r="G1234" s="55">
        <v>6.5</v>
      </c>
      <c r="H1234" s="55">
        <f t="shared" si="417"/>
        <v>0.5</v>
      </c>
      <c r="I1234" s="55">
        <f t="shared" si="421"/>
        <v>6</v>
      </c>
      <c r="J1234" s="57">
        <f t="shared" si="418"/>
        <v>0</v>
      </c>
      <c r="K1234" s="56">
        <f t="shared" si="422"/>
        <v>0</v>
      </c>
      <c r="L1234" s="67">
        <f t="shared" si="423"/>
        <v>0</v>
      </c>
      <c r="M1234" s="56">
        <f t="shared" si="419"/>
        <v>0</v>
      </c>
      <c r="N1234" s="56"/>
      <c r="O1234" s="56"/>
      <c r="P1234" s="56"/>
      <c r="Q1234" s="56"/>
      <c r="R1234" s="56"/>
      <c r="S1234" s="55"/>
      <c r="T1234" s="55"/>
      <c r="U1234" s="55"/>
      <c r="V1234" s="55"/>
      <c r="W1234" s="85"/>
    </row>
    <row r="1235" spans="1:23" x14ac:dyDescent="0.3">
      <c r="A1235" s="1"/>
      <c r="B1235" s="14">
        <v>1153</v>
      </c>
      <c r="C1235" s="64">
        <v>43522</v>
      </c>
      <c r="D1235" s="59">
        <v>0.48128472222222224</v>
      </c>
      <c r="E1235" s="59">
        <v>0.91885416666666664</v>
      </c>
      <c r="F1235" s="54">
        <f t="shared" si="420"/>
        <v>0.4375694444444444</v>
      </c>
      <c r="G1235" s="55">
        <v>10.5</v>
      </c>
      <c r="H1235" s="55">
        <f t="shared" si="417"/>
        <v>1.5</v>
      </c>
      <c r="I1235" s="55">
        <f t="shared" si="421"/>
        <v>9</v>
      </c>
      <c r="J1235" s="57">
        <f t="shared" si="418"/>
        <v>0</v>
      </c>
      <c r="K1235" s="56">
        <f t="shared" si="422"/>
        <v>0</v>
      </c>
      <c r="L1235" s="67">
        <f t="shared" si="423"/>
        <v>0</v>
      </c>
      <c r="M1235" s="56">
        <f t="shared" si="419"/>
        <v>0</v>
      </c>
      <c r="N1235" s="56"/>
      <c r="O1235" s="56"/>
      <c r="P1235" s="56"/>
      <c r="Q1235" s="56"/>
      <c r="R1235" s="56"/>
      <c r="S1235" s="55"/>
      <c r="T1235" s="55"/>
      <c r="U1235" s="55"/>
      <c r="V1235" s="55"/>
      <c r="W1235" s="85"/>
    </row>
    <row r="1236" spans="1:23" x14ac:dyDescent="0.3">
      <c r="A1236" s="1"/>
      <c r="B1236" s="14">
        <v>1154</v>
      </c>
      <c r="C1236" s="64">
        <v>43523</v>
      </c>
      <c r="D1236" s="184" t="s">
        <v>25</v>
      </c>
      <c r="E1236" s="185"/>
      <c r="F1236" s="54"/>
      <c r="G1236" s="55"/>
      <c r="H1236" s="55"/>
      <c r="I1236" s="55"/>
      <c r="J1236" s="57">
        <f t="shared" si="418"/>
        <v>0</v>
      </c>
      <c r="K1236" s="56"/>
      <c r="L1236" s="67"/>
      <c r="M1236" s="56">
        <f t="shared" si="419"/>
        <v>0</v>
      </c>
      <c r="N1236" s="56"/>
      <c r="O1236" s="56"/>
      <c r="P1236" s="56"/>
      <c r="Q1236" s="56"/>
      <c r="R1236" s="56"/>
      <c r="S1236" s="55"/>
      <c r="T1236" s="55"/>
      <c r="U1236" s="55"/>
      <c r="V1236" s="55"/>
      <c r="W1236" s="85"/>
    </row>
    <row r="1237" spans="1:23" x14ac:dyDescent="0.3">
      <c r="A1237" s="1"/>
      <c r="B1237" s="14">
        <v>1155</v>
      </c>
      <c r="C1237" s="64">
        <v>43524</v>
      </c>
      <c r="D1237" s="184" t="s">
        <v>25</v>
      </c>
      <c r="E1237" s="185"/>
      <c r="F1237" s="54"/>
      <c r="G1237" s="55"/>
      <c r="H1237" s="55"/>
      <c r="I1237" s="55"/>
      <c r="J1237" s="57">
        <f t="shared" si="418"/>
        <v>0</v>
      </c>
      <c r="K1237" s="56"/>
      <c r="L1237" s="67"/>
      <c r="M1237" s="56">
        <f t="shared" si="419"/>
        <v>0</v>
      </c>
      <c r="N1237" s="56"/>
      <c r="O1237" s="56"/>
      <c r="P1237" s="56"/>
      <c r="Q1237" s="56"/>
      <c r="R1237" s="56"/>
      <c r="S1237" s="55"/>
      <c r="T1237" s="55"/>
      <c r="U1237" s="55"/>
      <c r="V1237" s="55"/>
      <c r="W1237" s="85" t="s">
        <v>19</v>
      </c>
    </row>
    <row r="1238" spans="1:23" x14ac:dyDescent="0.3">
      <c r="A1238" s="8" t="s">
        <v>20</v>
      </c>
      <c r="B1238" s="14">
        <v>1156</v>
      </c>
      <c r="C1238" s="64">
        <v>43525</v>
      </c>
      <c r="D1238" s="184" t="s">
        <v>7</v>
      </c>
      <c r="E1238" s="185"/>
      <c r="F1238" s="54"/>
      <c r="G1238" s="55"/>
      <c r="H1238" s="55"/>
      <c r="I1238" s="57"/>
      <c r="J1238" s="57">
        <f t="shared" si="418"/>
        <v>0</v>
      </c>
      <c r="K1238" s="57"/>
      <c r="L1238" s="67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85"/>
    </row>
    <row r="1239" spans="1:23" x14ac:dyDescent="0.3">
      <c r="A1239" s="1" t="s">
        <v>103</v>
      </c>
      <c r="B1239" s="14">
        <v>1157</v>
      </c>
      <c r="C1239" s="64">
        <v>43526</v>
      </c>
      <c r="D1239" s="184" t="s">
        <v>7</v>
      </c>
      <c r="E1239" s="185"/>
      <c r="F1239" s="54"/>
      <c r="G1239" s="55"/>
      <c r="H1239" s="55"/>
      <c r="I1239" s="57"/>
      <c r="J1239" s="57">
        <f t="shared" si="418"/>
        <v>0</v>
      </c>
      <c r="K1239" s="57"/>
      <c r="L1239" s="67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85"/>
    </row>
    <row r="1240" spans="1:23" x14ac:dyDescent="0.3">
      <c r="A1240" s="1" t="s">
        <v>104</v>
      </c>
      <c r="B1240" s="14">
        <v>1158</v>
      </c>
      <c r="C1240" s="64">
        <v>43527</v>
      </c>
      <c r="D1240" s="184" t="s">
        <v>25</v>
      </c>
      <c r="E1240" s="185"/>
      <c r="F1240" s="54"/>
      <c r="G1240" s="55"/>
      <c r="H1240" s="55"/>
      <c r="I1240" s="57"/>
      <c r="J1240" s="57">
        <f t="shared" si="418"/>
        <v>0</v>
      </c>
      <c r="K1240" s="57"/>
      <c r="L1240" s="67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85"/>
    </row>
    <row r="1241" spans="1:23" x14ac:dyDescent="0.3">
      <c r="A1241" s="1" t="s">
        <v>185</v>
      </c>
      <c r="B1241" s="14">
        <v>1159</v>
      </c>
      <c r="C1241" s="64">
        <v>43528</v>
      </c>
      <c r="D1241" s="184" t="s">
        <v>25</v>
      </c>
      <c r="E1241" s="185"/>
      <c r="F1241" s="54"/>
      <c r="G1241" s="55"/>
      <c r="H1241" s="55"/>
      <c r="I1241" s="57"/>
      <c r="J1241" s="57">
        <f t="shared" si="418"/>
        <v>0</v>
      </c>
      <c r="K1241" s="57"/>
      <c r="L1241" s="67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85"/>
    </row>
    <row r="1242" spans="1:23" x14ac:dyDescent="0.3">
      <c r="A1242" s="1" t="s">
        <v>56</v>
      </c>
      <c r="B1242" s="14">
        <v>1160</v>
      </c>
      <c r="C1242" s="64">
        <v>43529</v>
      </c>
      <c r="D1242" s="59">
        <v>0.62476851851851845</v>
      </c>
      <c r="E1242" s="59">
        <v>0.91671296296296301</v>
      </c>
      <c r="F1242" s="54">
        <f>E1242-D1242</f>
        <v>0.29194444444444456</v>
      </c>
      <c r="G1242" s="55">
        <v>7</v>
      </c>
      <c r="H1242" s="55">
        <f t="shared" si="417"/>
        <v>0.5</v>
      </c>
      <c r="I1242" s="55">
        <f>IF((G1242="？"),"?",(G1242-H1242))</f>
        <v>6.5</v>
      </c>
      <c r="J1242" s="57">
        <f t="shared" si="418"/>
        <v>0</v>
      </c>
      <c r="K1242" s="56">
        <f>IF(2&lt;J1242,2,J1242)</f>
        <v>0</v>
      </c>
      <c r="L1242" s="67">
        <f>J1242-K1242</f>
        <v>0</v>
      </c>
      <c r="M1242" s="56">
        <f>IF(K1242="?",0,ROUND(109*4/3*K1242+109*5/3*L1242,0))</f>
        <v>0</v>
      </c>
      <c r="N1242" s="56"/>
      <c r="O1242" s="56"/>
      <c r="P1242" s="56"/>
      <c r="Q1242" s="56"/>
      <c r="R1242" s="56"/>
      <c r="S1242" s="55"/>
      <c r="T1242" s="55"/>
      <c r="U1242" s="55"/>
      <c r="V1242" s="55"/>
      <c r="W1242" s="85"/>
    </row>
    <row r="1243" spans="1:23" x14ac:dyDescent="0.3">
      <c r="A1243" s="1" t="s">
        <v>105</v>
      </c>
      <c r="B1243" s="14">
        <v>1161</v>
      </c>
      <c r="C1243" s="64">
        <v>43530</v>
      </c>
      <c r="D1243" s="184" t="s">
        <v>25</v>
      </c>
      <c r="E1243" s="185"/>
      <c r="F1243" s="54"/>
      <c r="G1243" s="55"/>
      <c r="H1243" s="55"/>
      <c r="I1243" s="55"/>
      <c r="J1243" s="57">
        <f t="shared" si="418"/>
        <v>0</v>
      </c>
      <c r="K1243" s="56"/>
      <c r="L1243" s="67"/>
      <c r="M1243" s="56">
        <f t="shared" ref="M1243:M1270" si="430">IF(K1243="?",0,ROUND(109*4/3*K1243+109*5/3*L1243,0))</f>
        <v>0</v>
      </c>
      <c r="N1243" s="56"/>
      <c r="O1243" s="56"/>
      <c r="P1243" s="56"/>
      <c r="Q1243" s="56"/>
      <c r="R1243" s="56"/>
      <c r="S1243" s="55"/>
      <c r="T1243" s="55"/>
      <c r="U1243" s="55"/>
      <c r="V1243" s="55"/>
      <c r="W1243" s="85"/>
    </row>
    <row r="1244" spans="1:23" x14ac:dyDescent="0.3">
      <c r="A1244" s="46"/>
      <c r="B1244" s="14">
        <v>1162</v>
      </c>
      <c r="C1244" s="64">
        <v>43531</v>
      </c>
      <c r="D1244" s="62">
        <v>0.45652777777777781</v>
      </c>
      <c r="E1244" s="62">
        <v>0.91681712962962969</v>
      </c>
      <c r="F1244" s="54">
        <f t="shared" ref="F1244:F1269" si="431">E1244-D1244</f>
        <v>0.46028935185185188</v>
      </c>
      <c r="G1244" s="55">
        <v>11</v>
      </c>
      <c r="H1244" s="55">
        <f t="shared" si="417"/>
        <v>1.5</v>
      </c>
      <c r="I1244" s="55">
        <f t="shared" ref="I1244:I1270" si="432">IF((G1244="？"),"?",(G1244-H1244))</f>
        <v>9.5</v>
      </c>
      <c r="J1244" s="57">
        <f t="shared" si="418"/>
        <v>0</v>
      </c>
      <c r="K1244" s="56">
        <f t="shared" ref="K1244:K1270" si="433">IF(2&lt;J1244,2,J1244)</f>
        <v>0</v>
      </c>
      <c r="L1244" s="67">
        <f t="shared" ref="L1244:L1270" si="434">J1244-K1244</f>
        <v>0</v>
      </c>
      <c r="M1244" s="56">
        <f t="shared" si="430"/>
        <v>0</v>
      </c>
      <c r="N1244" s="56"/>
      <c r="O1244" s="56"/>
      <c r="P1244" s="56"/>
      <c r="Q1244" s="56"/>
      <c r="R1244" s="56"/>
      <c r="S1244" s="55"/>
      <c r="T1244" s="55"/>
      <c r="U1244" s="55"/>
      <c r="V1244" s="55"/>
      <c r="W1244" s="85"/>
    </row>
    <row r="1245" spans="1:23" x14ac:dyDescent="0.3">
      <c r="A1245" s="46"/>
      <c r="B1245" s="14"/>
      <c r="C1245" s="19" t="s">
        <v>5</v>
      </c>
      <c r="D1245" s="19"/>
      <c r="E1245" s="19"/>
      <c r="F1245" s="20"/>
      <c r="G1245" s="21">
        <f t="shared" ref="G1245:M1245" si="435">SUM(G1217:G1244)</f>
        <v>145.5</v>
      </c>
      <c r="H1245" s="21">
        <f t="shared" si="435"/>
        <v>18.5</v>
      </c>
      <c r="I1245" s="21">
        <f t="shared" si="435"/>
        <v>127</v>
      </c>
      <c r="J1245" s="21">
        <f t="shared" si="435"/>
        <v>1</v>
      </c>
      <c r="K1245" s="21">
        <f t="shared" si="435"/>
        <v>1</v>
      </c>
      <c r="L1245" s="111">
        <f t="shared" si="435"/>
        <v>0</v>
      </c>
      <c r="M1245" s="21">
        <f t="shared" si="435"/>
        <v>144</v>
      </c>
      <c r="N1245" s="21"/>
      <c r="O1245" s="21"/>
      <c r="P1245" s="21"/>
      <c r="Q1245" s="21">
        <f t="shared" ref="Q1245:V1245" si="436">SUM(Q1217:Q1244)</f>
        <v>0</v>
      </c>
      <c r="R1245" s="21">
        <f t="shared" si="436"/>
        <v>0</v>
      </c>
      <c r="S1245" s="21">
        <f t="shared" si="436"/>
        <v>0</v>
      </c>
      <c r="T1245" s="21">
        <f t="shared" si="436"/>
        <v>0</v>
      </c>
      <c r="U1245" s="21">
        <f t="shared" si="436"/>
        <v>0</v>
      </c>
      <c r="V1245" s="21">
        <f t="shared" si="436"/>
        <v>0</v>
      </c>
      <c r="W1245" s="106" t="s">
        <v>208</v>
      </c>
    </row>
    <row r="1246" spans="1:23" ht="32.4" x14ac:dyDescent="0.3">
      <c r="A1246" s="108"/>
      <c r="B1246" s="112"/>
      <c r="C1246" s="116" t="s">
        <v>230</v>
      </c>
      <c r="D1246" s="109"/>
      <c r="E1246" s="110"/>
      <c r="F1246" s="20"/>
      <c r="G1246" s="21">
        <f>G1245</f>
        <v>145.5</v>
      </c>
      <c r="H1246" s="21">
        <f t="shared" ref="H1246:V1246" si="437">H1245</f>
        <v>18.5</v>
      </c>
      <c r="I1246" s="21">
        <f t="shared" si="437"/>
        <v>127</v>
      </c>
      <c r="J1246" s="21">
        <f t="shared" si="437"/>
        <v>1</v>
      </c>
      <c r="K1246" s="21">
        <f t="shared" si="437"/>
        <v>1</v>
      </c>
      <c r="L1246" s="111">
        <f t="shared" si="437"/>
        <v>0</v>
      </c>
      <c r="M1246" s="21">
        <f t="shared" si="437"/>
        <v>144</v>
      </c>
      <c r="N1246" s="21"/>
      <c r="O1246" s="21"/>
      <c r="P1246" s="21"/>
      <c r="Q1246" s="21">
        <f t="shared" si="437"/>
        <v>0</v>
      </c>
      <c r="R1246" s="21">
        <f t="shared" si="437"/>
        <v>0</v>
      </c>
      <c r="S1246" s="21">
        <f t="shared" si="437"/>
        <v>0</v>
      </c>
      <c r="T1246" s="21">
        <f t="shared" si="437"/>
        <v>0</v>
      </c>
      <c r="U1246" s="21">
        <f t="shared" si="437"/>
        <v>0</v>
      </c>
      <c r="V1246" s="21">
        <f t="shared" si="437"/>
        <v>0</v>
      </c>
      <c r="W1246" s="21"/>
    </row>
    <row r="1247" spans="1:23" x14ac:dyDescent="0.3">
      <c r="A1247" s="46"/>
      <c r="B1247" s="14">
        <v>1163</v>
      </c>
      <c r="C1247" s="24">
        <v>43532</v>
      </c>
      <c r="D1247" s="44">
        <v>0.45199074074074069</v>
      </c>
      <c r="E1247" s="44">
        <v>0.72932870370370362</v>
      </c>
      <c r="F1247" s="43">
        <f t="shared" si="431"/>
        <v>0.27733796296296293</v>
      </c>
      <c r="G1247" s="27">
        <v>6.5</v>
      </c>
      <c r="H1247" s="27">
        <f t="shared" si="417"/>
        <v>0.5</v>
      </c>
      <c r="I1247" s="27">
        <f t="shared" si="432"/>
        <v>6</v>
      </c>
      <c r="J1247" s="74">
        <f t="shared" si="418"/>
        <v>0</v>
      </c>
      <c r="K1247" s="75">
        <f t="shared" si="433"/>
        <v>0</v>
      </c>
      <c r="L1247" s="34">
        <f t="shared" si="434"/>
        <v>0</v>
      </c>
      <c r="M1247" s="75">
        <f t="shared" si="430"/>
        <v>0</v>
      </c>
      <c r="N1247" s="75"/>
      <c r="O1247" s="75"/>
      <c r="P1247" s="75"/>
      <c r="Q1247" s="75"/>
      <c r="R1247" s="75"/>
      <c r="S1247" s="27"/>
      <c r="T1247" s="27"/>
      <c r="U1247" s="27"/>
      <c r="V1247" s="27"/>
      <c r="W1247" s="85"/>
    </row>
    <row r="1248" spans="1:23" x14ac:dyDescent="0.3">
      <c r="A1248" s="46"/>
      <c r="B1248" s="14">
        <v>1164</v>
      </c>
      <c r="C1248" s="24">
        <v>43533</v>
      </c>
      <c r="D1248" s="44">
        <v>0.43276620370370367</v>
      </c>
      <c r="E1248" s="44">
        <v>0.94194444444444436</v>
      </c>
      <c r="F1248" s="43">
        <f t="shared" si="431"/>
        <v>0.5091782407407407</v>
      </c>
      <c r="G1248" s="27">
        <v>12</v>
      </c>
      <c r="H1248" s="27">
        <f t="shared" si="417"/>
        <v>1.5</v>
      </c>
      <c r="I1248" s="27">
        <f t="shared" si="432"/>
        <v>10.5</v>
      </c>
      <c r="J1248" s="74">
        <f>IF(I1248-8&lt;0,0,(I1248-8))</f>
        <v>2.5</v>
      </c>
      <c r="K1248" s="75">
        <f t="shared" si="433"/>
        <v>2</v>
      </c>
      <c r="L1248" s="34">
        <f t="shared" si="434"/>
        <v>0.5</v>
      </c>
      <c r="M1248" s="75">
        <f t="shared" si="430"/>
        <v>382</v>
      </c>
      <c r="N1248" s="75"/>
      <c r="O1248" s="75"/>
      <c r="P1248" s="75"/>
      <c r="Q1248" s="75" t="s">
        <v>228</v>
      </c>
      <c r="R1248" s="38">
        <f>IF(I1248&gt;=8.5,ROUND((K1248*4/3*109)+((I1248-J1248-K1248)*5/3*109)+((I1248-8)*8/3*109),0),ROUND((2*4/3*109)+((I1248-2)*5/3*109),0))</f>
        <v>2107</v>
      </c>
      <c r="S1248" s="27"/>
      <c r="T1248" s="27"/>
      <c r="U1248" s="27"/>
      <c r="V1248" s="27"/>
      <c r="W1248" s="85"/>
    </row>
    <row r="1249" spans="1:23" x14ac:dyDescent="0.3">
      <c r="A1249" s="46"/>
      <c r="B1249" s="14">
        <v>1165</v>
      </c>
      <c r="C1249" s="24">
        <v>43534</v>
      </c>
      <c r="D1249" s="44">
        <v>0.58685185185185185</v>
      </c>
      <c r="E1249" s="44">
        <v>0.91939814814814813</v>
      </c>
      <c r="F1249" s="43">
        <f t="shared" si="431"/>
        <v>0.33254629629629628</v>
      </c>
      <c r="G1249" s="27">
        <v>8</v>
      </c>
      <c r="H1249" s="27">
        <f t="shared" si="417"/>
        <v>0.5</v>
      </c>
      <c r="I1249" s="27">
        <f t="shared" si="432"/>
        <v>7.5</v>
      </c>
      <c r="J1249" s="74">
        <f t="shared" si="418"/>
        <v>0</v>
      </c>
      <c r="K1249" s="75">
        <f t="shared" si="433"/>
        <v>0</v>
      </c>
      <c r="L1249" s="34">
        <f t="shared" si="434"/>
        <v>0</v>
      </c>
      <c r="M1249" s="75">
        <f t="shared" si="430"/>
        <v>0</v>
      </c>
      <c r="N1249" s="75"/>
      <c r="O1249" s="75"/>
      <c r="P1249" s="75"/>
      <c r="Q1249" s="75"/>
      <c r="R1249" s="75"/>
      <c r="S1249" s="27"/>
      <c r="T1249" s="27"/>
      <c r="U1249" s="27"/>
      <c r="V1249" s="27"/>
      <c r="W1249" s="85"/>
    </row>
    <row r="1250" spans="1:23" x14ac:dyDescent="0.3">
      <c r="A1250" s="1"/>
      <c r="B1250" s="14">
        <v>1166</v>
      </c>
      <c r="C1250" s="24">
        <v>43535</v>
      </c>
      <c r="D1250" s="50">
        <v>0.46112268518518523</v>
      </c>
      <c r="E1250" s="50">
        <v>0.9177777777777778</v>
      </c>
      <c r="F1250" s="43">
        <f t="shared" si="431"/>
        <v>0.45665509259259257</v>
      </c>
      <c r="G1250" s="27">
        <v>11</v>
      </c>
      <c r="H1250" s="27">
        <f t="shared" si="417"/>
        <v>1.5</v>
      </c>
      <c r="I1250" s="27">
        <f t="shared" si="432"/>
        <v>9.5</v>
      </c>
      <c r="J1250" s="74">
        <f>IF(I1250-8&lt;0,0,(I1250-8))</f>
        <v>1.5</v>
      </c>
      <c r="K1250" s="75">
        <f t="shared" si="433"/>
        <v>1.5</v>
      </c>
      <c r="L1250" s="34">
        <f t="shared" si="434"/>
        <v>0</v>
      </c>
      <c r="M1250" s="75">
        <f t="shared" si="430"/>
        <v>218</v>
      </c>
      <c r="N1250" s="75"/>
      <c r="O1250" s="75"/>
      <c r="P1250" s="75"/>
      <c r="Q1250" s="75" t="s">
        <v>228</v>
      </c>
      <c r="R1250" s="38">
        <f>IF(I1250&gt;=8.5,ROUND((K1250*4/3*109)+((I1250-J1250-K1250)*5/3*109)+((I1250-8)*8/3*109),0),ROUND((2*4/3*109)+((I1250-2)*5/3*109),0))</f>
        <v>1835</v>
      </c>
      <c r="S1250" s="27"/>
      <c r="T1250" s="27"/>
      <c r="U1250" s="27"/>
      <c r="V1250" s="27"/>
      <c r="W1250" s="85"/>
    </row>
    <row r="1251" spans="1:23" x14ac:dyDescent="0.3">
      <c r="A1251" s="1"/>
      <c r="B1251" s="14">
        <v>1167</v>
      </c>
      <c r="C1251" s="24">
        <v>43536</v>
      </c>
      <c r="D1251" s="44">
        <v>0.42984953703703704</v>
      </c>
      <c r="E1251" s="44">
        <v>0.77027777777777784</v>
      </c>
      <c r="F1251" s="43">
        <f t="shared" si="431"/>
        <v>0.3404282407407408</v>
      </c>
      <c r="G1251" s="27">
        <v>8</v>
      </c>
      <c r="H1251" s="27">
        <f t="shared" si="417"/>
        <v>0.5</v>
      </c>
      <c r="I1251" s="27">
        <f t="shared" si="432"/>
        <v>7.5</v>
      </c>
      <c r="J1251" s="74">
        <f t="shared" si="418"/>
        <v>0</v>
      </c>
      <c r="K1251" s="75">
        <f t="shared" si="433"/>
        <v>0</v>
      </c>
      <c r="L1251" s="34">
        <f t="shared" si="434"/>
        <v>0</v>
      </c>
      <c r="M1251" s="75">
        <f t="shared" si="430"/>
        <v>0</v>
      </c>
      <c r="N1251" s="75"/>
      <c r="O1251" s="75"/>
      <c r="P1251" s="75"/>
      <c r="Q1251" s="75"/>
      <c r="R1251" s="75"/>
      <c r="S1251" s="27"/>
      <c r="T1251" s="27"/>
      <c r="U1251" s="27"/>
      <c r="V1251" s="27"/>
      <c r="W1251" s="85"/>
    </row>
    <row r="1252" spans="1:23" x14ac:dyDescent="0.3">
      <c r="A1252" s="1"/>
      <c r="B1252" s="14">
        <v>1168</v>
      </c>
      <c r="C1252" s="24">
        <v>43537</v>
      </c>
      <c r="D1252" s="186" t="s">
        <v>25</v>
      </c>
      <c r="E1252" s="187"/>
      <c r="F1252" s="43"/>
      <c r="G1252" s="27"/>
      <c r="H1252" s="27"/>
      <c r="I1252" s="27"/>
      <c r="J1252" s="74">
        <f t="shared" si="418"/>
        <v>0</v>
      </c>
      <c r="K1252" s="75"/>
      <c r="L1252" s="34"/>
      <c r="M1252" s="75">
        <f t="shared" si="430"/>
        <v>0</v>
      </c>
      <c r="N1252" s="75"/>
      <c r="O1252" s="75"/>
      <c r="P1252" s="75"/>
      <c r="Q1252" s="75"/>
      <c r="R1252" s="75"/>
      <c r="S1252" s="27"/>
      <c r="T1252" s="27"/>
      <c r="U1252" s="27"/>
      <c r="V1252" s="27"/>
      <c r="W1252" s="85"/>
    </row>
    <row r="1253" spans="1:23" x14ac:dyDescent="0.3">
      <c r="A1253" s="1"/>
      <c r="B1253" s="14">
        <v>1169</v>
      </c>
      <c r="C1253" s="24">
        <v>43538</v>
      </c>
      <c r="D1253" s="44" t="s">
        <v>36</v>
      </c>
      <c r="E1253" s="44">
        <v>0.91746527777777775</v>
      </c>
      <c r="F1253" s="43"/>
      <c r="G1253" s="27">
        <v>7</v>
      </c>
      <c r="H1253" s="27">
        <f t="shared" si="417"/>
        <v>0.5</v>
      </c>
      <c r="I1253" s="27">
        <f t="shared" si="432"/>
        <v>6.5</v>
      </c>
      <c r="J1253" s="74">
        <f t="shared" si="418"/>
        <v>0</v>
      </c>
      <c r="K1253" s="75">
        <f t="shared" si="433"/>
        <v>0</v>
      </c>
      <c r="L1253" s="34">
        <f t="shared" si="434"/>
        <v>0</v>
      </c>
      <c r="M1253" s="75">
        <f t="shared" si="430"/>
        <v>0</v>
      </c>
      <c r="N1253" s="75"/>
      <c r="O1253" s="75"/>
      <c r="P1253" s="75"/>
      <c r="Q1253" s="75"/>
      <c r="R1253" s="75"/>
      <c r="S1253" s="27"/>
      <c r="T1253" s="27"/>
      <c r="U1253" s="27"/>
      <c r="V1253" s="27"/>
      <c r="W1253" s="85"/>
    </row>
    <row r="1254" spans="1:23" x14ac:dyDescent="0.3">
      <c r="A1254" s="1"/>
      <c r="B1254" s="14">
        <v>1170</v>
      </c>
      <c r="C1254" s="24">
        <v>43539</v>
      </c>
      <c r="D1254" s="44">
        <v>0.45777777777777778</v>
      </c>
      <c r="E1254" s="44">
        <v>0.93861111111111117</v>
      </c>
      <c r="F1254" s="43">
        <f t="shared" si="431"/>
        <v>0.48083333333333339</v>
      </c>
      <c r="G1254" s="27">
        <v>11.5</v>
      </c>
      <c r="H1254" s="27">
        <f t="shared" si="417"/>
        <v>1.5</v>
      </c>
      <c r="I1254" s="27">
        <f t="shared" si="432"/>
        <v>10</v>
      </c>
      <c r="J1254" s="74">
        <f>IF(I1254-8&lt;0,0,(I1254-8))</f>
        <v>2</v>
      </c>
      <c r="K1254" s="75">
        <f t="shared" si="433"/>
        <v>2</v>
      </c>
      <c r="L1254" s="34">
        <f t="shared" si="434"/>
        <v>0</v>
      </c>
      <c r="M1254" s="75">
        <f t="shared" si="430"/>
        <v>291</v>
      </c>
      <c r="N1254" s="75"/>
      <c r="O1254" s="75"/>
      <c r="P1254" s="75"/>
      <c r="Q1254" s="75" t="s">
        <v>228</v>
      </c>
      <c r="R1254" s="38">
        <f>IF(I1254&gt;=8.5,ROUND((K1254*4/3*109)+((I1254-J1254-K1254)*5/3*109)+((I1254-8)*8/3*109),0),ROUND((2*4/3*109)+((I1254-2)*5/3*109),0))</f>
        <v>1962</v>
      </c>
      <c r="S1254" s="27"/>
      <c r="T1254" s="27"/>
      <c r="U1254" s="27"/>
      <c r="V1254" s="27"/>
      <c r="W1254" s="85"/>
    </row>
    <row r="1255" spans="1:23" x14ac:dyDescent="0.3">
      <c r="A1255" s="1"/>
      <c r="B1255" s="14">
        <v>1171</v>
      </c>
      <c r="C1255" s="24">
        <v>43540</v>
      </c>
      <c r="D1255" s="44">
        <v>0.44071759259259258</v>
      </c>
      <c r="E1255" s="44">
        <v>0.79548611111111101</v>
      </c>
      <c r="F1255" s="43">
        <f t="shared" si="431"/>
        <v>0.35476851851851843</v>
      </c>
      <c r="G1255" s="27">
        <v>8.5</v>
      </c>
      <c r="H1255" s="27">
        <f t="shared" si="417"/>
        <v>0.5</v>
      </c>
      <c r="I1255" s="27">
        <f t="shared" si="432"/>
        <v>8</v>
      </c>
      <c r="J1255" s="74">
        <f t="shared" si="418"/>
        <v>0</v>
      </c>
      <c r="K1255" s="75">
        <f t="shared" si="433"/>
        <v>0</v>
      </c>
      <c r="L1255" s="34">
        <f t="shared" si="434"/>
        <v>0</v>
      </c>
      <c r="M1255" s="75">
        <f t="shared" si="430"/>
        <v>0</v>
      </c>
      <c r="N1255" s="75"/>
      <c r="O1255" s="75"/>
      <c r="P1255" s="75"/>
      <c r="Q1255" s="75"/>
      <c r="R1255" s="75"/>
      <c r="S1255" s="27"/>
      <c r="T1255" s="27"/>
      <c r="U1255" s="27"/>
      <c r="V1255" s="27"/>
      <c r="W1255" s="85"/>
    </row>
    <row r="1256" spans="1:23" x14ac:dyDescent="0.3">
      <c r="A1256" s="1"/>
      <c r="B1256" s="14">
        <v>1172</v>
      </c>
      <c r="C1256" s="24">
        <v>43541</v>
      </c>
      <c r="D1256" s="44">
        <v>0.54326388888888888</v>
      </c>
      <c r="E1256" s="44">
        <v>0.91668981481481471</v>
      </c>
      <c r="F1256" s="43">
        <f t="shared" si="431"/>
        <v>0.37342592592592583</v>
      </c>
      <c r="G1256" s="27">
        <v>9</v>
      </c>
      <c r="H1256" s="27">
        <f t="shared" si="417"/>
        <v>1.5</v>
      </c>
      <c r="I1256" s="27">
        <f t="shared" si="432"/>
        <v>7.5</v>
      </c>
      <c r="J1256" s="74">
        <f t="shared" si="418"/>
        <v>0</v>
      </c>
      <c r="K1256" s="75">
        <f t="shared" si="433"/>
        <v>0</v>
      </c>
      <c r="L1256" s="34">
        <f t="shared" si="434"/>
        <v>0</v>
      </c>
      <c r="M1256" s="75">
        <f t="shared" si="430"/>
        <v>0</v>
      </c>
      <c r="N1256" s="75"/>
      <c r="O1256" s="75"/>
      <c r="P1256" s="75"/>
      <c r="Q1256" s="75"/>
      <c r="R1256" s="75"/>
      <c r="S1256" s="27"/>
      <c r="T1256" s="27"/>
      <c r="U1256" s="27"/>
      <c r="V1256" s="27"/>
      <c r="W1256" s="85"/>
    </row>
    <row r="1257" spans="1:23" x14ac:dyDescent="0.3">
      <c r="A1257" s="1"/>
      <c r="B1257" s="14">
        <v>1173</v>
      </c>
      <c r="C1257" s="24">
        <v>43542</v>
      </c>
      <c r="D1257" s="44">
        <v>0.46035879629629628</v>
      </c>
      <c r="E1257" s="44">
        <v>0.849675925925926</v>
      </c>
      <c r="F1257" s="43">
        <f t="shared" si="431"/>
        <v>0.38931712962962972</v>
      </c>
      <c r="G1257" s="27">
        <v>9.5</v>
      </c>
      <c r="H1257" s="27">
        <f t="shared" si="417"/>
        <v>1.5</v>
      </c>
      <c r="I1257" s="27">
        <f t="shared" si="432"/>
        <v>8</v>
      </c>
      <c r="J1257" s="74">
        <f t="shared" si="418"/>
        <v>0</v>
      </c>
      <c r="K1257" s="75">
        <f t="shared" si="433"/>
        <v>0</v>
      </c>
      <c r="L1257" s="34">
        <f t="shared" si="434"/>
        <v>0</v>
      </c>
      <c r="M1257" s="75">
        <f t="shared" si="430"/>
        <v>0</v>
      </c>
      <c r="N1257" s="75"/>
      <c r="O1257" s="75"/>
      <c r="P1257" s="75"/>
      <c r="Q1257" s="75"/>
      <c r="R1257" s="75"/>
      <c r="S1257" s="27"/>
      <c r="T1257" s="27"/>
      <c r="U1257" s="27"/>
      <c r="V1257" s="27"/>
      <c r="W1257" s="85"/>
    </row>
    <row r="1258" spans="1:23" x14ac:dyDescent="0.3">
      <c r="A1258" s="1"/>
      <c r="B1258" s="14">
        <v>1174</v>
      </c>
      <c r="C1258" s="24">
        <v>43543</v>
      </c>
      <c r="D1258" s="50">
        <v>0.62585648148148143</v>
      </c>
      <c r="E1258" s="50">
        <v>0.91775462962962961</v>
      </c>
      <c r="F1258" s="43">
        <f t="shared" si="431"/>
        <v>0.29189814814814818</v>
      </c>
      <c r="G1258" s="27">
        <v>7</v>
      </c>
      <c r="H1258" s="27">
        <f t="shared" si="417"/>
        <v>0.5</v>
      </c>
      <c r="I1258" s="27">
        <f t="shared" si="432"/>
        <v>6.5</v>
      </c>
      <c r="J1258" s="74">
        <f t="shared" si="418"/>
        <v>0</v>
      </c>
      <c r="K1258" s="75">
        <f t="shared" si="433"/>
        <v>0</v>
      </c>
      <c r="L1258" s="34">
        <f t="shared" si="434"/>
        <v>0</v>
      </c>
      <c r="M1258" s="75">
        <f t="shared" si="430"/>
        <v>0</v>
      </c>
      <c r="N1258" s="75"/>
      <c r="O1258" s="75"/>
      <c r="P1258" s="75"/>
      <c r="Q1258" s="75"/>
      <c r="R1258" s="75"/>
      <c r="S1258" s="27"/>
      <c r="T1258" s="27"/>
      <c r="U1258" s="27"/>
      <c r="V1258" s="27"/>
      <c r="W1258" s="85"/>
    </row>
    <row r="1259" spans="1:23" x14ac:dyDescent="0.3">
      <c r="A1259" s="1"/>
      <c r="B1259" s="14">
        <v>1175</v>
      </c>
      <c r="C1259" s="24">
        <v>43544</v>
      </c>
      <c r="D1259" s="186" t="s">
        <v>25</v>
      </c>
      <c r="E1259" s="187"/>
      <c r="F1259" s="43"/>
      <c r="G1259" s="27"/>
      <c r="H1259" s="27"/>
      <c r="I1259" s="27"/>
      <c r="J1259" s="74">
        <f t="shared" si="418"/>
        <v>0</v>
      </c>
      <c r="K1259" s="75"/>
      <c r="L1259" s="34"/>
      <c r="M1259" s="75">
        <f t="shared" si="430"/>
        <v>0</v>
      </c>
      <c r="N1259" s="75"/>
      <c r="O1259" s="75"/>
      <c r="P1259" s="75"/>
      <c r="Q1259" s="75"/>
      <c r="R1259" s="75"/>
      <c r="S1259" s="27"/>
      <c r="T1259" s="27"/>
      <c r="U1259" s="27"/>
      <c r="V1259" s="27"/>
      <c r="W1259" s="85"/>
    </row>
    <row r="1260" spans="1:23" x14ac:dyDescent="0.3">
      <c r="A1260" s="1"/>
      <c r="B1260" s="14">
        <v>1176</v>
      </c>
      <c r="C1260" s="24">
        <v>43545</v>
      </c>
      <c r="D1260" s="44">
        <v>0.61905092592592592</v>
      </c>
      <c r="E1260" s="44">
        <v>0.9211921296296296</v>
      </c>
      <c r="F1260" s="43">
        <f t="shared" si="431"/>
        <v>0.30214120370370368</v>
      </c>
      <c r="G1260" s="27">
        <v>7.5</v>
      </c>
      <c r="H1260" s="27">
        <f t="shared" si="417"/>
        <v>0.5</v>
      </c>
      <c r="I1260" s="27">
        <f t="shared" si="432"/>
        <v>7</v>
      </c>
      <c r="J1260" s="74">
        <f t="shared" si="418"/>
        <v>0</v>
      </c>
      <c r="K1260" s="75">
        <f t="shared" si="433"/>
        <v>0</v>
      </c>
      <c r="L1260" s="34">
        <f t="shared" si="434"/>
        <v>0</v>
      </c>
      <c r="M1260" s="75">
        <f t="shared" si="430"/>
        <v>0</v>
      </c>
      <c r="N1260" s="75"/>
      <c r="O1260" s="75"/>
      <c r="P1260" s="75"/>
      <c r="Q1260" s="75"/>
      <c r="R1260" s="75"/>
      <c r="S1260" s="27"/>
      <c r="T1260" s="27"/>
      <c r="U1260" s="27"/>
      <c r="V1260" s="27"/>
      <c r="W1260" s="85"/>
    </row>
    <row r="1261" spans="1:23" x14ac:dyDescent="0.3">
      <c r="A1261" s="1"/>
      <c r="B1261" s="14">
        <v>1177</v>
      </c>
      <c r="C1261" s="24">
        <v>43546</v>
      </c>
      <c r="D1261" s="44">
        <v>0.62372685185185184</v>
      </c>
      <c r="E1261" s="44">
        <v>0.93849537037037034</v>
      </c>
      <c r="F1261" s="43">
        <f t="shared" si="431"/>
        <v>0.3147685185185185</v>
      </c>
      <c r="G1261" s="27">
        <v>7.5</v>
      </c>
      <c r="H1261" s="27">
        <f t="shared" si="417"/>
        <v>0.5</v>
      </c>
      <c r="I1261" s="27">
        <f t="shared" si="432"/>
        <v>7</v>
      </c>
      <c r="J1261" s="74">
        <f t="shared" si="418"/>
        <v>0</v>
      </c>
      <c r="K1261" s="75">
        <f t="shared" si="433"/>
        <v>0</v>
      </c>
      <c r="L1261" s="34">
        <f t="shared" si="434"/>
        <v>0</v>
      </c>
      <c r="M1261" s="75">
        <f t="shared" si="430"/>
        <v>0</v>
      </c>
      <c r="N1261" s="75"/>
      <c r="O1261" s="75"/>
      <c r="P1261" s="75"/>
      <c r="Q1261" s="75"/>
      <c r="R1261" s="75"/>
      <c r="S1261" s="27"/>
      <c r="T1261" s="27"/>
      <c r="U1261" s="27"/>
      <c r="V1261" s="27"/>
      <c r="W1261" s="85"/>
    </row>
    <row r="1262" spans="1:23" x14ac:dyDescent="0.3">
      <c r="A1262" s="1"/>
      <c r="B1262" s="14">
        <v>1178</v>
      </c>
      <c r="C1262" s="24">
        <v>43547</v>
      </c>
      <c r="D1262" s="44">
        <v>0.50181712962962965</v>
      </c>
      <c r="E1262" s="44">
        <v>0.89115740740740745</v>
      </c>
      <c r="F1262" s="43">
        <f t="shared" si="431"/>
        <v>0.3893402777777778</v>
      </c>
      <c r="G1262" s="27">
        <v>9.5</v>
      </c>
      <c r="H1262" s="27">
        <f t="shared" ref="H1262:H1307" si="438">IF(G1262&gt;=9,1.5,0.5)</f>
        <v>1.5</v>
      </c>
      <c r="I1262" s="27">
        <f t="shared" si="432"/>
        <v>8</v>
      </c>
      <c r="J1262" s="74">
        <f t="shared" si="418"/>
        <v>0</v>
      </c>
      <c r="K1262" s="75">
        <f t="shared" si="433"/>
        <v>0</v>
      </c>
      <c r="L1262" s="34">
        <f t="shared" si="434"/>
        <v>0</v>
      </c>
      <c r="M1262" s="75">
        <f t="shared" si="430"/>
        <v>0</v>
      </c>
      <c r="N1262" s="75"/>
      <c r="O1262" s="75"/>
      <c r="P1262" s="75"/>
      <c r="Q1262" s="75"/>
      <c r="R1262" s="75"/>
      <c r="S1262" s="27"/>
      <c r="T1262" s="27"/>
      <c r="U1262" s="27"/>
      <c r="V1262" s="27"/>
      <c r="W1262" s="85"/>
    </row>
    <row r="1263" spans="1:23" x14ac:dyDescent="0.3">
      <c r="A1263" s="1"/>
      <c r="B1263" s="14">
        <v>1179</v>
      </c>
      <c r="C1263" s="24">
        <v>43548</v>
      </c>
      <c r="D1263" s="186" t="s">
        <v>25</v>
      </c>
      <c r="E1263" s="187"/>
      <c r="F1263" s="43"/>
      <c r="G1263" s="27"/>
      <c r="H1263" s="27"/>
      <c r="I1263" s="27"/>
      <c r="J1263" s="74">
        <f t="shared" si="418"/>
        <v>0</v>
      </c>
      <c r="K1263" s="75"/>
      <c r="L1263" s="34"/>
      <c r="M1263" s="75">
        <f t="shared" si="430"/>
        <v>0</v>
      </c>
      <c r="N1263" s="75"/>
      <c r="O1263" s="75"/>
      <c r="P1263" s="75"/>
      <c r="Q1263" s="75"/>
      <c r="R1263" s="75"/>
      <c r="S1263" s="27"/>
      <c r="T1263" s="27"/>
      <c r="U1263" s="27"/>
      <c r="V1263" s="27"/>
      <c r="W1263" s="85"/>
    </row>
    <row r="1264" spans="1:23" x14ac:dyDescent="0.3">
      <c r="A1264" s="1"/>
      <c r="B1264" s="14">
        <v>1180</v>
      </c>
      <c r="C1264" s="24">
        <v>43549</v>
      </c>
      <c r="D1264" s="186" t="s">
        <v>25</v>
      </c>
      <c r="E1264" s="187"/>
      <c r="F1264" s="43"/>
      <c r="G1264" s="27"/>
      <c r="H1264" s="27"/>
      <c r="I1264" s="27"/>
      <c r="J1264" s="74">
        <f t="shared" si="418"/>
        <v>0</v>
      </c>
      <c r="K1264" s="75"/>
      <c r="L1264" s="34"/>
      <c r="M1264" s="75">
        <f t="shared" si="430"/>
        <v>0</v>
      </c>
      <c r="N1264" s="75"/>
      <c r="O1264" s="75"/>
      <c r="P1264" s="75"/>
      <c r="Q1264" s="75"/>
      <c r="R1264" s="75"/>
      <c r="S1264" s="27"/>
      <c r="T1264" s="27"/>
      <c r="U1264" s="27"/>
      <c r="V1264" s="27"/>
      <c r="W1264" s="85"/>
    </row>
    <row r="1265" spans="1:23" x14ac:dyDescent="0.3">
      <c r="A1265" s="1"/>
      <c r="B1265" s="14">
        <v>1181</v>
      </c>
      <c r="C1265" s="24">
        <v>43550</v>
      </c>
      <c r="D1265" s="44">
        <v>0.46027777777777779</v>
      </c>
      <c r="E1265" s="44">
        <v>0.92181712962962958</v>
      </c>
      <c r="F1265" s="43">
        <f t="shared" si="431"/>
        <v>0.4615393518518518</v>
      </c>
      <c r="G1265" s="27">
        <v>11</v>
      </c>
      <c r="H1265" s="27">
        <f t="shared" si="438"/>
        <v>1.5</v>
      </c>
      <c r="I1265" s="27">
        <f t="shared" si="432"/>
        <v>9.5</v>
      </c>
      <c r="J1265" s="74">
        <f t="shared" si="418"/>
        <v>0</v>
      </c>
      <c r="K1265" s="75">
        <f t="shared" si="433"/>
        <v>0</v>
      </c>
      <c r="L1265" s="34">
        <f t="shared" si="434"/>
        <v>0</v>
      </c>
      <c r="M1265" s="75">
        <f t="shared" si="430"/>
        <v>0</v>
      </c>
      <c r="N1265" s="75"/>
      <c r="O1265" s="75"/>
      <c r="P1265" s="75"/>
      <c r="Q1265" s="75"/>
      <c r="R1265" s="75"/>
      <c r="S1265" s="27"/>
      <c r="T1265" s="27"/>
      <c r="U1265" s="27"/>
      <c r="V1265" s="27"/>
      <c r="W1265" s="85"/>
    </row>
    <row r="1266" spans="1:23" x14ac:dyDescent="0.3">
      <c r="A1266" s="1"/>
      <c r="B1266" s="14">
        <v>1182</v>
      </c>
      <c r="C1266" s="24">
        <v>43551</v>
      </c>
      <c r="D1266" s="50">
        <v>0.45844907407407409</v>
      </c>
      <c r="E1266" s="50">
        <v>0.91943287037037036</v>
      </c>
      <c r="F1266" s="43">
        <f t="shared" si="431"/>
        <v>0.46098379629629627</v>
      </c>
      <c r="G1266" s="27">
        <v>11</v>
      </c>
      <c r="H1266" s="27">
        <f t="shared" si="438"/>
        <v>1.5</v>
      </c>
      <c r="I1266" s="27">
        <f t="shared" si="432"/>
        <v>9.5</v>
      </c>
      <c r="J1266" s="74">
        <f t="shared" si="418"/>
        <v>0</v>
      </c>
      <c r="K1266" s="75">
        <f t="shared" si="433"/>
        <v>0</v>
      </c>
      <c r="L1266" s="34">
        <f t="shared" si="434"/>
        <v>0</v>
      </c>
      <c r="M1266" s="75">
        <f t="shared" si="430"/>
        <v>0</v>
      </c>
      <c r="N1266" s="75"/>
      <c r="O1266" s="75"/>
      <c r="P1266" s="75"/>
      <c r="Q1266" s="75"/>
      <c r="R1266" s="75"/>
      <c r="S1266" s="27"/>
      <c r="T1266" s="27"/>
      <c r="U1266" s="27"/>
      <c r="V1266" s="27"/>
      <c r="W1266" s="85"/>
    </row>
    <row r="1267" spans="1:23" x14ac:dyDescent="0.3">
      <c r="A1267" s="1"/>
      <c r="B1267" s="14">
        <v>1183</v>
      </c>
      <c r="C1267" s="24">
        <v>43552</v>
      </c>
      <c r="D1267" s="44">
        <v>0.59174768518518517</v>
      </c>
      <c r="E1267" s="44">
        <v>0.91792824074074064</v>
      </c>
      <c r="F1267" s="43">
        <f t="shared" si="431"/>
        <v>0.32618055555555547</v>
      </c>
      <c r="G1267" s="27">
        <v>8</v>
      </c>
      <c r="H1267" s="27">
        <f t="shared" si="438"/>
        <v>0.5</v>
      </c>
      <c r="I1267" s="27">
        <f t="shared" si="432"/>
        <v>7.5</v>
      </c>
      <c r="J1267" s="74">
        <f t="shared" si="418"/>
        <v>0</v>
      </c>
      <c r="K1267" s="75">
        <f t="shared" si="433"/>
        <v>0</v>
      </c>
      <c r="L1267" s="34">
        <f t="shared" si="434"/>
        <v>0</v>
      </c>
      <c r="M1267" s="75">
        <f t="shared" si="430"/>
        <v>0</v>
      </c>
      <c r="N1267" s="75"/>
      <c r="O1267" s="75"/>
      <c r="P1267" s="75"/>
      <c r="Q1267" s="75"/>
      <c r="R1267" s="75"/>
      <c r="S1267" s="27"/>
      <c r="T1267" s="27"/>
      <c r="U1267" s="27"/>
      <c r="V1267" s="27"/>
      <c r="W1267" s="85"/>
    </row>
    <row r="1268" spans="1:23" x14ac:dyDescent="0.3">
      <c r="A1268" s="1"/>
      <c r="B1268" s="14">
        <v>1184</v>
      </c>
      <c r="C1268" s="24">
        <v>43553</v>
      </c>
      <c r="D1268" s="44">
        <v>0.57079861111111108</v>
      </c>
      <c r="E1268" s="44">
        <v>0.94081018518518522</v>
      </c>
      <c r="F1268" s="43">
        <f t="shared" si="431"/>
        <v>0.37001157407407415</v>
      </c>
      <c r="G1268" s="27">
        <v>9</v>
      </c>
      <c r="H1268" s="27">
        <f t="shared" si="438"/>
        <v>1.5</v>
      </c>
      <c r="I1268" s="27">
        <f t="shared" si="432"/>
        <v>7.5</v>
      </c>
      <c r="J1268" s="74">
        <f t="shared" si="418"/>
        <v>0</v>
      </c>
      <c r="K1268" s="75">
        <f t="shared" si="433"/>
        <v>0</v>
      </c>
      <c r="L1268" s="34">
        <f t="shared" si="434"/>
        <v>0</v>
      </c>
      <c r="M1268" s="75">
        <f t="shared" si="430"/>
        <v>0</v>
      </c>
      <c r="N1268" s="75"/>
      <c r="O1268" s="75"/>
      <c r="P1268" s="75"/>
      <c r="Q1268" s="75"/>
      <c r="R1268" s="75"/>
      <c r="S1268" s="27"/>
      <c r="T1268" s="27"/>
      <c r="U1268" s="27"/>
      <c r="V1268" s="27"/>
      <c r="W1268" s="85"/>
    </row>
    <row r="1269" spans="1:23" x14ac:dyDescent="0.3">
      <c r="A1269" s="1"/>
      <c r="B1269" s="14">
        <v>1185</v>
      </c>
      <c r="C1269" s="24">
        <v>43554</v>
      </c>
      <c r="D1269" s="44">
        <v>0.43042824074074071</v>
      </c>
      <c r="E1269" s="44">
        <v>0.93914351851851852</v>
      </c>
      <c r="F1269" s="43">
        <f t="shared" si="431"/>
        <v>0.50871527777777781</v>
      </c>
      <c r="G1269" s="27">
        <v>12</v>
      </c>
      <c r="H1269" s="27">
        <f t="shared" si="438"/>
        <v>1.5</v>
      </c>
      <c r="I1269" s="27">
        <f t="shared" si="432"/>
        <v>10.5</v>
      </c>
      <c r="J1269" s="74">
        <f t="shared" si="418"/>
        <v>0.5</v>
      </c>
      <c r="K1269" s="75">
        <f t="shared" si="433"/>
        <v>0.5</v>
      </c>
      <c r="L1269" s="34">
        <f t="shared" si="434"/>
        <v>0</v>
      </c>
      <c r="M1269" s="75">
        <f t="shared" si="430"/>
        <v>73</v>
      </c>
      <c r="N1269" s="75"/>
      <c r="O1269" s="75"/>
      <c r="P1269" s="75"/>
      <c r="Q1269" s="75"/>
      <c r="R1269" s="75"/>
      <c r="S1269" s="27"/>
      <c r="T1269" s="27"/>
      <c r="U1269" s="27"/>
      <c r="V1269" s="27"/>
      <c r="W1269" s="85"/>
    </row>
    <row r="1270" spans="1:23" x14ac:dyDescent="0.3">
      <c r="A1270" s="1"/>
      <c r="B1270" s="14">
        <v>1186</v>
      </c>
      <c r="C1270" s="24">
        <v>43555</v>
      </c>
      <c r="D1270" s="44">
        <v>0.44077546296296299</v>
      </c>
      <c r="E1270" s="44" t="s">
        <v>36</v>
      </c>
      <c r="F1270" s="43"/>
      <c r="G1270" s="27">
        <v>12</v>
      </c>
      <c r="H1270" s="27">
        <f t="shared" si="438"/>
        <v>1.5</v>
      </c>
      <c r="I1270" s="27">
        <f t="shared" si="432"/>
        <v>10.5</v>
      </c>
      <c r="J1270" s="74">
        <f t="shared" si="418"/>
        <v>0.5</v>
      </c>
      <c r="K1270" s="75">
        <f t="shared" si="433"/>
        <v>0.5</v>
      </c>
      <c r="L1270" s="34">
        <f t="shared" si="434"/>
        <v>0</v>
      </c>
      <c r="M1270" s="75">
        <f t="shared" si="430"/>
        <v>73</v>
      </c>
      <c r="N1270" s="75"/>
      <c r="O1270" s="75"/>
      <c r="P1270" s="75"/>
      <c r="Q1270" s="75"/>
      <c r="R1270" s="75"/>
      <c r="S1270" s="27"/>
      <c r="T1270" s="27"/>
      <c r="U1270" s="27"/>
      <c r="V1270" s="27"/>
      <c r="W1270" s="85"/>
    </row>
    <row r="1271" spans="1:23" x14ac:dyDescent="0.3">
      <c r="A1271" s="8" t="s">
        <v>21</v>
      </c>
      <c r="B1271" s="14">
        <v>1187</v>
      </c>
      <c r="C1271" s="24">
        <v>43556</v>
      </c>
      <c r="D1271" s="44">
        <v>0.45473379629629629</v>
      </c>
      <c r="E1271" s="44">
        <v>0.91925925925925922</v>
      </c>
      <c r="F1271" s="76">
        <v>0.43829861111111101</v>
      </c>
      <c r="G1271" s="27">
        <v>10.5</v>
      </c>
      <c r="H1271" s="27">
        <f t="shared" si="438"/>
        <v>1.5</v>
      </c>
      <c r="I1271" s="27">
        <f>IF((G1271="？"),"?",(G1271-H1271))</f>
        <v>9</v>
      </c>
      <c r="J1271" s="13">
        <f>IF(I1271-8&lt;0,0,(I1271-8))</f>
        <v>1</v>
      </c>
      <c r="K1271" s="75">
        <f>IF(2&lt;J1271,2,J1271)</f>
        <v>1</v>
      </c>
      <c r="L1271" s="34">
        <f>J1271-K1271</f>
        <v>0</v>
      </c>
      <c r="M1271" s="75">
        <f>IF(K1271="?",0,ROUND(98*4/3*K1271+98*5/3*L1271,0))</f>
        <v>131</v>
      </c>
      <c r="N1271" s="75"/>
      <c r="O1271" s="75"/>
      <c r="P1271" s="75"/>
      <c r="Q1271" s="75"/>
      <c r="R1271" s="75"/>
      <c r="S1271" s="27"/>
      <c r="T1271" s="27"/>
      <c r="U1271" s="27" t="s">
        <v>252</v>
      </c>
      <c r="V1271" s="153">
        <v>911</v>
      </c>
      <c r="W1271" s="85"/>
    </row>
    <row r="1272" spans="1:23" x14ac:dyDescent="0.3">
      <c r="A1272" s="1" t="s">
        <v>101</v>
      </c>
      <c r="B1272" s="14">
        <v>1188</v>
      </c>
      <c r="C1272" s="24">
        <v>43557</v>
      </c>
      <c r="D1272" s="186" t="s">
        <v>4</v>
      </c>
      <c r="E1272" s="187"/>
      <c r="F1272" s="76"/>
      <c r="G1272" s="27"/>
      <c r="H1272" s="27"/>
      <c r="I1272" s="27"/>
      <c r="J1272" s="74">
        <f t="shared" si="418"/>
        <v>0</v>
      </c>
      <c r="K1272" s="75"/>
      <c r="L1272" s="34"/>
      <c r="M1272" s="75">
        <f t="shared" ref="M1272:M1302" si="439">IF(K1272="?",0,ROUND(98*4/3*K1272+98*5/3*L1272,0))</f>
        <v>0</v>
      </c>
      <c r="N1272" s="75"/>
      <c r="O1272" s="75"/>
      <c r="P1272" s="75"/>
      <c r="Q1272" s="75"/>
      <c r="R1272" s="75"/>
      <c r="S1272" s="27"/>
      <c r="T1272" s="27"/>
      <c r="U1272" s="27"/>
      <c r="V1272" s="27"/>
      <c r="W1272" s="85"/>
    </row>
    <row r="1273" spans="1:23" x14ac:dyDescent="0.3">
      <c r="A1273" s="1" t="s">
        <v>100</v>
      </c>
      <c r="B1273" s="14">
        <v>1189</v>
      </c>
      <c r="C1273" s="24">
        <v>43558</v>
      </c>
      <c r="D1273" s="44">
        <v>0.44537037037037036</v>
      </c>
      <c r="E1273" s="44">
        <v>0.93906250000000002</v>
      </c>
      <c r="F1273" s="76">
        <f>E1273-D1273</f>
        <v>0.49369212962962966</v>
      </c>
      <c r="G1273" s="27">
        <v>11.5</v>
      </c>
      <c r="H1273" s="27">
        <f t="shared" si="438"/>
        <v>1.5</v>
      </c>
      <c r="I1273" s="27">
        <f t="shared" ref="I1273:I1302" si="440">IF((G1273="？"),"?",(G1273-H1273))</f>
        <v>10</v>
      </c>
      <c r="J1273" s="74">
        <f t="shared" si="418"/>
        <v>0</v>
      </c>
      <c r="K1273" s="75">
        <f t="shared" ref="K1273:K1302" si="441">IF(2&lt;J1273,2,J1273)</f>
        <v>0</v>
      </c>
      <c r="L1273" s="34">
        <f t="shared" ref="L1273:L1302" si="442">J1273-K1273</f>
        <v>0</v>
      </c>
      <c r="M1273" s="75">
        <f t="shared" si="439"/>
        <v>0</v>
      </c>
      <c r="N1273" s="75"/>
      <c r="O1273" s="75"/>
      <c r="P1273" s="75"/>
      <c r="Q1273" s="75"/>
      <c r="R1273" s="75"/>
      <c r="S1273" s="27"/>
      <c r="T1273" s="27"/>
      <c r="U1273" s="27"/>
      <c r="V1273" s="27"/>
      <c r="W1273" s="85"/>
    </row>
    <row r="1274" spans="1:23" ht="38.4" customHeight="1" x14ac:dyDescent="0.3">
      <c r="A1274" s="1" t="s">
        <v>102</v>
      </c>
      <c r="B1274" s="14">
        <v>1190</v>
      </c>
      <c r="C1274" s="24">
        <v>43559</v>
      </c>
      <c r="D1274" s="44">
        <v>0.43496527777777777</v>
      </c>
      <c r="E1274" s="44">
        <v>0.94055555555555559</v>
      </c>
      <c r="F1274" s="76">
        <f t="shared" ref="F1274:F1302" si="443">E1274-D1274</f>
        <v>0.50559027777777787</v>
      </c>
      <c r="G1274" s="27">
        <v>12</v>
      </c>
      <c r="H1274" s="27">
        <f t="shared" si="438"/>
        <v>1.5</v>
      </c>
      <c r="I1274" s="27">
        <f t="shared" si="440"/>
        <v>10.5</v>
      </c>
      <c r="J1274" s="74">
        <f t="shared" si="418"/>
        <v>0.5</v>
      </c>
      <c r="K1274" s="75">
        <f t="shared" si="441"/>
        <v>0.5</v>
      </c>
      <c r="L1274" s="34">
        <f t="shared" si="442"/>
        <v>0</v>
      </c>
      <c r="M1274" s="75">
        <f t="shared" si="439"/>
        <v>65</v>
      </c>
      <c r="N1274" s="75">
        <v>2</v>
      </c>
      <c r="O1274" s="75">
        <v>1</v>
      </c>
      <c r="P1274" s="75">
        <f>IF(O1274&gt;6,ROUND(N1274*4/3*98+6*5/3*98+(O1274-6)*8/3*98,0),ROUND(N1274*4/3*98+O1274*5/3*98,0))</f>
        <v>425</v>
      </c>
      <c r="Q1274" s="75"/>
      <c r="R1274" s="75"/>
      <c r="S1274" s="27"/>
      <c r="T1274" s="27"/>
      <c r="U1274" s="27"/>
      <c r="V1274" s="153"/>
      <c r="W1274" s="85" t="s">
        <v>266</v>
      </c>
    </row>
    <row r="1275" spans="1:23" x14ac:dyDescent="0.3">
      <c r="A1275" s="1" t="s">
        <v>52</v>
      </c>
      <c r="B1275" s="14"/>
      <c r="C1275" s="19" t="s">
        <v>5</v>
      </c>
      <c r="D1275" s="19"/>
      <c r="E1275" s="19"/>
      <c r="F1275" s="20"/>
      <c r="G1275" s="21">
        <f t="shared" ref="G1275:M1275" si="444">SUM(G1247:G1274)</f>
        <v>219.5</v>
      </c>
      <c r="H1275" s="21">
        <f t="shared" si="444"/>
        <v>25.5</v>
      </c>
      <c r="I1275" s="21">
        <f t="shared" si="444"/>
        <v>194</v>
      </c>
      <c r="J1275" s="21">
        <f t="shared" si="444"/>
        <v>8.5</v>
      </c>
      <c r="K1275" s="21">
        <f t="shared" si="444"/>
        <v>8</v>
      </c>
      <c r="L1275" s="111">
        <f t="shared" si="444"/>
        <v>0.5</v>
      </c>
      <c r="M1275" s="21">
        <f t="shared" si="444"/>
        <v>1233</v>
      </c>
      <c r="N1275" s="21">
        <f t="shared" ref="N1275:P1275" si="445">SUM(N1247:N1274)</f>
        <v>2</v>
      </c>
      <c r="O1275" s="21">
        <f t="shared" si="445"/>
        <v>1</v>
      </c>
      <c r="P1275" s="21">
        <f t="shared" si="445"/>
        <v>425</v>
      </c>
      <c r="Q1275" s="21">
        <v>3</v>
      </c>
      <c r="R1275" s="21">
        <f t="shared" ref="R1275:V1275" si="446">SUM(R1247:R1274)</f>
        <v>5904</v>
      </c>
      <c r="S1275" s="21">
        <f t="shared" si="446"/>
        <v>0</v>
      </c>
      <c r="T1275" s="21">
        <f t="shared" si="446"/>
        <v>0</v>
      </c>
      <c r="U1275" s="21">
        <v>1</v>
      </c>
      <c r="V1275" s="21">
        <f t="shared" si="446"/>
        <v>911</v>
      </c>
      <c r="W1275" s="106" t="s">
        <v>200</v>
      </c>
    </row>
    <row r="1276" spans="1:23" ht="32.4" x14ac:dyDescent="0.3">
      <c r="A1276" s="108"/>
      <c r="B1276" s="126"/>
      <c r="C1276" s="116" t="s">
        <v>230</v>
      </c>
      <c r="D1276" s="109"/>
      <c r="E1276" s="110"/>
      <c r="F1276" s="20"/>
      <c r="G1276" s="21">
        <f>G1275-G1254-G1250-G1248</f>
        <v>185</v>
      </c>
      <c r="H1276" s="21">
        <f t="shared" ref="H1276" si="447">H1275-H1254-H1250-H1248</f>
        <v>21</v>
      </c>
      <c r="I1276" s="21">
        <f>I1275-I1254-I1250-I1248-J1271</f>
        <v>163</v>
      </c>
      <c r="J1276" s="21">
        <f>J1275-J1254-J1250-J1248-J1271</f>
        <v>1.5</v>
      </c>
      <c r="K1276" s="21">
        <f t="shared" ref="K1276:M1276" si="448">K1275-K1254-K1250-K1248-K1271</f>
        <v>1.5</v>
      </c>
      <c r="L1276" s="21">
        <f t="shared" si="448"/>
        <v>0</v>
      </c>
      <c r="M1276" s="21">
        <f t="shared" si="448"/>
        <v>211</v>
      </c>
      <c r="N1276" s="21">
        <f t="shared" ref="N1276:P1276" si="449">N1275</f>
        <v>2</v>
      </c>
      <c r="O1276" s="21">
        <f t="shared" si="449"/>
        <v>1</v>
      </c>
      <c r="P1276" s="21">
        <f t="shared" si="449"/>
        <v>425</v>
      </c>
      <c r="Q1276" s="21">
        <f t="shared" ref="Q1276:V1276" si="450">Q1275</f>
        <v>3</v>
      </c>
      <c r="R1276" s="21">
        <f t="shared" si="450"/>
        <v>5904</v>
      </c>
      <c r="S1276" s="21">
        <f t="shared" si="450"/>
        <v>0</v>
      </c>
      <c r="T1276" s="21">
        <f t="shared" si="450"/>
        <v>0</v>
      </c>
      <c r="U1276" s="21">
        <f t="shared" si="450"/>
        <v>1</v>
      </c>
      <c r="V1276" s="21">
        <f t="shared" si="450"/>
        <v>911</v>
      </c>
      <c r="W1276" s="21"/>
    </row>
    <row r="1277" spans="1:23" x14ac:dyDescent="0.3">
      <c r="B1277" s="14">
        <v>1191</v>
      </c>
      <c r="C1277" s="64">
        <v>43560</v>
      </c>
      <c r="D1277" s="59">
        <v>0.52839120370370374</v>
      </c>
      <c r="E1277" s="59">
        <v>0.94178240740740737</v>
      </c>
      <c r="F1277" s="73">
        <f t="shared" si="443"/>
        <v>0.41339120370370364</v>
      </c>
      <c r="G1277" s="55">
        <v>10</v>
      </c>
      <c r="H1277" s="55">
        <f t="shared" si="438"/>
        <v>1.5</v>
      </c>
      <c r="I1277" s="55">
        <f t="shared" si="440"/>
        <v>8.5</v>
      </c>
      <c r="J1277" s="57">
        <f>IF(I1277-8&lt;0,0,(I1277-8))</f>
        <v>0.5</v>
      </c>
      <c r="K1277" s="56">
        <f t="shared" si="441"/>
        <v>0.5</v>
      </c>
      <c r="L1277" s="67">
        <f t="shared" si="442"/>
        <v>0</v>
      </c>
      <c r="M1277" s="56">
        <f t="shared" si="439"/>
        <v>65</v>
      </c>
      <c r="N1277" s="56"/>
      <c r="O1277" s="56"/>
      <c r="P1277" s="56"/>
      <c r="Q1277" s="56"/>
      <c r="R1277" s="56"/>
      <c r="S1277" s="55"/>
      <c r="T1277" s="55"/>
      <c r="U1277" s="55" t="s">
        <v>228</v>
      </c>
      <c r="V1277" s="113">
        <v>845</v>
      </c>
      <c r="W1277" s="85" t="s">
        <v>32</v>
      </c>
    </row>
    <row r="1278" spans="1:23" x14ac:dyDescent="0.3">
      <c r="A1278" s="1"/>
      <c r="B1278" s="14">
        <v>1192</v>
      </c>
      <c r="C1278" s="64">
        <v>43561</v>
      </c>
      <c r="D1278" s="59">
        <v>0.43701388888888887</v>
      </c>
      <c r="E1278" s="59">
        <v>0.81108796296296293</v>
      </c>
      <c r="F1278" s="73">
        <f t="shared" si="443"/>
        <v>0.37407407407407406</v>
      </c>
      <c r="G1278" s="55">
        <v>9</v>
      </c>
      <c r="H1278" s="55">
        <f t="shared" si="438"/>
        <v>1.5</v>
      </c>
      <c r="I1278" s="55">
        <f t="shared" si="440"/>
        <v>7.5</v>
      </c>
      <c r="J1278" s="57">
        <f t="shared" ref="J1278:J1304" si="451">IF(I1278-10&lt;0,0,(I1278-10))</f>
        <v>0</v>
      </c>
      <c r="K1278" s="56">
        <f t="shared" si="441"/>
        <v>0</v>
      </c>
      <c r="L1278" s="67">
        <f t="shared" si="442"/>
        <v>0</v>
      </c>
      <c r="M1278" s="56">
        <f t="shared" si="439"/>
        <v>0</v>
      </c>
      <c r="N1278" s="56"/>
      <c r="O1278" s="56"/>
      <c r="P1278" s="56"/>
      <c r="Q1278" s="56"/>
      <c r="R1278" s="56"/>
      <c r="S1278" s="55"/>
      <c r="T1278" s="55"/>
      <c r="U1278" s="55"/>
      <c r="V1278" s="55"/>
      <c r="W1278" s="85"/>
    </row>
    <row r="1279" spans="1:23" x14ac:dyDescent="0.3">
      <c r="A1279" s="1"/>
      <c r="B1279" s="14">
        <v>1193</v>
      </c>
      <c r="C1279" s="64">
        <v>43562</v>
      </c>
      <c r="D1279" s="59">
        <v>0.43334490740740739</v>
      </c>
      <c r="E1279" s="59">
        <v>0.81635416666666671</v>
      </c>
      <c r="F1279" s="73">
        <f t="shared" si="443"/>
        <v>0.38300925925925933</v>
      </c>
      <c r="G1279" s="55">
        <v>9</v>
      </c>
      <c r="H1279" s="55">
        <f t="shared" si="438"/>
        <v>1.5</v>
      </c>
      <c r="I1279" s="55">
        <f t="shared" si="440"/>
        <v>7.5</v>
      </c>
      <c r="J1279" s="57">
        <f t="shared" si="451"/>
        <v>0</v>
      </c>
      <c r="K1279" s="56">
        <f t="shared" si="441"/>
        <v>0</v>
      </c>
      <c r="L1279" s="67">
        <f t="shared" si="442"/>
        <v>0</v>
      </c>
      <c r="M1279" s="56">
        <f t="shared" si="439"/>
        <v>0</v>
      </c>
      <c r="N1279" s="56"/>
      <c r="O1279" s="56"/>
      <c r="P1279" s="56"/>
      <c r="Q1279" s="56"/>
      <c r="R1279" s="56"/>
      <c r="S1279" s="55"/>
      <c r="T1279" s="55"/>
      <c r="U1279" s="55"/>
      <c r="V1279" s="55"/>
      <c r="W1279" s="85"/>
    </row>
    <row r="1280" spans="1:23" x14ac:dyDescent="0.3">
      <c r="A1280" s="1"/>
      <c r="B1280" s="14">
        <v>1194</v>
      </c>
      <c r="C1280" s="64">
        <v>43563</v>
      </c>
      <c r="D1280" s="59">
        <v>0.45765046296296297</v>
      </c>
      <c r="E1280" s="59">
        <v>0.91668981481481471</v>
      </c>
      <c r="F1280" s="73">
        <f t="shared" si="443"/>
        <v>0.45903935185185174</v>
      </c>
      <c r="G1280" s="55">
        <v>11</v>
      </c>
      <c r="H1280" s="55">
        <f t="shared" si="438"/>
        <v>1.5</v>
      </c>
      <c r="I1280" s="55">
        <f t="shared" si="440"/>
        <v>9.5</v>
      </c>
      <c r="J1280" s="57">
        <f t="shared" si="451"/>
        <v>0</v>
      </c>
      <c r="K1280" s="56">
        <f t="shared" si="441"/>
        <v>0</v>
      </c>
      <c r="L1280" s="67">
        <f t="shared" si="442"/>
        <v>0</v>
      </c>
      <c r="M1280" s="56">
        <f t="shared" si="439"/>
        <v>0</v>
      </c>
      <c r="N1280" s="56"/>
      <c r="O1280" s="56"/>
      <c r="P1280" s="56"/>
      <c r="Q1280" s="56"/>
      <c r="R1280" s="56"/>
      <c r="S1280" s="55"/>
      <c r="T1280" s="55"/>
      <c r="U1280" s="55"/>
      <c r="V1280" s="55"/>
      <c r="W1280" s="85"/>
    </row>
    <row r="1281" spans="1:23" x14ac:dyDescent="0.3">
      <c r="A1281" s="1"/>
      <c r="B1281" s="14">
        <v>1195</v>
      </c>
      <c r="C1281" s="64">
        <v>43564</v>
      </c>
      <c r="D1281" s="184" t="s">
        <v>4</v>
      </c>
      <c r="E1281" s="185"/>
      <c r="F1281" s="73"/>
      <c r="G1281" s="55"/>
      <c r="H1281" s="55"/>
      <c r="I1281" s="55"/>
      <c r="J1281" s="57">
        <f t="shared" si="451"/>
        <v>0</v>
      </c>
      <c r="K1281" s="56"/>
      <c r="L1281" s="67"/>
      <c r="M1281" s="56">
        <f t="shared" si="439"/>
        <v>0</v>
      </c>
      <c r="N1281" s="56"/>
      <c r="O1281" s="56"/>
      <c r="P1281" s="56"/>
      <c r="Q1281" s="56"/>
      <c r="R1281" s="56"/>
      <c r="S1281" s="55"/>
      <c r="T1281" s="55"/>
      <c r="U1281" s="55"/>
      <c r="V1281" s="55"/>
      <c r="W1281" s="85"/>
    </row>
    <row r="1282" spans="1:23" x14ac:dyDescent="0.3">
      <c r="A1282" s="1"/>
      <c r="B1282" s="14">
        <v>1196</v>
      </c>
      <c r="C1282" s="64">
        <v>43565</v>
      </c>
      <c r="D1282" s="62">
        <v>0.45224537037037038</v>
      </c>
      <c r="E1282" s="62">
        <v>0.91799768518518521</v>
      </c>
      <c r="F1282" s="73">
        <f t="shared" si="443"/>
        <v>0.46575231481481483</v>
      </c>
      <c r="G1282" s="55">
        <v>11</v>
      </c>
      <c r="H1282" s="55">
        <f t="shared" si="438"/>
        <v>1.5</v>
      </c>
      <c r="I1282" s="55">
        <f t="shared" si="440"/>
        <v>9.5</v>
      </c>
      <c r="J1282" s="57">
        <f>IF(I1282-8&lt;0,0,(I1282-8))</f>
        <v>1.5</v>
      </c>
      <c r="K1282" s="56">
        <f t="shared" si="441"/>
        <v>1.5</v>
      </c>
      <c r="L1282" s="67">
        <f t="shared" si="442"/>
        <v>0</v>
      </c>
      <c r="M1282" s="56">
        <f t="shared" si="439"/>
        <v>196</v>
      </c>
      <c r="N1282" s="56"/>
      <c r="O1282" s="56"/>
      <c r="P1282" s="56"/>
      <c r="Q1282" s="56" t="s">
        <v>228</v>
      </c>
      <c r="R1282" s="56">
        <f>IF(I1282&gt;=8.5,ROUND((K1282*4/3*98)+((I1282-J1282-K1282)*5/3*98)+((I1282-8)*8/3*98),0),ROUND((2*4/3*98)+((I1282-2)*5/3*98),0))</f>
        <v>1650</v>
      </c>
      <c r="S1282" s="55"/>
      <c r="T1282" s="55"/>
      <c r="U1282" s="55"/>
      <c r="V1282" s="55"/>
      <c r="W1282" s="85"/>
    </row>
    <row r="1283" spans="1:23" x14ac:dyDescent="0.3">
      <c r="A1283" s="1"/>
      <c r="B1283" s="14">
        <v>1197</v>
      </c>
      <c r="C1283" s="64">
        <v>43566</v>
      </c>
      <c r="D1283" s="59">
        <v>0.45216435185185189</v>
      </c>
      <c r="E1283" s="59">
        <v>0.9250694444444445</v>
      </c>
      <c r="F1283" s="73">
        <f t="shared" si="443"/>
        <v>0.47290509259259261</v>
      </c>
      <c r="G1283" s="55">
        <v>11.5</v>
      </c>
      <c r="H1283" s="55">
        <f t="shared" si="438"/>
        <v>1.5</v>
      </c>
      <c r="I1283" s="55">
        <f t="shared" si="440"/>
        <v>10</v>
      </c>
      <c r="J1283" s="57">
        <f t="shared" si="451"/>
        <v>0</v>
      </c>
      <c r="K1283" s="56">
        <f t="shared" si="441"/>
        <v>0</v>
      </c>
      <c r="L1283" s="67">
        <f t="shared" si="442"/>
        <v>0</v>
      </c>
      <c r="M1283" s="56">
        <f t="shared" si="439"/>
        <v>0</v>
      </c>
      <c r="N1283" s="56"/>
      <c r="O1283" s="56"/>
      <c r="P1283" s="56"/>
      <c r="Q1283" s="56"/>
      <c r="R1283" s="56"/>
      <c r="S1283" s="55"/>
      <c r="T1283" s="55"/>
      <c r="U1283" s="55"/>
      <c r="V1283" s="55"/>
      <c r="W1283" s="85"/>
    </row>
    <row r="1284" spans="1:23" x14ac:dyDescent="0.3">
      <c r="A1284" s="1"/>
      <c r="B1284" s="14">
        <v>1198</v>
      </c>
      <c r="C1284" s="64">
        <v>43567</v>
      </c>
      <c r="D1284" s="62">
        <v>0.45575231481481482</v>
      </c>
      <c r="E1284" s="62">
        <v>0.94096064814814817</v>
      </c>
      <c r="F1284" s="73">
        <f t="shared" si="443"/>
        <v>0.48520833333333335</v>
      </c>
      <c r="G1284" s="55">
        <v>11.5</v>
      </c>
      <c r="H1284" s="55">
        <f t="shared" si="438"/>
        <v>1.5</v>
      </c>
      <c r="I1284" s="55">
        <f t="shared" si="440"/>
        <v>10</v>
      </c>
      <c r="J1284" s="57">
        <f t="shared" si="451"/>
        <v>0</v>
      </c>
      <c r="K1284" s="56">
        <f t="shared" si="441"/>
        <v>0</v>
      </c>
      <c r="L1284" s="67">
        <f t="shared" si="442"/>
        <v>0</v>
      </c>
      <c r="M1284" s="56">
        <f t="shared" si="439"/>
        <v>0</v>
      </c>
      <c r="N1284" s="56"/>
      <c r="O1284" s="56"/>
      <c r="P1284" s="56"/>
      <c r="Q1284" s="56"/>
      <c r="R1284" s="56"/>
      <c r="S1284" s="55"/>
      <c r="T1284" s="55"/>
      <c r="U1284" s="55"/>
      <c r="V1284" s="55"/>
      <c r="W1284" s="85"/>
    </row>
    <row r="1285" spans="1:23" x14ac:dyDescent="0.3">
      <c r="A1285" s="1"/>
      <c r="B1285" s="14">
        <v>1199</v>
      </c>
      <c r="C1285" s="64">
        <v>43568</v>
      </c>
      <c r="D1285" s="59">
        <v>0.55394675925925929</v>
      </c>
      <c r="E1285" s="59">
        <v>0.95719907407407412</v>
      </c>
      <c r="F1285" s="73">
        <f t="shared" si="443"/>
        <v>0.40325231481481483</v>
      </c>
      <c r="G1285" s="55">
        <v>9.5</v>
      </c>
      <c r="H1285" s="55">
        <f t="shared" si="438"/>
        <v>1.5</v>
      </c>
      <c r="I1285" s="55">
        <f t="shared" si="440"/>
        <v>8</v>
      </c>
      <c r="J1285" s="57">
        <f t="shared" si="451"/>
        <v>0</v>
      </c>
      <c r="K1285" s="56">
        <f t="shared" si="441"/>
        <v>0</v>
      </c>
      <c r="L1285" s="67">
        <f t="shared" si="442"/>
        <v>0</v>
      </c>
      <c r="M1285" s="56">
        <f t="shared" si="439"/>
        <v>0</v>
      </c>
      <c r="N1285" s="56"/>
      <c r="O1285" s="56"/>
      <c r="P1285" s="56"/>
      <c r="Q1285" s="56"/>
      <c r="R1285" s="56"/>
      <c r="S1285" s="55"/>
      <c r="T1285" s="55"/>
      <c r="U1285" s="55"/>
      <c r="V1285" s="55"/>
      <c r="W1285" s="85"/>
    </row>
    <row r="1286" spans="1:23" x14ac:dyDescent="0.3">
      <c r="A1286" s="1"/>
      <c r="B1286" s="14">
        <v>1200</v>
      </c>
      <c r="C1286" s="64">
        <v>43569</v>
      </c>
      <c r="D1286" s="59">
        <v>0.43065972222222221</v>
      </c>
      <c r="E1286" s="59">
        <v>0.91965277777777776</v>
      </c>
      <c r="F1286" s="73">
        <f t="shared" si="443"/>
        <v>0.48899305555555556</v>
      </c>
      <c r="G1286" s="55">
        <v>11.5</v>
      </c>
      <c r="H1286" s="55">
        <f t="shared" si="438"/>
        <v>1.5</v>
      </c>
      <c r="I1286" s="55">
        <f t="shared" si="440"/>
        <v>10</v>
      </c>
      <c r="J1286" s="57">
        <f t="shared" si="451"/>
        <v>0</v>
      </c>
      <c r="K1286" s="56">
        <f t="shared" si="441"/>
        <v>0</v>
      </c>
      <c r="L1286" s="67">
        <f t="shared" si="442"/>
        <v>0</v>
      </c>
      <c r="M1286" s="56">
        <f t="shared" si="439"/>
        <v>0</v>
      </c>
      <c r="N1286" s="56"/>
      <c r="O1286" s="56"/>
      <c r="P1286" s="56"/>
      <c r="Q1286" s="56"/>
      <c r="R1286" s="56"/>
      <c r="S1286" s="55"/>
      <c r="T1286" s="55"/>
      <c r="U1286" s="55"/>
      <c r="V1286" s="55"/>
      <c r="W1286" s="85"/>
    </row>
    <row r="1287" spans="1:23" x14ac:dyDescent="0.3">
      <c r="A1287" s="1"/>
      <c r="B1287" s="14">
        <v>1201</v>
      </c>
      <c r="C1287" s="64">
        <v>43570</v>
      </c>
      <c r="D1287" s="59">
        <v>0.45300925925925922</v>
      </c>
      <c r="E1287" s="59">
        <v>0.91781250000000003</v>
      </c>
      <c r="F1287" s="73">
        <f t="shared" si="443"/>
        <v>0.46480324074074081</v>
      </c>
      <c r="G1287" s="55">
        <v>11</v>
      </c>
      <c r="H1287" s="55">
        <f t="shared" si="438"/>
        <v>1.5</v>
      </c>
      <c r="I1287" s="55">
        <f t="shared" si="440"/>
        <v>9.5</v>
      </c>
      <c r="J1287" s="57">
        <f t="shared" si="451"/>
        <v>0</v>
      </c>
      <c r="K1287" s="56">
        <f t="shared" si="441"/>
        <v>0</v>
      </c>
      <c r="L1287" s="67">
        <f t="shared" si="442"/>
        <v>0</v>
      </c>
      <c r="M1287" s="56">
        <f t="shared" si="439"/>
        <v>0</v>
      </c>
      <c r="N1287" s="56"/>
      <c r="O1287" s="56"/>
      <c r="P1287" s="56"/>
      <c r="Q1287" s="56"/>
      <c r="R1287" s="56"/>
      <c r="S1287" s="55"/>
      <c r="T1287" s="55"/>
      <c r="U1287" s="55"/>
      <c r="V1287" s="55"/>
      <c r="W1287" s="85"/>
    </row>
    <row r="1288" spans="1:23" x14ac:dyDescent="0.3">
      <c r="A1288" s="1"/>
      <c r="B1288" s="14">
        <v>1202</v>
      </c>
      <c r="C1288" s="64">
        <v>43571</v>
      </c>
      <c r="D1288" s="59">
        <v>0.45922453703703708</v>
      </c>
      <c r="E1288" s="59">
        <v>0.91740740740740734</v>
      </c>
      <c r="F1288" s="73">
        <f t="shared" si="443"/>
        <v>0.45818287037037025</v>
      </c>
      <c r="G1288" s="55">
        <v>11</v>
      </c>
      <c r="H1288" s="55">
        <f t="shared" si="438"/>
        <v>1.5</v>
      </c>
      <c r="I1288" s="55">
        <f t="shared" si="440"/>
        <v>9.5</v>
      </c>
      <c r="J1288" s="57">
        <f t="shared" si="451"/>
        <v>0</v>
      </c>
      <c r="K1288" s="56">
        <f t="shared" si="441"/>
        <v>0</v>
      </c>
      <c r="L1288" s="67">
        <f t="shared" si="442"/>
        <v>0</v>
      </c>
      <c r="M1288" s="56">
        <f t="shared" si="439"/>
        <v>0</v>
      </c>
      <c r="N1288" s="56"/>
      <c r="O1288" s="56"/>
      <c r="P1288" s="56"/>
      <c r="Q1288" s="56"/>
      <c r="R1288" s="56"/>
      <c r="S1288" s="55"/>
      <c r="T1288" s="55"/>
      <c r="U1288" s="55"/>
      <c r="V1288" s="55"/>
      <c r="W1288" s="85"/>
    </row>
    <row r="1289" spans="1:23" x14ac:dyDescent="0.3">
      <c r="A1289" s="1"/>
      <c r="B1289" s="14">
        <v>1203</v>
      </c>
      <c r="C1289" s="64">
        <v>43572</v>
      </c>
      <c r="D1289" s="184" t="s">
        <v>4</v>
      </c>
      <c r="E1289" s="185"/>
      <c r="F1289" s="73"/>
      <c r="G1289" s="55"/>
      <c r="H1289" s="55"/>
      <c r="I1289" s="55"/>
      <c r="J1289" s="57">
        <f t="shared" si="451"/>
        <v>0</v>
      </c>
      <c r="K1289" s="56"/>
      <c r="L1289" s="67"/>
      <c r="M1289" s="56">
        <f t="shared" si="439"/>
        <v>0</v>
      </c>
      <c r="N1289" s="56"/>
      <c r="O1289" s="56"/>
      <c r="P1289" s="56"/>
      <c r="Q1289" s="56"/>
      <c r="R1289" s="56"/>
      <c r="S1289" s="55"/>
      <c r="T1289" s="55"/>
      <c r="U1289" s="55"/>
      <c r="V1289" s="55"/>
      <c r="W1289" s="85"/>
    </row>
    <row r="1290" spans="1:23" x14ac:dyDescent="0.3">
      <c r="A1290" s="1"/>
      <c r="B1290" s="14">
        <v>1204</v>
      </c>
      <c r="C1290" s="64">
        <v>43573</v>
      </c>
      <c r="D1290" s="184" t="s">
        <v>4</v>
      </c>
      <c r="E1290" s="185"/>
      <c r="F1290" s="73"/>
      <c r="G1290" s="55"/>
      <c r="H1290" s="55"/>
      <c r="I1290" s="55"/>
      <c r="J1290" s="57">
        <f t="shared" si="451"/>
        <v>0</v>
      </c>
      <c r="K1290" s="56"/>
      <c r="L1290" s="67"/>
      <c r="M1290" s="56">
        <f t="shared" si="439"/>
        <v>0</v>
      </c>
      <c r="N1290" s="56"/>
      <c r="O1290" s="56"/>
      <c r="P1290" s="56"/>
      <c r="Q1290" s="56"/>
      <c r="R1290" s="56"/>
      <c r="S1290" s="55"/>
      <c r="T1290" s="55"/>
      <c r="U1290" s="55"/>
      <c r="V1290" s="55"/>
      <c r="W1290" s="85"/>
    </row>
    <row r="1291" spans="1:23" x14ac:dyDescent="0.3">
      <c r="A1291" s="1"/>
      <c r="B1291" s="14">
        <v>1205</v>
      </c>
      <c r="C1291" s="64">
        <v>43574</v>
      </c>
      <c r="D1291" s="59">
        <v>0.45211805555555556</v>
      </c>
      <c r="E1291" s="59">
        <v>0.93854166666666661</v>
      </c>
      <c r="F1291" s="73">
        <f t="shared" si="443"/>
        <v>0.48642361111111104</v>
      </c>
      <c r="G1291" s="55">
        <v>11.5</v>
      </c>
      <c r="H1291" s="55">
        <f t="shared" si="438"/>
        <v>1.5</v>
      </c>
      <c r="I1291" s="55">
        <f t="shared" si="440"/>
        <v>10</v>
      </c>
      <c r="J1291" s="57">
        <f t="shared" si="451"/>
        <v>0</v>
      </c>
      <c r="K1291" s="56">
        <f t="shared" si="441"/>
        <v>0</v>
      </c>
      <c r="L1291" s="67">
        <f t="shared" si="442"/>
        <v>0</v>
      </c>
      <c r="M1291" s="56">
        <f t="shared" si="439"/>
        <v>0</v>
      </c>
      <c r="N1291" s="56"/>
      <c r="O1291" s="56"/>
      <c r="P1291" s="56"/>
      <c r="Q1291" s="56"/>
      <c r="R1291" s="56"/>
      <c r="S1291" s="55"/>
      <c r="T1291" s="55"/>
      <c r="U1291" s="55"/>
      <c r="V1291" s="55"/>
      <c r="W1291" s="85"/>
    </row>
    <row r="1292" spans="1:23" x14ac:dyDescent="0.3">
      <c r="A1292" s="1"/>
      <c r="B1292" s="14">
        <v>1206</v>
      </c>
      <c r="C1292" s="64">
        <v>43575</v>
      </c>
      <c r="D1292" s="59">
        <v>0.43212962962962959</v>
      </c>
      <c r="E1292" s="59">
        <v>0.93844907407407396</v>
      </c>
      <c r="F1292" s="73">
        <f t="shared" si="443"/>
        <v>0.50631944444444432</v>
      </c>
      <c r="G1292" s="55">
        <v>12</v>
      </c>
      <c r="H1292" s="55">
        <f t="shared" si="438"/>
        <v>1.5</v>
      </c>
      <c r="I1292" s="55">
        <f t="shared" si="440"/>
        <v>10.5</v>
      </c>
      <c r="J1292" s="57">
        <f>IF(I1292-8&lt;0,0,(I1292-8))</f>
        <v>2.5</v>
      </c>
      <c r="K1292" s="56">
        <f t="shared" si="441"/>
        <v>2</v>
      </c>
      <c r="L1292" s="67">
        <f t="shared" si="442"/>
        <v>0.5</v>
      </c>
      <c r="M1292" s="56">
        <f t="shared" si="439"/>
        <v>343</v>
      </c>
      <c r="N1292" s="56"/>
      <c r="O1292" s="56"/>
      <c r="P1292" s="56"/>
      <c r="Q1292" s="56" t="s">
        <v>228</v>
      </c>
      <c r="R1292" s="56">
        <f>IF(I1292&gt;=8.5,ROUND((K1292*4/3*98)+((I1292-J1292-K1292)*5/3*98)+((I1292-8)*8/3*98),0),ROUND((2*4/3*98)+((I1292-2)*5/3*98),0))</f>
        <v>1895</v>
      </c>
      <c r="S1292" s="55"/>
      <c r="T1292" s="55"/>
      <c r="U1292" s="55"/>
      <c r="V1292" s="55"/>
      <c r="W1292" s="85"/>
    </row>
    <row r="1293" spans="1:23" x14ac:dyDescent="0.3">
      <c r="A1293" s="1"/>
      <c r="B1293" s="14">
        <v>1207</v>
      </c>
      <c r="C1293" s="64">
        <v>43576</v>
      </c>
      <c r="D1293" s="59">
        <v>0.43775462962962958</v>
      </c>
      <c r="E1293" s="59" t="s">
        <v>36</v>
      </c>
      <c r="F1293" s="73"/>
      <c r="G1293" s="55">
        <v>12</v>
      </c>
      <c r="H1293" s="55">
        <f t="shared" si="438"/>
        <v>1.5</v>
      </c>
      <c r="I1293" s="55">
        <f t="shared" si="440"/>
        <v>10.5</v>
      </c>
      <c r="J1293" s="57">
        <f t="shared" si="451"/>
        <v>0.5</v>
      </c>
      <c r="K1293" s="56">
        <f t="shared" si="441"/>
        <v>0.5</v>
      </c>
      <c r="L1293" s="67">
        <f t="shared" si="442"/>
        <v>0</v>
      </c>
      <c r="M1293" s="56">
        <f t="shared" si="439"/>
        <v>65</v>
      </c>
      <c r="N1293" s="56"/>
      <c r="O1293" s="56"/>
      <c r="P1293" s="56"/>
      <c r="Q1293" s="56"/>
      <c r="R1293" s="56"/>
      <c r="S1293" s="55"/>
      <c r="T1293" s="55"/>
      <c r="U1293" s="55"/>
      <c r="V1293" s="55"/>
      <c r="W1293" s="85"/>
    </row>
    <row r="1294" spans="1:23" x14ac:dyDescent="0.3">
      <c r="A1294" s="1"/>
      <c r="B1294" s="14">
        <v>1208</v>
      </c>
      <c r="C1294" s="64">
        <v>43577</v>
      </c>
      <c r="D1294" s="62">
        <v>0.57815972222222223</v>
      </c>
      <c r="E1294" s="62">
        <v>0.92672453703703705</v>
      </c>
      <c r="F1294" s="73">
        <f t="shared" si="443"/>
        <v>0.34856481481481483</v>
      </c>
      <c r="G1294" s="55">
        <v>8.5</v>
      </c>
      <c r="H1294" s="55">
        <f t="shared" si="438"/>
        <v>0.5</v>
      </c>
      <c r="I1294" s="55">
        <f t="shared" si="440"/>
        <v>8</v>
      </c>
      <c r="J1294" s="57">
        <f t="shared" si="451"/>
        <v>0</v>
      </c>
      <c r="K1294" s="56">
        <f t="shared" si="441"/>
        <v>0</v>
      </c>
      <c r="L1294" s="67">
        <f t="shared" si="442"/>
        <v>0</v>
      </c>
      <c r="M1294" s="56">
        <f t="shared" si="439"/>
        <v>0</v>
      </c>
      <c r="N1294" s="56"/>
      <c r="O1294" s="56"/>
      <c r="P1294" s="56"/>
      <c r="Q1294" s="56"/>
      <c r="R1294" s="56"/>
      <c r="S1294" s="55"/>
      <c r="T1294" s="55"/>
      <c r="U1294" s="55"/>
      <c r="V1294" s="55"/>
      <c r="W1294" s="85"/>
    </row>
    <row r="1295" spans="1:23" x14ac:dyDescent="0.3">
      <c r="A1295" s="1"/>
      <c r="B1295" s="14">
        <v>1209</v>
      </c>
      <c r="C1295" s="64">
        <v>43578</v>
      </c>
      <c r="D1295" s="62">
        <v>0.45347222222222222</v>
      </c>
      <c r="E1295" s="62">
        <v>0.91811342592592593</v>
      </c>
      <c r="F1295" s="73">
        <f t="shared" si="443"/>
        <v>0.46464120370370371</v>
      </c>
      <c r="G1295" s="55">
        <v>11</v>
      </c>
      <c r="H1295" s="55">
        <f t="shared" si="438"/>
        <v>1.5</v>
      </c>
      <c r="I1295" s="55">
        <f t="shared" si="440"/>
        <v>9.5</v>
      </c>
      <c r="J1295" s="57">
        <f t="shared" si="451"/>
        <v>0</v>
      </c>
      <c r="K1295" s="56">
        <f t="shared" si="441"/>
        <v>0</v>
      </c>
      <c r="L1295" s="67">
        <f t="shared" si="442"/>
        <v>0</v>
      </c>
      <c r="M1295" s="56">
        <f t="shared" si="439"/>
        <v>0</v>
      </c>
      <c r="N1295" s="56"/>
      <c r="O1295" s="56"/>
      <c r="P1295" s="56"/>
      <c r="Q1295" s="56"/>
      <c r="R1295" s="56"/>
      <c r="S1295" s="55"/>
      <c r="T1295" s="55"/>
      <c r="U1295" s="55"/>
      <c r="V1295" s="55"/>
      <c r="W1295" s="85"/>
    </row>
    <row r="1296" spans="1:23" x14ac:dyDescent="0.3">
      <c r="A1296" s="1"/>
      <c r="B1296" s="14">
        <v>1210</v>
      </c>
      <c r="C1296" s="64">
        <v>43579</v>
      </c>
      <c r="D1296" s="59">
        <v>0.61800925925925931</v>
      </c>
      <c r="E1296" s="59">
        <v>0.91781250000000003</v>
      </c>
      <c r="F1296" s="73">
        <f t="shared" si="443"/>
        <v>0.29980324074074072</v>
      </c>
      <c r="G1296" s="55">
        <v>7</v>
      </c>
      <c r="H1296" s="55">
        <f t="shared" si="438"/>
        <v>0.5</v>
      </c>
      <c r="I1296" s="55">
        <f t="shared" si="440"/>
        <v>6.5</v>
      </c>
      <c r="J1296" s="57">
        <f t="shared" si="451"/>
        <v>0</v>
      </c>
      <c r="K1296" s="56">
        <f t="shared" si="441"/>
        <v>0</v>
      </c>
      <c r="L1296" s="67">
        <f t="shared" si="442"/>
        <v>0</v>
      </c>
      <c r="M1296" s="56">
        <f t="shared" si="439"/>
        <v>0</v>
      </c>
      <c r="N1296" s="56"/>
      <c r="O1296" s="56"/>
      <c r="P1296" s="56"/>
      <c r="Q1296" s="56"/>
      <c r="R1296" s="56"/>
      <c r="S1296" s="55"/>
      <c r="T1296" s="55"/>
      <c r="U1296" s="55"/>
      <c r="V1296" s="55"/>
      <c r="W1296" s="85"/>
    </row>
    <row r="1297" spans="1:23" x14ac:dyDescent="0.3">
      <c r="A1297" s="1"/>
      <c r="B1297" s="14">
        <v>1211</v>
      </c>
      <c r="C1297" s="64">
        <v>43580</v>
      </c>
      <c r="D1297" s="184" t="s">
        <v>4</v>
      </c>
      <c r="E1297" s="185"/>
      <c r="F1297" s="73"/>
      <c r="G1297" s="55"/>
      <c r="H1297" s="55"/>
      <c r="I1297" s="55"/>
      <c r="J1297" s="57">
        <f t="shared" si="451"/>
        <v>0</v>
      </c>
      <c r="K1297" s="56"/>
      <c r="L1297" s="67"/>
      <c r="M1297" s="56">
        <f t="shared" si="439"/>
        <v>0</v>
      </c>
      <c r="N1297" s="56"/>
      <c r="O1297" s="56"/>
      <c r="P1297" s="56"/>
      <c r="Q1297" s="56"/>
      <c r="R1297" s="56"/>
      <c r="S1297" s="55"/>
      <c r="T1297" s="55"/>
      <c r="U1297" s="55"/>
      <c r="V1297" s="55"/>
      <c r="W1297" s="85"/>
    </row>
    <row r="1298" spans="1:23" x14ac:dyDescent="0.3">
      <c r="A1298" s="1"/>
      <c r="B1298" s="14">
        <v>1212</v>
      </c>
      <c r="C1298" s="64">
        <v>43581</v>
      </c>
      <c r="D1298" s="62">
        <v>0.45288194444444446</v>
      </c>
      <c r="E1298" s="62">
        <v>0.93888888888888899</v>
      </c>
      <c r="F1298" s="73">
        <f t="shared" si="443"/>
        <v>0.48600694444444453</v>
      </c>
      <c r="G1298" s="55">
        <v>11.5</v>
      </c>
      <c r="H1298" s="55">
        <f t="shared" si="438"/>
        <v>1.5</v>
      </c>
      <c r="I1298" s="55">
        <f t="shared" si="440"/>
        <v>10</v>
      </c>
      <c r="J1298" s="57">
        <f t="shared" si="451"/>
        <v>0</v>
      </c>
      <c r="K1298" s="56">
        <f t="shared" si="441"/>
        <v>0</v>
      </c>
      <c r="L1298" s="67">
        <f t="shared" si="442"/>
        <v>0</v>
      </c>
      <c r="M1298" s="56">
        <f t="shared" si="439"/>
        <v>0</v>
      </c>
      <c r="N1298" s="56"/>
      <c r="O1298" s="56"/>
      <c r="P1298" s="56"/>
      <c r="Q1298" s="56"/>
      <c r="R1298" s="56"/>
      <c r="S1298" s="55"/>
      <c r="T1298" s="55"/>
      <c r="U1298" s="55"/>
      <c r="V1298" s="55"/>
      <c r="W1298" s="85"/>
    </row>
    <row r="1299" spans="1:23" x14ac:dyDescent="0.3">
      <c r="A1299" s="1"/>
      <c r="B1299" s="14">
        <v>1213</v>
      </c>
      <c r="C1299" s="64">
        <v>43582</v>
      </c>
      <c r="D1299" s="59">
        <v>0.4380324074074074</v>
      </c>
      <c r="E1299" s="59">
        <v>0.79221064814814823</v>
      </c>
      <c r="F1299" s="73">
        <f t="shared" si="443"/>
        <v>0.35417824074074084</v>
      </c>
      <c r="G1299" s="55">
        <v>8.5</v>
      </c>
      <c r="H1299" s="55">
        <f t="shared" si="438"/>
        <v>0.5</v>
      </c>
      <c r="I1299" s="55">
        <f t="shared" si="440"/>
        <v>8</v>
      </c>
      <c r="J1299" s="57">
        <f t="shared" si="451"/>
        <v>0</v>
      </c>
      <c r="K1299" s="56">
        <f t="shared" si="441"/>
        <v>0</v>
      </c>
      <c r="L1299" s="67">
        <f t="shared" si="442"/>
        <v>0</v>
      </c>
      <c r="M1299" s="56">
        <f t="shared" si="439"/>
        <v>0</v>
      </c>
      <c r="N1299" s="56"/>
      <c r="O1299" s="56"/>
      <c r="P1299" s="56"/>
      <c r="Q1299" s="56"/>
      <c r="R1299" s="56"/>
      <c r="S1299" s="55"/>
      <c r="T1299" s="55"/>
      <c r="U1299" s="55"/>
      <c r="V1299" s="55"/>
      <c r="W1299" s="85"/>
    </row>
    <row r="1300" spans="1:23" x14ac:dyDescent="0.3">
      <c r="A1300" s="1"/>
      <c r="B1300" s="14">
        <v>1214</v>
      </c>
      <c r="C1300" s="64">
        <v>43583</v>
      </c>
      <c r="D1300" s="59">
        <v>0.43927083333333333</v>
      </c>
      <c r="E1300" s="59">
        <v>0.79241898148148149</v>
      </c>
      <c r="F1300" s="73">
        <f t="shared" si="443"/>
        <v>0.35314814814814816</v>
      </c>
      <c r="G1300" s="55">
        <v>8.5</v>
      </c>
      <c r="H1300" s="55">
        <f t="shared" si="438"/>
        <v>0.5</v>
      </c>
      <c r="I1300" s="55">
        <f t="shared" si="440"/>
        <v>8</v>
      </c>
      <c r="J1300" s="57">
        <f t="shared" si="451"/>
        <v>0</v>
      </c>
      <c r="K1300" s="56">
        <f t="shared" si="441"/>
        <v>0</v>
      </c>
      <c r="L1300" s="67">
        <f t="shared" si="442"/>
        <v>0</v>
      </c>
      <c r="M1300" s="56">
        <f t="shared" si="439"/>
        <v>0</v>
      </c>
      <c r="N1300" s="56">
        <v>2</v>
      </c>
      <c r="O1300" s="56">
        <v>6</v>
      </c>
      <c r="P1300" s="56">
        <f>IF(O1300&gt;6,ROUND(N1300*4/3*98+6*5/3*98+(O1300-6)*8/3*98,0),ROUND(N1300*4/3*98+O1300*5/3*98,0))</f>
        <v>1241</v>
      </c>
      <c r="Q1300" s="56"/>
      <c r="R1300" s="56"/>
      <c r="S1300" s="55"/>
      <c r="T1300" s="55"/>
      <c r="U1300" s="55"/>
      <c r="V1300" s="55"/>
      <c r="W1300" s="85"/>
    </row>
    <row r="1301" spans="1:23" x14ac:dyDescent="0.3">
      <c r="A1301" s="1"/>
      <c r="B1301" s="14">
        <v>1215</v>
      </c>
      <c r="C1301" s="64">
        <v>43584</v>
      </c>
      <c r="D1301" s="184" t="s">
        <v>4</v>
      </c>
      <c r="E1301" s="185"/>
      <c r="F1301" s="73"/>
      <c r="G1301" s="55"/>
      <c r="H1301" s="55"/>
      <c r="I1301" s="55"/>
      <c r="J1301" s="57">
        <f t="shared" si="451"/>
        <v>0</v>
      </c>
      <c r="K1301" s="56"/>
      <c r="L1301" s="67"/>
      <c r="M1301" s="56">
        <f t="shared" si="439"/>
        <v>0</v>
      </c>
      <c r="N1301" s="56"/>
      <c r="O1301" s="56"/>
      <c r="P1301" s="56"/>
      <c r="Q1301" s="56"/>
      <c r="R1301" s="56"/>
      <c r="S1301" s="55"/>
      <c r="T1301" s="55"/>
      <c r="U1301" s="55"/>
      <c r="V1301" s="55"/>
      <c r="W1301" s="85"/>
    </row>
    <row r="1302" spans="1:23" x14ac:dyDescent="0.3">
      <c r="A1302" s="1"/>
      <c r="B1302" s="14">
        <v>1216</v>
      </c>
      <c r="C1302" s="64">
        <v>43585</v>
      </c>
      <c r="D1302" s="59">
        <v>0.4521296296296296</v>
      </c>
      <c r="E1302" s="59">
        <v>0.93876157407407401</v>
      </c>
      <c r="F1302" s="73">
        <f t="shared" si="443"/>
        <v>0.48663194444444441</v>
      </c>
      <c r="G1302" s="55">
        <v>11.5</v>
      </c>
      <c r="H1302" s="55">
        <f t="shared" si="438"/>
        <v>1.5</v>
      </c>
      <c r="I1302" s="55">
        <f t="shared" si="440"/>
        <v>10</v>
      </c>
      <c r="J1302" s="57">
        <f>IF(I1302-8&lt;0,0,(I1302-8))</f>
        <v>2</v>
      </c>
      <c r="K1302" s="56">
        <f t="shared" si="441"/>
        <v>2</v>
      </c>
      <c r="L1302" s="67">
        <f t="shared" si="442"/>
        <v>0</v>
      </c>
      <c r="M1302" s="56">
        <f t="shared" si="439"/>
        <v>261</v>
      </c>
      <c r="N1302" s="56"/>
      <c r="O1302" s="56"/>
      <c r="P1302" s="56"/>
      <c r="Q1302" s="56" t="s">
        <v>228</v>
      </c>
      <c r="R1302" s="56">
        <f>IF(I1302&gt;=8.5,ROUND((K1302*4/3*98)+((I1302-J1302-K1302)*5/3*98)+((I1302-8)*8/3*98),0),ROUND((2*4/3*98)+((I1302-2)*5/3*98),0))</f>
        <v>1764</v>
      </c>
      <c r="S1302" s="55"/>
      <c r="T1302" s="55"/>
      <c r="U1302" s="55"/>
      <c r="V1302" s="55"/>
      <c r="W1302" s="85"/>
    </row>
    <row r="1303" spans="1:23" x14ac:dyDescent="0.3">
      <c r="A1303" s="8" t="s">
        <v>209</v>
      </c>
      <c r="B1303" s="14">
        <v>1217</v>
      </c>
      <c r="C1303" s="64">
        <v>43586</v>
      </c>
      <c r="D1303" s="62">
        <v>0.43953703703703706</v>
      </c>
      <c r="E1303" s="62">
        <v>0.83315972222222223</v>
      </c>
      <c r="F1303" s="54">
        <f>E1303-D1303</f>
        <v>0.39362268518518517</v>
      </c>
      <c r="G1303" s="55">
        <v>9.5</v>
      </c>
      <c r="H1303" s="55">
        <f t="shared" si="438"/>
        <v>1.5</v>
      </c>
      <c r="I1303" s="55">
        <f>IF((G1303="？"),"?",(G1303-H1303))</f>
        <v>8</v>
      </c>
      <c r="J1303" s="57">
        <f>IF(I1303-8&lt;0,0,(I1303-8))</f>
        <v>0</v>
      </c>
      <c r="K1303" s="56">
        <f>IF(2&lt;J1303,2,J1303)</f>
        <v>0</v>
      </c>
      <c r="L1303" s="67">
        <f>J1303-K1303</f>
        <v>0</v>
      </c>
      <c r="M1303" s="56">
        <f>IF(K1303="?",0,ROUND(96*4/3*K1303+96*5/3*L1303,0))</f>
        <v>0</v>
      </c>
      <c r="N1303" s="56"/>
      <c r="O1303" s="56"/>
      <c r="P1303" s="56"/>
      <c r="Q1303" s="56"/>
      <c r="R1303" s="56"/>
      <c r="S1303" s="55"/>
      <c r="T1303" s="55"/>
      <c r="U1303" s="55" t="s">
        <v>228</v>
      </c>
      <c r="V1303" s="113">
        <v>770</v>
      </c>
      <c r="W1303" s="85" t="s">
        <v>23</v>
      </c>
    </row>
    <row r="1304" spans="1:23" x14ac:dyDescent="0.3">
      <c r="A1304" s="1" t="s">
        <v>97</v>
      </c>
      <c r="B1304" s="14">
        <v>1218</v>
      </c>
      <c r="C1304" s="64">
        <v>43587</v>
      </c>
      <c r="D1304" s="62">
        <v>0.45510416666666664</v>
      </c>
      <c r="E1304" s="62">
        <v>0.74171296296296296</v>
      </c>
      <c r="F1304" s="54">
        <f>E1304-D1304</f>
        <v>0.28660879629629632</v>
      </c>
      <c r="G1304" s="55">
        <v>7</v>
      </c>
      <c r="H1304" s="55">
        <f t="shared" si="438"/>
        <v>0.5</v>
      </c>
      <c r="I1304" s="55">
        <f>IF((G1304="？"),"?",(G1304-H1304))</f>
        <v>6.5</v>
      </c>
      <c r="J1304" s="57">
        <f t="shared" si="451"/>
        <v>0</v>
      </c>
      <c r="K1304" s="56">
        <f>IF(2&lt;J1304,2,J1304)</f>
        <v>0</v>
      </c>
      <c r="L1304" s="67">
        <f>J1304-K1304</f>
        <v>0</v>
      </c>
      <c r="M1304" s="56">
        <f>IF(K1304="?",0,ROUND(96*4/3*K1304+96*5/3*L1304,0))</f>
        <v>0</v>
      </c>
      <c r="N1304" s="56">
        <v>2</v>
      </c>
      <c r="O1304" s="56">
        <v>4.5</v>
      </c>
      <c r="P1304" s="56">
        <f>IF(O1304&gt;6,ROUND(N1304*4/3*98+6*5/3*98+(O1304-6)*8/3*98,0),ROUND(N1304*4/3*98+O1304*5/3*98,0))</f>
        <v>996</v>
      </c>
      <c r="Q1304" s="56"/>
      <c r="R1304" s="56"/>
      <c r="S1304" s="55"/>
      <c r="T1304" s="55"/>
      <c r="U1304" s="55"/>
      <c r="V1304" s="55"/>
      <c r="W1304" s="85"/>
    </row>
    <row r="1305" spans="1:23" x14ac:dyDescent="0.3">
      <c r="A1305" s="1" t="s">
        <v>37</v>
      </c>
      <c r="B1305" s="14"/>
      <c r="C1305" s="19" t="s">
        <v>5</v>
      </c>
      <c r="D1305" s="19"/>
      <c r="E1305" s="19"/>
      <c r="F1305" s="20"/>
      <c r="G1305" s="21">
        <f t="shared" ref="G1305:M1305" si="452">SUM(G1277:G1304)</f>
        <v>234.5</v>
      </c>
      <c r="H1305" s="21">
        <f t="shared" si="452"/>
        <v>29.5</v>
      </c>
      <c r="I1305" s="21">
        <f t="shared" si="452"/>
        <v>205</v>
      </c>
      <c r="J1305" s="21">
        <f t="shared" si="452"/>
        <v>7</v>
      </c>
      <c r="K1305" s="21">
        <f t="shared" si="452"/>
        <v>6.5</v>
      </c>
      <c r="L1305" s="111">
        <f t="shared" si="452"/>
        <v>0.5</v>
      </c>
      <c r="M1305" s="21">
        <f t="shared" si="452"/>
        <v>930</v>
      </c>
      <c r="N1305" s="21">
        <f t="shared" ref="N1305:P1305" si="453">SUM(N1277:N1304)</f>
        <v>4</v>
      </c>
      <c r="O1305" s="21">
        <f t="shared" si="453"/>
        <v>10.5</v>
      </c>
      <c r="P1305" s="21">
        <f t="shared" si="453"/>
        <v>2237</v>
      </c>
      <c r="Q1305" s="21">
        <v>3</v>
      </c>
      <c r="R1305" s="21">
        <f t="shared" ref="R1305:V1305" si="454">SUM(R1277:R1304)</f>
        <v>5309</v>
      </c>
      <c r="S1305" s="21">
        <f t="shared" si="454"/>
        <v>0</v>
      </c>
      <c r="T1305" s="21">
        <f t="shared" si="454"/>
        <v>0</v>
      </c>
      <c r="U1305" s="21">
        <v>2</v>
      </c>
      <c r="V1305" s="21">
        <f t="shared" si="454"/>
        <v>1615</v>
      </c>
      <c r="W1305" s="106" t="s">
        <v>200</v>
      </c>
    </row>
    <row r="1306" spans="1:23" ht="32.4" x14ac:dyDescent="0.3">
      <c r="A1306" s="108"/>
      <c r="B1306" s="126"/>
      <c r="C1306" s="116" t="s">
        <v>230</v>
      </c>
      <c r="D1306" s="109"/>
      <c r="E1306" s="110"/>
      <c r="F1306" s="20"/>
      <c r="G1306" s="21">
        <f>G1305-G1302-G1292-G1282</f>
        <v>200</v>
      </c>
      <c r="H1306" s="21">
        <f t="shared" ref="H1306" si="455">H1305-H1302-H1292-H1282</f>
        <v>25</v>
      </c>
      <c r="I1306" s="21">
        <f>I1305-I1302-I1292-I1282-J1277-J1303</f>
        <v>174.5</v>
      </c>
      <c r="J1306" s="21">
        <f>J1305-J1302-J1292-J1282-J1277-J1303</f>
        <v>0.5</v>
      </c>
      <c r="K1306" s="21">
        <f t="shared" ref="K1306:M1306" si="456">K1305-K1302-K1292-K1282-K1277-K1303</f>
        <v>0.5</v>
      </c>
      <c r="L1306" s="21">
        <f t="shared" si="456"/>
        <v>0</v>
      </c>
      <c r="M1306" s="21">
        <f t="shared" si="456"/>
        <v>65</v>
      </c>
      <c r="N1306" s="21">
        <f t="shared" ref="N1306:P1306" si="457">N1305</f>
        <v>4</v>
      </c>
      <c r="O1306" s="21">
        <f t="shared" si="457"/>
        <v>10.5</v>
      </c>
      <c r="P1306" s="21">
        <f t="shared" si="457"/>
        <v>2237</v>
      </c>
      <c r="Q1306" s="21">
        <f t="shared" ref="Q1306:V1306" si="458">Q1305</f>
        <v>3</v>
      </c>
      <c r="R1306" s="21">
        <f t="shared" si="458"/>
        <v>5309</v>
      </c>
      <c r="S1306" s="21">
        <f t="shared" si="458"/>
        <v>0</v>
      </c>
      <c r="T1306" s="21">
        <f t="shared" si="458"/>
        <v>0</v>
      </c>
      <c r="U1306" s="21">
        <f t="shared" si="458"/>
        <v>2</v>
      </c>
      <c r="V1306" s="21">
        <f t="shared" si="458"/>
        <v>1615</v>
      </c>
      <c r="W1306" s="21"/>
    </row>
    <row r="1307" spans="1:23" x14ac:dyDescent="0.3">
      <c r="A1307" s="1" t="s">
        <v>98</v>
      </c>
      <c r="B1307" s="14">
        <v>1219</v>
      </c>
      <c r="C1307" s="24">
        <v>43588</v>
      </c>
      <c r="D1307" s="23">
        <v>0.4632060185185185</v>
      </c>
      <c r="E1307" s="23">
        <v>0.81975694444444447</v>
      </c>
      <c r="F1307" s="16">
        <f>E1307-D1307</f>
        <v>0.35655092592592597</v>
      </c>
      <c r="G1307" s="17">
        <v>8.5</v>
      </c>
      <c r="H1307" s="17">
        <f t="shared" si="438"/>
        <v>0.5</v>
      </c>
      <c r="I1307" s="17">
        <f>IF((G1307="？"),"?",(G1307-H1307))</f>
        <v>8</v>
      </c>
      <c r="J1307" s="13">
        <f>IF(I1307-8&lt;0,0,(I1307-8))</f>
        <v>0</v>
      </c>
      <c r="K1307" s="38">
        <f>IF(2&lt;J1307,2,J1307)</f>
        <v>0</v>
      </c>
      <c r="L1307" s="33">
        <f>J1307-K1307</f>
        <v>0</v>
      </c>
      <c r="M1307" s="38">
        <f>IF(K1307="?",0,ROUND(96*4/3*K1307+96*5/3*L1307,0))</f>
        <v>0</v>
      </c>
      <c r="N1307" s="38"/>
      <c r="O1307" s="38"/>
      <c r="P1307" s="38"/>
      <c r="Q1307" s="38"/>
      <c r="R1307" s="38"/>
      <c r="S1307" s="17"/>
      <c r="T1307" s="17"/>
      <c r="U1307" s="17"/>
      <c r="V1307" s="17"/>
      <c r="W1307" s="85" t="s">
        <v>186</v>
      </c>
    </row>
    <row r="1308" spans="1:23" x14ac:dyDescent="0.3">
      <c r="A1308" s="1" t="s">
        <v>99</v>
      </c>
      <c r="B1308" s="14">
        <v>1220</v>
      </c>
      <c r="C1308" s="24">
        <v>43589</v>
      </c>
      <c r="D1308" s="178" t="s">
        <v>4</v>
      </c>
      <c r="E1308" s="179"/>
      <c r="F1308" s="26"/>
      <c r="G1308" s="17"/>
      <c r="H1308" s="17"/>
      <c r="I1308" s="17"/>
      <c r="J1308" s="17"/>
      <c r="K1308" s="17"/>
      <c r="L1308" s="33"/>
      <c r="M1308" s="17"/>
      <c r="N1308" s="17"/>
      <c r="O1308" s="17"/>
      <c r="P1308" s="17"/>
      <c r="Q1308" s="17"/>
      <c r="R1308" s="17"/>
      <c r="S1308" s="17"/>
      <c r="T1308" s="17"/>
      <c r="U1308" s="17"/>
      <c r="V1308" s="17"/>
      <c r="W1308" s="85"/>
    </row>
    <row r="1309" spans="1:23" x14ac:dyDescent="0.3">
      <c r="A1309" s="1"/>
      <c r="B1309" s="14">
        <v>1221</v>
      </c>
      <c r="C1309" s="24">
        <v>43590</v>
      </c>
      <c r="D1309" s="178" t="s">
        <v>4</v>
      </c>
      <c r="E1309" s="179"/>
      <c r="F1309" s="26"/>
      <c r="G1309" s="17"/>
      <c r="H1309" s="17"/>
      <c r="I1309" s="17"/>
      <c r="J1309" s="17"/>
      <c r="K1309" s="17"/>
      <c r="L1309" s="33"/>
      <c r="M1309" s="17"/>
      <c r="N1309" s="17"/>
      <c r="O1309" s="17"/>
      <c r="P1309" s="17"/>
      <c r="Q1309" s="17"/>
      <c r="R1309" s="17"/>
      <c r="S1309" s="17"/>
      <c r="T1309" s="17"/>
      <c r="U1309" s="17"/>
      <c r="V1309" s="17"/>
      <c r="W1309" s="85"/>
    </row>
    <row r="1310" spans="1:23" x14ac:dyDescent="0.3">
      <c r="A1310" s="1"/>
      <c r="B1310" s="14">
        <v>1222</v>
      </c>
      <c r="C1310" s="24">
        <v>43591</v>
      </c>
      <c r="D1310" s="178" t="s">
        <v>4</v>
      </c>
      <c r="E1310" s="179"/>
      <c r="F1310" s="26"/>
      <c r="G1310" s="17"/>
      <c r="H1310" s="17"/>
      <c r="I1310" s="17"/>
      <c r="J1310" s="17"/>
      <c r="K1310" s="17"/>
      <c r="L1310" s="33"/>
      <c r="M1310" s="17"/>
      <c r="N1310" s="17"/>
      <c r="O1310" s="17"/>
      <c r="P1310" s="17"/>
      <c r="Q1310" s="17"/>
      <c r="R1310" s="17"/>
      <c r="S1310" s="17"/>
      <c r="T1310" s="17"/>
      <c r="U1310" s="17"/>
      <c r="V1310" s="17"/>
      <c r="W1310" s="85"/>
    </row>
    <row r="1311" spans="1:23" x14ac:dyDescent="0.3">
      <c r="A1311" s="1"/>
      <c r="B1311" s="14">
        <v>1223</v>
      </c>
      <c r="C1311" s="24">
        <v>43592</v>
      </c>
      <c r="D1311" s="178" t="s">
        <v>4</v>
      </c>
      <c r="E1311" s="179"/>
      <c r="F1311" s="26"/>
      <c r="G1311" s="17"/>
      <c r="H1311" s="17"/>
      <c r="I1311" s="17"/>
      <c r="J1311" s="17"/>
      <c r="K1311" s="17"/>
      <c r="L1311" s="33"/>
      <c r="M1311" s="17"/>
      <c r="N1311" s="17"/>
      <c r="O1311" s="17"/>
      <c r="P1311" s="17"/>
      <c r="Q1311" s="17"/>
      <c r="R1311" s="17"/>
      <c r="S1311" s="17"/>
      <c r="T1311" s="17"/>
      <c r="U1311" s="17"/>
      <c r="V1311" s="17"/>
      <c r="W1311" s="85"/>
    </row>
    <row r="1312" spans="1:23" x14ac:dyDescent="0.3">
      <c r="A1312" s="1"/>
      <c r="B1312" s="14">
        <v>1224</v>
      </c>
      <c r="C1312" s="24">
        <v>43593</v>
      </c>
      <c r="D1312" s="178" t="s">
        <v>4</v>
      </c>
      <c r="E1312" s="179"/>
      <c r="F1312" s="26"/>
      <c r="G1312" s="17"/>
      <c r="H1312" s="17"/>
      <c r="I1312" s="17"/>
      <c r="J1312" s="17"/>
      <c r="K1312" s="17"/>
      <c r="L1312" s="33"/>
      <c r="M1312" s="17"/>
      <c r="N1312" s="17"/>
      <c r="O1312" s="17"/>
      <c r="P1312" s="17"/>
      <c r="Q1312" s="17"/>
      <c r="R1312" s="17"/>
      <c r="S1312" s="17"/>
      <c r="T1312" s="17"/>
      <c r="U1312" s="17"/>
      <c r="V1312" s="17"/>
      <c r="W1312" s="85"/>
    </row>
    <row r="1313" spans="1:23" x14ac:dyDescent="0.3">
      <c r="A1313" s="1"/>
      <c r="B1313" s="14">
        <v>1225</v>
      </c>
      <c r="C1313" s="24">
        <v>43594</v>
      </c>
      <c r="D1313" s="178" t="s">
        <v>4</v>
      </c>
      <c r="E1313" s="179"/>
      <c r="F1313" s="26"/>
      <c r="G1313" s="17"/>
      <c r="H1313" s="17"/>
      <c r="I1313" s="17"/>
      <c r="J1313" s="17"/>
      <c r="K1313" s="17"/>
      <c r="L1313" s="33"/>
      <c r="M1313" s="17"/>
      <c r="N1313" s="17"/>
      <c r="O1313" s="17"/>
      <c r="P1313" s="17"/>
      <c r="Q1313" s="17"/>
      <c r="R1313" s="17"/>
      <c r="S1313" s="17"/>
      <c r="T1313" s="17"/>
      <c r="U1313" s="17"/>
      <c r="V1313" s="17"/>
      <c r="W1313" s="85"/>
    </row>
    <row r="1314" spans="1:23" x14ac:dyDescent="0.3">
      <c r="A1314" s="1"/>
      <c r="B1314" s="14">
        <v>1226</v>
      </c>
      <c r="C1314" s="24">
        <v>43595</v>
      </c>
      <c r="D1314" s="178" t="s">
        <v>4</v>
      </c>
      <c r="E1314" s="179"/>
      <c r="F1314" s="26"/>
      <c r="G1314" s="17"/>
      <c r="H1314" s="17"/>
      <c r="I1314" s="17"/>
      <c r="J1314" s="17"/>
      <c r="K1314" s="17"/>
      <c r="L1314" s="33"/>
      <c r="M1314" s="17"/>
      <c r="N1314" s="17"/>
      <c r="O1314" s="17"/>
      <c r="P1314" s="17"/>
      <c r="Q1314" s="17"/>
      <c r="R1314" s="17"/>
      <c r="S1314" s="17"/>
      <c r="T1314" s="17"/>
      <c r="U1314" s="17"/>
      <c r="V1314" s="17"/>
      <c r="W1314" s="85"/>
    </row>
    <row r="1315" spans="1:23" x14ac:dyDescent="0.3">
      <c r="A1315" s="1"/>
      <c r="B1315" s="14">
        <v>1227</v>
      </c>
      <c r="C1315" s="24">
        <v>43596</v>
      </c>
      <c r="D1315" s="178" t="s">
        <v>4</v>
      </c>
      <c r="E1315" s="179"/>
      <c r="F1315" s="26"/>
      <c r="G1315" s="17"/>
      <c r="H1315" s="17"/>
      <c r="I1315" s="17"/>
      <c r="J1315" s="17"/>
      <c r="K1315" s="17"/>
      <c r="L1315" s="33"/>
      <c r="M1315" s="17"/>
      <c r="N1315" s="17"/>
      <c r="O1315" s="17"/>
      <c r="P1315" s="17"/>
      <c r="Q1315" s="17"/>
      <c r="R1315" s="17"/>
      <c r="S1315" s="17"/>
      <c r="T1315" s="17"/>
      <c r="U1315" s="17"/>
      <c r="V1315" s="17"/>
      <c r="W1315" s="85"/>
    </row>
    <row r="1316" spans="1:23" x14ac:dyDescent="0.3">
      <c r="A1316" s="1"/>
      <c r="B1316" s="14">
        <v>1228</v>
      </c>
      <c r="C1316" s="24">
        <v>43597</v>
      </c>
      <c r="D1316" s="178" t="s">
        <v>4</v>
      </c>
      <c r="E1316" s="179"/>
      <c r="F1316" s="26"/>
      <c r="G1316" s="17"/>
      <c r="H1316" s="17"/>
      <c r="I1316" s="17"/>
      <c r="J1316" s="17"/>
      <c r="K1316" s="17"/>
      <c r="L1316" s="33"/>
      <c r="M1316" s="17"/>
      <c r="N1316" s="17"/>
      <c r="O1316" s="17"/>
      <c r="P1316" s="17"/>
      <c r="Q1316" s="17"/>
      <c r="R1316" s="17"/>
      <c r="S1316" s="17"/>
      <c r="T1316" s="17"/>
      <c r="U1316" s="17"/>
      <c r="V1316" s="17"/>
      <c r="W1316" s="85"/>
    </row>
    <row r="1317" spans="1:23" x14ac:dyDescent="0.3">
      <c r="A1317" s="1"/>
      <c r="B1317" s="14">
        <v>1229</v>
      </c>
      <c r="C1317" s="24">
        <v>43598</v>
      </c>
      <c r="D1317" s="178" t="s">
        <v>4</v>
      </c>
      <c r="E1317" s="179"/>
      <c r="F1317" s="16"/>
      <c r="G1317" s="17"/>
      <c r="H1317" s="17"/>
      <c r="I1317" s="17"/>
      <c r="J1317" s="17"/>
      <c r="K1317" s="17"/>
      <c r="L1317" s="33"/>
      <c r="M1317" s="17"/>
      <c r="N1317" s="17"/>
      <c r="O1317" s="17"/>
      <c r="P1317" s="17"/>
      <c r="Q1317" s="17"/>
      <c r="R1317" s="17"/>
      <c r="S1317" s="17"/>
      <c r="T1317" s="17"/>
      <c r="U1317" s="17"/>
      <c r="V1317" s="17"/>
      <c r="W1317" s="85"/>
    </row>
    <row r="1318" spans="1:23" x14ac:dyDescent="0.3">
      <c r="A1318" s="1"/>
      <c r="B1318" s="14">
        <v>1230</v>
      </c>
      <c r="C1318" s="24">
        <v>43599</v>
      </c>
      <c r="D1318" s="178" t="s">
        <v>4</v>
      </c>
      <c r="E1318" s="179"/>
      <c r="F1318" s="16"/>
      <c r="G1318" s="17"/>
      <c r="H1318" s="17"/>
      <c r="I1318" s="17"/>
      <c r="J1318" s="17"/>
      <c r="K1318" s="17"/>
      <c r="L1318" s="33"/>
      <c r="M1318" s="17"/>
      <c r="N1318" s="17"/>
      <c r="O1318" s="17"/>
      <c r="P1318" s="17"/>
      <c r="Q1318" s="17"/>
      <c r="R1318" s="17"/>
      <c r="S1318" s="17"/>
      <c r="T1318" s="17"/>
      <c r="U1318" s="17"/>
      <c r="V1318" s="17"/>
      <c r="W1318" s="85"/>
    </row>
    <row r="1319" spans="1:23" x14ac:dyDescent="0.3">
      <c r="A1319" s="1"/>
      <c r="B1319" s="14">
        <v>1231</v>
      </c>
      <c r="C1319" s="24">
        <v>43600</v>
      </c>
      <c r="D1319" s="178" t="s">
        <v>4</v>
      </c>
      <c r="E1319" s="179"/>
      <c r="F1319" s="16"/>
      <c r="G1319" s="17"/>
      <c r="H1319" s="17"/>
      <c r="I1319" s="17"/>
      <c r="J1319" s="17"/>
      <c r="K1319" s="17"/>
      <c r="L1319" s="33"/>
      <c r="M1319" s="17"/>
      <c r="N1319" s="17"/>
      <c r="O1319" s="17"/>
      <c r="P1319" s="17"/>
      <c r="Q1319" s="17"/>
      <c r="R1319" s="17"/>
      <c r="S1319" s="17"/>
      <c r="T1319" s="17"/>
      <c r="U1319" s="17"/>
      <c r="V1319" s="17"/>
      <c r="W1319" s="85"/>
    </row>
    <row r="1320" spans="1:23" x14ac:dyDescent="0.3">
      <c r="A1320" s="1"/>
      <c r="B1320" s="14">
        <v>1232</v>
      </c>
      <c r="C1320" s="24">
        <v>43601</v>
      </c>
      <c r="D1320" s="178" t="s">
        <v>4</v>
      </c>
      <c r="E1320" s="179"/>
      <c r="F1320" s="16"/>
      <c r="G1320" s="17"/>
      <c r="H1320" s="17"/>
      <c r="I1320" s="17"/>
      <c r="J1320" s="17"/>
      <c r="K1320" s="17"/>
      <c r="L1320" s="33"/>
      <c r="M1320" s="17"/>
      <c r="N1320" s="17"/>
      <c r="O1320" s="17"/>
      <c r="P1320" s="17"/>
      <c r="Q1320" s="17"/>
      <c r="R1320" s="17"/>
      <c r="S1320" s="17"/>
      <c r="T1320" s="17"/>
      <c r="U1320" s="17"/>
      <c r="V1320" s="17"/>
      <c r="W1320" s="85"/>
    </row>
    <row r="1321" spans="1:23" x14ac:dyDescent="0.3">
      <c r="A1321" s="1"/>
      <c r="B1321" s="14">
        <v>1233</v>
      </c>
      <c r="C1321" s="24">
        <v>43602</v>
      </c>
      <c r="D1321" s="178" t="s">
        <v>4</v>
      </c>
      <c r="E1321" s="179"/>
      <c r="F1321" s="16"/>
      <c r="G1321" s="17"/>
      <c r="H1321" s="17"/>
      <c r="I1321" s="17"/>
      <c r="J1321" s="17"/>
      <c r="K1321" s="17"/>
      <c r="L1321" s="33"/>
      <c r="M1321" s="17"/>
      <c r="N1321" s="17"/>
      <c r="O1321" s="17"/>
      <c r="P1321" s="17"/>
      <c r="Q1321" s="17"/>
      <c r="R1321" s="17"/>
      <c r="S1321" s="17"/>
      <c r="T1321" s="17"/>
      <c r="U1321" s="17"/>
      <c r="V1321" s="17"/>
      <c r="W1321" s="85"/>
    </row>
    <row r="1322" spans="1:23" x14ac:dyDescent="0.3">
      <c r="A1322" s="1"/>
      <c r="B1322" s="14">
        <v>1234</v>
      </c>
      <c r="C1322" s="24">
        <v>43603</v>
      </c>
      <c r="D1322" s="178" t="s">
        <v>4</v>
      </c>
      <c r="E1322" s="179"/>
      <c r="F1322" s="16"/>
      <c r="G1322" s="17"/>
      <c r="H1322" s="17"/>
      <c r="I1322" s="17"/>
      <c r="J1322" s="17"/>
      <c r="K1322" s="17"/>
      <c r="L1322" s="33"/>
      <c r="M1322" s="17"/>
      <c r="N1322" s="17"/>
      <c r="O1322" s="17"/>
      <c r="P1322" s="17"/>
      <c r="Q1322" s="17"/>
      <c r="R1322" s="17"/>
      <c r="S1322" s="17"/>
      <c r="T1322" s="17"/>
      <c r="U1322" s="17"/>
      <c r="V1322" s="17"/>
      <c r="W1322" s="85"/>
    </row>
    <row r="1323" spans="1:23" x14ac:dyDescent="0.3">
      <c r="A1323" s="1"/>
      <c r="B1323" s="14">
        <v>1235</v>
      </c>
      <c r="C1323" s="24">
        <v>43604</v>
      </c>
      <c r="D1323" s="178" t="s">
        <v>4</v>
      </c>
      <c r="E1323" s="179"/>
      <c r="F1323" s="16"/>
      <c r="G1323" s="17"/>
      <c r="H1323" s="17"/>
      <c r="I1323" s="17"/>
      <c r="J1323" s="17"/>
      <c r="K1323" s="17"/>
      <c r="L1323" s="33"/>
      <c r="M1323" s="17"/>
      <c r="N1323" s="17"/>
      <c r="O1323" s="17"/>
      <c r="P1323" s="17"/>
      <c r="Q1323" s="17"/>
      <c r="R1323" s="17"/>
      <c r="S1323" s="17"/>
      <c r="T1323" s="17"/>
      <c r="U1323" s="17"/>
      <c r="V1323" s="17"/>
      <c r="W1323" s="85"/>
    </row>
    <row r="1324" spans="1:23" x14ac:dyDescent="0.3">
      <c r="A1324" s="1"/>
      <c r="B1324" s="14">
        <v>1236</v>
      </c>
      <c r="C1324" s="24">
        <v>43605</v>
      </c>
      <c r="D1324" s="178" t="s">
        <v>4</v>
      </c>
      <c r="E1324" s="179"/>
      <c r="F1324" s="16"/>
      <c r="G1324" s="17"/>
      <c r="H1324" s="17"/>
      <c r="I1324" s="17"/>
      <c r="J1324" s="17"/>
      <c r="K1324" s="17"/>
      <c r="L1324" s="33"/>
      <c r="M1324" s="17"/>
      <c r="N1324" s="17"/>
      <c r="O1324" s="17"/>
      <c r="P1324" s="17"/>
      <c r="Q1324" s="17"/>
      <c r="R1324" s="17"/>
      <c r="S1324" s="17"/>
      <c r="T1324" s="17"/>
      <c r="U1324" s="17"/>
      <c r="V1324" s="17"/>
      <c r="W1324" s="85"/>
    </row>
    <row r="1325" spans="1:23" x14ac:dyDescent="0.3">
      <c r="A1325" s="1"/>
      <c r="B1325" s="14">
        <v>1237</v>
      </c>
      <c r="C1325" s="24">
        <v>43606</v>
      </c>
      <c r="D1325" s="178" t="s">
        <v>4</v>
      </c>
      <c r="E1325" s="179"/>
      <c r="F1325" s="16"/>
      <c r="G1325" s="17"/>
      <c r="H1325" s="17"/>
      <c r="I1325" s="17"/>
      <c r="J1325" s="17"/>
      <c r="K1325" s="17"/>
      <c r="L1325" s="33"/>
      <c r="M1325" s="17"/>
      <c r="N1325" s="17"/>
      <c r="O1325" s="17"/>
      <c r="P1325" s="17"/>
      <c r="Q1325" s="17"/>
      <c r="R1325" s="17"/>
      <c r="S1325" s="17"/>
      <c r="T1325" s="17"/>
      <c r="U1325" s="17"/>
      <c r="V1325" s="17"/>
      <c r="W1325" s="85"/>
    </row>
    <row r="1326" spans="1:23" x14ac:dyDescent="0.3">
      <c r="A1326" s="1"/>
      <c r="B1326" s="14">
        <v>1238</v>
      </c>
      <c r="C1326" s="24">
        <v>43607</v>
      </c>
      <c r="D1326" s="178" t="s">
        <v>4</v>
      </c>
      <c r="E1326" s="179"/>
      <c r="F1326" s="16"/>
      <c r="G1326" s="17"/>
      <c r="H1326" s="17"/>
      <c r="I1326" s="17"/>
      <c r="J1326" s="17"/>
      <c r="K1326" s="17"/>
      <c r="L1326" s="33"/>
      <c r="M1326" s="17"/>
      <c r="N1326" s="17"/>
      <c r="O1326" s="17"/>
      <c r="P1326" s="17"/>
      <c r="Q1326" s="17"/>
      <c r="R1326" s="17"/>
      <c r="S1326" s="17"/>
      <c r="T1326" s="17"/>
      <c r="U1326" s="17"/>
      <c r="V1326" s="17"/>
      <c r="W1326" s="85"/>
    </row>
    <row r="1327" spans="1:23" x14ac:dyDescent="0.3">
      <c r="A1327" s="1"/>
      <c r="B1327" s="14">
        <v>1239</v>
      </c>
      <c r="C1327" s="24">
        <v>43608</v>
      </c>
      <c r="D1327" s="178" t="s">
        <v>4</v>
      </c>
      <c r="E1327" s="179"/>
      <c r="F1327" s="16"/>
      <c r="G1327" s="17"/>
      <c r="H1327" s="17"/>
      <c r="I1327" s="17"/>
      <c r="J1327" s="17"/>
      <c r="K1327" s="17"/>
      <c r="L1327" s="33"/>
      <c r="M1327" s="17"/>
      <c r="N1327" s="17"/>
      <c r="O1327" s="17"/>
      <c r="P1327" s="17"/>
      <c r="Q1327" s="17"/>
      <c r="R1327" s="17"/>
      <c r="S1327" s="17"/>
      <c r="T1327" s="17"/>
      <c r="U1327" s="17"/>
      <c r="V1327" s="17"/>
      <c r="W1327" s="85"/>
    </row>
    <row r="1328" spans="1:23" x14ac:dyDescent="0.3">
      <c r="A1328" s="1"/>
      <c r="B1328" s="14">
        <v>1240</v>
      </c>
      <c r="C1328" s="24">
        <v>43609</v>
      </c>
      <c r="D1328" s="178" t="s">
        <v>4</v>
      </c>
      <c r="E1328" s="179"/>
      <c r="F1328" s="16"/>
      <c r="G1328" s="17"/>
      <c r="H1328" s="17"/>
      <c r="I1328" s="17"/>
      <c r="J1328" s="17"/>
      <c r="K1328" s="17"/>
      <c r="L1328" s="33"/>
      <c r="M1328" s="17"/>
      <c r="N1328" s="17"/>
      <c r="O1328" s="17"/>
      <c r="P1328" s="17"/>
      <c r="Q1328" s="17"/>
      <c r="R1328" s="17"/>
      <c r="S1328" s="17"/>
      <c r="T1328" s="17"/>
      <c r="U1328" s="17"/>
      <c r="V1328" s="17"/>
      <c r="W1328" s="85"/>
    </row>
    <row r="1329" spans="1:23" x14ac:dyDescent="0.3">
      <c r="A1329" s="1"/>
      <c r="B1329" s="14">
        <v>1241</v>
      </c>
      <c r="C1329" s="24">
        <v>43610</v>
      </c>
      <c r="D1329" s="178" t="s">
        <v>4</v>
      </c>
      <c r="E1329" s="179"/>
      <c r="F1329" s="16"/>
      <c r="G1329" s="17"/>
      <c r="H1329" s="17"/>
      <c r="I1329" s="17"/>
      <c r="J1329" s="17"/>
      <c r="K1329" s="17"/>
      <c r="L1329" s="33"/>
      <c r="M1329" s="17"/>
      <c r="N1329" s="17"/>
      <c r="O1329" s="17"/>
      <c r="P1329" s="17"/>
      <c r="Q1329" s="17"/>
      <c r="R1329" s="17"/>
      <c r="S1329" s="17"/>
      <c r="T1329" s="17"/>
      <c r="U1329" s="17"/>
      <c r="V1329" s="17"/>
      <c r="W1329" s="85"/>
    </row>
    <row r="1330" spans="1:23" x14ac:dyDescent="0.3">
      <c r="A1330" s="1"/>
      <c r="B1330" s="14">
        <v>1242</v>
      </c>
      <c r="C1330" s="24">
        <v>43611</v>
      </c>
      <c r="D1330" s="178" t="s">
        <v>4</v>
      </c>
      <c r="E1330" s="179"/>
      <c r="F1330" s="16"/>
      <c r="G1330" s="17"/>
      <c r="H1330" s="17"/>
      <c r="I1330" s="17"/>
      <c r="J1330" s="17"/>
      <c r="K1330" s="17"/>
      <c r="L1330" s="33"/>
      <c r="M1330" s="17"/>
      <c r="N1330" s="17"/>
      <c r="O1330" s="17"/>
      <c r="P1330" s="17"/>
      <c r="Q1330" s="17"/>
      <c r="R1330" s="17"/>
      <c r="S1330" s="17"/>
      <c r="T1330" s="17"/>
      <c r="U1330" s="17"/>
      <c r="V1330" s="17"/>
      <c r="W1330" s="85"/>
    </row>
    <row r="1331" spans="1:23" x14ac:dyDescent="0.3">
      <c r="A1331" s="1"/>
      <c r="B1331" s="14">
        <v>1243</v>
      </c>
      <c r="C1331" s="24">
        <v>43612</v>
      </c>
      <c r="D1331" s="178" t="s">
        <v>4</v>
      </c>
      <c r="E1331" s="179"/>
      <c r="F1331" s="16"/>
      <c r="G1331" s="17"/>
      <c r="H1331" s="17"/>
      <c r="I1331" s="17"/>
      <c r="J1331" s="17"/>
      <c r="K1331" s="17"/>
      <c r="L1331" s="33"/>
      <c r="M1331" s="17"/>
      <c r="N1331" s="17"/>
      <c r="O1331" s="17"/>
      <c r="P1331" s="17"/>
      <c r="Q1331" s="17"/>
      <c r="R1331" s="17"/>
      <c r="S1331" s="17"/>
      <c r="T1331" s="17"/>
      <c r="U1331" s="17"/>
      <c r="V1331" s="17"/>
      <c r="W1331" s="85"/>
    </row>
    <row r="1332" spans="1:23" x14ac:dyDescent="0.3">
      <c r="A1332" s="1"/>
      <c r="B1332" s="14">
        <v>1244</v>
      </c>
      <c r="C1332" s="24">
        <v>43613</v>
      </c>
      <c r="D1332" s="178" t="s">
        <v>4</v>
      </c>
      <c r="E1332" s="179"/>
      <c r="F1332" s="16"/>
      <c r="G1332" s="17"/>
      <c r="H1332" s="17"/>
      <c r="I1332" s="17"/>
      <c r="J1332" s="17"/>
      <c r="K1332" s="17"/>
      <c r="L1332" s="33"/>
      <c r="M1332" s="17"/>
      <c r="N1332" s="17"/>
      <c r="O1332" s="17"/>
      <c r="P1332" s="17"/>
      <c r="Q1332" s="17"/>
      <c r="R1332" s="17"/>
      <c r="S1332" s="17"/>
      <c r="T1332" s="17"/>
      <c r="U1332" s="17"/>
      <c r="V1332" s="17"/>
      <c r="W1332" s="85"/>
    </row>
    <row r="1333" spans="1:23" x14ac:dyDescent="0.3">
      <c r="A1333" s="1"/>
      <c r="B1333" s="14">
        <v>1245</v>
      </c>
      <c r="C1333" s="24">
        <v>43614</v>
      </c>
      <c r="D1333" s="178" t="s">
        <v>4</v>
      </c>
      <c r="E1333" s="179"/>
      <c r="F1333" s="16"/>
      <c r="G1333" s="17"/>
      <c r="H1333" s="17"/>
      <c r="I1333" s="17"/>
      <c r="J1333" s="17"/>
      <c r="K1333" s="17"/>
      <c r="L1333" s="33"/>
      <c r="M1333" s="17"/>
      <c r="N1333" s="17"/>
      <c r="O1333" s="17"/>
      <c r="P1333" s="17"/>
      <c r="Q1333" s="17"/>
      <c r="R1333" s="17"/>
      <c r="S1333" s="17"/>
      <c r="T1333" s="17"/>
      <c r="U1333" s="17"/>
      <c r="V1333" s="17"/>
      <c r="W1333" s="85"/>
    </row>
    <row r="1334" spans="1:23" x14ac:dyDescent="0.3">
      <c r="A1334" s="1"/>
      <c r="B1334" s="14">
        <v>1246</v>
      </c>
      <c r="C1334" s="41">
        <v>43615</v>
      </c>
      <c r="D1334" s="178" t="s">
        <v>4</v>
      </c>
      <c r="E1334" s="179"/>
      <c r="F1334" s="26"/>
      <c r="G1334" s="17"/>
      <c r="H1334" s="17"/>
      <c r="I1334" s="17"/>
      <c r="J1334" s="17"/>
      <c r="K1334" s="17"/>
      <c r="L1334" s="33"/>
      <c r="M1334" s="17"/>
      <c r="N1334" s="17"/>
      <c r="O1334" s="17"/>
      <c r="P1334" s="17"/>
      <c r="Q1334" s="17"/>
      <c r="R1334" s="17"/>
      <c r="S1334" s="17"/>
      <c r="T1334" s="17"/>
      <c r="U1334" s="17"/>
      <c r="V1334" s="17"/>
      <c r="W1334" s="85"/>
    </row>
    <row r="1335" spans="1:23" x14ac:dyDescent="0.3">
      <c r="A1335" s="1"/>
      <c r="B1335" s="14"/>
      <c r="C1335" s="19" t="s">
        <v>5</v>
      </c>
      <c r="D1335" s="19"/>
      <c r="E1335" s="19"/>
      <c r="F1335" s="20"/>
      <c r="G1335" s="21">
        <f t="shared" ref="G1335:P1335" si="459">SUM(G1307:G1334)</f>
        <v>8.5</v>
      </c>
      <c r="H1335" s="21">
        <f t="shared" si="459"/>
        <v>0.5</v>
      </c>
      <c r="I1335" s="21">
        <f t="shared" si="459"/>
        <v>8</v>
      </c>
      <c r="J1335" s="21">
        <f t="shared" si="459"/>
        <v>0</v>
      </c>
      <c r="K1335" s="21">
        <f t="shared" si="459"/>
        <v>0</v>
      </c>
      <c r="L1335" s="111">
        <f t="shared" si="459"/>
        <v>0</v>
      </c>
      <c r="M1335" s="21">
        <f t="shared" si="459"/>
        <v>0</v>
      </c>
      <c r="N1335" s="21">
        <f t="shared" si="459"/>
        <v>0</v>
      </c>
      <c r="O1335" s="21">
        <f t="shared" si="459"/>
        <v>0</v>
      </c>
      <c r="P1335" s="21">
        <f t="shared" si="459"/>
        <v>0</v>
      </c>
      <c r="Q1335" s="21">
        <f t="shared" ref="Q1335:V1335" si="460">SUM(Q1307:Q1334)</f>
        <v>0</v>
      </c>
      <c r="R1335" s="21">
        <f t="shared" si="460"/>
        <v>0</v>
      </c>
      <c r="S1335" s="21">
        <f t="shared" si="460"/>
        <v>0</v>
      </c>
      <c r="T1335" s="21">
        <f t="shared" si="460"/>
        <v>0</v>
      </c>
      <c r="U1335" s="21">
        <f t="shared" si="460"/>
        <v>0</v>
      </c>
      <c r="V1335" s="21">
        <f t="shared" si="460"/>
        <v>0</v>
      </c>
      <c r="W1335" s="106" t="s">
        <v>199</v>
      </c>
    </row>
    <row r="1336" spans="1:23" ht="32.4" x14ac:dyDescent="0.3">
      <c r="A1336" s="108"/>
      <c r="B1336" s="112"/>
      <c r="C1336" s="116" t="s">
        <v>230</v>
      </c>
      <c r="D1336" s="109"/>
      <c r="E1336" s="110"/>
      <c r="F1336" s="20"/>
      <c r="G1336" s="21">
        <f>G1335</f>
        <v>8.5</v>
      </c>
      <c r="H1336" s="21">
        <f t="shared" ref="H1336:V1336" si="461">H1335</f>
        <v>0.5</v>
      </c>
      <c r="I1336" s="21">
        <f t="shared" si="461"/>
        <v>8</v>
      </c>
      <c r="J1336" s="21">
        <f t="shared" si="461"/>
        <v>0</v>
      </c>
      <c r="K1336" s="21">
        <f t="shared" si="461"/>
        <v>0</v>
      </c>
      <c r="L1336" s="111">
        <f t="shared" si="461"/>
        <v>0</v>
      </c>
      <c r="M1336" s="21">
        <f t="shared" si="461"/>
        <v>0</v>
      </c>
      <c r="N1336" s="21">
        <f t="shared" si="461"/>
        <v>0</v>
      </c>
      <c r="O1336" s="21">
        <f t="shared" si="461"/>
        <v>0</v>
      </c>
      <c r="P1336" s="21">
        <f t="shared" si="461"/>
        <v>0</v>
      </c>
      <c r="Q1336" s="21">
        <f t="shared" si="461"/>
        <v>0</v>
      </c>
      <c r="R1336" s="21">
        <f t="shared" si="461"/>
        <v>0</v>
      </c>
      <c r="S1336" s="21">
        <f t="shared" si="461"/>
        <v>0</v>
      </c>
      <c r="T1336" s="21">
        <f t="shared" si="461"/>
        <v>0</v>
      </c>
      <c r="U1336" s="21">
        <f t="shared" si="461"/>
        <v>0</v>
      </c>
      <c r="V1336" s="21">
        <f t="shared" si="461"/>
        <v>0</v>
      </c>
      <c r="W1336" s="21"/>
    </row>
    <row r="1337" spans="1:23" ht="16.8" thickBot="1" x14ac:dyDescent="0.35">
      <c r="A1337" s="1"/>
      <c r="B1337" s="160">
        <v>1247</v>
      </c>
      <c r="C1337" s="122">
        <v>43616</v>
      </c>
      <c r="D1337" s="182" t="s">
        <v>4</v>
      </c>
      <c r="E1337" s="183"/>
      <c r="F1337" s="123"/>
      <c r="G1337" s="124"/>
      <c r="H1337" s="124"/>
      <c r="I1337" s="124"/>
      <c r="J1337" s="124"/>
      <c r="K1337" s="124"/>
      <c r="L1337" s="125"/>
      <c r="M1337" s="124"/>
      <c r="N1337" s="124"/>
      <c r="O1337" s="124"/>
      <c r="P1337" s="124"/>
      <c r="Q1337" s="124"/>
      <c r="R1337" s="124"/>
      <c r="S1337" s="124"/>
      <c r="T1337" s="124"/>
      <c r="U1337" s="124"/>
      <c r="V1337" s="17"/>
      <c r="W1337" s="85"/>
    </row>
    <row r="1338" spans="1:23" ht="16.8" thickBot="1" x14ac:dyDescent="0.35">
      <c r="B1338" s="146"/>
      <c r="C1338" s="155" t="s">
        <v>279</v>
      </c>
      <c r="D1338" s="156"/>
      <c r="E1338" s="156"/>
      <c r="F1338" s="156"/>
      <c r="G1338" s="156">
        <f>G1336+G1306+G1276+G1246+G1216+G1186+G1156+G1126+G1096+G1066+G1036+G1006+G976+G946+G916+G886+G856+G826+G796+G766+G736+G706+G676+G646+G616+G586+G556+G526+G496+G466+G436+G406+G376+G346+G316+G286+G256+G226+G196+G166+G136+G107+G77+G47+G17+G9</f>
        <v>7534.9</v>
      </c>
      <c r="H1338" s="156">
        <f t="shared" ref="H1338:U1338" si="462">H1336+H1306+H1276+H1246+H1216+H1186+H1156+H1126+H1096+H1066+H1036+H1006+H976+H946+H916+H886+H856+H826+H796+H766+H736+H706+H676+H646+H616+H586+H556+H526+H496+H466+H436+H406+H376+H346+H316+H286+H256+H226+H196+H166+H136+H107+H77+H47+H17+H9</f>
        <v>975</v>
      </c>
      <c r="I1338" s="156">
        <f t="shared" si="462"/>
        <v>6510.9</v>
      </c>
      <c r="J1338" s="156">
        <f t="shared" si="462"/>
        <v>52.5</v>
      </c>
      <c r="K1338" s="156">
        <f t="shared" si="462"/>
        <v>52</v>
      </c>
      <c r="L1338" s="156">
        <f t="shared" si="462"/>
        <v>0.5</v>
      </c>
      <c r="M1338" s="154">
        <f t="shared" si="462"/>
        <v>7475</v>
      </c>
      <c r="N1338" s="156">
        <f t="shared" si="462"/>
        <v>102</v>
      </c>
      <c r="O1338" s="156">
        <f t="shared" si="462"/>
        <v>252.5</v>
      </c>
      <c r="P1338" s="154">
        <f t="shared" si="462"/>
        <v>62598</v>
      </c>
      <c r="Q1338" s="156">
        <f t="shared" si="462"/>
        <v>53</v>
      </c>
      <c r="R1338" s="154">
        <f t="shared" si="462"/>
        <v>91156</v>
      </c>
      <c r="S1338" s="156">
        <f t="shared" si="462"/>
        <v>22</v>
      </c>
      <c r="T1338" s="154">
        <f t="shared" si="462"/>
        <v>23330</v>
      </c>
      <c r="U1338" s="156">
        <f t="shared" si="462"/>
        <v>41</v>
      </c>
      <c r="V1338" s="154">
        <v>43378</v>
      </c>
      <c r="W1338" s="136">
        <v>227937</v>
      </c>
    </row>
    <row r="1339" spans="1:23" ht="16.8" thickBot="1" x14ac:dyDescent="0.35">
      <c r="B1339" s="157" t="s">
        <v>291</v>
      </c>
      <c r="C1339" s="158"/>
      <c r="D1339" s="158"/>
      <c r="E1339" s="158"/>
      <c r="F1339" s="158"/>
      <c r="G1339" s="158"/>
      <c r="H1339" s="158"/>
      <c r="I1339" s="158"/>
      <c r="J1339" s="158"/>
      <c r="K1339" s="158"/>
      <c r="L1339" s="159"/>
      <c r="M1339" s="146">
        <v>7475</v>
      </c>
      <c r="N1339" s="158"/>
      <c r="O1339" s="158"/>
      <c r="P1339" s="146">
        <v>62598</v>
      </c>
      <c r="Q1339" s="158"/>
      <c r="R1339" s="146">
        <v>91156</v>
      </c>
      <c r="S1339" s="158"/>
      <c r="T1339" s="146">
        <v>23330</v>
      </c>
      <c r="U1339" s="158"/>
      <c r="V1339" s="146">
        <v>43378</v>
      </c>
      <c r="W1339" s="144">
        <f>SUM(M1339+P1339+R1339+T1339+V1339)</f>
        <v>227937</v>
      </c>
    </row>
  </sheetData>
  <autoFilter ref="A1:W1339"/>
  <mergeCells count="351">
    <mergeCell ref="D15:E15"/>
    <mergeCell ref="D18:E18"/>
    <mergeCell ref="D22:E22"/>
    <mergeCell ref="D24:E24"/>
    <mergeCell ref="D39:E39"/>
    <mergeCell ref="D40:E40"/>
    <mergeCell ref="D4:E4"/>
    <mergeCell ref="D7:E7"/>
    <mergeCell ref="D8:E8"/>
    <mergeCell ref="D10:E10"/>
    <mergeCell ref="D11:E11"/>
    <mergeCell ref="D14:E14"/>
    <mergeCell ref="D55:E55"/>
    <mergeCell ref="D61:E61"/>
    <mergeCell ref="D62:E62"/>
    <mergeCell ref="D68:E68"/>
    <mergeCell ref="D72:E72"/>
    <mergeCell ref="D75:E75"/>
    <mergeCell ref="D41:E41"/>
    <mergeCell ref="D44:E44"/>
    <mergeCell ref="D45:E45"/>
    <mergeCell ref="D50:E50"/>
    <mergeCell ref="D51:E51"/>
    <mergeCell ref="D53:E53"/>
    <mergeCell ref="D91:E91"/>
    <mergeCell ref="D105:E105"/>
    <mergeCell ref="D112:E112"/>
    <mergeCell ref="D113:E113"/>
    <mergeCell ref="D125:E125"/>
    <mergeCell ref="D128:E128"/>
    <mergeCell ref="D81:E81"/>
    <mergeCell ref="D82:E82"/>
    <mergeCell ref="D85:E85"/>
    <mergeCell ref="D86:E86"/>
    <mergeCell ref="D89:E89"/>
    <mergeCell ref="D90:E90"/>
    <mergeCell ref="D154:E154"/>
    <mergeCell ref="D155:E155"/>
    <mergeCell ref="D156:E156"/>
    <mergeCell ref="D157:E157"/>
    <mergeCell ref="D162:E162"/>
    <mergeCell ref="D163:E163"/>
    <mergeCell ref="D132:E132"/>
    <mergeCell ref="D143:E143"/>
    <mergeCell ref="D144:E144"/>
    <mergeCell ref="D147:E147"/>
    <mergeCell ref="D148:E148"/>
    <mergeCell ref="D151:E151"/>
    <mergeCell ref="D194:E194"/>
    <mergeCell ref="D197:E197"/>
    <mergeCell ref="D200:E200"/>
    <mergeCell ref="D203:E203"/>
    <mergeCell ref="D204:E204"/>
    <mergeCell ref="D210:E210"/>
    <mergeCell ref="D168:E168"/>
    <mergeCell ref="D178:E178"/>
    <mergeCell ref="D184:E184"/>
    <mergeCell ref="D185:E185"/>
    <mergeCell ref="D186:E186"/>
    <mergeCell ref="D187:E187"/>
    <mergeCell ref="D232:E232"/>
    <mergeCell ref="D238:E238"/>
    <mergeCell ref="D239:E239"/>
    <mergeCell ref="A251:A253"/>
    <mergeCell ref="D251:E251"/>
    <mergeCell ref="D252:E252"/>
    <mergeCell ref="D211:E211"/>
    <mergeCell ref="D214:E214"/>
    <mergeCell ref="D215:E215"/>
    <mergeCell ref="A218:A220"/>
    <mergeCell ref="D222:E222"/>
    <mergeCell ref="D231:E231"/>
    <mergeCell ref="D281:E281"/>
    <mergeCell ref="A283:A287"/>
    <mergeCell ref="D291:E291"/>
    <mergeCell ref="D293:E293"/>
    <mergeCell ref="D294:E294"/>
    <mergeCell ref="D297:E297"/>
    <mergeCell ref="D262:E262"/>
    <mergeCell ref="D268:E268"/>
    <mergeCell ref="D269:E269"/>
    <mergeCell ref="D270:E270"/>
    <mergeCell ref="D275:E275"/>
    <mergeCell ref="D276:E276"/>
    <mergeCell ref="D330:E330"/>
    <mergeCell ref="D338:E338"/>
    <mergeCell ref="D341:E341"/>
    <mergeCell ref="D344:E344"/>
    <mergeCell ref="A350:A352"/>
    <mergeCell ref="D350:E350"/>
    <mergeCell ref="D298:E298"/>
    <mergeCell ref="D307:E307"/>
    <mergeCell ref="D308:E308"/>
    <mergeCell ref="D313:E313"/>
    <mergeCell ref="A318:A320"/>
    <mergeCell ref="D322:E322"/>
    <mergeCell ref="D373:E373"/>
    <mergeCell ref="D383:E383"/>
    <mergeCell ref="D387:E387"/>
    <mergeCell ref="D395:E395"/>
    <mergeCell ref="D402:E402"/>
    <mergeCell ref="D403:E403"/>
    <mergeCell ref="D360:E360"/>
    <mergeCell ref="D364:E364"/>
    <mergeCell ref="D365:E365"/>
    <mergeCell ref="D366:E366"/>
    <mergeCell ref="D371:E371"/>
    <mergeCell ref="D372:E372"/>
    <mergeCell ref="D427:E427"/>
    <mergeCell ref="D428:E428"/>
    <mergeCell ref="D432:E432"/>
    <mergeCell ref="D440:E440"/>
    <mergeCell ref="D441:E441"/>
    <mergeCell ref="D450:E450"/>
    <mergeCell ref="D410:E410"/>
    <mergeCell ref="D411:E411"/>
    <mergeCell ref="D418:E418"/>
    <mergeCell ref="D419:E419"/>
    <mergeCell ref="D420:E420"/>
    <mergeCell ref="D421:E421"/>
    <mergeCell ref="D462:E462"/>
    <mergeCell ref="D472:E472"/>
    <mergeCell ref="D473:E473"/>
    <mergeCell ref="D477:E477"/>
    <mergeCell ref="D478:E478"/>
    <mergeCell ref="D500:E500"/>
    <mergeCell ref="D451:E451"/>
    <mergeCell ref="D457:E457"/>
    <mergeCell ref="D458:E458"/>
    <mergeCell ref="D459:E459"/>
    <mergeCell ref="D460:E460"/>
    <mergeCell ref="D461:E461"/>
    <mergeCell ref="D532:E532"/>
    <mergeCell ref="D541:E541"/>
    <mergeCell ref="D545:E545"/>
    <mergeCell ref="D546:E546"/>
    <mergeCell ref="D547:E547"/>
    <mergeCell ref="D559:E559"/>
    <mergeCell ref="D502:E502"/>
    <mergeCell ref="D508:E508"/>
    <mergeCell ref="D509:E509"/>
    <mergeCell ref="D510:E510"/>
    <mergeCell ref="D518:E518"/>
    <mergeCell ref="D523:E523"/>
    <mergeCell ref="D570:E570"/>
    <mergeCell ref="D571:E571"/>
    <mergeCell ref="D574:E574"/>
    <mergeCell ref="D578:E578"/>
    <mergeCell ref="D579:E579"/>
    <mergeCell ref="D580:E580"/>
    <mergeCell ref="D560:E560"/>
    <mergeCell ref="D561:E561"/>
    <mergeCell ref="D566:E566"/>
    <mergeCell ref="D567:E567"/>
    <mergeCell ref="D568:E568"/>
    <mergeCell ref="D569:E569"/>
    <mergeCell ref="D595:E595"/>
    <mergeCell ref="D596:E596"/>
    <mergeCell ref="D597:E597"/>
    <mergeCell ref="D598:E598"/>
    <mergeCell ref="D599:E599"/>
    <mergeCell ref="D600:E600"/>
    <mergeCell ref="D581:E581"/>
    <mergeCell ref="D582:E582"/>
    <mergeCell ref="D583:E583"/>
    <mergeCell ref="D584:E584"/>
    <mergeCell ref="D593:E593"/>
    <mergeCell ref="D594:E594"/>
    <mergeCell ref="D607:E607"/>
    <mergeCell ref="D608:E608"/>
    <mergeCell ref="D609:E609"/>
    <mergeCell ref="D610:E610"/>
    <mergeCell ref="D611:E611"/>
    <mergeCell ref="D612:E612"/>
    <mergeCell ref="D601:E601"/>
    <mergeCell ref="D602:E602"/>
    <mergeCell ref="D603:E603"/>
    <mergeCell ref="D604:E604"/>
    <mergeCell ref="D605:E605"/>
    <mergeCell ref="D606:E606"/>
    <mergeCell ref="A622:A628"/>
    <mergeCell ref="A655:A661"/>
    <mergeCell ref="D690:E690"/>
    <mergeCell ref="D698:E698"/>
    <mergeCell ref="D702:E702"/>
    <mergeCell ref="D709:E709"/>
    <mergeCell ref="D613:E613"/>
    <mergeCell ref="D614:E614"/>
    <mergeCell ref="D617:E617"/>
    <mergeCell ref="D618:E618"/>
    <mergeCell ref="D619:E619"/>
    <mergeCell ref="D620:E620"/>
    <mergeCell ref="D758:E758"/>
    <mergeCell ref="D764:E764"/>
    <mergeCell ref="D771:E771"/>
    <mergeCell ref="D772:E772"/>
    <mergeCell ref="D774:E774"/>
    <mergeCell ref="D778:E778"/>
    <mergeCell ref="D733:E733"/>
    <mergeCell ref="D737:E737"/>
    <mergeCell ref="D741:E741"/>
    <mergeCell ref="D747:E747"/>
    <mergeCell ref="D754:E754"/>
    <mergeCell ref="D757:E757"/>
    <mergeCell ref="D793:E793"/>
    <mergeCell ref="D809:E809"/>
    <mergeCell ref="D817:E817"/>
    <mergeCell ref="D822:E822"/>
    <mergeCell ref="D823:E823"/>
    <mergeCell ref="D830:E830"/>
    <mergeCell ref="D782:E782"/>
    <mergeCell ref="D783:E783"/>
    <mergeCell ref="D785:E785"/>
    <mergeCell ref="D787:E787"/>
    <mergeCell ref="D788:E788"/>
    <mergeCell ref="D792:E792"/>
    <mergeCell ref="D862:E862"/>
    <mergeCell ref="D864:E864"/>
    <mergeCell ref="D867:E867"/>
    <mergeCell ref="D869:E869"/>
    <mergeCell ref="D871:E871"/>
    <mergeCell ref="D876:E876"/>
    <mergeCell ref="D836:E836"/>
    <mergeCell ref="D839:E839"/>
    <mergeCell ref="D845:E845"/>
    <mergeCell ref="D850:E850"/>
    <mergeCell ref="D851:E851"/>
    <mergeCell ref="D857:E857"/>
    <mergeCell ref="D911:E911"/>
    <mergeCell ref="D917:E917"/>
    <mergeCell ref="D922:E922"/>
    <mergeCell ref="D927:E927"/>
    <mergeCell ref="D929:E929"/>
    <mergeCell ref="D930:E930"/>
    <mergeCell ref="D877:E877"/>
    <mergeCell ref="D878:E878"/>
    <mergeCell ref="D879:E879"/>
    <mergeCell ref="D892:E892"/>
    <mergeCell ref="D898:E898"/>
    <mergeCell ref="D906:E906"/>
    <mergeCell ref="D957:E957"/>
    <mergeCell ref="D960:E960"/>
    <mergeCell ref="A961:A962"/>
    <mergeCell ref="D963:E963"/>
    <mergeCell ref="D966:E966"/>
    <mergeCell ref="D967:E967"/>
    <mergeCell ref="D934:E934"/>
    <mergeCell ref="D935:E935"/>
    <mergeCell ref="D936:E936"/>
    <mergeCell ref="D940:E940"/>
    <mergeCell ref="D950:E950"/>
    <mergeCell ref="D951:E951"/>
    <mergeCell ref="D987:E987"/>
    <mergeCell ref="D994:E994"/>
    <mergeCell ref="D995:E995"/>
    <mergeCell ref="D1002:E1002"/>
    <mergeCell ref="D1004:E1004"/>
    <mergeCell ref="D1010:E1010"/>
    <mergeCell ref="D971:E971"/>
    <mergeCell ref="D973:E973"/>
    <mergeCell ref="D974:E974"/>
    <mergeCell ref="D981:E981"/>
    <mergeCell ref="D984:E984"/>
    <mergeCell ref="D986:E986"/>
    <mergeCell ref="D1042:E1042"/>
    <mergeCell ref="D1046:E1046"/>
    <mergeCell ref="D1064:E1064"/>
    <mergeCell ref="D1069:E1069"/>
    <mergeCell ref="D1072:E1072"/>
    <mergeCell ref="D1073:E1073"/>
    <mergeCell ref="D1013:E1013"/>
    <mergeCell ref="D1017:E1017"/>
    <mergeCell ref="D1024:E1024"/>
    <mergeCell ref="D1031:E1031"/>
    <mergeCell ref="D1040:E1040"/>
    <mergeCell ref="D1041:E1041"/>
    <mergeCell ref="D1124:E1124"/>
    <mergeCell ref="D1140:E1140"/>
    <mergeCell ref="D1146:E1146"/>
    <mergeCell ref="D1159:E1159"/>
    <mergeCell ref="D1161:E1161"/>
    <mergeCell ref="D1162:E1162"/>
    <mergeCell ref="D1087:E1087"/>
    <mergeCell ref="D1091:E1091"/>
    <mergeCell ref="D1093:E1093"/>
    <mergeCell ref="D1097:E1097"/>
    <mergeCell ref="D1115:E1115"/>
    <mergeCell ref="D1122:E1122"/>
    <mergeCell ref="D1181:E1181"/>
    <mergeCell ref="D1182:E1182"/>
    <mergeCell ref="D1188:E1188"/>
    <mergeCell ref="D1205:E1205"/>
    <mergeCell ref="D1209:E1209"/>
    <mergeCell ref="A1213:A1219"/>
    <mergeCell ref="D1217:E1217"/>
    <mergeCell ref="D1219:E1219"/>
    <mergeCell ref="D1163:E1163"/>
    <mergeCell ref="D1168:E1168"/>
    <mergeCell ref="D1174:E1174"/>
    <mergeCell ref="D1175:E1175"/>
    <mergeCell ref="D1177:E1177"/>
    <mergeCell ref="D1178:E1178"/>
    <mergeCell ref="D1238:E1238"/>
    <mergeCell ref="D1239:E1239"/>
    <mergeCell ref="D1240:E1240"/>
    <mergeCell ref="D1241:E1241"/>
    <mergeCell ref="D1243:E1243"/>
    <mergeCell ref="D1252:E1252"/>
    <mergeCell ref="D1220:E1220"/>
    <mergeCell ref="D1222:E1222"/>
    <mergeCell ref="D1223:E1223"/>
    <mergeCell ref="D1227:E1227"/>
    <mergeCell ref="D1236:E1236"/>
    <mergeCell ref="D1237:E1237"/>
    <mergeCell ref="D1290:E1290"/>
    <mergeCell ref="D1297:E1297"/>
    <mergeCell ref="D1301:E1301"/>
    <mergeCell ref="D1308:E1308"/>
    <mergeCell ref="D1309:E1309"/>
    <mergeCell ref="D1310:E1310"/>
    <mergeCell ref="D1259:E1259"/>
    <mergeCell ref="D1263:E1263"/>
    <mergeCell ref="D1264:E1264"/>
    <mergeCell ref="D1272:E1272"/>
    <mergeCell ref="D1281:E1281"/>
    <mergeCell ref="D1289:E1289"/>
    <mergeCell ref="D1317:E1317"/>
    <mergeCell ref="D1318:E1318"/>
    <mergeCell ref="D1319:E1319"/>
    <mergeCell ref="D1320:E1320"/>
    <mergeCell ref="D1321:E1321"/>
    <mergeCell ref="D1322:E1322"/>
    <mergeCell ref="D1311:E1311"/>
    <mergeCell ref="D1312:E1312"/>
    <mergeCell ref="D1313:E1313"/>
    <mergeCell ref="D1314:E1314"/>
    <mergeCell ref="D1315:E1315"/>
    <mergeCell ref="D1316:E1316"/>
    <mergeCell ref="D1337:E1337"/>
    <mergeCell ref="D1329:E1329"/>
    <mergeCell ref="D1330:E1330"/>
    <mergeCell ref="D1331:E1331"/>
    <mergeCell ref="D1332:E1332"/>
    <mergeCell ref="D1333:E1333"/>
    <mergeCell ref="D1334:E1334"/>
    <mergeCell ref="D1323:E1323"/>
    <mergeCell ref="D1324:E1324"/>
    <mergeCell ref="D1325:E1325"/>
    <mergeCell ref="D1326:E1326"/>
    <mergeCell ref="D1327:E1327"/>
    <mergeCell ref="D1328:E1328"/>
  </mergeCells>
  <phoneticPr fontId="2" type="noConversion"/>
  <pageMargins left="0.25" right="0.25" top="0.75" bottom="0.75" header="0.3" footer="0.3"/>
  <pageSetup paperSize="9" scale="53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103（雙週84）</vt:lpstr>
      <vt:lpstr>105變形工時</vt:lpstr>
      <vt:lpstr>'105變形工時'!Print_Area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蘇子涵</dc:creator>
  <cp:lastModifiedBy>林巧惠</cp:lastModifiedBy>
  <cp:lastPrinted>2022-01-20T08:49:35Z</cp:lastPrinted>
  <dcterms:created xsi:type="dcterms:W3CDTF">2021-02-19T06:03:30Z</dcterms:created>
  <dcterms:modified xsi:type="dcterms:W3CDTF">2022-01-21T00:44:11Z</dcterms:modified>
</cp:coreProperties>
</file>