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dj135\Desktop\最新版本-0117\"/>
    </mc:Choice>
  </mc:AlternateContent>
  <bookViews>
    <workbookView xWindow="0" yWindow="0" windowWidth="23784" windowHeight="4152"/>
  </bookViews>
  <sheets>
    <sheet name="103-104雙週84小時" sheetId="10" r:id="rId1"/>
    <sheet name="變形工時（被證25）" sheetId="9" r:id="rId2"/>
  </sheets>
  <definedNames>
    <definedName name="_xlnm._FilterDatabase" localSheetId="0" hidden="1">'103-104雙週84小時'!$A$1:$AA$491</definedName>
    <definedName name="_xlnm._FilterDatabase" localSheetId="1" hidden="1">'變形工時（被證25）'!$A$1:$W$982</definedName>
    <definedName name="_xlnm.Print_Titles" localSheetId="0">'103-104雙週84小時'!$1:$1</definedName>
    <definedName name="_xlnm.Print_Titles" localSheetId="1">'變形工時（被證25）'!$1:$1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65" i="10" l="1"/>
  <c r="T886" i="9"/>
  <c r="W982" i="9" l="1"/>
  <c r="W491" i="10"/>
  <c r="P459" i="10" l="1"/>
  <c r="P460" i="10"/>
  <c r="P458" i="10"/>
  <c r="P442" i="10"/>
  <c r="P443" i="10"/>
  <c r="P444" i="10"/>
  <c r="P441" i="10"/>
  <c r="P428" i="10"/>
  <c r="P427" i="10"/>
  <c r="P412" i="10"/>
  <c r="P396" i="10"/>
  <c r="P395" i="10"/>
  <c r="P362" i="10"/>
  <c r="P332" i="10"/>
  <c r="P252" i="10"/>
  <c r="P218" i="10"/>
  <c r="P204" i="10"/>
  <c r="P203" i="10"/>
  <c r="P186" i="10"/>
  <c r="P187" i="10"/>
  <c r="P188" i="10"/>
  <c r="P185" i="10"/>
  <c r="P123" i="10"/>
  <c r="P124" i="10"/>
  <c r="P122" i="10"/>
  <c r="P75" i="10"/>
  <c r="P76" i="10"/>
  <c r="P74" i="10"/>
  <c r="P43" i="10"/>
  <c r="P44" i="10"/>
  <c r="P42" i="10"/>
  <c r="P26" i="10"/>
  <c r="P27" i="10"/>
  <c r="P28" i="10"/>
  <c r="P25" i="10"/>
  <c r="P12" i="10"/>
  <c r="P882" i="9" l="1"/>
  <c r="P977" i="9" l="1"/>
  <c r="O977" i="9"/>
  <c r="N977" i="9"/>
  <c r="P976" i="9"/>
  <c r="O976" i="9"/>
  <c r="N976" i="9"/>
  <c r="O947" i="9"/>
  <c r="P947" i="9"/>
  <c r="N947" i="9"/>
  <c r="N946" i="9"/>
  <c r="O946" i="9"/>
  <c r="P946" i="9"/>
  <c r="N916" i="9"/>
  <c r="N917" i="9" s="1"/>
  <c r="O916" i="9"/>
  <c r="O917" i="9" s="1"/>
  <c r="P916" i="9"/>
  <c r="P917" i="9" s="1"/>
  <c r="N886" i="9"/>
  <c r="N887" i="9" s="1"/>
  <c r="O886" i="9"/>
  <c r="O887" i="9" s="1"/>
  <c r="P885" i="9"/>
  <c r="N766" i="9"/>
  <c r="N767" i="9" s="1"/>
  <c r="O766" i="9"/>
  <c r="O767" i="9" s="1"/>
  <c r="P765" i="9"/>
  <c r="P766" i="9" s="1"/>
  <c r="P767" i="9" s="1"/>
  <c r="P734" i="9"/>
  <c r="P735" i="9"/>
  <c r="O736" i="9"/>
  <c r="O737" i="9" s="1"/>
  <c r="N736" i="9"/>
  <c r="N737" i="9" s="1"/>
  <c r="N706" i="9"/>
  <c r="N707" i="9" s="1"/>
  <c r="O706" i="9"/>
  <c r="O707" i="9" s="1"/>
  <c r="P704" i="9"/>
  <c r="P705" i="9"/>
  <c r="N676" i="9"/>
  <c r="N677" i="9" s="1"/>
  <c r="O676" i="9"/>
  <c r="O677" i="9" s="1"/>
  <c r="P673" i="9"/>
  <c r="P675" i="9"/>
  <c r="N646" i="9"/>
  <c r="N647" i="9" s="1"/>
  <c r="O646" i="9"/>
  <c r="O647" i="9" s="1"/>
  <c r="P644" i="9"/>
  <c r="P645" i="9"/>
  <c r="N526" i="9"/>
  <c r="N527" i="9" s="1"/>
  <c r="O526" i="9"/>
  <c r="O527" i="9" s="1"/>
  <c r="P524" i="9"/>
  <c r="P525" i="9"/>
  <c r="N496" i="9"/>
  <c r="N497" i="9" s="1"/>
  <c r="O496" i="9"/>
  <c r="O497" i="9" s="1"/>
  <c r="P495" i="9"/>
  <c r="P496" i="9" s="1"/>
  <c r="P497" i="9" s="1"/>
  <c r="N376" i="9"/>
  <c r="N377" i="9" s="1"/>
  <c r="O376" i="9"/>
  <c r="O377" i="9" s="1"/>
  <c r="P374" i="9"/>
  <c r="P376" i="9" s="1"/>
  <c r="P377" i="9" s="1"/>
  <c r="P344" i="9"/>
  <c r="P345" i="9"/>
  <c r="N346" i="9"/>
  <c r="N347" i="9" s="1"/>
  <c r="O346" i="9"/>
  <c r="O347" i="9" s="1"/>
  <c r="P135" i="9"/>
  <c r="P132" i="9"/>
  <c r="N136" i="9"/>
  <c r="N137" i="9" s="1"/>
  <c r="O136" i="9"/>
  <c r="O137" i="9" s="1"/>
  <c r="N17" i="9"/>
  <c r="O17" i="9"/>
  <c r="P17" i="9"/>
  <c r="P7" i="9"/>
  <c r="P8" i="9"/>
  <c r="P6" i="9"/>
  <c r="N9" i="9"/>
  <c r="O9" i="9"/>
  <c r="P413" i="10"/>
  <c r="P414" i="10" s="1"/>
  <c r="P365" i="10"/>
  <c r="P366" i="10" s="1"/>
  <c r="P333" i="10"/>
  <c r="P334" i="10" s="1"/>
  <c r="P253" i="10"/>
  <c r="P254" i="10" s="1"/>
  <c r="O221" i="10"/>
  <c r="O222" i="10" s="1"/>
  <c r="N221" i="10"/>
  <c r="N222" i="10" s="1"/>
  <c r="O189" i="10"/>
  <c r="O190" i="10" s="1"/>
  <c r="N189" i="10"/>
  <c r="P173" i="10"/>
  <c r="P174" i="10" s="1"/>
  <c r="O173" i="10"/>
  <c r="O174" i="10" s="1"/>
  <c r="N173" i="10"/>
  <c r="N174" i="10" s="1"/>
  <c r="P157" i="10"/>
  <c r="P158" i="10" s="1"/>
  <c r="O157" i="10"/>
  <c r="O158" i="10" s="1"/>
  <c r="N157" i="10"/>
  <c r="N158" i="10" s="1"/>
  <c r="P141" i="10"/>
  <c r="P142" i="10" s="1"/>
  <c r="O141" i="10"/>
  <c r="O142" i="10" s="1"/>
  <c r="N141" i="10"/>
  <c r="N142" i="10" s="1"/>
  <c r="O125" i="10"/>
  <c r="O126" i="10" s="1"/>
  <c r="N125" i="10"/>
  <c r="P109" i="10"/>
  <c r="P110" i="10" s="1"/>
  <c r="O109" i="10"/>
  <c r="O110" i="10" s="1"/>
  <c r="N109" i="10"/>
  <c r="N110" i="10" s="1"/>
  <c r="P93" i="10"/>
  <c r="P94" i="10" s="1"/>
  <c r="O93" i="10"/>
  <c r="O94" i="10" s="1"/>
  <c r="N93" i="10"/>
  <c r="N94" i="10" s="1"/>
  <c r="O77" i="10"/>
  <c r="O78" i="10" s="1"/>
  <c r="N77" i="10"/>
  <c r="P61" i="10"/>
  <c r="P62" i="10" s="1"/>
  <c r="O61" i="10"/>
  <c r="O62" i="10" s="1"/>
  <c r="N61" i="10"/>
  <c r="N62" i="10" s="1"/>
  <c r="O45" i="10"/>
  <c r="O46" i="10" s="1"/>
  <c r="N45" i="10"/>
  <c r="O29" i="10"/>
  <c r="O30" i="10" s="1"/>
  <c r="N29" i="10"/>
  <c r="N13" i="10"/>
  <c r="N14" i="10" s="1"/>
  <c r="O13" i="10"/>
  <c r="O14" i="10" s="1"/>
  <c r="P477" i="10"/>
  <c r="P478" i="10" s="1"/>
  <c r="O477" i="10"/>
  <c r="O478" i="10" s="1"/>
  <c r="N477" i="10"/>
  <c r="N478" i="10" s="1"/>
  <c r="O461" i="10"/>
  <c r="O462" i="10" s="1"/>
  <c r="N461" i="10"/>
  <c r="O445" i="10"/>
  <c r="O446" i="10" s="1"/>
  <c r="N445" i="10"/>
  <c r="O429" i="10"/>
  <c r="O430" i="10" s="1"/>
  <c r="N429" i="10"/>
  <c r="O413" i="10"/>
  <c r="O414" i="10" s="1"/>
  <c r="N413" i="10"/>
  <c r="N414" i="10" s="1"/>
  <c r="O397" i="10"/>
  <c r="O398" i="10" s="1"/>
  <c r="N397" i="10"/>
  <c r="P381" i="10"/>
  <c r="P382" i="10" s="1"/>
  <c r="O381" i="10"/>
  <c r="O382" i="10" s="1"/>
  <c r="N381" i="10"/>
  <c r="N382" i="10" s="1"/>
  <c r="O365" i="10"/>
  <c r="O366" i="10" s="1"/>
  <c r="N365" i="10"/>
  <c r="N366" i="10" s="1"/>
  <c r="P349" i="10"/>
  <c r="P350" i="10" s="1"/>
  <c r="O349" i="10"/>
  <c r="O350" i="10" s="1"/>
  <c r="N349" i="10"/>
  <c r="N350" i="10" s="1"/>
  <c r="O333" i="10"/>
  <c r="O334" i="10" s="1"/>
  <c r="N333" i="10"/>
  <c r="N334" i="10" s="1"/>
  <c r="P317" i="10"/>
  <c r="P318" i="10" s="1"/>
  <c r="O317" i="10"/>
  <c r="O318" i="10" s="1"/>
  <c r="N317" i="10"/>
  <c r="N318" i="10" s="1"/>
  <c r="P301" i="10"/>
  <c r="P302" i="10" s="1"/>
  <c r="O301" i="10"/>
  <c r="O302" i="10" s="1"/>
  <c r="N301" i="10"/>
  <c r="N302" i="10" s="1"/>
  <c r="P285" i="10"/>
  <c r="P286" i="10" s="1"/>
  <c r="O285" i="10"/>
  <c r="O286" i="10" s="1"/>
  <c r="N285" i="10"/>
  <c r="N286" i="10" s="1"/>
  <c r="P269" i="10"/>
  <c r="P270" i="10" s="1"/>
  <c r="O269" i="10"/>
  <c r="O270" i="10" s="1"/>
  <c r="N269" i="10"/>
  <c r="N270" i="10" s="1"/>
  <c r="O253" i="10"/>
  <c r="O254" i="10" s="1"/>
  <c r="N253" i="10"/>
  <c r="N254" i="10" s="1"/>
  <c r="P221" i="10"/>
  <c r="P222" i="10" s="1"/>
  <c r="O205" i="10"/>
  <c r="O206" i="10" s="1"/>
  <c r="N205" i="10"/>
  <c r="Q109" i="10"/>
  <c r="Q93" i="10"/>
  <c r="Q94" i="10" s="1"/>
  <c r="P13" i="10"/>
  <c r="P14" i="10" s="1"/>
  <c r="N398" i="10" l="1"/>
  <c r="P398" i="10" s="1"/>
  <c r="P397" i="10"/>
  <c r="N190" i="10"/>
  <c r="P190" i="10" s="1"/>
  <c r="P189" i="10"/>
  <c r="N206" i="10"/>
  <c r="P206" i="10" s="1"/>
  <c r="P205" i="10"/>
  <c r="N462" i="10"/>
  <c r="P462" i="10" s="1"/>
  <c r="P461" i="10"/>
  <c r="N46" i="10"/>
  <c r="P46" i="10" s="1"/>
  <c r="P45" i="10"/>
  <c r="N126" i="10"/>
  <c r="P126" i="10" s="1"/>
  <c r="P125" i="10"/>
  <c r="N446" i="10"/>
  <c r="P446" i="10" s="1"/>
  <c r="P445" i="10"/>
  <c r="N430" i="10"/>
  <c r="P430" i="10" s="1"/>
  <c r="P429" i="10"/>
  <c r="N30" i="10"/>
  <c r="P30" i="10" s="1"/>
  <c r="P29" i="10"/>
  <c r="N78" i="10"/>
  <c r="P78" i="10" s="1"/>
  <c r="P77" i="10"/>
  <c r="P646" i="9"/>
  <c r="P647" i="9" s="1"/>
  <c r="P706" i="9"/>
  <c r="P707" i="9" s="1"/>
  <c r="P676" i="9"/>
  <c r="P677" i="9" s="1"/>
  <c r="O980" i="9"/>
  <c r="P9" i="9"/>
  <c r="P886" i="9"/>
  <c r="P887" i="9" s="1"/>
  <c r="N980" i="9"/>
  <c r="P346" i="9"/>
  <c r="P347" i="9" s="1"/>
  <c r="P526" i="9"/>
  <c r="P527" i="9" s="1"/>
  <c r="O981" i="9"/>
  <c r="P136" i="9"/>
  <c r="P137" i="9" s="1"/>
  <c r="N981" i="9"/>
  <c r="P736" i="9"/>
  <c r="P737" i="9" s="1"/>
  <c r="N488" i="10"/>
  <c r="N489" i="10" s="1"/>
  <c r="P488" i="10"/>
  <c r="P489" i="10" s="1"/>
  <c r="O488" i="10"/>
  <c r="O489" i="10" s="1"/>
  <c r="O490" i="10" s="1"/>
  <c r="Q377" i="9"/>
  <c r="Q167" i="9"/>
  <c r="Q137" i="9"/>
  <c r="Q77" i="9"/>
  <c r="N490" i="10" l="1"/>
  <c r="P981" i="9"/>
  <c r="P490" i="10"/>
  <c r="P980" i="9"/>
  <c r="V253" i="10" l="1"/>
  <c r="V254" i="10" s="1"/>
  <c r="U253" i="10"/>
  <c r="U254" i="10" s="1"/>
  <c r="T253" i="10"/>
  <c r="T254" i="10" s="1"/>
  <c r="S253" i="10"/>
  <c r="S254" i="10" s="1"/>
  <c r="R253" i="10"/>
  <c r="R254" i="10" s="1"/>
  <c r="Q253" i="10"/>
  <c r="Q254" i="10" s="1"/>
  <c r="G253" i="10"/>
  <c r="G254" i="10" s="1"/>
  <c r="G9" i="9" l="1"/>
  <c r="Q827" i="9"/>
  <c r="J674" i="9"/>
  <c r="U887" i="9" l="1"/>
  <c r="U557" i="9"/>
  <c r="U467" i="9"/>
  <c r="U437" i="9"/>
  <c r="U407" i="9"/>
  <c r="S377" i="9"/>
  <c r="U347" i="9"/>
  <c r="S347" i="9"/>
  <c r="Q347" i="9"/>
  <c r="Q287" i="9"/>
  <c r="S197" i="9"/>
  <c r="Q197" i="9"/>
  <c r="S167" i="9"/>
  <c r="S137" i="9"/>
  <c r="S107" i="9"/>
  <c r="Q107" i="9"/>
  <c r="S77" i="9"/>
  <c r="S47" i="9"/>
  <c r="J59" i="9" l="1"/>
  <c r="J60" i="9"/>
  <c r="J90" i="9"/>
  <c r="J143" i="9"/>
  <c r="J159" i="9"/>
  <c r="J178" i="9"/>
  <c r="J182" i="9"/>
  <c r="J225" i="9"/>
  <c r="J241" i="9"/>
  <c r="J272" i="9"/>
  <c r="J284" i="9"/>
  <c r="J292" i="9"/>
  <c r="J302" i="9"/>
  <c r="J351" i="9"/>
  <c r="J358" i="9"/>
  <c r="J382" i="9"/>
  <c r="J383" i="9"/>
  <c r="J398" i="9"/>
  <c r="J426" i="9"/>
  <c r="J428" i="9"/>
  <c r="J442" i="9"/>
  <c r="J449" i="9"/>
  <c r="J450" i="9"/>
  <c r="J451" i="9"/>
  <c r="J452" i="9"/>
  <c r="J457" i="9"/>
  <c r="J463" i="9"/>
  <c r="J523" i="9"/>
  <c r="J533" i="9"/>
  <c r="J543" i="9"/>
  <c r="J544" i="9"/>
  <c r="J546" i="9"/>
  <c r="J561" i="9"/>
  <c r="J562" i="9"/>
  <c r="J568" i="9"/>
  <c r="J569" i="9"/>
  <c r="J570" i="9"/>
  <c r="J571" i="9"/>
  <c r="J572" i="9"/>
  <c r="J575" i="9"/>
  <c r="J577" i="9"/>
  <c r="J579" i="9"/>
  <c r="J581" i="9"/>
  <c r="J582" i="9"/>
  <c r="J584" i="9"/>
  <c r="J585" i="9"/>
  <c r="J593" i="9"/>
  <c r="J595" i="9"/>
  <c r="J600" i="9"/>
  <c r="J602" i="9"/>
  <c r="J605" i="9"/>
  <c r="J610" i="9"/>
  <c r="J623" i="9"/>
  <c r="J624" i="9"/>
  <c r="J637" i="9"/>
  <c r="J652" i="9"/>
  <c r="J653" i="9"/>
  <c r="J660" i="9"/>
  <c r="J661" i="9"/>
  <c r="J665" i="9"/>
  <c r="J667" i="9"/>
  <c r="J681" i="9"/>
  <c r="J682" i="9"/>
  <c r="J690" i="9"/>
  <c r="J697" i="9"/>
  <c r="J698" i="9"/>
  <c r="J708" i="9"/>
  <c r="J711" i="9"/>
  <c r="J720" i="9"/>
  <c r="J724" i="9"/>
  <c r="J725" i="9"/>
  <c r="J726" i="9"/>
  <c r="J741" i="9"/>
  <c r="J742" i="9"/>
  <c r="J744" i="9"/>
  <c r="J745" i="9"/>
  <c r="J746" i="9"/>
  <c r="J747" i="9"/>
  <c r="J748" i="9"/>
  <c r="J749" i="9"/>
  <c r="J751" i="9"/>
  <c r="J764" i="9"/>
  <c r="J765" i="9"/>
  <c r="J769" i="9"/>
  <c r="J770" i="9"/>
  <c r="J772" i="9"/>
  <c r="J776" i="9"/>
  <c r="J777" i="9"/>
  <c r="J778" i="9"/>
  <c r="J784" i="9"/>
  <c r="J788" i="9"/>
  <c r="J789" i="9"/>
  <c r="J790" i="9"/>
  <c r="J792" i="9"/>
  <c r="J794" i="9"/>
  <c r="J801" i="9"/>
  <c r="J802" i="9"/>
  <c r="J812" i="9"/>
  <c r="J822" i="9"/>
  <c r="J823" i="9"/>
  <c r="J825" i="9"/>
  <c r="J830" i="9"/>
  <c r="J831" i="9"/>
  <c r="J832" i="9"/>
  <c r="J833" i="9"/>
  <c r="J834" i="9"/>
  <c r="J835" i="9"/>
  <c r="J836" i="9"/>
  <c r="J851" i="9"/>
  <c r="J853" i="9"/>
  <c r="J868" i="9"/>
  <c r="J870" i="9"/>
  <c r="J876" i="9"/>
  <c r="J877" i="9"/>
  <c r="J881" i="9"/>
  <c r="J883" i="9"/>
  <c r="J891" i="9"/>
  <c r="J892" i="9"/>
  <c r="J897" i="9"/>
  <c r="J901" i="9"/>
  <c r="J906" i="9"/>
  <c r="J907" i="9"/>
  <c r="J909" i="9"/>
  <c r="J911" i="9"/>
  <c r="J914" i="9"/>
  <c r="J921" i="9"/>
  <c r="J922" i="9"/>
  <c r="J928" i="9"/>
  <c r="J932" i="9"/>
  <c r="J936" i="9"/>
  <c r="J937" i="9"/>
  <c r="J938" i="9"/>
  <c r="J939" i="9"/>
  <c r="J944" i="9"/>
  <c r="J945" i="9"/>
  <c r="J948" i="9"/>
  <c r="J949" i="9"/>
  <c r="J950" i="9"/>
  <c r="J951" i="9"/>
  <c r="J952" i="9"/>
  <c r="J953" i="9"/>
  <c r="J954" i="9"/>
  <c r="J955" i="9"/>
  <c r="Q467" i="9"/>
  <c r="S466" i="9"/>
  <c r="S467" i="9" s="1"/>
  <c r="T466" i="9"/>
  <c r="T467" i="9" s="1"/>
  <c r="Q976" i="9"/>
  <c r="R976" i="9"/>
  <c r="S976" i="9"/>
  <c r="T976" i="9"/>
  <c r="U976" i="9"/>
  <c r="V976" i="9"/>
  <c r="Q946" i="9"/>
  <c r="Q947" i="9" s="1"/>
  <c r="R946" i="9"/>
  <c r="R947" i="9" s="1"/>
  <c r="S946" i="9"/>
  <c r="S947" i="9" s="1"/>
  <c r="T946" i="9"/>
  <c r="T947" i="9" s="1"/>
  <c r="U946" i="9"/>
  <c r="U947" i="9" s="1"/>
  <c r="V946" i="9"/>
  <c r="V947" i="9" s="1"/>
  <c r="Q856" i="9"/>
  <c r="Q857" i="9" s="1"/>
  <c r="R856" i="9"/>
  <c r="R857" i="9" s="1"/>
  <c r="S856" i="9"/>
  <c r="S857" i="9" s="1"/>
  <c r="T856" i="9"/>
  <c r="T857" i="9" s="1"/>
  <c r="U856" i="9"/>
  <c r="U857" i="9" s="1"/>
  <c r="V856" i="9"/>
  <c r="V857" i="9" s="1"/>
  <c r="S827" i="9"/>
  <c r="U826" i="9"/>
  <c r="U827" i="9" s="1"/>
  <c r="V826" i="9"/>
  <c r="V827" i="9" s="1"/>
  <c r="Q796" i="9"/>
  <c r="Q797" i="9" s="1"/>
  <c r="R796" i="9"/>
  <c r="R797" i="9" s="1"/>
  <c r="S796" i="9"/>
  <c r="S797" i="9" s="1"/>
  <c r="T796" i="9"/>
  <c r="T797" i="9" s="1"/>
  <c r="U796" i="9"/>
  <c r="U797" i="9" s="1"/>
  <c r="V796" i="9"/>
  <c r="V797" i="9" s="1"/>
  <c r="Q766" i="9"/>
  <c r="Q767" i="9" s="1"/>
  <c r="R766" i="9"/>
  <c r="R767" i="9" s="1"/>
  <c r="S766" i="9"/>
  <c r="S767" i="9" s="1"/>
  <c r="T766" i="9"/>
  <c r="T767" i="9" s="1"/>
  <c r="U766" i="9"/>
  <c r="U767" i="9" s="1"/>
  <c r="V766" i="9"/>
  <c r="V767" i="9" s="1"/>
  <c r="Q737" i="9"/>
  <c r="S737" i="9"/>
  <c r="U736" i="9"/>
  <c r="U737" i="9" s="1"/>
  <c r="V736" i="9"/>
  <c r="V737" i="9" s="1"/>
  <c r="S706" i="9"/>
  <c r="S707" i="9" s="1"/>
  <c r="T706" i="9"/>
  <c r="T707" i="9" s="1"/>
  <c r="U706" i="9"/>
  <c r="U707" i="9" s="1"/>
  <c r="V706" i="9"/>
  <c r="V707" i="9" s="1"/>
  <c r="Q677" i="9"/>
  <c r="S676" i="9"/>
  <c r="S677" i="9" s="1"/>
  <c r="T676" i="9"/>
  <c r="T677" i="9" s="1"/>
  <c r="U676" i="9"/>
  <c r="U677" i="9" s="1"/>
  <c r="V676" i="9"/>
  <c r="V677" i="9" s="1"/>
  <c r="Q647" i="9"/>
  <c r="S647" i="9"/>
  <c r="U646" i="9"/>
  <c r="U647" i="9" s="1"/>
  <c r="V646" i="9"/>
  <c r="V647" i="9" s="1"/>
  <c r="Q617" i="9"/>
  <c r="S616" i="9"/>
  <c r="S617" i="9" s="1"/>
  <c r="T616" i="9"/>
  <c r="T617" i="9" s="1"/>
  <c r="U616" i="9"/>
  <c r="U617" i="9" s="1"/>
  <c r="V616" i="9"/>
  <c r="V617" i="9" s="1"/>
  <c r="Q586" i="9"/>
  <c r="Q587" i="9" s="1"/>
  <c r="R586" i="9"/>
  <c r="R587" i="9" s="1"/>
  <c r="S586" i="9"/>
  <c r="S587" i="9" s="1"/>
  <c r="T586" i="9"/>
  <c r="T587" i="9" s="1"/>
  <c r="U586" i="9"/>
  <c r="U587" i="9" s="1"/>
  <c r="V586" i="9"/>
  <c r="V587" i="9" s="1"/>
  <c r="Q557" i="9"/>
  <c r="S557" i="9"/>
  <c r="Q526" i="9"/>
  <c r="Q527" i="9" s="1"/>
  <c r="R526" i="9"/>
  <c r="R527" i="9" s="1"/>
  <c r="S527" i="9"/>
  <c r="U526" i="9"/>
  <c r="U527" i="9" s="1"/>
  <c r="V526" i="9"/>
  <c r="V527" i="9" s="1"/>
  <c r="Q497" i="9"/>
  <c r="S497" i="9"/>
  <c r="T496" i="9"/>
  <c r="T497" i="9" s="1"/>
  <c r="U496" i="9"/>
  <c r="U497" i="9" s="1"/>
  <c r="V496" i="9"/>
  <c r="V497" i="9" s="1"/>
  <c r="T977" i="9" l="1"/>
  <c r="S977" i="9"/>
  <c r="V977" i="9"/>
  <c r="R977" i="9"/>
  <c r="U977" i="9"/>
  <c r="Q977" i="9"/>
  <c r="Q437" i="9"/>
  <c r="S437" i="9"/>
  <c r="Q406" i="9"/>
  <c r="Q407" i="9" s="1"/>
  <c r="R406" i="9"/>
  <c r="R407" i="9" s="1"/>
  <c r="S406" i="9"/>
  <c r="S407" i="9" s="1"/>
  <c r="T406" i="9"/>
  <c r="T407" i="9" s="1"/>
  <c r="U376" i="9"/>
  <c r="U377" i="9" s="1"/>
  <c r="V376" i="9"/>
  <c r="V377" i="9" s="1"/>
  <c r="Q316" i="9" l="1"/>
  <c r="Q317" i="9" s="1"/>
  <c r="R316" i="9"/>
  <c r="R317" i="9" s="1"/>
  <c r="S316" i="9"/>
  <c r="S317" i="9" s="1"/>
  <c r="T316" i="9"/>
  <c r="T317" i="9" s="1"/>
  <c r="U316" i="9"/>
  <c r="U317" i="9" s="1"/>
  <c r="V316" i="9"/>
  <c r="V317" i="9" s="1"/>
  <c r="S286" i="9"/>
  <c r="S287" i="9" s="1"/>
  <c r="T286" i="9"/>
  <c r="T287" i="9" s="1"/>
  <c r="U286" i="9"/>
  <c r="U287" i="9" s="1"/>
  <c r="V286" i="9"/>
  <c r="V287" i="9" s="1"/>
  <c r="Q256" i="9"/>
  <c r="Q257" i="9" s="1"/>
  <c r="R256" i="9"/>
  <c r="R257" i="9" s="1"/>
  <c r="S256" i="9"/>
  <c r="S257" i="9" s="1"/>
  <c r="T256" i="9"/>
  <c r="T257" i="9" s="1"/>
  <c r="U256" i="9"/>
  <c r="U257" i="9" s="1"/>
  <c r="V256" i="9"/>
  <c r="V257" i="9" s="1"/>
  <c r="Q226" i="9"/>
  <c r="Q227" i="9" s="1"/>
  <c r="R226" i="9"/>
  <c r="R227" i="9" s="1"/>
  <c r="S226" i="9"/>
  <c r="S227" i="9" s="1"/>
  <c r="T226" i="9"/>
  <c r="T227" i="9" s="1"/>
  <c r="U226" i="9"/>
  <c r="U227" i="9" s="1"/>
  <c r="V226" i="9"/>
  <c r="V227" i="9" s="1"/>
  <c r="U196" i="9"/>
  <c r="U197" i="9" s="1"/>
  <c r="V196" i="9"/>
  <c r="V197" i="9" s="1"/>
  <c r="U166" i="9"/>
  <c r="U167" i="9" s="1"/>
  <c r="V166" i="9"/>
  <c r="V167" i="9" s="1"/>
  <c r="U136" i="9"/>
  <c r="U137" i="9" s="1"/>
  <c r="V136" i="9"/>
  <c r="V137" i="9" s="1"/>
  <c r="U106" i="9"/>
  <c r="U107" i="9" s="1"/>
  <c r="V106" i="9"/>
  <c r="V107" i="9" s="1"/>
  <c r="Q46" i="9"/>
  <c r="Q47" i="9" s="1"/>
  <c r="R46" i="9"/>
  <c r="R47" i="9" s="1"/>
  <c r="U46" i="9"/>
  <c r="U47" i="9" s="1"/>
  <c r="V46" i="9"/>
  <c r="V47" i="9" s="1"/>
  <c r="U76" i="9"/>
  <c r="U77" i="9" s="1"/>
  <c r="V76" i="9"/>
  <c r="V77" i="9" s="1"/>
  <c r="Q887" i="9" l="1"/>
  <c r="S887" i="9"/>
  <c r="Q916" i="9"/>
  <c r="R916" i="9"/>
  <c r="S916" i="9"/>
  <c r="T916" i="9"/>
  <c r="U916" i="9"/>
  <c r="V916" i="9"/>
  <c r="Q17" i="9"/>
  <c r="R17" i="9"/>
  <c r="S17" i="9"/>
  <c r="T17" i="9"/>
  <c r="U17" i="9"/>
  <c r="V17" i="9"/>
  <c r="G17" i="9"/>
  <c r="Q9" i="9"/>
  <c r="R9" i="9"/>
  <c r="S9" i="9"/>
  <c r="T9" i="9"/>
  <c r="U9" i="9"/>
  <c r="V9" i="9"/>
  <c r="U414" i="10"/>
  <c r="S414" i="10"/>
  <c r="Q414" i="10"/>
  <c r="U430" i="10"/>
  <c r="R445" i="10"/>
  <c r="R446" i="10" s="1"/>
  <c r="S446" i="10"/>
  <c r="U446" i="10"/>
  <c r="Q446" i="10"/>
  <c r="Q462" i="10"/>
  <c r="U398" i="10"/>
  <c r="S382" i="10"/>
  <c r="S302" i="10"/>
  <c r="Q302" i="10"/>
  <c r="S286" i="10"/>
  <c r="U222" i="10"/>
  <c r="S206" i="10"/>
  <c r="Q206" i="10"/>
  <c r="U190" i="10"/>
  <c r="M102" i="10"/>
  <c r="M64" i="10"/>
  <c r="M63" i="10"/>
  <c r="M52" i="10"/>
  <c r="M53" i="10"/>
  <c r="M58" i="10"/>
  <c r="M59" i="10"/>
  <c r="M60" i="10"/>
  <c r="S46" i="10"/>
  <c r="U30" i="10"/>
  <c r="S14" i="10"/>
  <c r="Q488" i="10"/>
  <c r="Q489" i="10" s="1"/>
  <c r="R488" i="10"/>
  <c r="R489" i="10" s="1"/>
  <c r="S488" i="10"/>
  <c r="S489" i="10" s="1"/>
  <c r="T488" i="10"/>
  <c r="T489" i="10" s="1"/>
  <c r="U488" i="10"/>
  <c r="U489" i="10" s="1"/>
  <c r="V488" i="10"/>
  <c r="V489" i="10" s="1"/>
  <c r="G488" i="10"/>
  <c r="G489" i="10" s="1"/>
  <c r="V477" i="10"/>
  <c r="V478" i="10" s="1"/>
  <c r="U477" i="10"/>
  <c r="U478" i="10" s="1"/>
  <c r="T477" i="10"/>
  <c r="T478" i="10" s="1"/>
  <c r="S477" i="10"/>
  <c r="S478" i="10" s="1"/>
  <c r="R477" i="10"/>
  <c r="R478" i="10" s="1"/>
  <c r="Q477" i="10"/>
  <c r="Q478" i="10" s="1"/>
  <c r="G477" i="10"/>
  <c r="G478" i="10" s="1"/>
  <c r="V461" i="10"/>
  <c r="V462" i="10" s="1"/>
  <c r="U461" i="10"/>
  <c r="U462" i="10" s="1"/>
  <c r="T461" i="10"/>
  <c r="T462" i="10" s="1"/>
  <c r="S461" i="10"/>
  <c r="S462" i="10" s="1"/>
  <c r="R461" i="10"/>
  <c r="R462" i="10" s="1"/>
  <c r="G461" i="10"/>
  <c r="G462" i="10" s="1"/>
  <c r="G445" i="10"/>
  <c r="G446" i="10" s="1"/>
  <c r="S430" i="10"/>
  <c r="R429" i="10"/>
  <c r="R430" i="10" s="1"/>
  <c r="Q430" i="10"/>
  <c r="G429" i="10"/>
  <c r="G430" i="10" s="1"/>
  <c r="R413" i="10"/>
  <c r="R414" i="10" s="1"/>
  <c r="G413" i="10"/>
  <c r="G414" i="10" s="1"/>
  <c r="S398" i="10"/>
  <c r="R397" i="10"/>
  <c r="R398" i="10" s="1"/>
  <c r="Q397" i="10"/>
  <c r="Q398" i="10" s="1"/>
  <c r="G397" i="10"/>
  <c r="G398" i="10" s="1"/>
  <c r="U382" i="10"/>
  <c r="R381" i="10"/>
  <c r="R382" i="10" s="1"/>
  <c r="Q381" i="10"/>
  <c r="Q382" i="10" s="1"/>
  <c r="G381" i="10"/>
  <c r="G382" i="10" s="1"/>
  <c r="V365" i="10"/>
  <c r="V366" i="10" s="1"/>
  <c r="U365" i="10"/>
  <c r="U366" i="10" s="1"/>
  <c r="S366" i="10"/>
  <c r="R365" i="10"/>
  <c r="R366" i="10" s="1"/>
  <c r="Q365" i="10"/>
  <c r="Q366" i="10" s="1"/>
  <c r="G365" i="10"/>
  <c r="G366" i="10" s="1"/>
  <c r="V349" i="10"/>
  <c r="V350" i="10" s="1"/>
  <c r="U349" i="10"/>
  <c r="U350" i="10" s="1"/>
  <c r="T349" i="10"/>
  <c r="T350" i="10" s="1"/>
  <c r="S349" i="10"/>
  <c r="S350" i="10" s="1"/>
  <c r="R349" i="10"/>
  <c r="R350" i="10" s="1"/>
  <c r="Q349" i="10"/>
  <c r="Q350" i="10" s="1"/>
  <c r="G349" i="10"/>
  <c r="G350" i="10" s="1"/>
  <c r="V333" i="10"/>
  <c r="V334" i="10" s="1"/>
  <c r="U333" i="10"/>
  <c r="U334" i="10" s="1"/>
  <c r="S334" i="10"/>
  <c r="R333" i="10"/>
  <c r="R334" i="10" s="1"/>
  <c r="Q333" i="10"/>
  <c r="Q334" i="10" s="1"/>
  <c r="G333" i="10"/>
  <c r="G334" i="10" s="1"/>
  <c r="V317" i="10"/>
  <c r="V318" i="10" s="1"/>
  <c r="U317" i="10"/>
  <c r="U318" i="10" s="1"/>
  <c r="S318" i="10"/>
  <c r="R317" i="10"/>
  <c r="R318" i="10" s="1"/>
  <c r="Q317" i="10"/>
  <c r="Q318" i="10" s="1"/>
  <c r="G317" i="10"/>
  <c r="G318" i="10" s="1"/>
  <c r="V301" i="10"/>
  <c r="V302" i="10" s="1"/>
  <c r="U301" i="10"/>
  <c r="U302" i="10" s="1"/>
  <c r="R301" i="10"/>
  <c r="R302" i="10" s="1"/>
  <c r="G301" i="10"/>
  <c r="G302" i="10" s="1"/>
  <c r="V285" i="10"/>
  <c r="V286" i="10" s="1"/>
  <c r="U285" i="10"/>
  <c r="U286" i="10" s="1"/>
  <c r="R285" i="10"/>
  <c r="R286" i="10" s="1"/>
  <c r="Q286" i="10"/>
  <c r="G285" i="10"/>
  <c r="G286" i="10" s="1"/>
  <c r="U269" i="10"/>
  <c r="U270" i="10" s="1"/>
  <c r="T269" i="10"/>
  <c r="T270" i="10" s="1"/>
  <c r="S269" i="10"/>
  <c r="S270" i="10" s="1"/>
  <c r="R269" i="10"/>
  <c r="R270" i="10" s="1"/>
  <c r="Q269" i="10"/>
  <c r="Q270" i="10" s="1"/>
  <c r="G269" i="10"/>
  <c r="G270" i="10" s="1"/>
  <c r="V237" i="10"/>
  <c r="V238" i="10" s="1"/>
  <c r="U237" i="10"/>
  <c r="U238" i="10" s="1"/>
  <c r="T237" i="10"/>
  <c r="T238" i="10" s="1"/>
  <c r="S237" i="10"/>
  <c r="S238" i="10" s="1"/>
  <c r="R237" i="10"/>
  <c r="R238" i="10" s="1"/>
  <c r="Q237" i="10"/>
  <c r="Q238" i="10" s="1"/>
  <c r="G237" i="10"/>
  <c r="G238" i="10" s="1"/>
  <c r="T221" i="10"/>
  <c r="T222" i="10" s="1"/>
  <c r="S221" i="10"/>
  <c r="S222" i="10" s="1"/>
  <c r="R221" i="10"/>
  <c r="R222" i="10" s="1"/>
  <c r="Q221" i="10"/>
  <c r="Q222" i="10" s="1"/>
  <c r="G221" i="10"/>
  <c r="G222" i="10" s="1"/>
  <c r="V205" i="10"/>
  <c r="V206" i="10" s="1"/>
  <c r="U205" i="10"/>
  <c r="U206" i="10" s="1"/>
  <c r="R205" i="10"/>
  <c r="R206" i="10" s="1"/>
  <c r="G205" i="10"/>
  <c r="G206" i="10" s="1"/>
  <c r="S190" i="10"/>
  <c r="R189" i="10"/>
  <c r="R190" i="10" s="1"/>
  <c r="Q189" i="10"/>
  <c r="Q190" i="10" s="1"/>
  <c r="G189" i="10"/>
  <c r="G190" i="10" s="1"/>
  <c r="U173" i="10"/>
  <c r="U174" i="10" s="1"/>
  <c r="T173" i="10"/>
  <c r="T174" i="10" s="1"/>
  <c r="S173" i="10"/>
  <c r="S174" i="10" s="1"/>
  <c r="R173" i="10"/>
  <c r="R174" i="10" s="1"/>
  <c r="Q173" i="10"/>
  <c r="Q174" i="10" s="1"/>
  <c r="G173" i="10"/>
  <c r="G174" i="10" s="1"/>
  <c r="V157" i="10"/>
  <c r="V158" i="10" s="1"/>
  <c r="U157" i="10"/>
  <c r="U158" i="10" s="1"/>
  <c r="T157" i="10"/>
  <c r="T158" i="10" s="1"/>
  <c r="S157" i="10"/>
  <c r="S158" i="10" s="1"/>
  <c r="R157" i="10"/>
  <c r="R158" i="10" s="1"/>
  <c r="Q157" i="10"/>
  <c r="Q158" i="10" s="1"/>
  <c r="G157" i="10"/>
  <c r="G158" i="10" s="1"/>
  <c r="U141" i="10"/>
  <c r="U142" i="10" s="1"/>
  <c r="T141" i="10"/>
  <c r="T142" i="10" s="1"/>
  <c r="S141" i="10"/>
  <c r="S142" i="10" s="1"/>
  <c r="R141" i="10"/>
  <c r="R142" i="10" s="1"/>
  <c r="Q141" i="10"/>
  <c r="Q142" i="10" s="1"/>
  <c r="G141" i="10"/>
  <c r="G142" i="10" s="1"/>
  <c r="V125" i="10"/>
  <c r="V126" i="10" s="1"/>
  <c r="U125" i="10"/>
  <c r="U126" i="10" s="1"/>
  <c r="S126" i="10"/>
  <c r="R125" i="10"/>
  <c r="R126" i="10" s="1"/>
  <c r="G125" i="10"/>
  <c r="G126" i="10" s="1"/>
  <c r="V109" i="10"/>
  <c r="V110" i="10" s="1"/>
  <c r="U109" i="10"/>
  <c r="U110" i="10" s="1"/>
  <c r="T109" i="10"/>
  <c r="T110" i="10" s="1"/>
  <c r="S109" i="10"/>
  <c r="S110" i="10" s="1"/>
  <c r="R109" i="10"/>
  <c r="R110" i="10" s="1"/>
  <c r="Q110" i="10"/>
  <c r="G109" i="10"/>
  <c r="G110" i="10" s="1"/>
  <c r="V93" i="10"/>
  <c r="V94" i="10" s="1"/>
  <c r="U93" i="10"/>
  <c r="U94" i="10" s="1"/>
  <c r="T93" i="10"/>
  <c r="T94" i="10" s="1"/>
  <c r="S93" i="10"/>
  <c r="S94" i="10" s="1"/>
  <c r="R93" i="10"/>
  <c r="R94" i="10" s="1"/>
  <c r="G93" i="10"/>
  <c r="G94" i="10" s="1"/>
  <c r="U78" i="10"/>
  <c r="T77" i="10"/>
  <c r="T78" i="10" s="1"/>
  <c r="S77" i="10"/>
  <c r="S78" i="10" s="1"/>
  <c r="R77" i="10"/>
  <c r="R78" i="10" s="1"/>
  <c r="Q77" i="10"/>
  <c r="Q78" i="10" s="1"/>
  <c r="G77" i="10"/>
  <c r="G78" i="10" s="1"/>
  <c r="V61" i="10"/>
  <c r="V62" i="10" s="1"/>
  <c r="U61" i="10"/>
  <c r="U62" i="10" s="1"/>
  <c r="T61" i="10"/>
  <c r="T62" i="10" s="1"/>
  <c r="S61" i="10"/>
  <c r="S62" i="10" s="1"/>
  <c r="R61" i="10"/>
  <c r="R62" i="10" s="1"/>
  <c r="Q61" i="10"/>
  <c r="Q62" i="10" s="1"/>
  <c r="G61" i="10"/>
  <c r="G62" i="10" s="1"/>
  <c r="U45" i="10"/>
  <c r="U46" i="10" s="1"/>
  <c r="V45" i="10"/>
  <c r="V46" i="10" s="1"/>
  <c r="R45" i="10"/>
  <c r="R46" i="10" s="1"/>
  <c r="Q45" i="10"/>
  <c r="Q46" i="10" s="1"/>
  <c r="G45" i="10"/>
  <c r="G46" i="10" s="1"/>
  <c r="M28" i="10"/>
  <c r="Q29" i="10"/>
  <c r="Q30" i="10" s="1"/>
  <c r="R29" i="10"/>
  <c r="R30" i="10" s="1"/>
  <c r="S30" i="10"/>
  <c r="Q13" i="10"/>
  <c r="Q14" i="10" s="1"/>
  <c r="R13" i="10"/>
  <c r="R14" i="10" s="1"/>
  <c r="U13" i="10"/>
  <c r="U14" i="10" s="1"/>
  <c r="V13" i="10"/>
  <c r="V14" i="10" s="1"/>
  <c r="G13" i="10"/>
  <c r="G14" i="10" s="1"/>
  <c r="G29" i="10"/>
  <c r="G30" i="10" s="1"/>
  <c r="V269" i="10"/>
  <c r="V270" i="10" s="1"/>
  <c r="V141" i="10"/>
  <c r="V142" i="10" s="1"/>
  <c r="Y487" i="10"/>
  <c r="Z487" i="10" s="1"/>
  <c r="M487" i="10"/>
  <c r="Y486" i="10"/>
  <c r="Z486" i="10" s="1"/>
  <c r="H486" i="10"/>
  <c r="I486" i="10" s="1"/>
  <c r="J486" i="10" s="1"/>
  <c r="Y485" i="10"/>
  <c r="Z485" i="10" s="1"/>
  <c r="H485" i="10"/>
  <c r="I485" i="10" s="1"/>
  <c r="J485" i="10" s="1"/>
  <c r="K485" i="10" s="1"/>
  <c r="L485" i="10" s="1"/>
  <c r="Z484" i="10"/>
  <c r="M484" i="10"/>
  <c r="Z483" i="10"/>
  <c r="M483" i="10"/>
  <c r="Z482" i="10"/>
  <c r="M482" i="10"/>
  <c r="Z481" i="10"/>
  <c r="M481" i="10"/>
  <c r="Z480" i="10"/>
  <c r="M480" i="10"/>
  <c r="Y479" i="10"/>
  <c r="Z479" i="10" s="1"/>
  <c r="M479" i="10"/>
  <c r="Z476" i="10"/>
  <c r="M476" i="10"/>
  <c r="Y475" i="10"/>
  <c r="Z475" i="10" s="1"/>
  <c r="H475" i="10"/>
  <c r="I475" i="10" s="1"/>
  <c r="J475" i="10" s="1"/>
  <c r="Y474" i="10"/>
  <c r="Z474" i="10" s="1"/>
  <c r="H474" i="10"/>
  <c r="I474" i="10" s="1"/>
  <c r="J474" i="10" s="1"/>
  <c r="Y473" i="10"/>
  <c r="Z473" i="10" s="1"/>
  <c r="H473" i="10"/>
  <c r="I473" i="10" s="1"/>
  <c r="J473" i="10" s="1"/>
  <c r="Y472" i="10"/>
  <c r="Z472" i="10" s="1"/>
  <c r="H472" i="10"/>
  <c r="I472" i="10" s="1"/>
  <c r="J472" i="10" s="1"/>
  <c r="Z471" i="10"/>
  <c r="M471" i="10"/>
  <c r="Z470" i="10"/>
  <c r="M470" i="10"/>
  <c r="Z469" i="10"/>
  <c r="M469" i="10"/>
  <c r="Z468" i="10"/>
  <c r="M468" i="10"/>
  <c r="Z467" i="10"/>
  <c r="M467" i="10"/>
  <c r="Z466" i="10"/>
  <c r="H466" i="10"/>
  <c r="I466" i="10" s="1"/>
  <c r="J466" i="10" s="1"/>
  <c r="Y465" i="10"/>
  <c r="Z465" i="10" s="1"/>
  <c r="H465" i="10"/>
  <c r="I465" i="10" s="1"/>
  <c r="J465" i="10" s="1"/>
  <c r="K465" i="10" s="1"/>
  <c r="Y464" i="10"/>
  <c r="Z464" i="10" s="1"/>
  <c r="H464" i="10"/>
  <c r="I464" i="10" s="1"/>
  <c r="J464" i="10" s="1"/>
  <c r="K464" i="10" s="1"/>
  <c r="Z463" i="10"/>
  <c r="M463" i="10"/>
  <c r="Y460" i="10"/>
  <c r="Z460" i="10" s="1"/>
  <c r="H460" i="10"/>
  <c r="Z459" i="10"/>
  <c r="M459" i="10"/>
  <c r="Y458" i="10"/>
  <c r="Z458" i="10" s="1"/>
  <c r="H458" i="10"/>
  <c r="I458" i="10" s="1"/>
  <c r="J458" i="10" s="1"/>
  <c r="K458" i="10" s="1"/>
  <c r="Y457" i="10"/>
  <c r="Z457" i="10" s="1"/>
  <c r="H457" i="10"/>
  <c r="I457" i="10" s="1"/>
  <c r="J457" i="10" s="1"/>
  <c r="Y456" i="10"/>
  <c r="Z456" i="10" s="1"/>
  <c r="H456" i="10"/>
  <c r="I456" i="10" s="1"/>
  <c r="J456" i="10" s="1"/>
  <c r="K456" i="10" s="1"/>
  <c r="Y455" i="10"/>
  <c r="Z455" i="10" s="1"/>
  <c r="H455" i="10"/>
  <c r="I455" i="10" s="1"/>
  <c r="J455" i="10" s="1"/>
  <c r="Y454" i="10"/>
  <c r="Z454" i="10" s="1"/>
  <c r="H454" i="10"/>
  <c r="I454" i="10" s="1"/>
  <c r="J454" i="10" s="1"/>
  <c r="Y453" i="10"/>
  <c r="Z453" i="10" s="1"/>
  <c r="H453" i="10"/>
  <c r="I453" i="10" s="1"/>
  <c r="Z452" i="10"/>
  <c r="H452" i="10"/>
  <c r="I452" i="10" s="1"/>
  <c r="J452" i="10" s="1"/>
  <c r="K452" i="10" s="1"/>
  <c r="Y451" i="10"/>
  <c r="Z451" i="10" s="1"/>
  <c r="H451" i="10"/>
  <c r="I451" i="10" s="1"/>
  <c r="J451" i="10" s="1"/>
  <c r="Y450" i="10"/>
  <c r="Z450" i="10" s="1"/>
  <c r="H450" i="10"/>
  <c r="I450" i="10" s="1"/>
  <c r="J450" i="10" s="1"/>
  <c r="Y449" i="10"/>
  <c r="Z449" i="10" s="1"/>
  <c r="H449" i="10"/>
  <c r="I449" i="10" s="1"/>
  <c r="J449" i="10" s="1"/>
  <c r="Z448" i="10"/>
  <c r="M448" i="10"/>
  <c r="Y447" i="10"/>
  <c r="Z447" i="10" s="1"/>
  <c r="M447" i="10"/>
  <c r="Z444" i="10"/>
  <c r="M444" i="10"/>
  <c r="Y443" i="10"/>
  <c r="Z443" i="10" s="1"/>
  <c r="H443" i="10"/>
  <c r="I443" i="10" s="1"/>
  <c r="J443" i="10" s="1"/>
  <c r="Y442" i="10"/>
  <c r="Z442" i="10" s="1"/>
  <c r="H442" i="10"/>
  <c r="I442" i="10" s="1"/>
  <c r="J442" i="10" s="1"/>
  <c r="Y441" i="10"/>
  <c r="Z441" i="10" s="1"/>
  <c r="H441" i="10"/>
  <c r="I441" i="10" s="1"/>
  <c r="J441" i="10" s="1"/>
  <c r="Y440" i="10"/>
  <c r="Z440" i="10" s="1"/>
  <c r="H440" i="10"/>
  <c r="I440" i="10" s="1"/>
  <c r="J440" i="10" s="1"/>
  <c r="Y439" i="10"/>
  <c r="Z439" i="10" s="1"/>
  <c r="H439" i="10"/>
  <c r="I439" i="10" s="1"/>
  <c r="J439" i="10" s="1"/>
  <c r="Y438" i="10"/>
  <c r="Z438" i="10" s="1"/>
  <c r="H438" i="10"/>
  <c r="Z437" i="10"/>
  <c r="H437" i="10"/>
  <c r="I437" i="10" s="1"/>
  <c r="J437" i="10" s="1"/>
  <c r="Y436" i="10"/>
  <c r="Z436" i="10" s="1"/>
  <c r="H436" i="10"/>
  <c r="I436" i="10" s="1"/>
  <c r="J436" i="10" s="1"/>
  <c r="Y435" i="10"/>
  <c r="Z435" i="10" s="1"/>
  <c r="H435" i="10"/>
  <c r="I435" i="10" s="1"/>
  <c r="J435" i="10" s="1"/>
  <c r="Y434" i="10"/>
  <c r="Z434" i="10" s="1"/>
  <c r="H434" i="10"/>
  <c r="I434" i="10" s="1"/>
  <c r="J434" i="10" s="1"/>
  <c r="Y433" i="10"/>
  <c r="Z433" i="10" s="1"/>
  <c r="H433" i="10"/>
  <c r="I433" i="10" s="1"/>
  <c r="J433" i="10" s="1"/>
  <c r="Y432" i="10"/>
  <c r="Z432" i="10" s="1"/>
  <c r="H432" i="10"/>
  <c r="I432" i="10" s="1"/>
  <c r="J432" i="10" s="1"/>
  <c r="Y431" i="10"/>
  <c r="Z431" i="10" s="1"/>
  <c r="H431" i="10"/>
  <c r="I431" i="10" s="1"/>
  <c r="J431" i="10" s="1"/>
  <c r="Y428" i="10"/>
  <c r="Z428" i="10" s="1"/>
  <c r="H428" i="10"/>
  <c r="I428" i="10" s="1"/>
  <c r="J428" i="10" s="1"/>
  <c r="Y427" i="10"/>
  <c r="Z427" i="10" s="1"/>
  <c r="H427" i="10"/>
  <c r="I427" i="10" s="1"/>
  <c r="J427" i="10" s="1"/>
  <c r="K427" i="10" s="1"/>
  <c r="Y426" i="10"/>
  <c r="Z426" i="10" s="1"/>
  <c r="H426" i="10"/>
  <c r="I426" i="10" s="1"/>
  <c r="J426" i="10" s="1"/>
  <c r="Y425" i="10"/>
  <c r="Z425" i="10" s="1"/>
  <c r="H425" i="10"/>
  <c r="I425" i="10" s="1"/>
  <c r="J425" i="10" s="1"/>
  <c r="Y424" i="10"/>
  <c r="Z424" i="10" s="1"/>
  <c r="H424" i="10"/>
  <c r="I424" i="10" s="1"/>
  <c r="J424" i="10" s="1"/>
  <c r="Y423" i="10"/>
  <c r="Z423" i="10" s="1"/>
  <c r="H423" i="10"/>
  <c r="I423" i="10" s="1"/>
  <c r="J423" i="10" s="1"/>
  <c r="Y422" i="10"/>
  <c r="Z422" i="10" s="1"/>
  <c r="H422" i="10"/>
  <c r="I422" i="10" s="1"/>
  <c r="J422" i="10" s="1"/>
  <c r="Y421" i="10"/>
  <c r="Z421" i="10" s="1"/>
  <c r="H421" i="10"/>
  <c r="I421" i="10" s="1"/>
  <c r="J421" i="10" s="1"/>
  <c r="Y420" i="10"/>
  <c r="Z420" i="10" s="1"/>
  <c r="M420" i="10"/>
  <c r="Y419" i="10"/>
  <c r="Z419" i="10" s="1"/>
  <c r="H419" i="10"/>
  <c r="I419" i="10" s="1"/>
  <c r="J419" i="10" s="1"/>
  <c r="Y418" i="10"/>
  <c r="Z418" i="10" s="1"/>
  <c r="H418" i="10"/>
  <c r="I418" i="10" s="1"/>
  <c r="J418" i="10" s="1"/>
  <c r="Y417" i="10"/>
  <c r="Z417" i="10" s="1"/>
  <c r="H417" i="10"/>
  <c r="I417" i="10" s="1"/>
  <c r="J417" i="10" s="1"/>
  <c r="K417" i="10" s="1"/>
  <c r="Y416" i="10"/>
  <c r="Z416" i="10" s="1"/>
  <c r="H416" i="10"/>
  <c r="I416" i="10" s="1"/>
  <c r="J416" i="10" s="1"/>
  <c r="K416" i="10" s="1"/>
  <c r="L416" i="10" s="1"/>
  <c r="Y415" i="10"/>
  <c r="Z415" i="10" s="1"/>
  <c r="H415" i="10"/>
  <c r="I415" i="10" s="1"/>
  <c r="J415" i="10" s="1"/>
  <c r="Y412" i="10"/>
  <c r="Z412" i="10" s="1"/>
  <c r="H412" i="10"/>
  <c r="I412" i="10" s="1"/>
  <c r="J412" i="10" s="1"/>
  <c r="Z411" i="10"/>
  <c r="H411" i="10"/>
  <c r="I411" i="10" s="1"/>
  <c r="J411" i="10" s="1"/>
  <c r="K411" i="10" s="1"/>
  <c r="Y410" i="10"/>
  <c r="Z410" i="10" s="1"/>
  <c r="H410" i="10"/>
  <c r="I410" i="10" s="1"/>
  <c r="J410" i="10" s="1"/>
  <c r="Y409" i="10"/>
  <c r="Z409" i="10" s="1"/>
  <c r="H409" i="10"/>
  <c r="I409" i="10" s="1"/>
  <c r="J409" i="10" s="1"/>
  <c r="K409" i="10" s="1"/>
  <c r="Y408" i="10"/>
  <c r="Z408" i="10" s="1"/>
  <c r="H408" i="10"/>
  <c r="I408" i="10" s="1"/>
  <c r="J408" i="10" s="1"/>
  <c r="K408" i="10" s="1"/>
  <c r="Y407" i="10"/>
  <c r="Z407" i="10" s="1"/>
  <c r="H407" i="10"/>
  <c r="I407" i="10" s="1"/>
  <c r="J407" i="10" s="1"/>
  <c r="Z406" i="10"/>
  <c r="H406" i="10"/>
  <c r="I406" i="10" s="1"/>
  <c r="J406" i="10" s="1"/>
  <c r="Z405" i="10"/>
  <c r="H405" i="10"/>
  <c r="I405" i="10" s="1"/>
  <c r="J405" i="10" s="1"/>
  <c r="Y404" i="10"/>
  <c r="Z404" i="10" s="1"/>
  <c r="H404" i="10"/>
  <c r="I404" i="10" s="1"/>
  <c r="J404" i="10" s="1"/>
  <c r="Z403" i="10"/>
  <c r="M403" i="10"/>
  <c r="Y402" i="10"/>
  <c r="Z402" i="10" s="1"/>
  <c r="H402" i="10"/>
  <c r="I402" i="10" s="1"/>
  <c r="J402" i="10" s="1"/>
  <c r="K402" i="10" s="1"/>
  <c r="Y401" i="10"/>
  <c r="Z401" i="10" s="1"/>
  <c r="H401" i="10"/>
  <c r="I401" i="10" s="1"/>
  <c r="J401" i="10" s="1"/>
  <c r="Y400" i="10"/>
  <c r="Z400" i="10" s="1"/>
  <c r="H400" i="10"/>
  <c r="I400" i="10" s="1"/>
  <c r="J400" i="10" s="1"/>
  <c r="Z399" i="10"/>
  <c r="M399" i="10"/>
  <c r="Y396" i="10"/>
  <c r="Z396" i="10" s="1"/>
  <c r="H396" i="10"/>
  <c r="I396" i="10" s="1"/>
  <c r="J396" i="10" s="1"/>
  <c r="Z395" i="10"/>
  <c r="H395" i="10"/>
  <c r="I395" i="10" s="1"/>
  <c r="J395" i="10" s="1"/>
  <c r="K395" i="10" s="1"/>
  <c r="Y394" i="10"/>
  <c r="Z394" i="10" s="1"/>
  <c r="H394" i="10"/>
  <c r="I394" i="10" s="1"/>
  <c r="J394" i="10" s="1"/>
  <c r="Y393" i="10"/>
  <c r="Z393" i="10" s="1"/>
  <c r="H393" i="10"/>
  <c r="I393" i="10" s="1"/>
  <c r="J393" i="10" s="1"/>
  <c r="Y392" i="10"/>
  <c r="Z392" i="10" s="1"/>
  <c r="H392" i="10"/>
  <c r="I392" i="10" s="1"/>
  <c r="J392" i="10" s="1"/>
  <c r="Z391" i="10"/>
  <c r="M391" i="10"/>
  <c r="Y390" i="10"/>
  <c r="Z390" i="10" s="1"/>
  <c r="H390" i="10"/>
  <c r="I390" i="10" s="1"/>
  <c r="J390" i="10" s="1"/>
  <c r="Y389" i="10"/>
  <c r="Z389" i="10" s="1"/>
  <c r="H389" i="10"/>
  <c r="I389" i="10" s="1"/>
  <c r="J389" i="10" s="1"/>
  <c r="Y388" i="10"/>
  <c r="Z388" i="10" s="1"/>
  <c r="H388" i="10"/>
  <c r="I388" i="10" s="1"/>
  <c r="J388" i="10" s="1"/>
  <c r="Y387" i="10"/>
  <c r="Z387" i="10" s="1"/>
  <c r="H387" i="10"/>
  <c r="Y386" i="10"/>
  <c r="Z386" i="10" s="1"/>
  <c r="H386" i="10"/>
  <c r="I386" i="10" s="1"/>
  <c r="J386" i="10" s="1"/>
  <c r="K386" i="10" s="1"/>
  <c r="Y385" i="10"/>
  <c r="Z385" i="10" s="1"/>
  <c r="H385" i="10"/>
  <c r="I385" i="10" s="1"/>
  <c r="J385" i="10" s="1"/>
  <c r="K385" i="10" s="1"/>
  <c r="Y384" i="10"/>
  <c r="Z384" i="10" s="1"/>
  <c r="H384" i="10"/>
  <c r="I384" i="10" s="1"/>
  <c r="J384" i="10" s="1"/>
  <c r="Z383" i="10"/>
  <c r="H383" i="10"/>
  <c r="I383" i="10" s="1"/>
  <c r="J383" i="10" s="1"/>
  <c r="Z380" i="10"/>
  <c r="M380" i="10"/>
  <c r="Z379" i="10"/>
  <c r="M379" i="10"/>
  <c r="Y378" i="10"/>
  <c r="Z378" i="10" s="1"/>
  <c r="H378" i="10"/>
  <c r="I378" i="10" s="1"/>
  <c r="J378" i="10" s="1"/>
  <c r="Z377" i="10"/>
  <c r="H377" i="10"/>
  <c r="I377" i="10" s="1"/>
  <c r="J377" i="10" s="1"/>
  <c r="Z376" i="10"/>
  <c r="M376" i="10"/>
  <c r="Z375" i="10"/>
  <c r="M375" i="10"/>
  <c r="Z374" i="10"/>
  <c r="M374" i="10"/>
  <c r="Z373" i="10"/>
  <c r="H373" i="10"/>
  <c r="I373" i="10" s="1"/>
  <c r="J373" i="10" s="1"/>
  <c r="Z372" i="10"/>
  <c r="H372" i="10"/>
  <c r="I372" i="10" s="1"/>
  <c r="J372" i="10" s="1"/>
  <c r="Y371" i="10"/>
  <c r="Z371" i="10" s="1"/>
  <c r="H371" i="10"/>
  <c r="I371" i="10" s="1"/>
  <c r="J371" i="10" s="1"/>
  <c r="Y370" i="10"/>
  <c r="Z370" i="10" s="1"/>
  <c r="H370" i="10"/>
  <c r="I370" i="10" s="1"/>
  <c r="J370" i="10" s="1"/>
  <c r="K370" i="10" s="1"/>
  <c r="Z369" i="10"/>
  <c r="H369" i="10"/>
  <c r="I369" i="10" s="1"/>
  <c r="J369" i="10" s="1"/>
  <c r="Z368" i="10"/>
  <c r="H368" i="10"/>
  <c r="I368" i="10" s="1"/>
  <c r="J368" i="10" s="1"/>
  <c r="Z367" i="10"/>
  <c r="H367" i="10"/>
  <c r="I367" i="10" s="1"/>
  <c r="J367" i="10" s="1"/>
  <c r="K367" i="10" s="1"/>
  <c r="Z364" i="10"/>
  <c r="M364" i="10"/>
  <c r="Z363" i="10"/>
  <c r="I363" i="10"/>
  <c r="J363" i="10" s="1"/>
  <c r="K363" i="10" s="1"/>
  <c r="Y362" i="10"/>
  <c r="Z362" i="10" s="1"/>
  <c r="H362" i="10"/>
  <c r="I362" i="10" s="1"/>
  <c r="J362" i="10" s="1"/>
  <c r="K362" i="10" s="1"/>
  <c r="Y361" i="10"/>
  <c r="Z361" i="10" s="1"/>
  <c r="H361" i="10"/>
  <c r="I361" i="10" s="1"/>
  <c r="J361" i="10" s="1"/>
  <c r="Y360" i="10"/>
  <c r="Z360" i="10" s="1"/>
  <c r="H360" i="10"/>
  <c r="I360" i="10" s="1"/>
  <c r="J360" i="10" s="1"/>
  <c r="Y359" i="10"/>
  <c r="Z359" i="10" s="1"/>
  <c r="H359" i="10"/>
  <c r="I359" i="10" s="1"/>
  <c r="J359" i="10" s="1"/>
  <c r="Y358" i="10"/>
  <c r="Z358" i="10" s="1"/>
  <c r="H358" i="10"/>
  <c r="I358" i="10" s="1"/>
  <c r="J358" i="10" s="1"/>
  <c r="Y357" i="10"/>
  <c r="Z357" i="10" s="1"/>
  <c r="H357" i="10"/>
  <c r="I357" i="10" s="1"/>
  <c r="J357" i="10" s="1"/>
  <c r="Y356" i="10"/>
  <c r="Z356" i="10" s="1"/>
  <c r="H356" i="10"/>
  <c r="I356" i="10" s="1"/>
  <c r="J356" i="10" s="1"/>
  <c r="K356" i="10" s="1"/>
  <c r="Y355" i="10"/>
  <c r="Z355" i="10" s="1"/>
  <c r="H355" i="10"/>
  <c r="I355" i="10" s="1"/>
  <c r="J355" i="10" s="1"/>
  <c r="Y354" i="10"/>
  <c r="Z354" i="10" s="1"/>
  <c r="H354" i="10"/>
  <c r="I354" i="10" s="1"/>
  <c r="J354" i="10" s="1"/>
  <c r="Y353" i="10"/>
  <c r="Z353" i="10" s="1"/>
  <c r="H353" i="10"/>
  <c r="I353" i="10" s="1"/>
  <c r="J353" i="10" s="1"/>
  <c r="Y352" i="10"/>
  <c r="Z352" i="10" s="1"/>
  <c r="H352" i="10"/>
  <c r="I352" i="10" s="1"/>
  <c r="J352" i="10" s="1"/>
  <c r="Y351" i="10"/>
  <c r="Z351" i="10" s="1"/>
  <c r="H351" i="10"/>
  <c r="I351" i="10" s="1"/>
  <c r="J351" i="10" s="1"/>
  <c r="Y348" i="10"/>
  <c r="Z348" i="10" s="1"/>
  <c r="H348" i="10"/>
  <c r="I348" i="10" s="1"/>
  <c r="J348" i="10" s="1"/>
  <c r="Z347" i="10"/>
  <c r="M347" i="10"/>
  <c r="Y346" i="10"/>
  <c r="Z346" i="10" s="1"/>
  <c r="H346" i="10"/>
  <c r="I346" i="10" s="1"/>
  <c r="J346" i="10" s="1"/>
  <c r="K346" i="10" s="1"/>
  <c r="Y345" i="10"/>
  <c r="Z345" i="10" s="1"/>
  <c r="H345" i="10"/>
  <c r="I345" i="10" s="1"/>
  <c r="J345" i="10" s="1"/>
  <c r="K345" i="10" s="1"/>
  <c r="Y344" i="10"/>
  <c r="Z344" i="10" s="1"/>
  <c r="H344" i="10"/>
  <c r="I344" i="10" s="1"/>
  <c r="J344" i="10" s="1"/>
  <c r="Y343" i="10"/>
  <c r="Z343" i="10" s="1"/>
  <c r="H343" i="10"/>
  <c r="I343" i="10" s="1"/>
  <c r="J343" i="10" s="1"/>
  <c r="Z342" i="10"/>
  <c r="M342" i="10"/>
  <c r="Z341" i="10"/>
  <c r="M341" i="10"/>
  <c r="Z340" i="10"/>
  <c r="M340" i="10"/>
  <c r="Y339" i="10"/>
  <c r="Z339" i="10" s="1"/>
  <c r="H339" i="10"/>
  <c r="I339" i="10" s="1"/>
  <c r="J339" i="10" s="1"/>
  <c r="Y338" i="10"/>
  <c r="Z338" i="10" s="1"/>
  <c r="H338" i="10"/>
  <c r="I338" i="10" s="1"/>
  <c r="J338" i="10" s="1"/>
  <c r="Y337" i="10"/>
  <c r="Z337" i="10" s="1"/>
  <c r="H337" i="10"/>
  <c r="I337" i="10" s="1"/>
  <c r="J337" i="10" s="1"/>
  <c r="K337" i="10" s="1"/>
  <c r="Y336" i="10"/>
  <c r="Z336" i="10" s="1"/>
  <c r="H336" i="10"/>
  <c r="I336" i="10" s="1"/>
  <c r="J336" i="10" s="1"/>
  <c r="K336" i="10" s="1"/>
  <c r="Z335" i="10"/>
  <c r="M335" i="10"/>
  <c r="Z332" i="10"/>
  <c r="H332" i="10"/>
  <c r="I332" i="10" s="1"/>
  <c r="J332" i="10" s="1"/>
  <c r="Z331" i="10"/>
  <c r="H331" i="10"/>
  <c r="I331" i="10" s="1"/>
  <c r="J331" i="10" s="1"/>
  <c r="Y330" i="10"/>
  <c r="Z330" i="10" s="1"/>
  <c r="H330" i="10"/>
  <c r="I330" i="10" s="1"/>
  <c r="J330" i="10" s="1"/>
  <c r="Y329" i="10"/>
  <c r="Z329" i="10" s="1"/>
  <c r="H329" i="10"/>
  <c r="I329" i="10" s="1"/>
  <c r="J329" i="10" s="1"/>
  <c r="K329" i="10" s="1"/>
  <c r="Y328" i="10"/>
  <c r="Z328" i="10" s="1"/>
  <c r="H328" i="10"/>
  <c r="I328" i="10" s="1"/>
  <c r="J328" i="10" s="1"/>
  <c r="K328" i="10" s="1"/>
  <c r="Z327" i="10"/>
  <c r="H327" i="10"/>
  <c r="I327" i="10" s="1"/>
  <c r="J327" i="10" s="1"/>
  <c r="Y326" i="10"/>
  <c r="Z326" i="10" s="1"/>
  <c r="H326" i="10"/>
  <c r="I326" i="10" s="1"/>
  <c r="J326" i="10" s="1"/>
  <c r="Z325" i="10"/>
  <c r="H325" i="10"/>
  <c r="I325" i="10" s="1"/>
  <c r="J325" i="10" s="1"/>
  <c r="K325" i="10" s="1"/>
  <c r="Z324" i="10"/>
  <c r="H324" i="10"/>
  <c r="I324" i="10" s="1"/>
  <c r="J324" i="10" s="1"/>
  <c r="Y323" i="10"/>
  <c r="Z323" i="10" s="1"/>
  <c r="H323" i="10"/>
  <c r="I323" i="10" s="1"/>
  <c r="J323" i="10" s="1"/>
  <c r="Z322" i="10"/>
  <c r="M322" i="10"/>
  <c r="Y321" i="10"/>
  <c r="Z321" i="10" s="1"/>
  <c r="H321" i="10"/>
  <c r="I321" i="10" s="1"/>
  <c r="J321" i="10" s="1"/>
  <c r="Z320" i="10"/>
  <c r="H320" i="10"/>
  <c r="I320" i="10" s="1"/>
  <c r="J320" i="10" s="1"/>
  <c r="Z319" i="10"/>
  <c r="M319" i="10"/>
  <c r="Z316" i="10"/>
  <c r="H316" i="10"/>
  <c r="I316" i="10" s="1"/>
  <c r="J316" i="10" s="1"/>
  <c r="Y315" i="10"/>
  <c r="Z315" i="10" s="1"/>
  <c r="H315" i="10"/>
  <c r="I315" i="10" s="1"/>
  <c r="J315" i="10" s="1"/>
  <c r="AA314" i="10"/>
  <c r="Y314" i="10"/>
  <c r="H314" i="10"/>
  <c r="I314" i="10" s="1"/>
  <c r="J314" i="10" s="1"/>
  <c r="Z313" i="10"/>
  <c r="H313" i="10"/>
  <c r="Y312" i="10"/>
  <c r="Z312" i="10" s="1"/>
  <c r="H312" i="10"/>
  <c r="I312" i="10" s="1"/>
  <c r="J312" i="10" s="1"/>
  <c r="Z311" i="10"/>
  <c r="M311" i="10"/>
  <c r="H311" i="10"/>
  <c r="Y310" i="10"/>
  <c r="Z310" i="10" s="1"/>
  <c r="H310" i="10"/>
  <c r="I310" i="10" s="1"/>
  <c r="J310" i="10" s="1"/>
  <c r="Y309" i="10"/>
  <c r="Z309" i="10" s="1"/>
  <c r="H309" i="10"/>
  <c r="I309" i="10" s="1"/>
  <c r="J309" i="10" s="1"/>
  <c r="Z308" i="10"/>
  <c r="H308" i="10"/>
  <c r="I308" i="10" s="1"/>
  <c r="J308" i="10" s="1"/>
  <c r="Y307" i="10"/>
  <c r="Z307" i="10" s="1"/>
  <c r="H307" i="10"/>
  <c r="I307" i="10" s="1"/>
  <c r="J307" i="10" s="1"/>
  <c r="Y306" i="10"/>
  <c r="Z306" i="10" s="1"/>
  <c r="H306" i="10"/>
  <c r="I306" i="10" s="1"/>
  <c r="J306" i="10" s="1"/>
  <c r="K306" i="10" s="1"/>
  <c r="Z305" i="10"/>
  <c r="M305" i="10"/>
  <c r="Z304" i="10"/>
  <c r="M304" i="10"/>
  <c r="Z303" i="10"/>
  <c r="M303" i="10"/>
  <c r="Z300" i="10"/>
  <c r="M300" i="10"/>
  <c r="Z299" i="10"/>
  <c r="H299" i="10"/>
  <c r="I299" i="10" s="1"/>
  <c r="J299" i="10" s="1"/>
  <c r="Y298" i="10"/>
  <c r="Z298" i="10" s="1"/>
  <c r="H298" i="10"/>
  <c r="I298" i="10" s="1"/>
  <c r="J298" i="10" s="1"/>
  <c r="K298" i="10" s="1"/>
  <c r="Y297" i="10"/>
  <c r="Z297" i="10" s="1"/>
  <c r="H297" i="10"/>
  <c r="I297" i="10" s="1"/>
  <c r="J297" i="10" s="1"/>
  <c r="Y296" i="10"/>
  <c r="Z296" i="10" s="1"/>
  <c r="H296" i="10"/>
  <c r="I296" i="10" s="1"/>
  <c r="J296" i="10" s="1"/>
  <c r="K296" i="10" s="1"/>
  <c r="Z295" i="10"/>
  <c r="H295" i="10"/>
  <c r="I295" i="10" s="1"/>
  <c r="J295" i="10" s="1"/>
  <c r="K295" i="10" s="1"/>
  <c r="Y294" i="10"/>
  <c r="Z294" i="10" s="1"/>
  <c r="H294" i="10"/>
  <c r="I294" i="10" s="1"/>
  <c r="J294" i="10" s="1"/>
  <c r="K294" i="10" s="1"/>
  <c r="Z293" i="10"/>
  <c r="H293" i="10"/>
  <c r="I293" i="10" s="1"/>
  <c r="J293" i="10" s="1"/>
  <c r="Y292" i="10"/>
  <c r="Z292" i="10" s="1"/>
  <c r="H292" i="10"/>
  <c r="I292" i="10" s="1"/>
  <c r="J292" i="10" s="1"/>
  <c r="Y291" i="10"/>
  <c r="Z291" i="10" s="1"/>
  <c r="H291" i="10"/>
  <c r="I291" i="10" s="1"/>
  <c r="J291" i="10" s="1"/>
  <c r="Y290" i="10"/>
  <c r="Z290" i="10" s="1"/>
  <c r="H290" i="10"/>
  <c r="I290" i="10" s="1"/>
  <c r="J290" i="10" s="1"/>
  <c r="Y289" i="10"/>
  <c r="Z289" i="10" s="1"/>
  <c r="H289" i="10"/>
  <c r="I289" i="10" s="1"/>
  <c r="J289" i="10" s="1"/>
  <c r="Y288" i="10"/>
  <c r="Z288" i="10" s="1"/>
  <c r="M288" i="10"/>
  <c r="Y287" i="10"/>
  <c r="Z287" i="10" s="1"/>
  <c r="M287" i="10"/>
  <c r="Y284" i="10"/>
  <c r="Z284" i="10" s="1"/>
  <c r="H284" i="10"/>
  <c r="I284" i="10" s="1"/>
  <c r="J284" i="10" s="1"/>
  <c r="Y283" i="10"/>
  <c r="Z283" i="10" s="1"/>
  <c r="H283" i="10"/>
  <c r="I283" i="10" s="1"/>
  <c r="J283" i="10" s="1"/>
  <c r="Y282" i="10"/>
  <c r="Z282" i="10" s="1"/>
  <c r="H282" i="10"/>
  <c r="I282" i="10" s="1"/>
  <c r="J282" i="10" s="1"/>
  <c r="K282" i="10" s="1"/>
  <c r="Y281" i="10"/>
  <c r="Z281" i="10" s="1"/>
  <c r="H281" i="10"/>
  <c r="I281" i="10" s="1"/>
  <c r="J281" i="10" s="1"/>
  <c r="Y280" i="10"/>
  <c r="Z280" i="10" s="1"/>
  <c r="H280" i="10"/>
  <c r="I280" i="10" s="1"/>
  <c r="J280" i="10" s="1"/>
  <c r="Y279" i="10"/>
  <c r="Z279" i="10" s="1"/>
  <c r="H279" i="10"/>
  <c r="I279" i="10" s="1"/>
  <c r="J279" i="10" s="1"/>
  <c r="K279" i="10" s="1"/>
  <c r="Y278" i="10"/>
  <c r="Z278" i="10" s="1"/>
  <c r="H278" i="10"/>
  <c r="I278" i="10" s="1"/>
  <c r="Z277" i="10"/>
  <c r="M277" i="10"/>
  <c r="Z276" i="10"/>
  <c r="M276" i="10"/>
  <c r="Y275" i="10"/>
  <c r="Z275" i="10" s="1"/>
  <c r="H275" i="10"/>
  <c r="I275" i="10" s="1"/>
  <c r="J275" i="10" s="1"/>
  <c r="K275" i="10" s="1"/>
  <c r="Y274" i="10"/>
  <c r="Z274" i="10" s="1"/>
  <c r="H274" i="10"/>
  <c r="I274" i="10" s="1"/>
  <c r="J274" i="10" s="1"/>
  <c r="Z273" i="10"/>
  <c r="M273" i="10"/>
  <c r="Z272" i="10"/>
  <c r="M272" i="10"/>
  <c r="Z271" i="10"/>
  <c r="M271" i="10"/>
  <c r="Z268" i="10"/>
  <c r="M268" i="10"/>
  <c r="Z267" i="10"/>
  <c r="M267" i="10"/>
  <c r="Z266" i="10"/>
  <c r="H266" i="10"/>
  <c r="I266" i="10" s="1"/>
  <c r="J266" i="10" s="1"/>
  <c r="K266" i="10" s="1"/>
  <c r="Y265" i="10"/>
  <c r="Z265" i="10" s="1"/>
  <c r="H265" i="10"/>
  <c r="I265" i="10" s="1"/>
  <c r="J265" i="10" s="1"/>
  <c r="K265" i="10" s="1"/>
  <c r="Y264" i="10"/>
  <c r="Z264" i="10" s="1"/>
  <c r="H264" i="10"/>
  <c r="I264" i="10" s="1"/>
  <c r="J264" i="10" s="1"/>
  <c r="K264" i="10" s="1"/>
  <c r="Y263" i="10"/>
  <c r="Z263" i="10" s="1"/>
  <c r="H263" i="10"/>
  <c r="I263" i="10" s="1"/>
  <c r="J263" i="10" s="1"/>
  <c r="K263" i="10" s="1"/>
  <c r="Z262" i="10"/>
  <c r="M262" i="10"/>
  <c r="Y261" i="10"/>
  <c r="Z261" i="10" s="1"/>
  <c r="H261" i="10"/>
  <c r="I261" i="10" s="1"/>
  <c r="J261" i="10" s="1"/>
  <c r="K261" i="10" s="1"/>
  <c r="Y260" i="10"/>
  <c r="Z260" i="10" s="1"/>
  <c r="H260" i="10"/>
  <c r="I260" i="10" s="1"/>
  <c r="J260" i="10" s="1"/>
  <c r="K260" i="10" s="1"/>
  <c r="Y259" i="10"/>
  <c r="Z259" i="10" s="1"/>
  <c r="H259" i="10"/>
  <c r="I259" i="10" s="1"/>
  <c r="J259" i="10" s="1"/>
  <c r="K259" i="10" s="1"/>
  <c r="Y258" i="10"/>
  <c r="Z258" i="10" s="1"/>
  <c r="H258" i="10"/>
  <c r="I258" i="10" s="1"/>
  <c r="J258" i="10" s="1"/>
  <c r="Y257" i="10"/>
  <c r="Z257" i="10" s="1"/>
  <c r="H257" i="10"/>
  <c r="I257" i="10" s="1"/>
  <c r="J257" i="10" s="1"/>
  <c r="K257" i="10" s="1"/>
  <c r="Z256" i="10"/>
  <c r="H256" i="10"/>
  <c r="I256" i="10" s="1"/>
  <c r="J256" i="10" s="1"/>
  <c r="Z255" i="10"/>
  <c r="M255" i="10"/>
  <c r="Y252" i="10"/>
  <c r="Z252" i="10" s="1"/>
  <c r="H252" i="10"/>
  <c r="I252" i="10" s="1"/>
  <c r="J252" i="10" s="1"/>
  <c r="Y251" i="10"/>
  <c r="Z251" i="10" s="1"/>
  <c r="H251" i="10"/>
  <c r="I251" i="10" s="1"/>
  <c r="J251" i="10" s="1"/>
  <c r="Y250" i="10"/>
  <c r="Z250" i="10" s="1"/>
  <c r="H250" i="10"/>
  <c r="I250" i="10" s="1"/>
  <c r="J250" i="10" s="1"/>
  <c r="K250" i="10" s="1"/>
  <c r="Y249" i="10"/>
  <c r="Z249" i="10" s="1"/>
  <c r="H249" i="10"/>
  <c r="I249" i="10" s="1"/>
  <c r="J249" i="10" s="1"/>
  <c r="K249" i="10" s="1"/>
  <c r="Y248" i="10"/>
  <c r="Z248" i="10" s="1"/>
  <c r="H248" i="10"/>
  <c r="I248" i="10" s="1"/>
  <c r="J248" i="10" s="1"/>
  <c r="K248" i="10" s="1"/>
  <c r="Z247" i="10"/>
  <c r="M247" i="10"/>
  <c r="Y246" i="10"/>
  <c r="Z246" i="10" s="1"/>
  <c r="H246" i="10"/>
  <c r="I246" i="10" s="1"/>
  <c r="J246" i="10" s="1"/>
  <c r="Y245" i="10"/>
  <c r="Z245" i="10" s="1"/>
  <c r="H245" i="10"/>
  <c r="I245" i="10" s="1"/>
  <c r="J245" i="10" s="1"/>
  <c r="Y244" i="10"/>
  <c r="H244" i="10"/>
  <c r="Y243" i="10"/>
  <c r="Z243" i="10" s="1"/>
  <c r="H243" i="10"/>
  <c r="I243" i="10" s="1"/>
  <c r="J243" i="10" s="1"/>
  <c r="K243" i="10" s="1"/>
  <c r="Y242" i="10"/>
  <c r="Z242" i="10" s="1"/>
  <c r="H242" i="10"/>
  <c r="I242" i="10" s="1"/>
  <c r="J242" i="10" s="1"/>
  <c r="Y241" i="10"/>
  <c r="Z241" i="10" s="1"/>
  <c r="M241" i="10"/>
  <c r="H241" i="10"/>
  <c r="Z240" i="10"/>
  <c r="M240" i="10"/>
  <c r="Z239" i="10"/>
  <c r="H239" i="10"/>
  <c r="Z236" i="10"/>
  <c r="M236" i="10"/>
  <c r="Z235" i="10"/>
  <c r="H235" i="10"/>
  <c r="I235" i="10" s="1"/>
  <c r="J235" i="10" s="1"/>
  <c r="Y234" i="10"/>
  <c r="Z234" i="10" s="1"/>
  <c r="H234" i="10"/>
  <c r="I234" i="10" s="1"/>
  <c r="J234" i="10" s="1"/>
  <c r="Z233" i="10"/>
  <c r="H233" i="10"/>
  <c r="I233" i="10" s="1"/>
  <c r="J233" i="10" s="1"/>
  <c r="Z232" i="10"/>
  <c r="H232" i="10"/>
  <c r="I232" i="10" s="1"/>
  <c r="J232" i="10" s="1"/>
  <c r="Y231" i="10"/>
  <c r="Z231" i="10" s="1"/>
  <c r="H231" i="10"/>
  <c r="I231" i="10" s="1"/>
  <c r="J231" i="10" s="1"/>
  <c r="Z230" i="10"/>
  <c r="H230" i="10"/>
  <c r="I230" i="10" s="1"/>
  <c r="J230" i="10" s="1"/>
  <c r="Y229" i="10"/>
  <c r="Z229" i="10" s="1"/>
  <c r="M229" i="10"/>
  <c r="H229" i="10"/>
  <c r="Z228" i="10"/>
  <c r="M228" i="10"/>
  <c r="Y227" i="10"/>
  <c r="Z227" i="10" s="1"/>
  <c r="H227" i="10"/>
  <c r="I227" i="10" s="1"/>
  <c r="J227" i="10" s="1"/>
  <c r="Y226" i="10"/>
  <c r="Z226" i="10" s="1"/>
  <c r="H226" i="10"/>
  <c r="I226" i="10" s="1"/>
  <c r="J226" i="10" s="1"/>
  <c r="Z225" i="10"/>
  <c r="M225" i="10"/>
  <c r="Z224" i="10"/>
  <c r="H224" i="10"/>
  <c r="I224" i="10" s="1"/>
  <c r="J224" i="10" s="1"/>
  <c r="Z223" i="10"/>
  <c r="M223" i="10"/>
  <c r="Z220" i="10"/>
  <c r="M220" i="10"/>
  <c r="Z219" i="10"/>
  <c r="M219" i="10"/>
  <c r="Z218" i="10"/>
  <c r="H218" i="10"/>
  <c r="I218" i="10" s="1"/>
  <c r="J218" i="10" s="1"/>
  <c r="Y217" i="10"/>
  <c r="Z217" i="10" s="1"/>
  <c r="H217" i="10"/>
  <c r="I217" i="10" s="1"/>
  <c r="J217" i="10" s="1"/>
  <c r="Z216" i="10"/>
  <c r="H216" i="10"/>
  <c r="I216" i="10" s="1"/>
  <c r="J216" i="10" s="1"/>
  <c r="Z215" i="10"/>
  <c r="H215" i="10"/>
  <c r="I215" i="10" s="1"/>
  <c r="J215" i="10" s="1"/>
  <c r="Z214" i="10"/>
  <c r="H214" i="10"/>
  <c r="I214" i="10" s="1"/>
  <c r="J214" i="10" s="1"/>
  <c r="K214" i="10" s="1"/>
  <c r="Z213" i="10"/>
  <c r="M213" i="10"/>
  <c r="Y212" i="10"/>
  <c r="Z212" i="10" s="1"/>
  <c r="H212" i="10"/>
  <c r="I212" i="10" s="1"/>
  <c r="J212" i="10" s="1"/>
  <c r="Y211" i="10"/>
  <c r="Z211" i="10" s="1"/>
  <c r="H211" i="10"/>
  <c r="I211" i="10" s="1"/>
  <c r="J211" i="10" s="1"/>
  <c r="K211" i="10" s="1"/>
  <c r="Y210" i="10"/>
  <c r="Z210" i="10" s="1"/>
  <c r="H210" i="10"/>
  <c r="I210" i="10" s="1"/>
  <c r="J210" i="10" s="1"/>
  <c r="K210" i="10" s="1"/>
  <c r="Y209" i="10"/>
  <c r="Z209" i="10" s="1"/>
  <c r="H209" i="10"/>
  <c r="Y208" i="10"/>
  <c r="Z208" i="10" s="1"/>
  <c r="H208" i="10"/>
  <c r="I208" i="10" s="1"/>
  <c r="J208" i="10" s="1"/>
  <c r="K208" i="10" s="1"/>
  <c r="Y207" i="10"/>
  <c r="Z207" i="10" s="1"/>
  <c r="H207" i="10"/>
  <c r="I207" i="10" s="1"/>
  <c r="J207" i="10" s="1"/>
  <c r="K207" i="10" s="1"/>
  <c r="Y204" i="10"/>
  <c r="Z204" i="10" s="1"/>
  <c r="H204" i="10"/>
  <c r="I204" i="10" s="1"/>
  <c r="J204" i="10" s="1"/>
  <c r="Y203" i="10"/>
  <c r="Z203" i="10" s="1"/>
  <c r="H203" i="10"/>
  <c r="I203" i="10" s="1"/>
  <c r="J203" i="10" s="1"/>
  <c r="Y202" i="10"/>
  <c r="Z202" i="10" s="1"/>
  <c r="H202" i="10"/>
  <c r="I202" i="10" s="1"/>
  <c r="J202" i="10" s="1"/>
  <c r="K202" i="10" s="1"/>
  <c r="Y201" i="10"/>
  <c r="Z201" i="10" s="1"/>
  <c r="H201" i="10"/>
  <c r="I201" i="10" s="1"/>
  <c r="J201" i="10" s="1"/>
  <c r="K201" i="10" s="1"/>
  <c r="Y200" i="10"/>
  <c r="Z200" i="10" s="1"/>
  <c r="M200" i="10"/>
  <c r="Y199" i="10"/>
  <c r="Z199" i="10" s="1"/>
  <c r="H199" i="10"/>
  <c r="I199" i="10" s="1"/>
  <c r="J199" i="10" s="1"/>
  <c r="Y198" i="10"/>
  <c r="Z198" i="10" s="1"/>
  <c r="M198" i="10"/>
  <c r="Y197" i="10"/>
  <c r="Z197" i="10" s="1"/>
  <c r="H197" i="10"/>
  <c r="I197" i="10" s="1"/>
  <c r="J197" i="10" s="1"/>
  <c r="Y196" i="10"/>
  <c r="Z196" i="10" s="1"/>
  <c r="H196" i="10"/>
  <c r="I196" i="10" s="1"/>
  <c r="J196" i="10" s="1"/>
  <c r="Y195" i="10"/>
  <c r="Z195" i="10" s="1"/>
  <c r="H195" i="10"/>
  <c r="I195" i="10" s="1"/>
  <c r="J195" i="10" s="1"/>
  <c r="Y194" i="10"/>
  <c r="Z194" i="10" s="1"/>
  <c r="H194" i="10"/>
  <c r="I194" i="10" s="1"/>
  <c r="J194" i="10" s="1"/>
  <c r="Y193" i="10"/>
  <c r="Z193" i="10" s="1"/>
  <c r="H193" i="10"/>
  <c r="I193" i="10" s="1"/>
  <c r="J193" i="10" s="1"/>
  <c r="Y192" i="10"/>
  <c r="Z192" i="10" s="1"/>
  <c r="H192" i="10"/>
  <c r="I192" i="10" s="1"/>
  <c r="J192" i="10" s="1"/>
  <c r="Y191" i="10"/>
  <c r="Z191" i="10" s="1"/>
  <c r="H191" i="10"/>
  <c r="I191" i="10" s="1"/>
  <c r="J191" i="10" s="1"/>
  <c r="K191" i="10" s="1"/>
  <c r="Y188" i="10"/>
  <c r="Z188" i="10" s="1"/>
  <c r="H188" i="10"/>
  <c r="I188" i="10" s="1"/>
  <c r="J188" i="10" s="1"/>
  <c r="Y187" i="10"/>
  <c r="Z187" i="10" s="1"/>
  <c r="H187" i="10"/>
  <c r="I187" i="10" s="1"/>
  <c r="J187" i="10" s="1"/>
  <c r="K187" i="10" s="1"/>
  <c r="L187" i="10" s="1"/>
  <c r="M187" i="10" s="1"/>
  <c r="Y186" i="10"/>
  <c r="Z186" i="10" s="1"/>
  <c r="H186" i="10"/>
  <c r="I186" i="10" s="1"/>
  <c r="J186" i="10" s="1"/>
  <c r="Y185" i="10"/>
  <c r="Z185" i="10" s="1"/>
  <c r="H185" i="10"/>
  <c r="I185" i="10" s="1"/>
  <c r="J185" i="10" s="1"/>
  <c r="Y184" i="10"/>
  <c r="Z184" i="10" s="1"/>
  <c r="H184" i="10"/>
  <c r="I184" i="10" s="1"/>
  <c r="J184" i="10" s="1"/>
  <c r="Y183" i="10"/>
  <c r="Z183" i="10" s="1"/>
  <c r="H183" i="10"/>
  <c r="I183" i="10" s="1"/>
  <c r="J183" i="10" s="1"/>
  <c r="Y182" i="10"/>
  <c r="Z182" i="10" s="1"/>
  <c r="H182" i="10"/>
  <c r="I182" i="10" s="1"/>
  <c r="J182" i="10" s="1"/>
  <c r="Y181" i="10"/>
  <c r="Z181" i="10" s="1"/>
  <c r="H181" i="10"/>
  <c r="I181" i="10" s="1"/>
  <c r="J181" i="10" s="1"/>
  <c r="K181" i="10" s="1"/>
  <c r="Y180" i="10"/>
  <c r="Z180" i="10" s="1"/>
  <c r="H180" i="10"/>
  <c r="I180" i="10" s="1"/>
  <c r="J180" i="10" s="1"/>
  <c r="K180" i="10" s="1"/>
  <c r="Y179" i="10"/>
  <c r="Z179" i="10" s="1"/>
  <c r="H179" i="10"/>
  <c r="I179" i="10" s="1"/>
  <c r="J179" i="10" s="1"/>
  <c r="Y178" i="10"/>
  <c r="Z178" i="10" s="1"/>
  <c r="H178" i="10"/>
  <c r="I178" i="10" s="1"/>
  <c r="J178" i="10" s="1"/>
  <c r="Y177" i="10"/>
  <c r="H177" i="10"/>
  <c r="I177" i="10" s="1"/>
  <c r="J177" i="10" s="1"/>
  <c r="AA176" i="10"/>
  <c r="Y176" i="10"/>
  <c r="Z176" i="10" s="1"/>
  <c r="H176" i="10"/>
  <c r="I176" i="10" s="1"/>
  <c r="J176" i="10" s="1"/>
  <c r="Y175" i="10"/>
  <c r="Z175" i="10" s="1"/>
  <c r="H175" i="10"/>
  <c r="Y172" i="10"/>
  <c r="Z172" i="10" s="1"/>
  <c r="H172" i="10"/>
  <c r="I172" i="10" s="1"/>
  <c r="J172" i="10" s="1"/>
  <c r="K172" i="10" s="1"/>
  <c r="Y171" i="10"/>
  <c r="Z171" i="10" s="1"/>
  <c r="M171" i="10"/>
  <c r="Y170" i="10"/>
  <c r="Z170" i="10" s="1"/>
  <c r="H170" i="10"/>
  <c r="I170" i="10" s="1"/>
  <c r="J170" i="10" s="1"/>
  <c r="Y169" i="10"/>
  <c r="Z169" i="10" s="1"/>
  <c r="H169" i="10"/>
  <c r="I169" i="10" s="1"/>
  <c r="J169" i="10" s="1"/>
  <c r="Y168" i="10"/>
  <c r="Z168" i="10" s="1"/>
  <c r="H168" i="10"/>
  <c r="I168" i="10" s="1"/>
  <c r="J168" i="10" s="1"/>
  <c r="Y167" i="10"/>
  <c r="Z167" i="10" s="1"/>
  <c r="M167" i="10"/>
  <c r="Y166" i="10"/>
  <c r="Z166" i="10" s="1"/>
  <c r="H166" i="10"/>
  <c r="I166" i="10" s="1"/>
  <c r="J166" i="10" s="1"/>
  <c r="Y165" i="10"/>
  <c r="Z165" i="10" s="1"/>
  <c r="H165" i="10"/>
  <c r="I165" i="10" s="1"/>
  <c r="J165" i="10" s="1"/>
  <c r="Y164" i="10"/>
  <c r="Z164" i="10" s="1"/>
  <c r="H164" i="10"/>
  <c r="I164" i="10" s="1"/>
  <c r="J164" i="10" s="1"/>
  <c r="Y163" i="10"/>
  <c r="Z163" i="10" s="1"/>
  <c r="H163" i="10"/>
  <c r="I163" i="10" s="1"/>
  <c r="J163" i="10" s="1"/>
  <c r="Y162" i="10"/>
  <c r="Z162" i="10" s="1"/>
  <c r="H162" i="10"/>
  <c r="I162" i="10" s="1"/>
  <c r="J162" i="10" s="1"/>
  <c r="K162" i="10" s="1"/>
  <c r="Y161" i="10"/>
  <c r="Z161" i="10" s="1"/>
  <c r="M161" i="10"/>
  <c r="Y160" i="10"/>
  <c r="Z160" i="10" s="1"/>
  <c r="M160" i="10"/>
  <c r="Y159" i="10"/>
  <c r="Z159" i="10" s="1"/>
  <c r="H159" i="10"/>
  <c r="I159" i="10" s="1"/>
  <c r="J159" i="10" s="1"/>
  <c r="K159" i="10" s="1"/>
  <c r="Y156" i="10"/>
  <c r="Z156" i="10" s="1"/>
  <c r="H156" i="10"/>
  <c r="I156" i="10" s="1"/>
  <c r="J156" i="10" s="1"/>
  <c r="K156" i="10" s="1"/>
  <c r="Y155" i="10"/>
  <c r="Z155" i="10" s="1"/>
  <c r="H155" i="10"/>
  <c r="I155" i="10" s="1"/>
  <c r="J155" i="10" s="1"/>
  <c r="Y154" i="10"/>
  <c r="Z154" i="10" s="1"/>
  <c r="H154" i="10"/>
  <c r="I154" i="10" s="1"/>
  <c r="J154" i="10" s="1"/>
  <c r="Y153" i="10"/>
  <c r="Z153" i="10" s="1"/>
  <c r="H153" i="10"/>
  <c r="I153" i="10" s="1"/>
  <c r="J153" i="10" s="1"/>
  <c r="Y152" i="10"/>
  <c r="Z152" i="10" s="1"/>
  <c r="H152" i="10"/>
  <c r="I152" i="10" s="1"/>
  <c r="J152" i="10" s="1"/>
  <c r="Y151" i="10"/>
  <c r="Z151" i="10" s="1"/>
  <c r="H151" i="10"/>
  <c r="I151" i="10" s="1"/>
  <c r="J151" i="10" s="1"/>
  <c r="Y150" i="10"/>
  <c r="Z150" i="10" s="1"/>
  <c r="H150" i="10"/>
  <c r="I150" i="10" s="1"/>
  <c r="J150" i="10" s="1"/>
  <c r="Y149" i="10"/>
  <c r="Z149" i="10" s="1"/>
  <c r="M149" i="10"/>
  <c r="Y148" i="10"/>
  <c r="Z148" i="10" s="1"/>
  <c r="M148" i="10"/>
  <c r="Y147" i="10"/>
  <c r="Z147" i="10" s="1"/>
  <c r="M147" i="10"/>
  <c r="Y146" i="10"/>
  <c r="Z146" i="10" s="1"/>
  <c r="M146" i="10"/>
  <c r="Y145" i="10"/>
  <c r="Z145" i="10" s="1"/>
  <c r="M145" i="10"/>
  <c r="Y144" i="10"/>
  <c r="Z144" i="10" s="1"/>
  <c r="M144" i="10"/>
  <c r="H144" i="10"/>
  <c r="Y143" i="10"/>
  <c r="Z143" i="10" s="1"/>
  <c r="M143" i="10"/>
  <c r="Y140" i="10"/>
  <c r="Z140" i="10" s="1"/>
  <c r="H140" i="10"/>
  <c r="I140" i="10" s="1"/>
  <c r="J140" i="10" s="1"/>
  <c r="Y139" i="10"/>
  <c r="Z139" i="10" s="1"/>
  <c r="M139" i="10"/>
  <c r="Y138" i="10"/>
  <c r="H138" i="10"/>
  <c r="I138" i="10" s="1"/>
  <c r="Y137" i="10"/>
  <c r="Z137" i="10" s="1"/>
  <c r="H137" i="10"/>
  <c r="I137" i="10" s="1"/>
  <c r="J137" i="10" s="1"/>
  <c r="Y136" i="10"/>
  <c r="Z136" i="10" s="1"/>
  <c r="H136" i="10"/>
  <c r="I136" i="10" s="1"/>
  <c r="J136" i="10" s="1"/>
  <c r="Y135" i="10"/>
  <c r="Z135" i="10" s="1"/>
  <c r="M135" i="10"/>
  <c r="Y134" i="10"/>
  <c r="Z134" i="10" s="1"/>
  <c r="M134" i="10"/>
  <c r="Y133" i="10"/>
  <c r="Z133" i="10" s="1"/>
  <c r="H133" i="10"/>
  <c r="I133" i="10" s="1"/>
  <c r="J133" i="10" s="1"/>
  <c r="Y132" i="10"/>
  <c r="Z132" i="10" s="1"/>
  <c r="M132" i="10"/>
  <c r="Y131" i="10"/>
  <c r="Z131" i="10" s="1"/>
  <c r="M131" i="10"/>
  <c r="Y130" i="10"/>
  <c r="Z130" i="10" s="1"/>
  <c r="M130" i="10"/>
  <c r="Y129" i="10"/>
  <c r="Z129" i="10" s="1"/>
  <c r="M129" i="10"/>
  <c r="Y128" i="10"/>
  <c r="Z128" i="10" s="1"/>
  <c r="M128" i="10"/>
  <c r="Y127" i="10"/>
  <c r="Z127" i="10" s="1"/>
  <c r="M127" i="10"/>
  <c r="Y124" i="10"/>
  <c r="Z124" i="10" s="1"/>
  <c r="M124" i="10"/>
  <c r="Y123" i="10"/>
  <c r="Z123" i="10" s="1"/>
  <c r="H123" i="10"/>
  <c r="I123" i="10" s="1"/>
  <c r="J123" i="10" s="1"/>
  <c r="Y122" i="10"/>
  <c r="Z122" i="10" s="1"/>
  <c r="H122" i="10"/>
  <c r="I122" i="10" s="1"/>
  <c r="J122" i="10" s="1"/>
  <c r="Y121" i="10"/>
  <c r="Z121" i="10" s="1"/>
  <c r="H121" i="10"/>
  <c r="I121" i="10" s="1"/>
  <c r="J121" i="10" s="1"/>
  <c r="Y120" i="10"/>
  <c r="Z120" i="10" s="1"/>
  <c r="M120" i="10"/>
  <c r="Y119" i="10"/>
  <c r="Z119" i="10" s="1"/>
  <c r="H119" i="10"/>
  <c r="I119" i="10" s="1"/>
  <c r="J119" i="10" s="1"/>
  <c r="Y118" i="10"/>
  <c r="Z118" i="10" s="1"/>
  <c r="H118" i="10"/>
  <c r="I118" i="10" s="1"/>
  <c r="J118" i="10" s="1"/>
  <c r="Y117" i="10"/>
  <c r="Z117" i="10" s="1"/>
  <c r="H117" i="10"/>
  <c r="I117" i="10" s="1"/>
  <c r="J117" i="10" s="1"/>
  <c r="Y116" i="10"/>
  <c r="Z116" i="10" s="1"/>
  <c r="M116" i="10"/>
  <c r="Y115" i="10"/>
  <c r="Z115" i="10" s="1"/>
  <c r="H115" i="10"/>
  <c r="I115" i="10" s="1"/>
  <c r="J115" i="10" s="1"/>
  <c r="Y114" i="10"/>
  <c r="Z114" i="10" s="1"/>
  <c r="H114" i="10"/>
  <c r="I114" i="10" s="1"/>
  <c r="J114" i="10" s="1"/>
  <c r="K114" i="10" s="1"/>
  <c r="Y113" i="10"/>
  <c r="Z113" i="10" s="1"/>
  <c r="H113" i="10"/>
  <c r="I113" i="10" s="1"/>
  <c r="J113" i="10" s="1"/>
  <c r="Y112" i="10"/>
  <c r="Z112" i="10" s="1"/>
  <c r="H112" i="10"/>
  <c r="I112" i="10" s="1"/>
  <c r="J112" i="10" s="1"/>
  <c r="K112" i="10" s="1"/>
  <c r="Y111" i="10"/>
  <c r="Z111" i="10" s="1"/>
  <c r="H111" i="10"/>
  <c r="I111" i="10" s="1"/>
  <c r="J111" i="10" s="1"/>
  <c r="Y108" i="10"/>
  <c r="Z108" i="10" s="1"/>
  <c r="H108" i="10"/>
  <c r="I108" i="10" s="1"/>
  <c r="J108" i="10" s="1"/>
  <c r="Y107" i="10"/>
  <c r="Z107" i="10" s="1"/>
  <c r="H107" i="10"/>
  <c r="I107" i="10" s="1"/>
  <c r="J107" i="10" s="1"/>
  <c r="Y106" i="10"/>
  <c r="Z106" i="10" s="1"/>
  <c r="H106" i="10"/>
  <c r="Y105" i="10"/>
  <c r="Z105" i="10" s="1"/>
  <c r="H105" i="10"/>
  <c r="I105" i="10" s="1"/>
  <c r="J105" i="10" s="1"/>
  <c r="Y104" i="10"/>
  <c r="Z104" i="10" s="1"/>
  <c r="H104" i="10"/>
  <c r="I104" i="10" s="1"/>
  <c r="J104" i="10" s="1"/>
  <c r="Y103" i="10"/>
  <c r="Z103" i="10" s="1"/>
  <c r="H103" i="10"/>
  <c r="I103" i="10" s="1"/>
  <c r="J103" i="10" s="1"/>
  <c r="K103" i="10" s="1"/>
  <c r="Y102" i="10"/>
  <c r="Z102" i="10" s="1"/>
  <c r="Y101" i="10"/>
  <c r="Z101" i="10" s="1"/>
  <c r="H101" i="10"/>
  <c r="I101" i="10" s="1"/>
  <c r="J101" i="10" s="1"/>
  <c r="Y100" i="10"/>
  <c r="Z100" i="10" s="1"/>
  <c r="H100" i="10"/>
  <c r="I100" i="10" s="1"/>
  <c r="J100" i="10" s="1"/>
  <c r="Y99" i="10"/>
  <c r="Z99" i="10" s="1"/>
  <c r="M99" i="10"/>
  <c r="Y98" i="10"/>
  <c r="Z98" i="10" s="1"/>
  <c r="M98" i="10"/>
  <c r="Y97" i="10"/>
  <c r="Z97" i="10" s="1"/>
  <c r="M97" i="10"/>
  <c r="Y96" i="10"/>
  <c r="Z96" i="10" s="1"/>
  <c r="M96" i="10"/>
  <c r="Y95" i="10"/>
  <c r="Z95" i="10" s="1"/>
  <c r="M95" i="10"/>
  <c r="Y92" i="10"/>
  <c r="Z92" i="10" s="1"/>
  <c r="M92" i="10"/>
  <c r="Y91" i="10"/>
  <c r="Z91" i="10" s="1"/>
  <c r="H91" i="10"/>
  <c r="I91" i="10" s="1"/>
  <c r="J91" i="10" s="1"/>
  <c r="Y90" i="10"/>
  <c r="Z90" i="10" s="1"/>
  <c r="H90" i="10"/>
  <c r="I90" i="10" s="1"/>
  <c r="J90" i="10" s="1"/>
  <c r="Y89" i="10"/>
  <c r="Z89" i="10" s="1"/>
  <c r="H89" i="10"/>
  <c r="I89" i="10" s="1"/>
  <c r="J89" i="10" s="1"/>
  <c r="Y88" i="10"/>
  <c r="Z88" i="10" s="1"/>
  <c r="M88" i="10"/>
  <c r="Y87" i="10"/>
  <c r="Z87" i="10" s="1"/>
  <c r="M87" i="10"/>
  <c r="Y86" i="10"/>
  <c r="Z86" i="10" s="1"/>
  <c r="H86" i="10"/>
  <c r="I86" i="10" s="1"/>
  <c r="J86" i="10" s="1"/>
  <c r="Y85" i="10"/>
  <c r="Z85" i="10" s="1"/>
  <c r="M85" i="10"/>
  <c r="Y84" i="10"/>
  <c r="Z84" i="10" s="1"/>
  <c r="H84" i="10"/>
  <c r="I84" i="10" s="1"/>
  <c r="J84" i="10" s="1"/>
  <c r="Y83" i="10"/>
  <c r="Z83" i="10" s="1"/>
  <c r="H83" i="10"/>
  <c r="I83" i="10" s="1"/>
  <c r="J83" i="10" s="1"/>
  <c r="Y82" i="10"/>
  <c r="Z82" i="10" s="1"/>
  <c r="H82" i="10"/>
  <c r="I82" i="10" s="1"/>
  <c r="J82" i="10" s="1"/>
  <c r="Y81" i="10"/>
  <c r="Z81" i="10" s="1"/>
  <c r="H81" i="10"/>
  <c r="I81" i="10" s="1"/>
  <c r="J81" i="10" s="1"/>
  <c r="Y80" i="10"/>
  <c r="Z80" i="10" s="1"/>
  <c r="M80" i="10"/>
  <c r="Y79" i="10"/>
  <c r="Z79" i="10" s="1"/>
  <c r="M79" i="10"/>
  <c r="Y76" i="10"/>
  <c r="Z76" i="10" s="1"/>
  <c r="H76" i="10"/>
  <c r="I76" i="10" s="1"/>
  <c r="J76" i="10" s="1"/>
  <c r="Y75" i="10"/>
  <c r="Z75" i="10" s="1"/>
  <c r="H75" i="10"/>
  <c r="I75" i="10" s="1"/>
  <c r="J75" i="10" s="1"/>
  <c r="K75" i="10" s="1"/>
  <c r="Y74" i="10"/>
  <c r="Z74" i="10" s="1"/>
  <c r="H74" i="10"/>
  <c r="I74" i="10" s="1"/>
  <c r="J74" i="10" s="1"/>
  <c r="Y73" i="10"/>
  <c r="Z73" i="10" s="1"/>
  <c r="H73" i="10"/>
  <c r="I73" i="10" s="1"/>
  <c r="J73" i="10" s="1"/>
  <c r="K73" i="10" s="1"/>
  <c r="Y72" i="10"/>
  <c r="Z72" i="10" s="1"/>
  <c r="H72" i="10"/>
  <c r="Y71" i="10"/>
  <c r="Z71" i="10" s="1"/>
  <c r="H71" i="10"/>
  <c r="I71" i="10" s="1"/>
  <c r="H70" i="10"/>
  <c r="I70" i="10" s="1"/>
  <c r="J70" i="10" s="1"/>
  <c r="H69" i="10"/>
  <c r="I69" i="10" s="1"/>
  <c r="J69" i="10" s="1"/>
  <c r="H68" i="10"/>
  <c r="I68" i="10" s="1"/>
  <c r="J68" i="10" s="1"/>
  <c r="H67" i="10"/>
  <c r="I67" i="10" s="1"/>
  <c r="J67" i="10" s="1"/>
  <c r="H66" i="10"/>
  <c r="I66" i="10" s="1"/>
  <c r="J66" i="10" s="1"/>
  <c r="H65" i="10"/>
  <c r="I65" i="10" s="1"/>
  <c r="J65" i="10" s="1"/>
  <c r="H57" i="10"/>
  <c r="I57" i="10" s="1"/>
  <c r="J57" i="10" s="1"/>
  <c r="H56" i="10"/>
  <c r="I56" i="10" s="1"/>
  <c r="J56" i="10" s="1"/>
  <c r="H55" i="10"/>
  <c r="I55" i="10" s="1"/>
  <c r="J55" i="10" s="1"/>
  <c r="H54" i="10"/>
  <c r="I54" i="10" s="1"/>
  <c r="J54" i="10" s="1"/>
  <c r="K54" i="10" s="1"/>
  <c r="H51" i="10"/>
  <c r="I51" i="10" s="1"/>
  <c r="J51" i="10" s="1"/>
  <c r="H50" i="10"/>
  <c r="I50" i="10" s="1"/>
  <c r="J50" i="10" s="1"/>
  <c r="H49" i="10"/>
  <c r="I49" i="10" s="1"/>
  <c r="J49" i="10" s="1"/>
  <c r="H48" i="10"/>
  <c r="I48" i="10" s="1"/>
  <c r="J48" i="10" s="1"/>
  <c r="K48" i="10" s="1"/>
  <c r="H47" i="10"/>
  <c r="I47" i="10" s="1"/>
  <c r="J47" i="10" s="1"/>
  <c r="M44" i="10"/>
  <c r="H43" i="10"/>
  <c r="I43" i="10" s="1"/>
  <c r="J43" i="10" s="1"/>
  <c r="H42" i="10"/>
  <c r="I42" i="10" s="1"/>
  <c r="J42" i="10" s="1"/>
  <c r="H41" i="10"/>
  <c r="I41" i="10" s="1"/>
  <c r="J41" i="10" s="1"/>
  <c r="H40" i="10"/>
  <c r="I40" i="10" s="1"/>
  <c r="J40" i="10" s="1"/>
  <c r="H39" i="10"/>
  <c r="I39" i="10" s="1"/>
  <c r="J39" i="10" s="1"/>
  <c r="K39" i="10" s="1"/>
  <c r="H38" i="10"/>
  <c r="I38" i="10" s="1"/>
  <c r="J38" i="10" s="1"/>
  <c r="H37" i="10"/>
  <c r="I37" i="10" s="1"/>
  <c r="J37" i="10" s="1"/>
  <c r="H36" i="10"/>
  <c r="I36" i="10" s="1"/>
  <c r="H35" i="10"/>
  <c r="I35" i="10" s="1"/>
  <c r="J35" i="10" s="1"/>
  <c r="H34" i="10"/>
  <c r="I34" i="10" s="1"/>
  <c r="J34" i="10" s="1"/>
  <c r="K34" i="10" s="1"/>
  <c r="H33" i="10"/>
  <c r="I33" i="10" s="1"/>
  <c r="J33" i="10" s="1"/>
  <c r="H32" i="10"/>
  <c r="I32" i="10" s="1"/>
  <c r="J32" i="10" s="1"/>
  <c r="K32" i="10" s="1"/>
  <c r="H31" i="10"/>
  <c r="I31" i="10" s="1"/>
  <c r="J31" i="10" s="1"/>
  <c r="K31" i="10" s="1"/>
  <c r="H27" i="10"/>
  <c r="I27" i="10" s="1"/>
  <c r="J27" i="10" s="1"/>
  <c r="H26" i="10"/>
  <c r="I26" i="10" s="1"/>
  <c r="J26" i="10" s="1"/>
  <c r="K26" i="10" s="1"/>
  <c r="H25" i="10"/>
  <c r="I25" i="10" s="1"/>
  <c r="J25" i="10" s="1"/>
  <c r="H24" i="10"/>
  <c r="I24" i="10" s="1"/>
  <c r="J24" i="10" s="1"/>
  <c r="H23" i="10"/>
  <c r="I23" i="10" s="1"/>
  <c r="J23" i="10" s="1"/>
  <c r="K23" i="10" s="1"/>
  <c r="H22" i="10"/>
  <c r="I22" i="10" s="1"/>
  <c r="J22" i="10" s="1"/>
  <c r="K22" i="10" s="1"/>
  <c r="H21" i="10"/>
  <c r="I21" i="10" s="1"/>
  <c r="J21" i="10" s="1"/>
  <c r="K21" i="10" s="1"/>
  <c r="H20" i="10"/>
  <c r="I20" i="10" s="1"/>
  <c r="J20" i="10" s="1"/>
  <c r="K20" i="10" s="1"/>
  <c r="H19" i="10"/>
  <c r="I19" i="10" s="1"/>
  <c r="J19" i="10" s="1"/>
  <c r="H18" i="10"/>
  <c r="I18" i="10" s="1"/>
  <c r="J18" i="10" s="1"/>
  <c r="K18" i="10" s="1"/>
  <c r="H17" i="10"/>
  <c r="I17" i="10" s="1"/>
  <c r="J17" i="10" s="1"/>
  <c r="H16" i="10"/>
  <c r="I16" i="10" s="1"/>
  <c r="J16" i="10" s="1"/>
  <c r="H15" i="10"/>
  <c r="I15" i="10" s="1"/>
  <c r="J15" i="10" s="1"/>
  <c r="H12" i="10"/>
  <c r="I12" i="10" s="1"/>
  <c r="J12" i="10" s="1"/>
  <c r="H11" i="10"/>
  <c r="I11" i="10" s="1"/>
  <c r="J11" i="10" s="1"/>
  <c r="H10" i="10"/>
  <c r="I10" i="10" s="1"/>
  <c r="J10" i="10" s="1"/>
  <c r="H9" i="10"/>
  <c r="I9" i="10" s="1"/>
  <c r="J9" i="10" s="1"/>
  <c r="K9" i="10" s="1"/>
  <c r="H8" i="10"/>
  <c r="I8" i="10" s="1"/>
  <c r="J8" i="10" s="1"/>
  <c r="K8" i="10" s="1"/>
  <c r="H7" i="10"/>
  <c r="I7" i="10" s="1"/>
  <c r="J7" i="10" s="1"/>
  <c r="H6" i="10"/>
  <c r="I6" i="10" s="1"/>
  <c r="J6" i="10" s="1"/>
  <c r="H5" i="10"/>
  <c r="I5" i="10" s="1"/>
  <c r="J5" i="10" s="1"/>
  <c r="H4" i="10"/>
  <c r="I4" i="10" s="1"/>
  <c r="J4" i="10" s="1"/>
  <c r="H3" i="10"/>
  <c r="I3" i="10" s="1"/>
  <c r="J3" i="10" s="1"/>
  <c r="H2" i="10"/>
  <c r="S490" i="10" l="1"/>
  <c r="Q490" i="10"/>
  <c r="R490" i="10"/>
  <c r="G490" i="10"/>
  <c r="U490" i="10"/>
  <c r="I239" i="10"/>
  <c r="H253" i="10"/>
  <c r="H254" i="10" s="1"/>
  <c r="R917" i="9"/>
  <c r="Q917" i="9"/>
  <c r="Q981" i="9" s="1"/>
  <c r="Q980" i="9"/>
  <c r="T917" i="9"/>
  <c r="V917" i="9"/>
  <c r="U917" i="9"/>
  <c r="U981" i="9" s="1"/>
  <c r="U980" i="9"/>
  <c r="S917" i="9"/>
  <c r="S981" i="9" s="1"/>
  <c r="S980" i="9"/>
  <c r="J477" i="10"/>
  <c r="J478" i="10" s="1"/>
  <c r="H477" i="10"/>
  <c r="H478" i="10" s="1"/>
  <c r="J488" i="10"/>
  <c r="J489" i="10" s="1"/>
  <c r="I488" i="10"/>
  <c r="I489" i="10" s="1"/>
  <c r="H488" i="10"/>
  <c r="H489" i="10" s="1"/>
  <c r="I477" i="10"/>
  <c r="I478" i="10" s="1"/>
  <c r="H461" i="10"/>
  <c r="H462" i="10" s="1"/>
  <c r="J365" i="10"/>
  <c r="J366" i="10" s="1"/>
  <c r="H445" i="10"/>
  <c r="H446" i="10" s="1"/>
  <c r="J429" i="10"/>
  <c r="J430" i="10" s="1"/>
  <c r="H429" i="10"/>
  <c r="H430" i="10" s="1"/>
  <c r="I429" i="10"/>
  <c r="I430" i="10" s="1"/>
  <c r="J413" i="10"/>
  <c r="J414" i="10" s="1"/>
  <c r="I413" i="10"/>
  <c r="I414" i="10" s="1"/>
  <c r="H413" i="10"/>
  <c r="H414" i="10" s="1"/>
  <c r="H397" i="10"/>
  <c r="H398" i="10" s="1"/>
  <c r="I381" i="10"/>
  <c r="I382" i="10" s="1"/>
  <c r="J381" i="10"/>
  <c r="J382" i="10" s="1"/>
  <c r="H381" i="10"/>
  <c r="H382" i="10" s="1"/>
  <c r="H365" i="10"/>
  <c r="H366" i="10" s="1"/>
  <c r="I365" i="10"/>
  <c r="I366" i="10" s="1"/>
  <c r="J333" i="10"/>
  <c r="J334" i="10" s="1"/>
  <c r="H349" i="10"/>
  <c r="H350" i="10" s="1"/>
  <c r="I349" i="10"/>
  <c r="I350" i="10" s="1"/>
  <c r="J349" i="10"/>
  <c r="J350" i="10" s="1"/>
  <c r="H317" i="10"/>
  <c r="H318" i="10" s="1"/>
  <c r="I333" i="10"/>
  <c r="I334" i="10" s="1"/>
  <c r="H333" i="10"/>
  <c r="H334" i="10" s="1"/>
  <c r="H301" i="10"/>
  <c r="H302" i="10" s="1"/>
  <c r="J301" i="10"/>
  <c r="J302" i="10" s="1"/>
  <c r="I301" i="10"/>
  <c r="I302" i="10" s="1"/>
  <c r="I285" i="10"/>
  <c r="I286" i="10" s="1"/>
  <c r="H285" i="10"/>
  <c r="H286" i="10" s="1"/>
  <c r="J269" i="10"/>
  <c r="J270" i="10" s="1"/>
  <c r="H269" i="10"/>
  <c r="H270" i="10" s="1"/>
  <c r="I269" i="10"/>
  <c r="I270" i="10" s="1"/>
  <c r="J237" i="10"/>
  <c r="J238" i="10" s="1"/>
  <c r="H237" i="10"/>
  <c r="H238" i="10" s="1"/>
  <c r="I237" i="10"/>
  <c r="I238" i="10" s="1"/>
  <c r="H221" i="10"/>
  <c r="H222" i="10" s="1"/>
  <c r="J157" i="10"/>
  <c r="J158" i="10" s="1"/>
  <c r="H205" i="10"/>
  <c r="H206" i="10" s="1"/>
  <c r="I205" i="10"/>
  <c r="I206" i="10" s="1"/>
  <c r="J205" i="10"/>
  <c r="J206" i="10" s="1"/>
  <c r="H189" i="10"/>
  <c r="H190" i="10" s="1"/>
  <c r="H173" i="10"/>
  <c r="H174" i="10" s="1"/>
  <c r="I173" i="10"/>
  <c r="I174" i="10" s="1"/>
  <c r="J173" i="10"/>
  <c r="J174" i="10" s="1"/>
  <c r="I157" i="10"/>
  <c r="I158" i="10" s="1"/>
  <c r="H157" i="10"/>
  <c r="H158" i="10" s="1"/>
  <c r="H141" i="10"/>
  <c r="H142" i="10" s="1"/>
  <c r="J125" i="10"/>
  <c r="J126" i="10" s="1"/>
  <c r="I141" i="10"/>
  <c r="I142" i="10" s="1"/>
  <c r="I125" i="10"/>
  <c r="I126" i="10" s="1"/>
  <c r="H125" i="10"/>
  <c r="H126" i="10" s="1"/>
  <c r="H109" i="10"/>
  <c r="H110" i="10" s="1"/>
  <c r="J93" i="10"/>
  <c r="J94" i="10" s="1"/>
  <c r="H93" i="10"/>
  <c r="H94" i="10" s="1"/>
  <c r="J61" i="10"/>
  <c r="J62" i="10" s="1"/>
  <c r="I93" i="10"/>
  <c r="I94" i="10" s="1"/>
  <c r="I61" i="10"/>
  <c r="I62" i="10" s="1"/>
  <c r="H77" i="10"/>
  <c r="H78" i="10" s="1"/>
  <c r="H61" i="10"/>
  <c r="H62" i="10" s="1"/>
  <c r="H13" i="10"/>
  <c r="H14" i="10" s="1"/>
  <c r="J29" i="10"/>
  <c r="J30" i="10" s="1"/>
  <c r="H45" i="10"/>
  <c r="H46" i="10" s="1"/>
  <c r="I45" i="10"/>
  <c r="I46" i="10" s="1"/>
  <c r="H29" i="10"/>
  <c r="H30" i="10" s="1"/>
  <c r="I29" i="10"/>
  <c r="I30" i="10" s="1"/>
  <c r="L363" i="10"/>
  <c r="M363" i="10" s="1"/>
  <c r="K357" i="10"/>
  <c r="L357" i="10" s="1"/>
  <c r="M357" i="10" s="1"/>
  <c r="K358" i="10"/>
  <c r="K432" i="10"/>
  <c r="L432" i="10" s="1"/>
  <c r="K433" i="10"/>
  <c r="L433" i="10" s="1"/>
  <c r="M433" i="10" s="1"/>
  <c r="L362" i="10"/>
  <c r="M362" i="10" s="1"/>
  <c r="L356" i="10"/>
  <c r="M356" i="10" s="1"/>
  <c r="L452" i="10"/>
  <c r="M452" i="10" s="1"/>
  <c r="K118" i="10"/>
  <c r="L118" i="10" s="1"/>
  <c r="M118" i="10" s="1"/>
  <c r="K361" i="10"/>
  <c r="L361" i="10" s="1"/>
  <c r="M361" i="10" s="1"/>
  <c r="K194" i="10"/>
  <c r="L194" i="10" s="1"/>
  <c r="K422" i="10"/>
  <c r="L422" i="10" s="1"/>
  <c r="K330" i="10"/>
  <c r="K291" i="10"/>
  <c r="L291" i="10" s="1"/>
  <c r="M291" i="10" s="1"/>
  <c r="K388" i="10"/>
  <c r="L388" i="10" s="1"/>
  <c r="M388" i="10" s="1"/>
  <c r="K421" i="10"/>
  <c r="L421" i="10" s="1"/>
  <c r="K232" i="10"/>
  <c r="L232" i="10" s="1"/>
  <c r="K360" i="10"/>
  <c r="L360" i="10" s="1"/>
  <c r="M360" i="10" s="1"/>
  <c r="K193" i="10"/>
  <c r="L193" i="10" s="1"/>
  <c r="M193" i="10" s="1"/>
  <c r="L395" i="10"/>
  <c r="M395" i="10" s="1"/>
  <c r="L402" i="10"/>
  <c r="M402" i="10" s="1"/>
  <c r="L345" i="10"/>
  <c r="M345" i="10" s="1"/>
  <c r="K352" i="10"/>
  <c r="L352" i="10" s="1"/>
  <c r="M352" i="10" s="1"/>
  <c r="L385" i="10"/>
  <c r="M385" i="10" s="1"/>
  <c r="L386" i="10"/>
  <c r="M386" i="10" s="1"/>
  <c r="L409" i="10"/>
  <c r="M409" i="10" s="1"/>
  <c r="T413" i="10" s="1"/>
  <c r="T414" i="10" s="1"/>
  <c r="L465" i="10"/>
  <c r="M465" i="10" s="1"/>
  <c r="L156" i="10"/>
  <c r="M156" i="10" s="1"/>
  <c r="K82" i="10"/>
  <c r="K163" i="10"/>
  <c r="L163" i="10" s="1"/>
  <c r="K218" i="10"/>
  <c r="K76" i="10"/>
  <c r="K168" i="10"/>
  <c r="K186" i="10"/>
  <c r="L186" i="10" s="1"/>
  <c r="K176" i="10"/>
  <c r="L176" i="10" s="1"/>
  <c r="L103" i="10"/>
  <c r="M103" i="10" s="1"/>
  <c r="K133" i="10"/>
  <c r="K216" i="10"/>
  <c r="L216" i="10" s="1"/>
  <c r="K84" i="10"/>
  <c r="K90" i="10"/>
  <c r="K140" i="10"/>
  <c r="L140" i="10" s="1"/>
  <c r="K153" i="10"/>
  <c r="L153" i="10" s="1"/>
  <c r="K182" i="10"/>
  <c r="L182" i="10" s="1"/>
  <c r="K203" i="10"/>
  <c r="K233" i="10"/>
  <c r="K117" i="10"/>
  <c r="K246" i="10"/>
  <c r="L246" i="10" s="1"/>
  <c r="L75" i="10"/>
  <c r="M75" i="10" s="1"/>
  <c r="K81" i="10"/>
  <c r="K104" i="10"/>
  <c r="K212" i="10"/>
  <c r="L212" i="10" s="1"/>
  <c r="K217" i="10"/>
  <c r="L217" i="10" s="1"/>
  <c r="K224" i="10"/>
  <c r="K226" i="10"/>
  <c r="K83" i="10"/>
  <c r="L83" i="10" s="1"/>
  <c r="K89" i="10"/>
  <c r="L89" i="10" s="1"/>
  <c r="K91" i="10"/>
  <c r="L91" i="10" s="1"/>
  <c r="K155" i="10"/>
  <c r="L155" i="10" s="1"/>
  <c r="K234" i="10"/>
  <c r="L234" i="10" s="1"/>
  <c r="K344" i="10"/>
  <c r="L344" i="10" s="1"/>
  <c r="K401" i="10"/>
  <c r="L401" i="10" s="1"/>
  <c r="K74" i="10"/>
  <c r="K86" i="10"/>
  <c r="L86" i="10" s="1"/>
  <c r="K111" i="10"/>
  <c r="K113" i="10"/>
  <c r="K136" i="10"/>
  <c r="L136" i="10" s="1"/>
  <c r="J138" i="10"/>
  <c r="J141" i="10" s="1"/>
  <c r="J142" i="10" s="1"/>
  <c r="K164" i="10"/>
  <c r="K165" i="10"/>
  <c r="Z177" i="10"/>
  <c r="K188" i="10"/>
  <c r="L188" i="10" s="1"/>
  <c r="K230" i="10"/>
  <c r="L230" i="10" s="1"/>
  <c r="K256" i="10"/>
  <c r="K284" i="10"/>
  <c r="K292" i="10"/>
  <c r="L292" i="10" s="1"/>
  <c r="K310" i="10"/>
  <c r="L310" i="10" s="1"/>
  <c r="K314" i="10"/>
  <c r="L314" i="10" s="1"/>
  <c r="K324" i="10"/>
  <c r="K332" i="10"/>
  <c r="L332" i="10" s="1"/>
  <c r="K343" i="10"/>
  <c r="L343" i="10" s="1"/>
  <c r="K369" i="10"/>
  <c r="L369" i="10" s="1"/>
  <c r="K390" i="10"/>
  <c r="L390" i="10" s="1"/>
  <c r="K418" i="10"/>
  <c r="L418" i="10" s="1"/>
  <c r="K431" i="10"/>
  <c r="I438" i="10"/>
  <c r="J438" i="10" s="1"/>
  <c r="J445" i="10" s="1"/>
  <c r="J446" i="10" s="1"/>
  <c r="J453" i="10"/>
  <c r="L73" i="10"/>
  <c r="M73" i="10" s="1"/>
  <c r="L112" i="10"/>
  <c r="M112" i="10" s="1"/>
  <c r="K123" i="10"/>
  <c r="K151" i="10"/>
  <c r="K154" i="10"/>
  <c r="K199" i="10"/>
  <c r="L199" i="10" s="1"/>
  <c r="L207" i="10"/>
  <c r="L208" i="10"/>
  <c r="M208" i="10" s="1"/>
  <c r="I209" i="10"/>
  <c r="I221" i="10" s="1"/>
  <c r="I222" i="10" s="1"/>
  <c r="L211" i="10"/>
  <c r="M211" i="10" s="1"/>
  <c r="K242" i="10"/>
  <c r="Z244" i="10"/>
  <c r="L248" i="10"/>
  <c r="M248" i="10" s="1"/>
  <c r="L249" i="10"/>
  <c r="M249" i="10" s="1"/>
  <c r="L260" i="10"/>
  <c r="M260" i="10" s="1"/>
  <c r="L261" i="10"/>
  <c r="M261" i="10" s="1"/>
  <c r="L266" i="10"/>
  <c r="M266" i="10" s="1"/>
  <c r="K290" i="10"/>
  <c r="K297" i="10"/>
  <c r="L297" i="10" s="1"/>
  <c r="Z314" i="10"/>
  <c r="K327" i="10"/>
  <c r="L336" i="10"/>
  <c r="K351" i="10"/>
  <c r="K372" i="10"/>
  <c r="K425" i="10"/>
  <c r="L425" i="10" s="1"/>
  <c r="K108" i="10"/>
  <c r="L108" i="10" s="1"/>
  <c r="Z138" i="10"/>
  <c r="K152" i="10"/>
  <c r="L210" i="10"/>
  <c r="M210" i="10" s="1"/>
  <c r="L265" i="10"/>
  <c r="M265" i="10" s="1"/>
  <c r="L275" i="10"/>
  <c r="M275" i="10" s="1"/>
  <c r="K280" i="10"/>
  <c r="L280" i="10" s="1"/>
  <c r="K283" i="10"/>
  <c r="L296" i="10"/>
  <c r="M296" i="10" s="1"/>
  <c r="K308" i="10"/>
  <c r="L308" i="10" s="1"/>
  <c r="K312" i="10"/>
  <c r="L312" i="10" s="1"/>
  <c r="K321" i="10"/>
  <c r="K323" i="10"/>
  <c r="L323" i="10" s="1"/>
  <c r="K353" i="10"/>
  <c r="L353" i="10" s="1"/>
  <c r="K371" i="10"/>
  <c r="K100" i="10"/>
  <c r="K122" i="10"/>
  <c r="K150" i="10"/>
  <c r="L162" i="10"/>
  <c r="M162" i="10" s="1"/>
  <c r="K170" i="10"/>
  <c r="L170" i="10" s="1"/>
  <c r="K184" i="10"/>
  <c r="L184" i="10" s="1"/>
  <c r="K196" i="10"/>
  <c r="L196" i="10" s="1"/>
  <c r="K227" i="10"/>
  <c r="K235" i="10"/>
  <c r="L235" i="10" s="1"/>
  <c r="K258" i="10"/>
  <c r="L259" i="10"/>
  <c r="M259" i="10" s="1"/>
  <c r="L264" i="10"/>
  <c r="M264" i="10" s="1"/>
  <c r="K274" i="10"/>
  <c r="L279" i="10"/>
  <c r="M279" i="10" s="1"/>
  <c r="K281" i="10"/>
  <c r="L281" i="10" s="1"/>
  <c r="L282" i="10"/>
  <c r="M282" i="10" s="1"/>
  <c r="K289" i="10"/>
  <c r="L294" i="10"/>
  <c r="M294" i="10" s="1"/>
  <c r="K338" i="10"/>
  <c r="L338" i="10" s="1"/>
  <c r="K354" i="10"/>
  <c r="L354" i="10" s="1"/>
  <c r="K368" i="10"/>
  <c r="K383" i="10"/>
  <c r="K436" i="10"/>
  <c r="L436" i="10" s="1"/>
  <c r="J71" i="10"/>
  <c r="K101" i="10"/>
  <c r="K105" i="10"/>
  <c r="K107" i="10"/>
  <c r="K115" i="10"/>
  <c r="L115" i="10" s="1"/>
  <c r="K137" i="10"/>
  <c r="L159" i="10"/>
  <c r="K166" i="10"/>
  <c r="L166" i="10" s="1"/>
  <c r="K177" i="10"/>
  <c r="L177" i="10" s="1"/>
  <c r="K185" i="10"/>
  <c r="K192" i="10"/>
  <c r="L192" i="10" s="1"/>
  <c r="K197" i="10"/>
  <c r="L202" i="10"/>
  <c r="M202" i="10" s="1"/>
  <c r="L214" i="10"/>
  <c r="M214" i="10" s="1"/>
  <c r="K231" i="10"/>
  <c r="L231" i="10" s="1"/>
  <c r="K245" i="10"/>
  <c r="K251" i="10"/>
  <c r="L263" i="10"/>
  <c r="M263" i="10" s="1"/>
  <c r="J278" i="10"/>
  <c r="J285" i="10" s="1"/>
  <c r="J286" i="10" s="1"/>
  <c r="K293" i="10"/>
  <c r="L293" i="10" s="1"/>
  <c r="K307" i="10"/>
  <c r="L307" i="10" s="1"/>
  <c r="L325" i="10"/>
  <c r="M325" i="10" s="1"/>
  <c r="I72" i="10"/>
  <c r="J72" i="10" s="1"/>
  <c r="L114" i="10"/>
  <c r="M114" i="10" s="1"/>
  <c r="K119" i="10"/>
  <c r="K121" i="10"/>
  <c r="K169" i="10"/>
  <c r="L172" i="10"/>
  <c r="M172" i="10" s="1"/>
  <c r="K178" i="10"/>
  <c r="L178" i="10" s="1"/>
  <c r="K179" i="10"/>
  <c r="L179" i="10" s="1"/>
  <c r="L180" i="10"/>
  <c r="M180" i="10" s="1"/>
  <c r="L181" i="10"/>
  <c r="M181" i="10" s="1"/>
  <c r="K183" i="10"/>
  <c r="L183" i="10" s="1"/>
  <c r="L191" i="10"/>
  <c r="K195" i="10"/>
  <c r="L195" i="10" s="1"/>
  <c r="L201" i="10"/>
  <c r="M201" i="10" s="1"/>
  <c r="K204" i="10"/>
  <c r="L204" i="10" s="1"/>
  <c r="K215" i="10"/>
  <c r="L243" i="10"/>
  <c r="M243" i="10" s="1"/>
  <c r="I244" i="10"/>
  <c r="L250" i="10"/>
  <c r="M250" i="10" s="1"/>
  <c r="K252" i="10"/>
  <c r="L252" i="10" s="1"/>
  <c r="L257" i="10"/>
  <c r="M257" i="10" s="1"/>
  <c r="L298" i="10"/>
  <c r="M298" i="10" s="1"/>
  <c r="K299" i="10"/>
  <c r="L299" i="10" s="1"/>
  <c r="L306" i="10"/>
  <c r="K309" i="10"/>
  <c r="K320" i="10"/>
  <c r="K419" i="10"/>
  <c r="K355" i="10"/>
  <c r="L355" i="10" s="1"/>
  <c r="I387" i="10"/>
  <c r="J387" i="10" s="1"/>
  <c r="J397" i="10" s="1"/>
  <c r="J398" i="10" s="1"/>
  <c r="K412" i="10"/>
  <c r="L412" i="10" s="1"/>
  <c r="K435" i="10"/>
  <c r="L435" i="10" s="1"/>
  <c r="K466" i="10"/>
  <c r="V173" i="10"/>
  <c r="V174" i="10" s="1"/>
  <c r="K348" i="10"/>
  <c r="L348" i="10" s="1"/>
  <c r="I106" i="10"/>
  <c r="I109" i="10" s="1"/>
  <c r="I110" i="10" s="1"/>
  <c r="I175" i="10"/>
  <c r="I189" i="10" s="1"/>
  <c r="I190" i="10" s="1"/>
  <c r="K315" i="10"/>
  <c r="K316" i="10"/>
  <c r="K326" i="10"/>
  <c r="L326" i="10" s="1"/>
  <c r="L346" i="10"/>
  <c r="M346" i="10" s="1"/>
  <c r="K378" i="10"/>
  <c r="L378" i="10" s="1"/>
  <c r="K404" i="10"/>
  <c r="L404" i="10" s="1"/>
  <c r="K407" i="10"/>
  <c r="K426" i="10"/>
  <c r="L426" i="10" s="1"/>
  <c r="K428" i="10"/>
  <c r="L428" i="10" s="1"/>
  <c r="K434" i="10"/>
  <c r="L434" i="10" s="1"/>
  <c r="K441" i="10"/>
  <c r="K455" i="10"/>
  <c r="K359" i="10"/>
  <c r="L359" i="10" s="1"/>
  <c r="K384" i="10"/>
  <c r="K396" i="10"/>
  <c r="K410" i="10"/>
  <c r="L410" i="10" s="1"/>
  <c r="K424" i="10"/>
  <c r="L424" i="10" s="1"/>
  <c r="L295" i="10"/>
  <c r="M295" i="10" s="1"/>
  <c r="L328" i="10"/>
  <c r="M328" i="10" s="1"/>
  <c r="L329" i="10"/>
  <c r="M329" i="10" s="1"/>
  <c r="T333" i="10" s="1"/>
  <c r="T334" i="10" s="1"/>
  <c r="K331" i="10"/>
  <c r="L331" i="10" s="1"/>
  <c r="L337" i="10"/>
  <c r="M337" i="10" s="1"/>
  <c r="K339" i="10"/>
  <c r="L339" i="10" s="1"/>
  <c r="L367" i="10"/>
  <c r="L370" i="10"/>
  <c r="M370" i="10" s="1"/>
  <c r="K377" i="10"/>
  <c r="L377" i="10" s="1"/>
  <c r="K389" i="10"/>
  <c r="L389" i="10" s="1"/>
  <c r="K400" i="10"/>
  <c r="K415" i="10"/>
  <c r="K423" i="10"/>
  <c r="K440" i="10"/>
  <c r="K393" i="10"/>
  <c r="L411" i="10"/>
  <c r="M411" i="10" s="1"/>
  <c r="L417" i="10"/>
  <c r="M417" i="10" s="1"/>
  <c r="K437" i="10"/>
  <c r="L437" i="10" s="1"/>
  <c r="K442" i="10"/>
  <c r="K450" i="10"/>
  <c r="K474" i="10"/>
  <c r="L474" i="10" s="1"/>
  <c r="K373" i="10"/>
  <c r="L373" i="10" s="1"/>
  <c r="K394" i="10"/>
  <c r="L394" i="10" s="1"/>
  <c r="K406" i="10"/>
  <c r="K439" i="10"/>
  <c r="L439" i="10" s="1"/>
  <c r="K449" i="10"/>
  <c r="L464" i="10"/>
  <c r="I313" i="10"/>
  <c r="I317" i="10" s="1"/>
  <c r="I318" i="10" s="1"/>
  <c r="K454" i="10"/>
  <c r="L454" i="10" s="1"/>
  <c r="K451" i="10"/>
  <c r="K472" i="10"/>
  <c r="K392" i="10"/>
  <c r="K405" i="10"/>
  <c r="L405" i="10" s="1"/>
  <c r="L408" i="10"/>
  <c r="M408" i="10" s="1"/>
  <c r="M416" i="10"/>
  <c r="L427" i="10"/>
  <c r="M427" i="10" s="1"/>
  <c r="K443" i="10"/>
  <c r="L443" i="10" s="1"/>
  <c r="K475" i="10"/>
  <c r="L475" i="10" s="1"/>
  <c r="M485" i="10"/>
  <c r="K457" i="10"/>
  <c r="L457" i="10" s="1"/>
  <c r="I460" i="10"/>
  <c r="J460" i="10" s="1"/>
  <c r="K473" i="10"/>
  <c r="L473" i="10" s="1"/>
  <c r="L456" i="10"/>
  <c r="M456" i="10" s="1"/>
  <c r="K486" i="10"/>
  <c r="L486" i="10" s="1"/>
  <c r="L488" i="10" s="1"/>
  <c r="L489" i="10" s="1"/>
  <c r="L458" i="10"/>
  <c r="M458" i="10" s="1"/>
  <c r="K47" i="10"/>
  <c r="K19" i="10"/>
  <c r="K3" i="10"/>
  <c r="K6" i="10"/>
  <c r="L6" i="10" s="1"/>
  <c r="K10" i="10"/>
  <c r="L10" i="10" s="1"/>
  <c r="K17" i="10"/>
  <c r="K33" i="10"/>
  <c r="K41" i="10"/>
  <c r="K4" i="10"/>
  <c r="L4" i="10" s="1"/>
  <c r="K11" i="10"/>
  <c r="L11" i="10" s="1"/>
  <c r="K24" i="10"/>
  <c r="K5" i="10"/>
  <c r="L5" i="10" s="1"/>
  <c r="K12" i="10"/>
  <c r="L12" i="10" s="1"/>
  <c r="K16" i="10"/>
  <c r="K25" i="10"/>
  <c r="K55" i="10"/>
  <c r="L8" i="10"/>
  <c r="M8" i="10" s="1"/>
  <c r="I2" i="10"/>
  <c r="I13" i="10" s="1"/>
  <c r="I14" i="10" s="1"/>
  <c r="K15" i="10"/>
  <c r="L21" i="10"/>
  <c r="M21" i="10" s="1"/>
  <c r="L34" i="10"/>
  <c r="M34" i="10" s="1"/>
  <c r="L20" i="10"/>
  <c r="M20" i="10" s="1"/>
  <c r="L31" i="10"/>
  <c r="K43" i="10"/>
  <c r="L43" i="10" s="1"/>
  <c r="K65" i="10"/>
  <c r="K69" i="10"/>
  <c r="K27" i="10"/>
  <c r="K35" i="10"/>
  <c r="L39" i="10"/>
  <c r="M39" i="10" s="1"/>
  <c r="L48" i="10"/>
  <c r="M48" i="10" s="1"/>
  <c r="L9" i="10"/>
  <c r="M9" i="10" s="1"/>
  <c r="L32" i="10"/>
  <c r="M32" i="10" s="1"/>
  <c r="J36" i="10"/>
  <c r="J45" i="10" s="1"/>
  <c r="J46" i="10" s="1"/>
  <c r="K50" i="10"/>
  <c r="L54" i="10"/>
  <c r="M54" i="10" s="1"/>
  <c r="K66" i="10"/>
  <c r="K70" i="10"/>
  <c r="K7" i="10"/>
  <c r="L7" i="10" s="1"/>
  <c r="K56" i="10"/>
  <c r="L23" i="10"/>
  <c r="M23" i="10" s="1"/>
  <c r="L26" i="10"/>
  <c r="M26" i="10" s="1"/>
  <c r="K37" i="10"/>
  <c r="L37" i="10" s="1"/>
  <c r="K40" i="10"/>
  <c r="K42" i="10"/>
  <c r="K51" i="10"/>
  <c r="K68" i="10"/>
  <c r="L18" i="10"/>
  <c r="M18" i="10" s="1"/>
  <c r="L22" i="10"/>
  <c r="M22" i="10" s="1"/>
  <c r="K49" i="10"/>
  <c r="K57" i="10"/>
  <c r="K38" i="10"/>
  <c r="K67" i="10"/>
  <c r="H956" i="9"/>
  <c r="H943" i="9"/>
  <c r="H942" i="9"/>
  <c r="H941" i="9"/>
  <c r="H940" i="9"/>
  <c r="H935" i="9"/>
  <c r="H934" i="9"/>
  <c r="H933" i="9"/>
  <c r="H931" i="9"/>
  <c r="H930" i="9"/>
  <c r="H929" i="9"/>
  <c r="H927" i="9"/>
  <c r="H926" i="9"/>
  <c r="H925" i="9"/>
  <c r="H924" i="9"/>
  <c r="H923" i="9"/>
  <c r="H920" i="9"/>
  <c r="H919" i="9"/>
  <c r="H918" i="9"/>
  <c r="H915" i="9"/>
  <c r="H913" i="9"/>
  <c r="H912" i="9"/>
  <c r="H910" i="9"/>
  <c r="H908" i="9"/>
  <c r="H905" i="9"/>
  <c r="H904" i="9"/>
  <c r="H903" i="9"/>
  <c r="H902" i="9"/>
  <c r="H900" i="9"/>
  <c r="H898" i="9"/>
  <c r="H896" i="9"/>
  <c r="H894" i="9"/>
  <c r="H893" i="9"/>
  <c r="H890" i="9"/>
  <c r="H889" i="9"/>
  <c r="H888" i="9"/>
  <c r="H885" i="9"/>
  <c r="H884" i="9"/>
  <c r="H882" i="9"/>
  <c r="H880" i="9"/>
  <c r="H879" i="9"/>
  <c r="H878" i="9"/>
  <c r="H875" i="9"/>
  <c r="H874" i="9"/>
  <c r="H873" i="9"/>
  <c r="H872" i="9"/>
  <c r="H871" i="9"/>
  <c r="H869" i="9"/>
  <c r="H867" i="9"/>
  <c r="H866" i="9"/>
  <c r="H865" i="9"/>
  <c r="H864" i="9"/>
  <c r="H863" i="9"/>
  <c r="H862" i="9"/>
  <c r="H861" i="9"/>
  <c r="H860" i="9"/>
  <c r="H859" i="9"/>
  <c r="H858" i="9"/>
  <c r="H855" i="9"/>
  <c r="H854" i="9"/>
  <c r="H852" i="9"/>
  <c r="H850" i="9"/>
  <c r="H849" i="9"/>
  <c r="H848" i="9"/>
  <c r="H847" i="9"/>
  <c r="H846" i="9"/>
  <c r="H845" i="9"/>
  <c r="H844" i="9"/>
  <c r="H843" i="9"/>
  <c r="H842" i="9"/>
  <c r="H841" i="9"/>
  <c r="H840" i="9"/>
  <c r="H839" i="9"/>
  <c r="H838" i="9"/>
  <c r="H837" i="9"/>
  <c r="H829" i="9"/>
  <c r="H828" i="9"/>
  <c r="H824" i="9"/>
  <c r="H821" i="9"/>
  <c r="H820" i="9"/>
  <c r="H819" i="9"/>
  <c r="H818" i="9"/>
  <c r="H817" i="9"/>
  <c r="H816" i="9"/>
  <c r="H815" i="9"/>
  <c r="H814" i="9"/>
  <c r="H813" i="9"/>
  <c r="H811" i="9"/>
  <c r="H810" i="9"/>
  <c r="H809" i="9"/>
  <c r="H807" i="9"/>
  <c r="H806" i="9"/>
  <c r="H805" i="9"/>
  <c r="H804" i="9"/>
  <c r="H803" i="9"/>
  <c r="H800" i="9"/>
  <c r="H799" i="9"/>
  <c r="H798" i="9"/>
  <c r="H795" i="9"/>
  <c r="H793" i="9"/>
  <c r="H791" i="9"/>
  <c r="H787" i="9"/>
  <c r="H786" i="9"/>
  <c r="H785" i="9"/>
  <c r="H783" i="9"/>
  <c r="H782" i="9"/>
  <c r="H781" i="9"/>
  <c r="H780" i="9"/>
  <c r="H779" i="9"/>
  <c r="H775" i="9"/>
  <c r="H774" i="9"/>
  <c r="H773" i="9"/>
  <c r="H771" i="9"/>
  <c r="H768" i="9"/>
  <c r="H763" i="9"/>
  <c r="H762" i="9"/>
  <c r="H761" i="9"/>
  <c r="H760" i="9"/>
  <c r="H759" i="9"/>
  <c r="H758" i="9"/>
  <c r="H757" i="9"/>
  <c r="H756" i="9"/>
  <c r="H755" i="9"/>
  <c r="H754" i="9"/>
  <c r="H753" i="9"/>
  <c r="H752" i="9"/>
  <c r="H750" i="9"/>
  <c r="H743" i="9"/>
  <c r="H740" i="9"/>
  <c r="H739" i="9"/>
  <c r="H738" i="9"/>
  <c r="H735" i="9"/>
  <c r="H734" i="9"/>
  <c r="H733" i="9"/>
  <c r="H732" i="9"/>
  <c r="H731" i="9"/>
  <c r="H730" i="9"/>
  <c r="H729" i="9"/>
  <c r="H728" i="9"/>
  <c r="H727" i="9"/>
  <c r="H723" i="9"/>
  <c r="H722" i="9"/>
  <c r="H721" i="9"/>
  <c r="H719" i="9"/>
  <c r="H718" i="9"/>
  <c r="H717" i="9"/>
  <c r="H716" i="9"/>
  <c r="H715" i="9"/>
  <c r="H714" i="9"/>
  <c r="H713" i="9"/>
  <c r="H712" i="9"/>
  <c r="H710" i="9"/>
  <c r="H709" i="9"/>
  <c r="H683" i="9"/>
  <c r="H684" i="9"/>
  <c r="H685" i="9"/>
  <c r="H686" i="9"/>
  <c r="H687" i="9"/>
  <c r="H688" i="9"/>
  <c r="H689" i="9"/>
  <c r="H691" i="9"/>
  <c r="H692" i="9"/>
  <c r="H693" i="9"/>
  <c r="H694" i="9"/>
  <c r="H695" i="9"/>
  <c r="H696" i="9"/>
  <c r="H699" i="9"/>
  <c r="H700" i="9"/>
  <c r="H701" i="9"/>
  <c r="H702" i="9"/>
  <c r="H703" i="9"/>
  <c r="H704" i="9"/>
  <c r="H705" i="9"/>
  <c r="H679" i="9"/>
  <c r="H680" i="9"/>
  <c r="H678" i="9"/>
  <c r="H649" i="9"/>
  <c r="H650" i="9"/>
  <c r="H651" i="9"/>
  <c r="H654" i="9"/>
  <c r="H655" i="9"/>
  <c r="H656" i="9"/>
  <c r="H657" i="9"/>
  <c r="H658" i="9"/>
  <c r="H659" i="9"/>
  <c r="H662" i="9"/>
  <c r="H663" i="9"/>
  <c r="H664" i="9"/>
  <c r="H666" i="9"/>
  <c r="H668" i="9"/>
  <c r="H669" i="9"/>
  <c r="H670" i="9"/>
  <c r="H671" i="9"/>
  <c r="H672" i="9"/>
  <c r="H673" i="9"/>
  <c r="H675" i="9"/>
  <c r="H648" i="9"/>
  <c r="H619" i="9"/>
  <c r="H620" i="9"/>
  <c r="H621" i="9"/>
  <c r="H622" i="9"/>
  <c r="H625" i="9"/>
  <c r="H626" i="9"/>
  <c r="H627" i="9"/>
  <c r="H628" i="9"/>
  <c r="H629" i="9"/>
  <c r="H630" i="9"/>
  <c r="H631" i="9"/>
  <c r="H632" i="9"/>
  <c r="H633" i="9"/>
  <c r="H634" i="9"/>
  <c r="H636" i="9"/>
  <c r="H638" i="9"/>
  <c r="H639" i="9"/>
  <c r="H640" i="9"/>
  <c r="H641" i="9"/>
  <c r="H642" i="9"/>
  <c r="H643" i="9"/>
  <c r="H644" i="9"/>
  <c r="H618" i="9"/>
  <c r="H614" i="9"/>
  <c r="H613" i="9"/>
  <c r="H612" i="9"/>
  <c r="H611" i="9"/>
  <c r="H609" i="9"/>
  <c r="H608" i="9"/>
  <c r="H607" i="9"/>
  <c r="H606" i="9"/>
  <c r="H604" i="9"/>
  <c r="H603" i="9"/>
  <c r="H601" i="9"/>
  <c r="H599" i="9"/>
  <c r="H598" i="9"/>
  <c r="H597" i="9"/>
  <c r="H596" i="9"/>
  <c r="H594" i="9"/>
  <c r="H592" i="9"/>
  <c r="H591" i="9"/>
  <c r="H590" i="9"/>
  <c r="H589" i="9"/>
  <c r="H588" i="9"/>
  <c r="H583" i="9"/>
  <c r="H580" i="9"/>
  <c r="H578" i="9"/>
  <c r="H576" i="9"/>
  <c r="H574" i="9"/>
  <c r="H573" i="9"/>
  <c r="H567" i="9"/>
  <c r="H566" i="9"/>
  <c r="H565" i="9"/>
  <c r="H564" i="9"/>
  <c r="H563" i="9"/>
  <c r="H560" i="9"/>
  <c r="H559" i="9"/>
  <c r="H558" i="9"/>
  <c r="H555" i="9"/>
  <c r="H554" i="9"/>
  <c r="H553" i="9"/>
  <c r="H552" i="9"/>
  <c r="H551" i="9"/>
  <c r="H550" i="9"/>
  <c r="H549" i="9"/>
  <c r="H548" i="9"/>
  <c r="H547" i="9"/>
  <c r="H545" i="9"/>
  <c r="H540" i="9"/>
  <c r="H541" i="9"/>
  <c r="H542" i="9"/>
  <c r="H538" i="9"/>
  <c r="H537" i="9"/>
  <c r="H536" i="9"/>
  <c r="H535" i="9"/>
  <c r="H534" i="9"/>
  <c r="H529" i="9"/>
  <c r="H530" i="9"/>
  <c r="H531" i="9"/>
  <c r="H532" i="9"/>
  <c r="H528" i="9"/>
  <c r="H524" i="9"/>
  <c r="H522" i="9"/>
  <c r="H521" i="9"/>
  <c r="H520" i="9"/>
  <c r="H519" i="9"/>
  <c r="H518" i="9"/>
  <c r="H517" i="9"/>
  <c r="H516" i="9"/>
  <c r="H515" i="9"/>
  <c r="H514" i="9"/>
  <c r="H513" i="9"/>
  <c r="H512" i="9"/>
  <c r="H511" i="9"/>
  <c r="H499" i="9"/>
  <c r="H500" i="9"/>
  <c r="H501" i="9"/>
  <c r="H502" i="9"/>
  <c r="H503" i="9"/>
  <c r="H504" i="9"/>
  <c r="H505" i="9"/>
  <c r="H498" i="9"/>
  <c r="H495" i="9"/>
  <c r="H491" i="9"/>
  <c r="H490" i="9"/>
  <c r="H489" i="9"/>
  <c r="H488" i="9"/>
  <c r="H487" i="9"/>
  <c r="H486" i="9"/>
  <c r="H485" i="9"/>
  <c r="H484" i="9"/>
  <c r="H483" i="9"/>
  <c r="H482" i="9"/>
  <c r="H481" i="9"/>
  <c r="H480" i="9"/>
  <c r="H469" i="9"/>
  <c r="H471" i="9"/>
  <c r="H472" i="9"/>
  <c r="H474" i="9"/>
  <c r="H475" i="9"/>
  <c r="H476" i="9"/>
  <c r="H477" i="9"/>
  <c r="H468" i="9"/>
  <c r="H465" i="9"/>
  <c r="H464" i="9"/>
  <c r="H462" i="9"/>
  <c r="H461" i="9"/>
  <c r="H460" i="9"/>
  <c r="H459" i="9"/>
  <c r="H458" i="9"/>
  <c r="H456" i="9"/>
  <c r="H455" i="9"/>
  <c r="H454" i="9"/>
  <c r="H453" i="9"/>
  <c r="H448" i="9"/>
  <c r="H447" i="9"/>
  <c r="H446" i="9"/>
  <c r="H445" i="9"/>
  <c r="H444" i="9"/>
  <c r="H443" i="9"/>
  <c r="H439" i="9"/>
  <c r="H440" i="9"/>
  <c r="H441" i="9"/>
  <c r="H438" i="9"/>
  <c r="H435" i="9"/>
  <c r="H434" i="9"/>
  <c r="H433" i="9"/>
  <c r="H432" i="9"/>
  <c r="H431" i="9"/>
  <c r="H430" i="9"/>
  <c r="H429" i="9"/>
  <c r="H427" i="9"/>
  <c r="H425" i="9"/>
  <c r="H424" i="9"/>
  <c r="H423" i="9"/>
  <c r="H420" i="9"/>
  <c r="H419" i="9"/>
  <c r="H418" i="9"/>
  <c r="H417" i="9"/>
  <c r="H416" i="9"/>
  <c r="H415" i="9"/>
  <c r="H414" i="9"/>
  <c r="H413" i="9"/>
  <c r="H409" i="9"/>
  <c r="H410" i="9"/>
  <c r="H411" i="9"/>
  <c r="H408" i="9"/>
  <c r="H405" i="9"/>
  <c r="H403" i="9"/>
  <c r="H402" i="9"/>
  <c r="H401" i="9"/>
  <c r="H400" i="9"/>
  <c r="H399" i="9"/>
  <c r="H397" i="9"/>
  <c r="H396" i="9"/>
  <c r="H395" i="9"/>
  <c r="H392" i="9"/>
  <c r="H390" i="9"/>
  <c r="H384" i="9"/>
  <c r="H379" i="9"/>
  <c r="H380" i="9"/>
  <c r="H381" i="9"/>
  <c r="H378" i="9"/>
  <c r="H374" i="9"/>
  <c r="H356" i="9"/>
  <c r="H357" i="9"/>
  <c r="H359" i="9"/>
  <c r="H360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55" i="9"/>
  <c r="I355" i="9" s="1"/>
  <c r="J355" i="9" s="1"/>
  <c r="H353" i="9"/>
  <c r="H352" i="9"/>
  <c r="H349" i="9"/>
  <c r="H350" i="9"/>
  <c r="H348" i="9"/>
  <c r="H345" i="9"/>
  <c r="H344" i="9"/>
  <c r="H343" i="9"/>
  <c r="H342" i="9"/>
  <c r="H341" i="9"/>
  <c r="H340" i="9"/>
  <c r="H339" i="9"/>
  <c r="H338" i="9"/>
  <c r="H337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18" i="9"/>
  <c r="H314" i="9"/>
  <c r="H313" i="9"/>
  <c r="H312" i="9"/>
  <c r="H289" i="9"/>
  <c r="H290" i="9"/>
  <c r="H291" i="9"/>
  <c r="H293" i="9"/>
  <c r="H294" i="9"/>
  <c r="H295" i="9"/>
  <c r="H296" i="9"/>
  <c r="H297" i="9"/>
  <c r="H298" i="9"/>
  <c r="H299" i="9"/>
  <c r="H300" i="9"/>
  <c r="H301" i="9"/>
  <c r="H303" i="9"/>
  <c r="H304" i="9"/>
  <c r="H305" i="9"/>
  <c r="H288" i="9"/>
  <c r="H285" i="9"/>
  <c r="H283" i="9"/>
  <c r="H282" i="9"/>
  <c r="H281" i="9"/>
  <c r="H280" i="9"/>
  <c r="H279" i="9"/>
  <c r="H278" i="9"/>
  <c r="H273" i="9"/>
  <c r="H271" i="9"/>
  <c r="H270" i="9"/>
  <c r="H268" i="9"/>
  <c r="H267" i="9"/>
  <c r="H266" i="9"/>
  <c r="H265" i="9"/>
  <c r="H264" i="9"/>
  <c r="H259" i="9"/>
  <c r="H260" i="9"/>
  <c r="H261" i="9"/>
  <c r="H262" i="9"/>
  <c r="H258" i="9"/>
  <c r="H255" i="9"/>
  <c r="H253" i="9"/>
  <c r="H252" i="9"/>
  <c r="H251" i="9"/>
  <c r="H250" i="9"/>
  <c r="H249" i="9"/>
  <c r="H248" i="9"/>
  <c r="H229" i="9"/>
  <c r="H230" i="9"/>
  <c r="H231" i="9"/>
  <c r="H232" i="9"/>
  <c r="H233" i="9"/>
  <c r="H236" i="9"/>
  <c r="H237" i="9"/>
  <c r="H238" i="9"/>
  <c r="H240" i="9"/>
  <c r="H242" i="9"/>
  <c r="H243" i="9"/>
  <c r="H244" i="9"/>
  <c r="H228" i="9"/>
  <c r="H224" i="9"/>
  <c r="H214" i="9"/>
  <c r="H213" i="9"/>
  <c r="H211" i="9"/>
  <c r="H207" i="9"/>
  <c r="H206" i="9"/>
  <c r="H169" i="9"/>
  <c r="H170" i="9"/>
  <c r="H171" i="9"/>
  <c r="H172" i="9"/>
  <c r="H173" i="9"/>
  <c r="H174" i="9"/>
  <c r="H176" i="9"/>
  <c r="H177" i="9"/>
  <c r="H179" i="9"/>
  <c r="H183" i="9"/>
  <c r="H184" i="9"/>
  <c r="H187" i="9"/>
  <c r="H189" i="9"/>
  <c r="H190" i="9"/>
  <c r="H191" i="9"/>
  <c r="H168" i="9"/>
  <c r="H165" i="9"/>
  <c r="H164" i="9"/>
  <c r="H161" i="9"/>
  <c r="H160" i="9"/>
  <c r="H158" i="9"/>
  <c r="H157" i="9"/>
  <c r="H154" i="9"/>
  <c r="H153" i="9"/>
  <c r="H152" i="9"/>
  <c r="H151" i="9"/>
  <c r="H150" i="9"/>
  <c r="H149" i="9"/>
  <c r="H148" i="9"/>
  <c r="H147" i="9"/>
  <c r="H146" i="9"/>
  <c r="H145" i="9"/>
  <c r="H144" i="9"/>
  <c r="H142" i="9"/>
  <c r="H141" i="9"/>
  <c r="H140" i="9"/>
  <c r="H139" i="9"/>
  <c r="H138" i="9"/>
  <c r="H135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8" i="9"/>
  <c r="H117" i="9"/>
  <c r="H116" i="9"/>
  <c r="H115" i="9"/>
  <c r="H111" i="9"/>
  <c r="H110" i="9"/>
  <c r="H109" i="9"/>
  <c r="H108" i="9"/>
  <c r="H105" i="9"/>
  <c r="H104" i="9"/>
  <c r="H103" i="9"/>
  <c r="H102" i="9"/>
  <c r="H101" i="9"/>
  <c r="H100" i="9"/>
  <c r="H99" i="9"/>
  <c r="H98" i="9"/>
  <c r="H97" i="9"/>
  <c r="H96" i="9"/>
  <c r="H94" i="9"/>
  <c r="H93" i="9"/>
  <c r="H92" i="9"/>
  <c r="H91" i="9"/>
  <c r="H89" i="9"/>
  <c r="H88" i="9"/>
  <c r="H87" i="9"/>
  <c r="H86" i="9"/>
  <c r="H85" i="9"/>
  <c r="H80" i="9"/>
  <c r="H79" i="9"/>
  <c r="H75" i="9"/>
  <c r="H74" i="9"/>
  <c r="H73" i="9"/>
  <c r="H65" i="9"/>
  <c r="H64" i="9"/>
  <c r="H63" i="9"/>
  <c r="H62" i="9"/>
  <c r="H61" i="9"/>
  <c r="H49" i="9"/>
  <c r="H50" i="9"/>
  <c r="H51" i="9"/>
  <c r="H52" i="9"/>
  <c r="H53" i="9"/>
  <c r="H54" i="9"/>
  <c r="H55" i="9"/>
  <c r="H56" i="9"/>
  <c r="H57" i="9"/>
  <c r="H58" i="9"/>
  <c r="H48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24" i="9"/>
  <c r="H23" i="9"/>
  <c r="H20" i="9"/>
  <c r="H19" i="9"/>
  <c r="H3" i="9"/>
  <c r="H4" i="9"/>
  <c r="H5" i="9"/>
  <c r="H6" i="9"/>
  <c r="H7" i="9"/>
  <c r="H8" i="9"/>
  <c r="H11" i="9"/>
  <c r="H12" i="9"/>
  <c r="H2" i="9"/>
  <c r="H490" i="10" l="1"/>
  <c r="J239" i="10"/>
  <c r="I253" i="10"/>
  <c r="I254" i="10" s="1"/>
  <c r="H826" i="9"/>
  <c r="H827" i="9" s="1"/>
  <c r="H796" i="9"/>
  <c r="H797" i="9" s="1"/>
  <c r="H886" i="9"/>
  <c r="H887" i="9" s="1"/>
  <c r="H766" i="9"/>
  <c r="H767" i="9" s="1"/>
  <c r="H916" i="9"/>
  <c r="H917" i="9" s="1"/>
  <c r="H856" i="9"/>
  <c r="H857" i="9" s="1"/>
  <c r="H946" i="9"/>
  <c r="H947" i="9" s="1"/>
  <c r="H17" i="9"/>
  <c r="H9" i="9"/>
  <c r="L70" i="10"/>
  <c r="M70" i="10" s="1"/>
  <c r="L69" i="10"/>
  <c r="M69" i="10" s="1"/>
  <c r="L67" i="10"/>
  <c r="M67" i="10" s="1"/>
  <c r="L49" i="10"/>
  <c r="M49" i="10" s="1"/>
  <c r="L51" i="10"/>
  <c r="M51" i="10" s="1"/>
  <c r="L56" i="10"/>
  <c r="M56" i="10" s="1"/>
  <c r="L57" i="10"/>
  <c r="M57" i="10" s="1"/>
  <c r="L50" i="10"/>
  <c r="M50" i="10" s="1"/>
  <c r="L55" i="10"/>
  <c r="M55" i="10" s="1"/>
  <c r="J461" i="10"/>
  <c r="J462" i="10" s="1"/>
  <c r="K488" i="10"/>
  <c r="K489" i="10" s="1"/>
  <c r="M464" i="10"/>
  <c r="L466" i="10"/>
  <c r="K477" i="10"/>
  <c r="K478" i="10" s="1"/>
  <c r="I461" i="10"/>
  <c r="I462" i="10" s="1"/>
  <c r="L449" i="10"/>
  <c r="M449" i="10" s="1"/>
  <c r="I445" i="10"/>
  <c r="I446" i="10" s="1"/>
  <c r="K429" i="10"/>
  <c r="K430" i="10" s="1"/>
  <c r="L400" i="10"/>
  <c r="M400" i="10" s="1"/>
  <c r="K413" i="10"/>
  <c r="K414" i="10" s="1"/>
  <c r="L383" i="10"/>
  <c r="M383" i="10" s="1"/>
  <c r="I397" i="10"/>
  <c r="I398" i="10" s="1"/>
  <c r="M367" i="10"/>
  <c r="K381" i="10"/>
  <c r="K382" i="10" s="1"/>
  <c r="L351" i="10"/>
  <c r="M351" i="10" s="1"/>
  <c r="K365" i="10"/>
  <c r="K366" i="10" s="1"/>
  <c r="M336" i="10"/>
  <c r="L349" i="10"/>
  <c r="L350" i="10" s="1"/>
  <c r="K349" i="10"/>
  <c r="K350" i="10" s="1"/>
  <c r="L320" i="10"/>
  <c r="M320" i="10" s="1"/>
  <c r="K333" i="10"/>
  <c r="K334" i="10" s="1"/>
  <c r="M306" i="10"/>
  <c r="L289" i="10"/>
  <c r="M289" i="10" s="1"/>
  <c r="K301" i="10"/>
  <c r="K302" i="10" s="1"/>
  <c r="K269" i="10"/>
  <c r="K270" i="10" s="1"/>
  <c r="L224" i="10"/>
  <c r="M224" i="10" s="1"/>
  <c r="K237" i="10"/>
  <c r="K238" i="10" s="1"/>
  <c r="M207" i="10"/>
  <c r="M191" i="10"/>
  <c r="T205" i="10" s="1"/>
  <c r="T206" i="10" s="1"/>
  <c r="K205" i="10"/>
  <c r="K206" i="10" s="1"/>
  <c r="M159" i="10"/>
  <c r="K173" i="10"/>
  <c r="K174" i="10" s="1"/>
  <c r="K157" i="10"/>
  <c r="K158" i="10" s="1"/>
  <c r="L133" i="10"/>
  <c r="M133" i="10" s="1"/>
  <c r="K125" i="10"/>
  <c r="K126" i="10" s="1"/>
  <c r="L100" i="10"/>
  <c r="M100" i="10" s="1"/>
  <c r="J77" i="10"/>
  <c r="J78" i="10" s="1"/>
  <c r="K93" i="10"/>
  <c r="K94" i="10" s="1"/>
  <c r="L65" i="10"/>
  <c r="M65" i="10" s="1"/>
  <c r="K61" i="10"/>
  <c r="K62" i="10" s="1"/>
  <c r="I77" i="10"/>
  <c r="I78" i="10" s="1"/>
  <c r="L47" i="10"/>
  <c r="M31" i="10"/>
  <c r="L25" i="10"/>
  <c r="M25" i="10" s="1"/>
  <c r="K29" i="10"/>
  <c r="K30" i="10" s="1"/>
  <c r="L33" i="10"/>
  <c r="M33" i="10" s="1"/>
  <c r="L19" i="10"/>
  <c r="M19" i="10" s="1"/>
  <c r="L17" i="10"/>
  <c r="M17" i="10" s="1"/>
  <c r="T29" i="10" s="1"/>
  <c r="T30" i="10" s="1"/>
  <c r="L16" i="10"/>
  <c r="M16" i="10" s="1"/>
  <c r="L24" i="10"/>
  <c r="M24" i="10" s="1"/>
  <c r="M432" i="10"/>
  <c r="M422" i="10"/>
  <c r="M194" i="10"/>
  <c r="L358" i="10"/>
  <c r="M358" i="10" s="1"/>
  <c r="M232" i="10"/>
  <c r="M421" i="10"/>
  <c r="L330" i="10"/>
  <c r="M330" i="10" s="1"/>
  <c r="M89" i="10"/>
  <c r="J313" i="10"/>
  <c r="J317" i="10" s="1"/>
  <c r="J318" i="10" s="1"/>
  <c r="K72" i="10"/>
  <c r="M389" i="10"/>
  <c r="T397" i="10" s="1"/>
  <c r="T398" i="10" s="1"/>
  <c r="K453" i="10"/>
  <c r="L453" i="10" s="1"/>
  <c r="M310" i="10"/>
  <c r="L284" i="10"/>
  <c r="M284" i="10" s="1"/>
  <c r="T285" i="10" s="1"/>
  <c r="T286" i="10" s="1"/>
  <c r="K138" i="10"/>
  <c r="K141" i="10" s="1"/>
  <c r="K142" i="10" s="1"/>
  <c r="L113" i="10"/>
  <c r="M113" i="10" s="1"/>
  <c r="M91" i="10"/>
  <c r="L117" i="10"/>
  <c r="M117" i="10" s="1"/>
  <c r="M454" i="10"/>
  <c r="M373" i="10"/>
  <c r="L393" i="10"/>
  <c r="M393" i="10" s="1"/>
  <c r="V397" i="10" s="1"/>
  <c r="V398" i="10" s="1"/>
  <c r="M307" i="10"/>
  <c r="M436" i="10"/>
  <c r="M281" i="10"/>
  <c r="L371" i="10"/>
  <c r="M371" i="10" s="1"/>
  <c r="L123" i="10"/>
  <c r="M123" i="10" s="1"/>
  <c r="M344" i="10"/>
  <c r="L90" i="10"/>
  <c r="M90" i="10" s="1"/>
  <c r="L76" i="10"/>
  <c r="M76" i="10" s="1"/>
  <c r="L441" i="10"/>
  <c r="M441" i="10" s="1"/>
  <c r="M355" i="10"/>
  <c r="M177" i="10"/>
  <c r="L107" i="10"/>
  <c r="M107" i="10" s="1"/>
  <c r="L154" i="10"/>
  <c r="M154" i="10" s="1"/>
  <c r="M486" i="10"/>
  <c r="M488" i="10" s="1"/>
  <c r="M489" i="10" s="1"/>
  <c r="M475" i="10"/>
  <c r="L406" i="10"/>
  <c r="M406" i="10" s="1"/>
  <c r="M437" i="10"/>
  <c r="L440" i="10"/>
  <c r="M440" i="10" s="1"/>
  <c r="M377" i="10"/>
  <c r="M410" i="10"/>
  <c r="V414" i="10" s="1"/>
  <c r="AA351" i="10"/>
  <c r="AA352" i="10" s="1"/>
  <c r="J244" i="10"/>
  <c r="M183" i="10"/>
  <c r="L215" i="10"/>
  <c r="M215" i="10" s="1"/>
  <c r="M192" i="10"/>
  <c r="L119" i="10"/>
  <c r="M119" i="10" s="1"/>
  <c r="M184" i="10"/>
  <c r="L150" i="10"/>
  <c r="L101" i="10"/>
  <c r="M101" i="10" s="1"/>
  <c r="M353" i="10"/>
  <c r="L283" i="10"/>
  <c r="M283" i="10" s="1"/>
  <c r="L274" i="10"/>
  <c r="L227" i="10"/>
  <c r="M227" i="10" s="1"/>
  <c r="L372" i="10"/>
  <c r="M372" i="10" s="1"/>
  <c r="T381" i="10" s="1"/>
  <c r="T382" i="10" s="1"/>
  <c r="L290" i="10"/>
  <c r="M290" i="10" s="1"/>
  <c r="J209" i="10"/>
  <c r="J221" i="10" s="1"/>
  <c r="J222" i="10" s="1"/>
  <c r="L152" i="10"/>
  <c r="M152" i="10" s="1"/>
  <c r="K438" i="10"/>
  <c r="L438" i="10" s="1"/>
  <c r="M314" i="10"/>
  <c r="M292" i="10"/>
  <c r="L242" i="10"/>
  <c r="M242" i="10" s="1"/>
  <c r="M188" i="10"/>
  <c r="L165" i="10"/>
  <c r="M165" i="10" s="1"/>
  <c r="M136" i="10"/>
  <c r="L111" i="10"/>
  <c r="L258" i="10"/>
  <c r="M258" i="10" s="1"/>
  <c r="M155" i="10"/>
  <c r="L104" i="10"/>
  <c r="M104" i="10" s="1"/>
  <c r="M246" i="10"/>
  <c r="L233" i="10"/>
  <c r="M233" i="10" s="1"/>
  <c r="M153" i="10"/>
  <c r="L84" i="10"/>
  <c r="M84" i="10" s="1"/>
  <c r="M186" i="10"/>
  <c r="L218" i="10"/>
  <c r="M218" i="10" s="1"/>
  <c r="M443" i="10"/>
  <c r="L315" i="10"/>
  <c r="M315" i="10" s="1"/>
  <c r="M369" i="10"/>
  <c r="M457" i="10"/>
  <c r="M405" i="10"/>
  <c r="M424" i="10"/>
  <c r="M428" i="10"/>
  <c r="J175" i="10"/>
  <c r="J189" i="10" s="1"/>
  <c r="J190" i="10" s="1"/>
  <c r="K387" i="10"/>
  <c r="L387" i="10" s="1"/>
  <c r="M252" i="10"/>
  <c r="M196" i="10"/>
  <c r="L122" i="10"/>
  <c r="M122" i="10" s="1"/>
  <c r="M280" i="10"/>
  <c r="M199" i="10"/>
  <c r="M418" i="10"/>
  <c r="V429" i="10" s="1"/>
  <c r="V430" i="10" s="1"/>
  <c r="M332" i="10"/>
  <c r="M234" i="10"/>
  <c r="L226" i="10"/>
  <c r="M226" i="10" s="1"/>
  <c r="M216" i="10"/>
  <c r="M473" i="10"/>
  <c r="L442" i="10"/>
  <c r="M442" i="10" s="1"/>
  <c r="L384" i="10"/>
  <c r="M404" i="10"/>
  <c r="J106" i="10"/>
  <c r="J109" i="10" s="1"/>
  <c r="J110" i="10" s="1"/>
  <c r="M435" i="10"/>
  <c r="M179" i="10"/>
  <c r="L121" i="10"/>
  <c r="M121" i="10" s="1"/>
  <c r="L105" i="10"/>
  <c r="M105" i="10" s="1"/>
  <c r="M354" i="10"/>
  <c r="L185" i="10"/>
  <c r="M185" i="10" s="1"/>
  <c r="L321" i="10"/>
  <c r="M321" i="10" s="1"/>
  <c r="M425" i="10"/>
  <c r="T429" i="10" s="1"/>
  <c r="T430" i="10" s="1"/>
  <c r="M297" i="10"/>
  <c r="L74" i="10"/>
  <c r="M74" i="10" s="1"/>
  <c r="M212" i="10"/>
  <c r="M182" i="10"/>
  <c r="M176" i="10"/>
  <c r="L82" i="10"/>
  <c r="M82" i="10" s="1"/>
  <c r="V221" i="10"/>
  <c r="V222" i="10" s="1"/>
  <c r="L392" i="10"/>
  <c r="M392" i="10" s="1"/>
  <c r="L472" i="10"/>
  <c r="M472" i="10" s="1"/>
  <c r="M474" i="10"/>
  <c r="L415" i="10"/>
  <c r="M339" i="10"/>
  <c r="M359" i="10"/>
  <c r="M426" i="10"/>
  <c r="M326" i="10"/>
  <c r="M348" i="10"/>
  <c r="M412" i="10"/>
  <c r="M299" i="10"/>
  <c r="M204" i="10"/>
  <c r="M178" i="10"/>
  <c r="M293" i="10"/>
  <c r="T301" i="10" s="1"/>
  <c r="T302" i="10" s="1"/>
  <c r="M231" i="10"/>
  <c r="L137" i="10"/>
  <c r="M137" i="10" s="1"/>
  <c r="M338" i="10"/>
  <c r="M235" i="10"/>
  <c r="M312" i="10"/>
  <c r="L327" i="10"/>
  <c r="M327" i="10" s="1"/>
  <c r="M390" i="10"/>
  <c r="M343" i="10"/>
  <c r="L324" i="10"/>
  <c r="M324" i="10" s="1"/>
  <c r="K460" i="10"/>
  <c r="L451" i="10"/>
  <c r="M451" i="10" s="1"/>
  <c r="M439" i="10"/>
  <c r="M394" i="10"/>
  <c r="L450" i="10"/>
  <c r="M450" i="10" s="1"/>
  <c r="L423" i="10"/>
  <c r="M423" i="10" s="1"/>
  <c r="M331" i="10"/>
  <c r="L396" i="10"/>
  <c r="M396" i="10" s="1"/>
  <c r="L455" i="10"/>
  <c r="M455" i="10" s="1"/>
  <c r="M434" i="10"/>
  <c r="L407" i="10"/>
  <c r="M407" i="10" s="1"/>
  <c r="M378" i="10"/>
  <c r="V381" i="10" s="1"/>
  <c r="V382" i="10" s="1"/>
  <c r="L316" i="10"/>
  <c r="M316" i="10" s="1"/>
  <c r="L419" i="10"/>
  <c r="L309" i="10"/>
  <c r="M309" i="10" s="1"/>
  <c r="T317" i="10" s="1"/>
  <c r="T318" i="10" s="1"/>
  <c r="M195" i="10"/>
  <c r="L169" i="10"/>
  <c r="M169" i="10" s="1"/>
  <c r="K278" i="10"/>
  <c r="L278" i="10" s="1"/>
  <c r="L251" i="10"/>
  <c r="M251" i="10" s="1"/>
  <c r="M166" i="10"/>
  <c r="M115" i="10"/>
  <c r="K71" i="10"/>
  <c r="L368" i="10"/>
  <c r="M368" i="10" s="1"/>
  <c r="L197" i="10"/>
  <c r="M197" i="10" s="1"/>
  <c r="M170" i="10"/>
  <c r="M323" i="10"/>
  <c r="M308" i="10"/>
  <c r="M108" i="10"/>
  <c r="L151" i="10"/>
  <c r="M151" i="10" s="1"/>
  <c r="L431" i="10"/>
  <c r="L256" i="10"/>
  <c r="M230" i="10"/>
  <c r="L164" i="10"/>
  <c r="M164" i="10" s="1"/>
  <c r="M86" i="10"/>
  <c r="M401" i="10"/>
  <c r="L245" i="10"/>
  <c r="M245" i="10" s="1"/>
  <c r="M83" i="10"/>
  <c r="M217" i="10"/>
  <c r="L81" i="10"/>
  <c r="L203" i="10"/>
  <c r="M203" i="10" s="1"/>
  <c r="M140" i="10"/>
  <c r="L168" i="10"/>
  <c r="M168" i="10" s="1"/>
  <c r="M163" i="10"/>
  <c r="K36" i="10"/>
  <c r="K45" i="10" s="1"/>
  <c r="K46" i="10" s="1"/>
  <c r="M37" i="10"/>
  <c r="M43" i="10"/>
  <c r="M5" i="10"/>
  <c r="M11" i="10"/>
  <c r="M6" i="10"/>
  <c r="T13" i="10" s="1"/>
  <c r="T14" i="10" s="1"/>
  <c r="L40" i="10"/>
  <c r="M40" i="10" s="1"/>
  <c r="M7" i="10"/>
  <c r="J2" i="10"/>
  <c r="J13" i="10" s="1"/>
  <c r="J14" i="10" s="1"/>
  <c r="L38" i="10"/>
  <c r="M38" i="10" s="1"/>
  <c r="M4" i="10"/>
  <c r="L3" i="10"/>
  <c r="M3" i="10" s="1"/>
  <c r="L68" i="10"/>
  <c r="M68" i="10" s="1"/>
  <c r="L42" i="10"/>
  <c r="M42" i="10" s="1"/>
  <c r="L66" i="10"/>
  <c r="M66" i="10" s="1"/>
  <c r="L35" i="10"/>
  <c r="M35" i="10" s="1"/>
  <c r="L27" i="10"/>
  <c r="M27" i="10" s="1"/>
  <c r="M12" i="10"/>
  <c r="L15" i="10"/>
  <c r="M15" i="10" s="1"/>
  <c r="V29" i="10" s="1"/>
  <c r="V30" i="10" s="1"/>
  <c r="L41" i="10"/>
  <c r="M41" i="10" s="1"/>
  <c r="M10" i="10"/>
  <c r="K355" i="9"/>
  <c r="L355" i="9" s="1"/>
  <c r="H646" i="9"/>
  <c r="H647" i="9" s="1"/>
  <c r="H676" i="9"/>
  <c r="H677" i="9" s="1"/>
  <c r="I654" i="9"/>
  <c r="J654" i="9" s="1"/>
  <c r="M653" i="9"/>
  <c r="M652" i="9"/>
  <c r="I651" i="9"/>
  <c r="J651" i="9" s="1"/>
  <c r="I650" i="9"/>
  <c r="J650" i="9" s="1"/>
  <c r="F650" i="9"/>
  <c r="I649" i="9"/>
  <c r="J649" i="9" s="1"/>
  <c r="F649" i="9"/>
  <c r="I648" i="9"/>
  <c r="J648" i="9" s="1"/>
  <c r="F648" i="9"/>
  <c r="I645" i="9"/>
  <c r="J645" i="9" s="1"/>
  <c r="I644" i="9"/>
  <c r="J644" i="9" s="1"/>
  <c r="F644" i="9"/>
  <c r="I643" i="9"/>
  <c r="J643" i="9" s="1"/>
  <c r="I642" i="9"/>
  <c r="J642" i="9" s="1"/>
  <c r="F642" i="9"/>
  <c r="I641" i="9"/>
  <c r="J641" i="9" s="1"/>
  <c r="I640" i="9"/>
  <c r="J640" i="9" s="1"/>
  <c r="F640" i="9"/>
  <c r="I639" i="9"/>
  <c r="J639" i="9" s="1"/>
  <c r="I638" i="9"/>
  <c r="J638" i="9" s="1"/>
  <c r="M637" i="9"/>
  <c r="I636" i="9"/>
  <c r="J636" i="9" s="1"/>
  <c r="I635" i="9"/>
  <c r="J635" i="9" s="1"/>
  <c r="I634" i="9"/>
  <c r="J634" i="9" s="1"/>
  <c r="F634" i="9"/>
  <c r="I633" i="9"/>
  <c r="J633" i="9" s="1"/>
  <c r="F633" i="9"/>
  <c r="I632" i="9"/>
  <c r="J632" i="9" s="1"/>
  <c r="F632" i="9"/>
  <c r="I631" i="9"/>
  <c r="J631" i="9" s="1"/>
  <c r="I630" i="9"/>
  <c r="J630" i="9" s="1"/>
  <c r="I629" i="9"/>
  <c r="J629" i="9" s="1"/>
  <c r="F629" i="9"/>
  <c r="I628" i="9"/>
  <c r="J628" i="9" s="1"/>
  <c r="I627" i="9"/>
  <c r="I626" i="9"/>
  <c r="J626" i="9" s="1"/>
  <c r="F626" i="9"/>
  <c r="I625" i="9"/>
  <c r="J625" i="9" s="1"/>
  <c r="M624" i="9"/>
  <c r="M623" i="9"/>
  <c r="I622" i="9"/>
  <c r="F622" i="9"/>
  <c r="I705" i="9"/>
  <c r="J705" i="9" s="1"/>
  <c r="F705" i="9"/>
  <c r="I704" i="9"/>
  <c r="J704" i="9" s="1"/>
  <c r="I703" i="9"/>
  <c r="J703" i="9" s="1"/>
  <c r="I702" i="9"/>
  <c r="J702" i="9" s="1"/>
  <c r="I701" i="9"/>
  <c r="J701" i="9" s="1"/>
  <c r="F701" i="9"/>
  <c r="I700" i="9"/>
  <c r="J700" i="9" s="1"/>
  <c r="F700" i="9"/>
  <c r="I699" i="9"/>
  <c r="J699" i="9" s="1"/>
  <c r="M698" i="9"/>
  <c r="M697" i="9"/>
  <c r="I696" i="9"/>
  <c r="J696" i="9" s="1"/>
  <c r="I695" i="9"/>
  <c r="J695" i="9" s="1"/>
  <c r="I694" i="9"/>
  <c r="J694" i="9" s="1"/>
  <c r="I693" i="9"/>
  <c r="J693" i="9" s="1"/>
  <c r="I692" i="9"/>
  <c r="J692" i="9" s="1"/>
  <c r="I691" i="9"/>
  <c r="J691" i="9" s="1"/>
  <c r="M690" i="9"/>
  <c r="I689" i="9"/>
  <c r="J689" i="9" s="1"/>
  <c r="F689" i="9"/>
  <c r="I688" i="9"/>
  <c r="J688" i="9" s="1"/>
  <c r="I687" i="9"/>
  <c r="J687" i="9" s="1"/>
  <c r="I719" i="9"/>
  <c r="J719" i="9" s="1"/>
  <c r="I718" i="9"/>
  <c r="J718" i="9" s="1"/>
  <c r="I717" i="9"/>
  <c r="J717" i="9" s="1"/>
  <c r="F717" i="9"/>
  <c r="I716" i="9"/>
  <c r="J716" i="9" s="1"/>
  <c r="F716" i="9"/>
  <c r="I715" i="9"/>
  <c r="J715" i="9" s="1"/>
  <c r="F715" i="9"/>
  <c r="I714" i="9"/>
  <c r="F714" i="9"/>
  <c r="I713" i="9"/>
  <c r="J713" i="9" s="1"/>
  <c r="F713" i="9"/>
  <c r="I712" i="9"/>
  <c r="J712" i="9" s="1"/>
  <c r="F712" i="9"/>
  <c r="M711" i="9"/>
  <c r="I710" i="9"/>
  <c r="J710" i="9" s="1"/>
  <c r="F710" i="9"/>
  <c r="I709" i="9"/>
  <c r="J709" i="9" s="1"/>
  <c r="F709" i="9"/>
  <c r="M708" i="9"/>
  <c r="G736" i="9"/>
  <c r="G737" i="9" s="1"/>
  <c r="M784" i="9"/>
  <c r="I783" i="9"/>
  <c r="J783" i="9" s="1"/>
  <c r="I782" i="9"/>
  <c r="J782" i="9" s="1"/>
  <c r="I781" i="9"/>
  <c r="J781" i="9" s="1"/>
  <c r="F781" i="9"/>
  <c r="I780" i="9"/>
  <c r="J780" i="9" s="1"/>
  <c r="I779" i="9"/>
  <c r="J779" i="9" s="1"/>
  <c r="M778" i="9"/>
  <c r="M777" i="9"/>
  <c r="M776" i="9"/>
  <c r="I775" i="9"/>
  <c r="J775" i="9" s="1"/>
  <c r="F775" i="9"/>
  <c r="I774" i="9"/>
  <c r="J774" i="9" s="1"/>
  <c r="F774" i="9"/>
  <c r="I773" i="9"/>
  <c r="J773" i="9" s="1"/>
  <c r="M772" i="9"/>
  <c r="I771" i="9"/>
  <c r="J771" i="9" s="1"/>
  <c r="M770" i="9"/>
  <c r="M769" i="9"/>
  <c r="I768" i="9"/>
  <c r="J768" i="9" s="1"/>
  <c r="M765" i="9"/>
  <c r="M764" i="9"/>
  <c r="I763" i="9"/>
  <c r="J763" i="9" s="1"/>
  <c r="F763" i="9"/>
  <c r="I762" i="9"/>
  <c r="J762" i="9" s="1"/>
  <c r="F762" i="9"/>
  <c r="I761" i="9"/>
  <c r="J761" i="9" s="1"/>
  <c r="F761" i="9"/>
  <c r="I760" i="9"/>
  <c r="J760" i="9" s="1"/>
  <c r="I759" i="9"/>
  <c r="J759" i="9" s="1"/>
  <c r="I758" i="9"/>
  <c r="J758" i="9" s="1"/>
  <c r="I757" i="9"/>
  <c r="J757" i="9" s="1"/>
  <c r="F757" i="9"/>
  <c r="I756" i="9"/>
  <c r="J756" i="9" s="1"/>
  <c r="I755" i="9"/>
  <c r="J755" i="9" s="1"/>
  <c r="F755" i="9"/>
  <c r="I754" i="9"/>
  <c r="J754" i="9" s="1"/>
  <c r="I753" i="9"/>
  <c r="J753" i="9" s="1"/>
  <c r="I752" i="9"/>
  <c r="J752" i="9" s="1"/>
  <c r="H976" i="9"/>
  <c r="H977" i="9" s="1"/>
  <c r="G976" i="9"/>
  <c r="G977" i="9" s="1"/>
  <c r="I956" i="9"/>
  <c r="J956" i="9" s="1"/>
  <c r="G946" i="9"/>
  <c r="G947" i="9" s="1"/>
  <c r="I943" i="9"/>
  <c r="J943" i="9" s="1"/>
  <c r="F943" i="9"/>
  <c r="I942" i="9"/>
  <c r="F942" i="9"/>
  <c r="I941" i="9"/>
  <c r="F941" i="9"/>
  <c r="I940" i="9"/>
  <c r="J940" i="9" s="1"/>
  <c r="I935" i="9"/>
  <c r="J935" i="9" s="1"/>
  <c r="F935" i="9"/>
  <c r="I934" i="9"/>
  <c r="J934" i="9" s="1"/>
  <c r="F934" i="9"/>
  <c r="I933" i="9"/>
  <c r="J933" i="9" s="1"/>
  <c r="F933" i="9"/>
  <c r="I931" i="9"/>
  <c r="J931" i="9" s="1"/>
  <c r="I930" i="9"/>
  <c r="F930" i="9"/>
  <c r="I929" i="9"/>
  <c r="J929" i="9" s="1"/>
  <c r="I927" i="9"/>
  <c r="J927" i="9" s="1"/>
  <c r="F927" i="9"/>
  <c r="I926" i="9"/>
  <c r="J926" i="9" s="1"/>
  <c r="F926" i="9"/>
  <c r="I925" i="9"/>
  <c r="J925" i="9" s="1"/>
  <c r="I924" i="9"/>
  <c r="J924" i="9" s="1"/>
  <c r="F924" i="9"/>
  <c r="I923" i="9"/>
  <c r="I920" i="9"/>
  <c r="J920" i="9" s="1"/>
  <c r="I919" i="9"/>
  <c r="J919" i="9" s="1"/>
  <c r="F918" i="9"/>
  <c r="G916" i="9"/>
  <c r="G917" i="9" s="1"/>
  <c r="I915" i="9"/>
  <c r="J915" i="9" s="1"/>
  <c r="I913" i="9"/>
  <c r="J913" i="9" s="1"/>
  <c r="F913" i="9"/>
  <c r="I912" i="9"/>
  <c r="J912" i="9" s="1"/>
  <c r="M911" i="9"/>
  <c r="I910" i="9"/>
  <c r="M909" i="9"/>
  <c r="I908" i="9"/>
  <c r="J908" i="9" s="1"/>
  <c r="M907" i="9"/>
  <c r="M906" i="9"/>
  <c r="I905" i="9"/>
  <c r="J905" i="9" s="1"/>
  <c r="I904" i="9"/>
  <c r="J904" i="9" s="1"/>
  <c r="I903" i="9"/>
  <c r="J903" i="9" s="1"/>
  <c r="I902" i="9"/>
  <c r="M901" i="9"/>
  <c r="I900" i="9"/>
  <c r="J900" i="9" s="1"/>
  <c r="I899" i="9"/>
  <c r="J899" i="9" s="1"/>
  <c r="I898" i="9"/>
  <c r="J898" i="9" s="1"/>
  <c r="M897" i="9"/>
  <c r="I896" i="9"/>
  <c r="J896" i="9" s="1"/>
  <c r="F896" i="9"/>
  <c r="I895" i="9"/>
  <c r="I894" i="9"/>
  <c r="I893" i="9"/>
  <c r="J893" i="9" s="1"/>
  <c r="F893" i="9"/>
  <c r="M892" i="9"/>
  <c r="M891" i="9"/>
  <c r="I890" i="9"/>
  <c r="I889" i="9"/>
  <c r="F889" i="9"/>
  <c r="I888" i="9"/>
  <c r="J888" i="9" s="1"/>
  <c r="F888" i="9"/>
  <c r="G886" i="9"/>
  <c r="G887" i="9" s="1"/>
  <c r="I885" i="9"/>
  <c r="J885" i="9" s="1"/>
  <c r="F885" i="9"/>
  <c r="I884" i="9"/>
  <c r="J884" i="9" s="1"/>
  <c r="M883" i="9"/>
  <c r="I882" i="9"/>
  <c r="F882" i="9"/>
  <c r="I880" i="9"/>
  <c r="F880" i="9"/>
  <c r="I879" i="9"/>
  <c r="J879" i="9" s="1"/>
  <c r="I878" i="9"/>
  <c r="J878" i="9" s="1"/>
  <c r="M877" i="9"/>
  <c r="M876" i="9"/>
  <c r="I875" i="9"/>
  <c r="J875" i="9" s="1"/>
  <c r="I874" i="9"/>
  <c r="F874" i="9"/>
  <c r="I873" i="9"/>
  <c r="J873" i="9" s="1"/>
  <c r="F873" i="9"/>
  <c r="I872" i="9"/>
  <c r="I871" i="9"/>
  <c r="J871" i="9" s="1"/>
  <c r="M870" i="9"/>
  <c r="I869" i="9"/>
  <c r="J869" i="9" s="1"/>
  <c r="M868" i="9"/>
  <c r="I867" i="9"/>
  <c r="J867" i="9" s="1"/>
  <c r="I866" i="9"/>
  <c r="I865" i="9"/>
  <c r="I864" i="9"/>
  <c r="I863" i="9"/>
  <c r="J863" i="9" s="1"/>
  <c r="I862" i="9"/>
  <c r="J862" i="9" s="1"/>
  <c r="I861" i="9"/>
  <c r="J861" i="9" s="1"/>
  <c r="I860" i="9"/>
  <c r="J860" i="9" s="1"/>
  <c r="I859" i="9"/>
  <c r="J859" i="9" s="1"/>
  <c r="I858" i="9"/>
  <c r="J858" i="9" s="1"/>
  <c r="F858" i="9"/>
  <c r="G856" i="9"/>
  <c r="G857" i="9" s="1"/>
  <c r="I855" i="9"/>
  <c r="J855" i="9" s="1"/>
  <c r="I854" i="9"/>
  <c r="M853" i="9"/>
  <c r="I852" i="9"/>
  <c r="J852" i="9" s="1"/>
  <c r="F852" i="9"/>
  <c r="M851" i="9"/>
  <c r="I850" i="9"/>
  <c r="J850" i="9" s="1"/>
  <c r="F850" i="9"/>
  <c r="I849" i="9"/>
  <c r="J849" i="9" s="1"/>
  <c r="F849" i="9"/>
  <c r="I848" i="9"/>
  <c r="J848" i="9" s="1"/>
  <c r="I847" i="9"/>
  <c r="J847" i="9" s="1"/>
  <c r="F847" i="9"/>
  <c r="I846" i="9"/>
  <c r="J846" i="9" s="1"/>
  <c r="I845" i="9"/>
  <c r="J845" i="9" s="1"/>
  <c r="F845" i="9"/>
  <c r="I844" i="9"/>
  <c r="J844" i="9" s="1"/>
  <c r="F844" i="9"/>
  <c r="I843" i="9"/>
  <c r="F843" i="9"/>
  <c r="I842" i="9"/>
  <c r="I841" i="9"/>
  <c r="J841" i="9" s="1"/>
  <c r="I840" i="9"/>
  <c r="J840" i="9" s="1"/>
  <c r="F840" i="9"/>
  <c r="I839" i="9"/>
  <c r="F839" i="9"/>
  <c r="I837" i="9"/>
  <c r="J837" i="9" s="1"/>
  <c r="F837" i="9"/>
  <c r="M836" i="9"/>
  <c r="M835" i="9"/>
  <c r="M834" i="9"/>
  <c r="M833" i="9"/>
  <c r="M832" i="9"/>
  <c r="M831" i="9"/>
  <c r="M830" i="9"/>
  <c r="I829" i="9"/>
  <c r="I828" i="9"/>
  <c r="F828" i="9"/>
  <c r="G826" i="9"/>
  <c r="G827" i="9" s="1"/>
  <c r="M825" i="9"/>
  <c r="I824" i="9"/>
  <c r="J824" i="9" s="1"/>
  <c r="M823" i="9"/>
  <c r="M822" i="9"/>
  <c r="I821" i="9"/>
  <c r="J821" i="9" s="1"/>
  <c r="F821" i="9"/>
  <c r="I820" i="9"/>
  <c r="F820" i="9"/>
  <c r="I819" i="9"/>
  <c r="F819" i="9"/>
  <c r="I818" i="9"/>
  <c r="J818" i="9" s="1"/>
  <c r="F818" i="9"/>
  <c r="I817" i="9"/>
  <c r="J817" i="9" s="1"/>
  <c r="F817" i="9"/>
  <c r="I816" i="9"/>
  <c r="J816" i="9" s="1"/>
  <c r="I815" i="9"/>
  <c r="J815" i="9" s="1"/>
  <c r="I814" i="9"/>
  <c r="F814" i="9"/>
  <c r="I813" i="9"/>
  <c r="J813" i="9" s="1"/>
  <c r="F813" i="9"/>
  <c r="M812" i="9"/>
  <c r="I811" i="9"/>
  <c r="J811" i="9" s="1"/>
  <c r="I810" i="9"/>
  <c r="F810" i="9"/>
  <c r="I809" i="9"/>
  <c r="J809" i="9" s="1"/>
  <c r="I808" i="9"/>
  <c r="J808" i="9" s="1"/>
  <c r="I807" i="9"/>
  <c r="F807" i="9"/>
  <c r="I806" i="9"/>
  <c r="J806" i="9" s="1"/>
  <c r="F806" i="9"/>
  <c r="I805" i="9"/>
  <c r="I804" i="9"/>
  <c r="J804" i="9" s="1"/>
  <c r="F804" i="9"/>
  <c r="I803" i="9"/>
  <c r="J803" i="9" s="1"/>
  <c r="F803" i="9"/>
  <c r="M802" i="9"/>
  <c r="M801" i="9"/>
  <c r="I800" i="9"/>
  <c r="J800" i="9" s="1"/>
  <c r="I799" i="9"/>
  <c r="F799" i="9"/>
  <c r="F798" i="9"/>
  <c r="G796" i="9"/>
  <c r="G797" i="9" s="1"/>
  <c r="I795" i="9"/>
  <c r="M794" i="9"/>
  <c r="I793" i="9"/>
  <c r="J793" i="9" s="1"/>
  <c r="M792" i="9"/>
  <c r="I791" i="9"/>
  <c r="F791" i="9"/>
  <c r="M790" i="9"/>
  <c r="M789" i="9"/>
  <c r="M788" i="9"/>
  <c r="I787" i="9"/>
  <c r="J787" i="9" s="1"/>
  <c r="I786" i="9"/>
  <c r="J786" i="9" s="1"/>
  <c r="I785" i="9"/>
  <c r="J785" i="9" s="1"/>
  <c r="F785" i="9"/>
  <c r="G766" i="9"/>
  <c r="G767" i="9" s="1"/>
  <c r="M751" i="9"/>
  <c r="I750" i="9"/>
  <c r="M749" i="9"/>
  <c r="M748" i="9"/>
  <c r="M747" i="9"/>
  <c r="M746" i="9"/>
  <c r="M745" i="9"/>
  <c r="M744" i="9"/>
  <c r="I743" i="9"/>
  <c r="J743" i="9" s="1"/>
  <c r="M742" i="9"/>
  <c r="M741" i="9"/>
  <c r="I740" i="9"/>
  <c r="J740" i="9" s="1"/>
  <c r="I739" i="9"/>
  <c r="J739" i="9" s="1"/>
  <c r="F738" i="9"/>
  <c r="I735" i="9"/>
  <c r="J735" i="9" s="1"/>
  <c r="I734" i="9"/>
  <c r="J734" i="9" s="1"/>
  <c r="F734" i="9"/>
  <c r="I733" i="9"/>
  <c r="J733" i="9" s="1"/>
  <c r="F733" i="9"/>
  <c r="I732" i="9"/>
  <c r="J732" i="9" s="1"/>
  <c r="I731" i="9"/>
  <c r="J731" i="9" s="1"/>
  <c r="I730" i="9"/>
  <c r="J730" i="9" s="1"/>
  <c r="F730" i="9"/>
  <c r="I729" i="9"/>
  <c r="J729" i="9" s="1"/>
  <c r="I728" i="9"/>
  <c r="J728" i="9" s="1"/>
  <c r="I727" i="9"/>
  <c r="J727" i="9" s="1"/>
  <c r="F727" i="9"/>
  <c r="M726" i="9"/>
  <c r="M725" i="9"/>
  <c r="M724" i="9"/>
  <c r="I723" i="9"/>
  <c r="J723" i="9" s="1"/>
  <c r="F723" i="9"/>
  <c r="I722" i="9"/>
  <c r="F722" i="9"/>
  <c r="I721" i="9"/>
  <c r="J721" i="9" s="1"/>
  <c r="F721" i="9"/>
  <c r="G706" i="9"/>
  <c r="G707" i="9" s="1"/>
  <c r="I686" i="9"/>
  <c r="F686" i="9"/>
  <c r="I685" i="9"/>
  <c r="F685" i="9"/>
  <c r="I684" i="9"/>
  <c r="J684" i="9" s="1"/>
  <c r="I683" i="9"/>
  <c r="J683" i="9" s="1"/>
  <c r="F683" i="9"/>
  <c r="M682" i="9"/>
  <c r="M681" i="9"/>
  <c r="I680" i="9"/>
  <c r="I679" i="9"/>
  <c r="J679" i="9" s="1"/>
  <c r="F679" i="9"/>
  <c r="G676" i="9"/>
  <c r="G677" i="9" s="1"/>
  <c r="I675" i="9"/>
  <c r="J675" i="9" s="1"/>
  <c r="F675" i="9"/>
  <c r="M674" i="9"/>
  <c r="I673" i="9"/>
  <c r="F673" i="9"/>
  <c r="I672" i="9"/>
  <c r="F672" i="9"/>
  <c r="I671" i="9"/>
  <c r="J671" i="9" s="1"/>
  <c r="I670" i="9"/>
  <c r="I669" i="9"/>
  <c r="J669" i="9" s="1"/>
  <c r="F669" i="9"/>
  <c r="I668" i="9"/>
  <c r="J668" i="9" s="1"/>
  <c r="F668" i="9"/>
  <c r="M667" i="9"/>
  <c r="I666" i="9"/>
  <c r="J666" i="9" s="1"/>
  <c r="M665" i="9"/>
  <c r="I664" i="9"/>
  <c r="F664" i="9"/>
  <c r="I663" i="9"/>
  <c r="J663" i="9" s="1"/>
  <c r="F663" i="9"/>
  <c r="I662" i="9"/>
  <c r="F662" i="9"/>
  <c r="M661" i="9"/>
  <c r="M660" i="9"/>
  <c r="I659" i="9"/>
  <c r="J659" i="9" s="1"/>
  <c r="F659" i="9"/>
  <c r="I658" i="9"/>
  <c r="J658" i="9" s="1"/>
  <c r="F658" i="9"/>
  <c r="I657" i="9"/>
  <c r="F657" i="9"/>
  <c r="I656" i="9"/>
  <c r="J656" i="9" s="1"/>
  <c r="F656" i="9"/>
  <c r="I655" i="9"/>
  <c r="J655" i="9" s="1"/>
  <c r="G646" i="9"/>
  <c r="G647" i="9" s="1"/>
  <c r="I621" i="9"/>
  <c r="J621" i="9" s="1"/>
  <c r="I620" i="9"/>
  <c r="J620" i="9" s="1"/>
  <c r="I619" i="9"/>
  <c r="F619" i="9"/>
  <c r="I618" i="9"/>
  <c r="G616" i="9"/>
  <c r="G617" i="9" s="1"/>
  <c r="I615" i="9"/>
  <c r="J615" i="9" s="1"/>
  <c r="I614" i="9"/>
  <c r="J614" i="9" s="1"/>
  <c r="I613" i="9"/>
  <c r="J613" i="9" s="1"/>
  <c r="I612" i="9"/>
  <c r="J612" i="9" s="1"/>
  <c r="F612" i="9"/>
  <c r="I611" i="9"/>
  <c r="J611" i="9" s="1"/>
  <c r="F611" i="9"/>
  <c r="M610" i="9"/>
  <c r="I609" i="9"/>
  <c r="I608" i="9"/>
  <c r="J608" i="9" s="1"/>
  <c r="I607" i="9"/>
  <c r="J607" i="9" s="1"/>
  <c r="I606" i="9"/>
  <c r="J606" i="9" s="1"/>
  <c r="M605" i="9"/>
  <c r="I604" i="9"/>
  <c r="J604" i="9" s="1"/>
  <c r="I603" i="9"/>
  <c r="M602" i="9"/>
  <c r="I601" i="9"/>
  <c r="J601" i="9" s="1"/>
  <c r="M600" i="9"/>
  <c r="I599" i="9"/>
  <c r="J599" i="9" s="1"/>
  <c r="I598" i="9"/>
  <c r="F598" i="9"/>
  <c r="I597" i="9"/>
  <c r="I596" i="9"/>
  <c r="J596" i="9" s="1"/>
  <c r="M595" i="9"/>
  <c r="I594" i="9"/>
  <c r="J594" i="9" s="1"/>
  <c r="M593" i="9"/>
  <c r="I592" i="9"/>
  <c r="J592" i="9" s="1"/>
  <c r="I591" i="9"/>
  <c r="I590" i="9"/>
  <c r="I589" i="9"/>
  <c r="G586" i="9"/>
  <c r="G587" i="9" s="1"/>
  <c r="M585" i="9"/>
  <c r="M584" i="9"/>
  <c r="I583" i="9"/>
  <c r="J583" i="9" s="1"/>
  <c r="M582" i="9"/>
  <c r="M581" i="9"/>
  <c r="I580" i="9"/>
  <c r="J580" i="9" s="1"/>
  <c r="M579" i="9"/>
  <c r="I578" i="9"/>
  <c r="J578" i="9" s="1"/>
  <c r="F578" i="9"/>
  <c r="M577" i="9"/>
  <c r="I576" i="9"/>
  <c r="M575" i="9"/>
  <c r="I574" i="9"/>
  <c r="F574" i="9"/>
  <c r="I573" i="9"/>
  <c r="J573" i="9" s="1"/>
  <c r="F573" i="9"/>
  <c r="I567" i="9"/>
  <c r="J567" i="9" s="1"/>
  <c r="I566" i="9"/>
  <c r="J566" i="9" s="1"/>
  <c r="F566" i="9"/>
  <c r="I565" i="9"/>
  <c r="I564" i="9"/>
  <c r="F564" i="9"/>
  <c r="I563" i="9"/>
  <c r="J563" i="9" s="1"/>
  <c r="I560" i="9"/>
  <c r="I559" i="9"/>
  <c r="J559" i="9" s="1"/>
  <c r="F559" i="9"/>
  <c r="F558" i="9"/>
  <c r="G556" i="9"/>
  <c r="G557" i="9" s="1"/>
  <c r="I555" i="9"/>
  <c r="J555" i="9" s="1"/>
  <c r="I554" i="9"/>
  <c r="J554" i="9" s="1"/>
  <c r="F554" i="9"/>
  <c r="I553" i="9"/>
  <c r="J553" i="9" s="1"/>
  <c r="F553" i="9"/>
  <c r="I552" i="9"/>
  <c r="F552" i="9"/>
  <c r="I551" i="9"/>
  <c r="F551" i="9"/>
  <c r="I550" i="9"/>
  <c r="J550" i="9" s="1"/>
  <c r="F550" i="9"/>
  <c r="I549" i="9"/>
  <c r="J549" i="9" s="1"/>
  <c r="F549" i="9"/>
  <c r="I548" i="9"/>
  <c r="J548" i="9" s="1"/>
  <c r="F548" i="9"/>
  <c r="I547" i="9"/>
  <c r="F547" i="9"/>
  <c r="M546" i="9"/>
  <c r="I545" i="9"/>
  <c r="J545" i="9" s="1"/>
  <c r="F545" i="9"/>
  <c r="M544" i="9"/>
  <c r="M543" i="9"/>
  <c r="I542" i="9"/>
  <c r="I541" i="9"/>
  <c r="J541" i="9" s="1"/>
  <c r="I540" i="9"/>
  <c r="J540" i="9" s="1"/>
  <c r="I539" i="9"/>
  <c r="I538" i="9"/>
  <c r="I537" i="9"/>
  <c r="J537" i="9" s="1"/>
  <c r="F537" i="9"/>
  <c r="I536" i="9"/>
  <c r="F536" i="9"/>
  <c r="I535" i="9"/>
  <c r="J535" i="9" s="1"/>
  <c r="F535" i="9"/>
  <c r="I534" i="9"/>
  <c r="J534" i="9" s="1"/>
  <c r="M533" i="9"/>
  <c r="I532" i="9"/>
  <c r="J532" i="9" s="1"/>
  <c r="F532" i="9"/>
  <c r="I531" i="9"/>
  <c r="J531" i="9" s="1"/>
  <c r="I530" i="9"/>
  <c r="F530" i="9"/>
  <c r="I529" i="9"/>
  <c r="J529" i="9" s="1"/>
  <c r="F529" i="9"/>
  <c r="I528" i="9"/>
  <c r="G526" i="9"/>
  <c r="G527" i="9" s="1"/>
  <c r="I525" i="9"/>
  <c r="J525" i="9" s="1"/>
  <c r="I524" i="9"/>
  <c r="J524" i="9" s="1"/>
  <c r="M523" i="9"/>
  <c r="I522" i="9"/>
  <c r="I521" i="9"/>
  <c r="J521" i="9" s="1"/>
  <c r="I520" i="9"/>
  <c r="I519" i="9"/>
  <c r="J519" i="9" s="1"/>
  <c r="F519" i="9"/>
  <c r="I518" i="9"/>
  <c r="J518" i="9" s="1"/>
  <c r="F518" i="9"/>
  <c r="I517" i="9"/>
  <c r="J517" i="9" s="1"/>
  <c r="I516" i="9"/>
  <c r="J516" i="9" s="1"/>
  <c r="I515" i="9"/>
  <c r="I514" i="9"/>
  <c r="I513" i="9"/>
  <c r="J513" i="9" s="1"/>
  <c r="I512" i="9"/>
  <c r="J512" i="9" s="1"/>
  <c r="I511" i="9"/>
  <c r="J511" i="9" s="1"/>
  <c r="I505" i="9"/>
  <c r="J505" i="9" s="1"/>
  <c r="I504" i="9"/>
  <c r="J504" i="9" s="1"/>
  <c r="F504" i="9"/>
  <c r="I503" i="9"/>
  <c r="I502" i="9"/>
  <c r="J502" i="9" s="1"/>
  <c r="I501" i="9"/>
  <c r="F501" i="9"/>
  <c r="I500" i="9"/>
  <c r="J500" i="9" s="1"/>
  <c r="I499" i="9"/>
  <c r="J499" i="9" s="1"/>
  <c r="I498" i="9"/>
  <c r="J498" i="9" s="1"/>
  <c r="G496" i="9"/>
  <c r="G497" i="9" s="1"/>
  <c r="I495" i="9"/>
  <c r="J495" i="9" s="1"/>
  <c r="I491" i="9"/>
  <c r="J491" i="9" s="1"/>
  <c r="F491" i="9"/>
  <c r="I490" i="9"/>
  <c r="J490" i="9" s="1"/>
  <c r="F490" i="9"/>
  <c r="I489" i="9"/>
  <c r="F489" i="9"/>
  <c r="I488" i="9"/>
  <c r="J488" i="9" s="1"/>
  <c r="F488" i="9"/>
  <c r="I487" i="9"/>
  <c r="I486" i="9"/>
  <c r="J486" i="9" s="1"/>
  <c r="I485" i="9"/>
  <c r="J485" i="9" s="1"/>
  <c r="I484" i="9"/>
  <c r="J484" i="9" s="1"/>
  <c r="I483" i="9"/>
  <c r="J483" i="9" s="1"/>
  <c r="I482" i="9"/>
  <c r="J482" i="9" s="1"/>
  <c r="I481" i="9"/>
  <c r="J481" i="9" s="1"/>
  <c r="I480" i="9"/>
  <c r="J480" i="9" s="1"/>
  <c r="I477" i="9"/>
  <c r="J477" i="9" s="1"/>
  <c r="I476" i="9"/>
  <c r="F476" i="9"/>
  <c r="I475" i="9"/>
  <c r="J475" i="9" s="1"/>
  <c r="F475" i="9"/>
  <c r="I474" i="9"/>
  <c r="J474" i="9" s="1"/>
  <c r="I472" i="9"/>
  <c r="J472" i="9" s="1"/>
  <c r="I471" i="9"/>
  <c r="J471" i="9" s="1"/>
  <c r="F471" i="9"/>
  <c r="I469" i="9"/>
  <c r="J469" i="9" s="1"/>
  <c r="I468" i="9"/>
  <c r="J468" i="9" s="1"/>
  <c r="F468" i="9"/>
  <c r="G466" i="9"/>
  <c r="G467" i="9" s="1"/>
  <c r="I465" i="9"/>
  <c r="J465" i="9" s="1"/>
  <c r="F465" i="9"/>
  <c r="F464" i="9"/>
  <c r="M463" i="9"/>
  <c r="I462" i="9"/>
  <c r="J462" i="9" s="1"/>
  <c r="F462" i="9"/>
  <c r="I461" i="9"/>
  <c r="J461" i="9" s="1"/>
  <c r="F461" i="9"/>
  <c r="I460" i="9"/>
  <c r="J460" i="9" s="1"/>
  <c r="F460" i="9"/>
  <c r="I459" i="9"/>
  <c r="J459" i="9" s="1"/>
  <c r="F459" i="9"/>
  <c r="I458" i="9"/>
  <c r="J458" i="9" s="1"/>
  <c r="F458" i="9"/>
  <c r="M457" i="9"/>
  <c r="I456" i="9"/>
  <c r="J456" i="9" s="1"/>
  <c r="F456" i="9"/>
  <c r="I455" i="9"/>
  <c r="J455" i="9" s="1"/>
  <c r="F455" i="9"/>
  <c r="I454" i="9"/>
  <c r="J454" i="9" s="1"/>
  <c r="I453" i="9"/>
  <c r="J453" i="9" s="1"/>
  <c r="F453" i="9"/>
  <c r="M452" i="9"/>
  <c r="M451" i="9"/>
  <c r="M450" i="9"/>
  <c r="M449" i="9"/>
  <c r="I448" i="9"/>
  <c r="J448" i="9" s="1"/>
  <c r="I447" i="9"/>
  <c r="J447" i="9" s="1"/>
  <c r="F447" i="9"/>
  <c r="I446" i="9"/>
  <c r="J446" i="9" s="1"/>
  <c r="F446" i="9"/>
  <c r="I445" i="9"/>
  <c r="F445" i="9"/>
  <c r="I444" i="9"/>
  <c r="J444" i="9" s="1"/>
  <c r="F444" i="9"/>
  <c r="I443" i="9"/>
  <c r="J443" i="9" s="1"/>
  <c r="F443" i="9"/>
  <c r="M442" i="9"/>
  <c r="I441" i="9"/>
  <c r="J441" i="9" s="1"/>
  <c r="I440" i="9"/>
  <c r="I439" i="9"/>
  <c r="J439" i="9" s="1"/>
  <c r="I438" i="9"/>
  <c r="G436" i="9"/>
  <c r="G437" i="9" s="1"/>
  <c r="I435" i="9"/>
  <c r="J435" i="9" s="1"/>
  <c r="I434" i="9"/>
  <c r="J434" i="9" s="1"/>
  <c r="I433" i="9"/>
  <c r="J433" i="9" s="1"/>
  <c r="I432" i="9"/>
  <c r="J432" i="9" s="1"/>
  <c r="F432" i="9"/>
  <c r="I431" i="9"/>
  <c r="J431" i="9" s="1"/>
  <c r="I430" i="9"/>
  <c r="F430" i="9"/>
  <c r="I429" i="9"/>
  <c r="J429" i="9" s="1"/>
  <c r="M428" i="9"/>
  <c r="I427" i="9"/>
  <c r="J427" i="9" s="1"/>
  <c r="F427" i="9"/>
  <c r="M426" i="9"/>
  <c r="I425" i="9"/>
  <c r="J425" i="9" s="1"/>
  <c r="F425" i="9"/>
  <c r="I424" i="9"/>
  <c r="J424" i="9" s="1"/>
  <c r="F424" i="9"/>
  <c r="I423" i="9"/>
  <c r="J423" i="9" s="1"/>
  <c r="I420" i="9"/>
  <c r="F420" i="9"/>
  <c r="I419" i="9"/>
  <c r="J419" i="9" s="1"/>
  <c r="F419" i="9"/>
  <c r="I418" i="9"/>
  <c r="F418" i="9"/>
  <c r="I417" i="9"/>
  <c r="I416" i="9"/>
  <c r="J416" i="9" s="1"/>
  <c r="F416" i="9"/>
  <c r="I415" i="9"/>
  <c r="I414" i="9"/>
  <c r="J414" i="9" s="1"/>
  <c r="F413" i="9"/>
  <c r="I411" i="9"/>
  <c r="J411" i="9" s="1"/>
  <c r="I410" i="9"/>
  <c r="J410" i="9" s="1"/>
  <c r="I409" i="9"/>
  <c r="J409" i="9" s="1"/>
  <c r="I408" i="9"/>
  <c r="J408" i="9" s="1"/>
  <c r="G406" i="9"/>
  <c r="G407" i="9" s="1"/>
  <c r="I405" i="9"/>
  <c r="I403" i="9"/>
  <c r="J403" i="9" s="1"/>
  <c r="F403" i="9"/>
  <c r="I402" i="9"/>
  <c r="J402" i="9" s="1"/>
  <c r="I401" i="9"/>
  <c r="J401" i="9" s="1"/>
  <c r="I400" i="9"/>
  <c r="J400" i="9" s="1"/>
  <c r="I399" i="9"/>
  <c r="M398" i="9"/>
  <c r="I397" i="9"/>
  <c r="J397" i="9" s="1"/>
  <c r="F397" i="9"/>
  <c r="I396" i="9"/>
  <c r="J396" i="9" s="1"/>
  <c r="F396" i="9"/>
  <c r="I395" i="9"/>
  <c r="J395" i="9" s="1"/>
  <c r="I490" i="10" l="1"/>
  <c r="K239" i="10"/>
  <c r="L239" i="10" s="1"/>
  <c r="J253" i="10"/>
  <c r="J254" i="10" s="1"/>
  <c r="J490" i="10" s="1"/>
  <c r="V445" i="10"/>
  <c r="V446" i="10" s="1"/>
  <c r="T445" i="10"/>
  <c r="T446" i="10" s="1"/>
  <c r="J536" i="9"/>
  <c r="K536" i="9" s="1"/>
  <c r="L536" i="9" s="1"/>
  <c r="M536" i="9" s="1"/>
  <c r="R536" i="9"/>
  <c r="J714" i="9"/>
  <c r="K714" i="9" s="1"/>
  <c r="L714" i="9" s="1"/>
  <c r="R714" i="9"/>
  <c r="R736" i="9" s="1"/>
  <c r="R737" i="9" s="1"/>
  <c r="J627" i="9"/>
  <c r="K627" i="9" s="1"/>
  <c r="L627" i="9" s="1"/>
  <c r="R627" i="9"/>
  <c r="J440" i="9"/>
  <c r="K440" i="9" s="1"/>
  <c r="R440" i="9"/>
  <c r="J590" i="9"/>
  <c r="K590" i="9" s="1"/>
  <c r="L590" i="9" s="1"/>
  <c r="M590" i="9" s="1"/>
  <c r="R590" i="9"/>
  <c r="J415" i="9"/>
  <c r="K415" i="9" s="1"/>
  <c r="R415" i="9"/>
  <c r="J657" i="9"/>
  <c r="K657" i="9" s="1"/>
  <c r="L657" i="9" s="1"/>
  <c r="M657" i="9" s="1"/>
  <c r="R657" i="9"/>
  <c r="R676" i="9" s="1"/>
  <c r="R677" i="9" s="1"/>
  <c r="J865" i="9"/>
  <c r="K865" i="9" s="1"/>
  <c r="L865" i="9" s="1"/>
  <c r="M865" i="9" s="1"/>
  <c r="R865" i="9"/>
  <c r="R886" i="9" s="1"/>
  <c r="J622" i="9"/>
  <c r="K622" i="9" s="1"/>
  <c r="R622" i="9"/>
  <c r="J430" i="9"/>
  <c r="K430" i="9" s="1"/>
  <c r="L430" i="9" s="1"/>
  <c r="R430" i="9"/>
  <c r="J445" i="9"/>
  <c r="K445" i="9" s="1"/>
  <c r="L445" i="9" s="1"/>
  <c r="R445" i="9"/>
  <c r="J528" i="9"/>
  <c r="R528" i="9"/>
  <c r="J476" i="9"/>
  <c r="K476" i="9" s="1"/>
  <c r="L476" i="9" s="1"/>
  <c r="R476" i="9"/>
  <c r="R496" i="9" s="1"/>
  <c r="R497" i="9" s="1"/>
  <c r="J598" i="9"/>
  <c r="K598" i="9" s="1"/>
  <c r="L598" i="9" s="1"/>
  <c r="M598" i="9" s="1"/>
  <c r="R598" i="9"/>
  <c r="J680" i="9"/>
  <c r="K680" i="9" s="1"/>
  <c r="L680" i="9" s="1"/>
  <c r="R680" i="9"/>
  <c r="J685" i="9"/>
  <c r="K685" i="9" s="1"/>
  <c r="L685" i="9" s="1"/>
  <c r="R685" i="9"/>
  <c r="J799" i="9"/>
  <c r="K799" i="9" s="1"/>
  <c r="L799" i="9" s="1"/>
  <c r="R799" i="9"/>
  <c r="J810" i="9"/>
  <c r="K810" i="9" s="1"/>
  <c r="L810" i="9" s="1"/>
  <c r="R810" i="9"/>
  <c r="K427" i="9"/>
  <c r="L427" i="9" s="1"/>
  <c r="M427" i="9" s="1"/>
  <c r="V427" i="9" s="1"/>
  <c r="J923" i="9"/>
  <c r="K923" i="9" s="1"/>
  <c r="L923" i="9" s="1"/>
  <c r="M923" i="9" s="1"/>
  <c r="J942" i="9"/>
  <c r="K942" i="9" s="1"/>
  <c r="L942" i="9" s="1"/>
  <c r="M942" i="9" s="1"/>
  <c r="J930" i="9"/>
  <c r="K930" i="9" s="1"/>
  <c r="J941" i="9"/>
  <c r="K941" i="9" s="1"/>
  <c r="L941" i="9" s="1"/>
  <c r="M941" i="9" s="1"/>
  <c r="J880" i="9"/>
  <c r="K880" i="9" s="1"/>
  <c r="L880" i="9" s="1"/>
  <c r="M880" i="9" s="1"/>
  <c r="J889" i="9"/>
  <c r="J894" i="9"/>
  <c r="K894" i="9" s="1"/>
  <c r="L894" i="9" s="1"/>
  <c r="M894" i="9" s="1"/>
  <c r="J902" i="9"/>
  <c r="K902" i="9" s="1"/>
  <c r="J910" i="9"/>
  <c r="K910" i="9" s="1"/>
  <c r="L910" i="9" s="1"/>
  <c r="M910" i="9" s="1"/>
  <c r="J882" i="9"/>
  <c r="K882" i="9" s="1"/>
  <c r="L882" i="9" s="1"/>
  <c r="M882" i="9" s="1"/>
  <c r="J890" i="9"/>
  <c r="K890" i="9" s="1"/>
  <c r="L890" i="9" s="1"/>
  <c r="M890" i="9" s="1"/>
  <c r="J895" i="9"/>
  <c r="K895" i="9" s="1"/>
  <c r="L895" i="9" s="1"/>
  <c r="M895" i="9" s="1"/>
  <c r="J864" i="9"/>
  <c r="K864" i="9" s="1"/>
  <c r="L864" i="9" s="1"/>
  <c r="M864" i="9" s="1"/>
  <c r="J866" i="9"/>
  <c r="K866" i="9" s="1"/>
  <c r="L866" i="9" s="1"/>
  <c r="M866" i="9" s="1"/>
  <c r="J872" i="9"/>
  <c r="K872" i="9" s="1"/>
  <c r="L872" i="9" s="1"/>
  <c r="M872" i="9" s="1"/>
  <c r="J874" i="9"/>
  <c r="K874" i="9" s="1"/>
  <c r="L874" i="9" s="1"/>
  <c r="M874" i="9" s="1"/>
  <c r="J854" i="9"/>
  <c r="K854" i="9" s="1"/>
  <c r="L854" i="9" s="1"/>
  <c r="M854" i="9" s="1"/>
  <c r="J791" i="9"/>
  <c r="K791" i="9" s="1"/>
  <c r="J805" i="9"/>
  <c r="K805" i="9" s="1"/>
  <c r="L805" i="9" s="1"/>
  <c r="M805" i="9" s="1"/>
  <c r="J807" i="9"/>
  <c r="K807" i="9" s="1"/>
  <c r="L807" i="9" s="1"/>
  <c r="M807" i="9" s="1"/>
  <c r="J814" i="9"/>
  <c r="K814" i="9" s="1"/>
  <c r="L814" i="9" s="1"/>
  <c r="M814" i="9" s="1"/>
  <c r="J819" i="9"/>
  <c r="J828" i="9"/>
  <c r="J843" i="9"/>
  <c r="J795" i="9"/>
  <c r="K795" i="9" s="1"/>
  <c r="L795" i="9" s="1"/>
  <c r="M795" i="9" s="1"/>
  <c r="J820" i="9"/>
  <c r="K820" i="9" s="1"/>
  <c r="L820" i="9" s="1"/>
  <c r="M820" i="9" s="1"/>
  <c r="J829" i="9"/>
  <c r="K829" i="9" s="1"/>
  <c r="L829" i="9" s="1"/>
  <c r="M829" i="9" s="1"/>
  <c r="J839" i="9"/>
  <c r="J842" i="9"/>
  <c r="K842" i="9" s="1"/>
  <c r="L842" i="9" s="1"/>
  <c r="M842" i="9" s="1"/>
  <c r="J750" i="9"/>
  <c r="K750" i="9" s="1"/>
  <c r="L750" i="9" s="1"/>
  <c r="M750" i="9" s="1"/>
  <c r="J722" i="9"/>
  <c r="K722" i="9" s="1"/>
  <c r="L722" i="9" s="1"/>
  <c r="M722" i="9" s="1"/>
  <c r="J686" i="9"/>
  <c r="K686" i="9" s="1"/>
  <c r="L686" i="9" s="1"/>
  <c r="M686" i="9" s="1"/>
  <c r="J672" i="9"/>
  <c r="K672" i="9" s="1"/>
  <c r="L672" i="9" s="1"/>
  <c r="M672" i="9" s="1"/>
  <c r="J662" i="9"/>
  <c r="K662" i="9" s="1"/>
  <c r="L662" i="9" s="1"/>
  <c r="M662" i="9" s="1"/>
  <c r="J664" i="9"/>
  <c r="K664" i="9" s="1"/>
  <c r="L664" i="9" s="1"/>
  <c r="M664" i="9" s="1"/>
  <c r="J673" i="9"/>
  <c r="K673" i="9" s="1"/>
  <c r="L673" i="9" s="1"/>
  <c r="M673" i="9" s="1"/>
  <c r="J670" i="9"/>
  <c r="K670" i="9" s="1"/>
  <c r="L670" i="9" s="1"/>
  <c r="M670" i="9" s="1"/>
  <c r="J597" i="9"/>
  <c r="K597" i="9" s="1"/>
  <c r="L597" i="9" s="1"/>
  <c r="M597" i="9" s="1"/>
  <c r="J618" i="9"/>
  <c r="J591" i="9"/>
  <c r="K591" i="9" s="1"/>
  <c r="L591" i="9" s="1"/>
  <c r="M591" i="9" s="1"/>
  <c r="J603" i="9"/>
  <c r="K603" i="9" s="1"/>
  <c r="L603" i="9" s="1"/>
  <c r="M603" i="9" s="1"/>
  <c r="J609" i="9"/>
  <c r="K609" i="9" s="1"/>
  <c r="L609" i="9" s="1"/>
  <c r="M609" i="9" s="1"/>
  <c r="J619" i="9"/>
  <c r="K619" i="9" s="1"/>
  <c r="L619" i="9" s="1"/>
  <c r="M619" i="9" s="1"/>
  <c r="J538" i="9"/>
  <c r="K538" i="9" s="1"/>
  <c r="L538" i="9" s="1"/>
  <c r="M538" i="9" s="1"/>
  <c r="J530" i="9"/>
  <c r="K532" i="9"/>
  <c r="L532" i="9" s="1"/>
  <c r="M532" i="9" s="1"/>
  <c r="J539" i="9"/>
  <c r="K539" i="9" s="1"/>
  <c r="L539" i="9" s="1"/>
  <c r="M539" i="9" s="1"/>
  <c r="J542" i="9"/>
  <c r="K542" i="9" s="1"/>
  <c r="L542" i="9" s="1"/>
  <c r="M542" i="9" s="1"/>
  <c r="J564" i="9"/>
  <c r="K564" i="9" s="1"/>
  <c r="L564" i="9" s="1"/>
  <c r="M564" i="9" s="1"/>
  <c r="J552" i="9"/>
  <c r="K552" i="9" s="1"/>
  <c r="L552" i="9" s="1"/>
  <c r="M552" i="9" s="1"/>
  <c r="J560" i="9"/>
  <c r="K560" i="9" s="1"/>
  <c r="L560" i="9" s="1"/>
  <c r="M560" i="9" s="1"/>
  <c r="J565" i="9"/>
  <c r="J574" i="9"/>
  <c r="K574" i="9" s="1"/>
  <c r="J547" i="9"/>
  <c r="K547" i="9" s="1"/>
  <c r="L547" i="9" s="1"/>
  <c r="M547" i="9" s="1"/>
  <c r="J551" i="9"/>
  <c r="K551" i="9" s="1"/>
  <c r="L551" i="9" s="1"/>
  <c r="M551" i="9" s="1"/>
  <c r="J576" i="9"/>
  <c r="K576" i="9" s="1"/>
  <c r="L576" i="9" s="1"/>
  <c r="M576" i="9" s="1"/>
  <c r="J589" i="9"/>
  <c r="K589" i="9" s="1"/>
  <c r="L589" i="9" s="1"/>
  <c r="M589" i="9" s="1"/>
  <c r="K490" i="9"/>
  <c r="L490" i="9" s="1"/>
  <c r="M490" i="9" s="1"/>
  <c r="J515" i="9"/>
  <c r="K515" i="9" s="1"/>
  <c r="L515" i="9" s="1"/>
  <c r="M515" i="9" s="1"/>
  <c r="J487" i="9"/>
  <c r="J489" i="9"/>
  <c r="K489" i="9" s="1"/>
  <c r="L489" i="9" s="1"/>
  <c r="M489" i="9" s="1"/>
  <c r="J501" i="9"/>
  <c r="J503" i="9"/>
  <c r="K503" i="9" s="1"/>
  <c r="L503" i="9" s="1"/>
  <c r="M503" i="9" s="1"/>
  <c r="J514" i="9"/>
  <c r="K514" i="9" s="1"/>
  <c r="L514" i="9" s="1"/>
  <c r="M514" i="9" s="1"/>
  <c r="J520" i="9"/>
  <c r="K520" i="9" s="1"/>
  <c r="L520" i="9" s="1"/>
  <c r="M520" i="9" s="1"/>
  <c r="J522" i="9"/>
  <c r="K522" i="9" s="1"/>
  <c r="L522" i="9" s="1"/>
  <c r="M522" i="9" s="1"/>
  <c r="J438" i="9"/>
  <c r="K456" i="9"/>
  <c r="L456" i="9" s="1"/>
  <c r="M456" i="9" s="1"/>
  <c r="J418" i="9"/>
  <c r="K418" i="9" s="1"/>
  <c r="J417" i="9"/>
  <c r="K417" i="9" s="1"/>
  <c r="L417" i="9" s="1"/>
  <c r="M417" i="9" s="1"/>
  <c r="J405" i="9"/>
  <c r="K405" i="9" s="1"/>
  <c r="L405" i="9" s="1"/>
  <c r="M405" i="9" s="1"/>
  <c r="J420" i="9"/>
  <c r="K420" i="9" s="1"/>
  <c r="L420" i="9" s="1"/>
  <c r="M420" i="9" s="1"/>
  <c r="J399" i="9"/>
  <c r="K399" i="9" s="1"/>
  <c r="L399" i="9" s="1"/>
  <c r="I886" i="9"/>
  <c r="I887" i="9" s="1"/>
  <c r="I796" i="9"/>
  <c r="I797" i="9" s="1"/>
  <c r="T366" i="10"/>
  <c r="L61" i="10"/>
  <c r="L62" i="10" s="1"/>
  <c r="M47" i="10"/>
  <c r="M61" i="10" s="1"/>
  <c r="M62" i="10" s="1"/>
  <c r="T45" i="10"/>
  <c r="T46" i="10" s="1"/>
  <c r="L477" i="10"/>
  <c r="L478" i="10" s="1"/>
  <c r="M466" i="10"/>
  <c r="M477" i="10" s="1"/>
  <c r="M478" i="10" s="1"/>
  <c r="K461" i="10"/>
  <c r="K462" i="10" s="1"/>
  <c r="M431" i="10"/>
  <c r="L445" i="10"/>
  <c r="L446" i="10" s="1"/>
  <c r="K445" i="10"/>
  <c r="K446" i="10" s="1"/>
  <c r="M415" i="10"/>
  <c r="L429" i="10"/>
  <c r="L430" i="10" s="1"/>
  <c r="M413" i="10"/>
  <c r="M414" i="10" s="1"/>
  <c r="L413" i="10"/>
  <c r="L414" i="10" s="1"/>
  <c r="K397" i="10"/>
  <c r="K398" i="10" s="1"/>
  <c r="L397" i="10"/>
  <c r="L398" i="10" s="1"/>
  <c r="M365" i="10"/>
  <c r="M366" i="10" s="1"/>
  <c r="L381" i="10"/>
  <c r="L382" i="10" s="1"/>
  <c r="M381" i="10"/>
  <c r="M382" i="10" s="1"/>
  <c r="L365" i="10"/>
  <c r="L366" i="10" s="1"/>
  <c r="M333" i="10"/>
  <c r="M334" i="10" s="1"/>
  <c r="M349" i="10"/>
  <c r="M350" i="10" s="1"/>
  <c r="L333" i="10"/>
  <c r="L334" i="10" s="1"/>
  <c r="M301" i="10"/>
  <c r="M302" i="10" s="1"/>
  <c r="L301" i="10"/>
  <c r="L302" i="10" s="1"/>
  <c r="M274" i="10"/>
  <c r="L285" i="10"/>
  <c r="L286" i="10" s="1"/>
  <c r="K285" i="10"/>
  <c r="K286" i="10" s="1"/>
  <c r="M256" i="10"/>
  <c r="M269" i="10" s="1"/>
  <c r="M270" i="10" s="1"/>
  <c r="L269" i="10"/>
  <c r="L270" i="10" s="1"/>
  <c r="V190" i="10"/>
  <c r="M237" i="10"/>
  <c r="M238" i="10" s="1"/>
  <c r="L237" i="10"/>
  <c r="L238" i="10" s="1"/>
  <c r="L205" i="10"/>
  <c r="L206" i="10" s="1"/>
  <c r="M205" i="10"/>
  <c r="M206" i="10" s="1"/>
  <c r="K77" i="10"/>
  <c r="K78" i="10" s="1"/>
  <c r="L173" i="10"/>
  <c r="L174" i="10" s="1"/>
  <c r="M173" i="10"/>
  <c r="M174" i="10" s="1"/>
  <c r="M150" i="10"/>
  <c r="M157" i="10" s="1"/>
  <c r="M158" i="10" s="1"/>
  <c r="L157" i="10"/>
  <c r="L158" i="10" s="1"/>
  <c r="M111" i="10"/>
  <c r="L125" i="10"/>
  <c r="L126" i="10" s="1"/>
  <c r="M81" i="10"/>
  <c r="M93" i="10" s="1"/>
  <c r="M94" i="10" s="1"/>
  <c r="L93" i="10"/>
  <c r="L94" i="10" s="1"/>
  <c r="M29" i="10"/>
  <c r="M30" i="10" s="1"/>
  <c r="L29" i="10"/>
  <c r="L30" i="10" s="1"/>
  <c r="K106" i="10"/>
  <c r="M453" i="10"/>
  <c r="K175" i="10"/>
  <c r="M438" i="10"/>
  <c r="K313" i="10"/>
  <c r="L71" i="10"/>
  <c r="M71" i="10" s="1"/>
  <c r="M278" i="10"/>
  <c r="L138" i="10"/>
  <c r="L141" i="10" s="1"/>
  <c r="L142" i="10" s="1"/>
  <c r="M419" i="10"/>
  <c r="L72" i="10"/>
  <c r="M72" i="10" s="1"/>
  <c r="M387" i="10"/>
  <c r="K209" i="10"/>
  <c r="L460" i="10"/>
  <c r="L461" i="10" s="1"/>
  <c r="L462" i="10" s="1"/>
  <c r="K244" i="10"/>
  <c r="M384" i="10"/>
  <c r="K2" i="10"/>
  <c r="K13" i="10" s="1"/>
  <c r="K14" i="10" s="1"/>
  <c r="L36" i="10"/>
  <c r="L45" i="10" s="1"/>
  <c r="L46" i="10" s="1"/>
  <c r="I676" i="9"/>
  <c r="I677" i="9" s="1"/>
  <c r="I646" i="9"/>
  <c r="I647" i="9" s="1"/>
  <c r="K650" i="9"/>
  <c r="L650" i="9" s="1"/>
  <c r="K651" i="9"/>
  <c r="L651" i="9" s="1"/>
  <c r="K649" i="9"/>
  <c r="L649" i="9" s="1"/>
  <c r="K654" i="9"/>
  <c r="K626" i="9"/>
  <c r="L626" i="9" s="1"/>
  <c r="K633" i="9"/>
  <c r="K640" i="9"/>
  <c r="L640" i="9" s="1"/>
  <c r="K631" i="9"/>
  <c r="L631" i="9" s="1"/>
  <c r="K638" i="9"/>
  <c r="K629" i="9"/>
  <c r="L629" i="9" s="1"/>
  <c r="K634" i="9"/>
  <c r="K643" i="9"/>
  <c r="K632" i="9"/>
  <c r="L632" i="9" s="1"/>
  <c r="K635" i="9"/>
  <c r="K641" i="9"/>
  <c r="L641" i="9" s="1"/>
  <c r="K625" i="9"/>
  <c r="K630" i="9"/>
  <c r="K636" i="9"/>
  <c r="K639" i="9"/>
  <c r="K644" i="9"/>
  <c r="K628" i="9"/>
  <c r="K642" i="9"/>
  <c r="K645" i="9"/>
  <c r="K696" i="9"/>
  <c r="K702" i="9"/>
  <c r="L702" i="9" s="1"/>
  <c r="K701" i="9"/>
  <c r="L701" i="9" s="1"/>
  <c r="M701" i="9" s="1"/>
  <c r="K689" i="9"/>
  <c r="L689" i="9" s="1"/>
  <c r="K687" i="9"/>
  <c r="K694" i="9"/>
  <c r="K692" i="9"/>
  <c r="K699" i="9"/>
  <c r="L699" i="9" s="1"/>
  <c r="K704" i="9"/>
  <c r="L704" i="9" s="1"/>
  <c r="K695" i="9"/>
  <c r="L695" i="9" s="1"/>
  <c r="K688" i="9"/>
  <c r="K693" i="9"/>
  <c r="L693" i="9" s="1"/>
  <c r="K700" i="9"/>
  <c r="L700" i="9" s="1"/>
  <c r="K705" i="9"/>
  <c r="K691" i="9"/>
  <c r="L691" i="9" s="1"/>
  <c r="K703" i="9"/>
  <c r="L703" i="9" s="1"/>
  <c r="K715" i="9"/>
  <c r="L715" i="9" s="1"/>
  <c r="K713" i="9"/>
  <c r="L713" i="9" s="1"/>
  <c r="K717" i="9"/>
  <c r="L717" i="9" s="1"/>
  <c r="K712" i="9"/>
  <c r="K718" i="9"/>
  <c r="K709" i="9"/>
  <c r="L709" i="9" s="1"/>
  <c r="K719" i="9"/>
  <c r="K710" i="9"/>
  <c r="L710" i="9" s="1"/>
  <c r="K716" i="9"/>
  <c r="K779" i="9"/>
  <c r="L779" i="9" s="1"/>
  <c r="K768" i="9"/>
  <c r="K775" i="9"/>
  <c r="K781" i="9"/>
  <c r="K771" i="9"/>
  <c r="L771" i="9" s="1"/>
  <c r="K773" i="9"/>
  <c r="L773" i="9" s="1"/>
  <c r="K780" i="9"/>
  <c r="L780" i="9" s="1"/>
  <c r="K783" i="9"/>
  <c r="K774" i="9"/>
  <c r="L774" i="9" s="1"/>
  <c r="K782" i="9"/>
  <c r="K752" i="9"/>
  <c r="L752" i="9" s="1"/>
  <c r="K757" i="9"/>
  <c r="K755" i="9"/>
  <c r="L755" i="9" s="1"/>
  <c r="K762" i="9"/>
  <c r="L762" i="9" s="1"/>
  <c r="K753" i="9"/>
  <c r="L753" i="9" s="1"/>
  <c r="K760" i="9"/>
  <c r="K758" i="9"/>
  <c r="L758" i="9" s="1"/>
  <c r="K763" i="9"/>
  <c r="K756" i="9"/>
  <c r="L756" i="9" s="1"/>
  <c r="K761" i="9"/>
  <c r="L761" i="9" s="1"/>
  <c r="K754" i="9"/>
  <c r="K759" i="9"/>
  <c r="K956" i="9"/>
  <c r="L956" i="9" s="1"/>
  <c r="J976" i="9"/>
  <c r="J977" i="9" s="1"/>
  <c r="I976" i="9"/>
  <c r="I977" i="9" s="1"/>
  <c r="H616" i="9"/>
  <c r="H617" i="9" s="1"/>
  <c r="I588" i="9"/>
  <c r="K548" i="9"/>
  <c r="K553" i="9"/>
  <c r="L553" i="9" s="1"/>
  <c r="M553" i="9" s="1"/>
  <c r="V553" i="9" s="1"/>
  <c r="V557" i="9" s="1"/>
  <c r="K658" i="9"/>
  <c r="L658" i="9" s="1"/>
  <c r="M658" i="9" s="1"/>
  <c r="K486" i="9"/>
  <c r="L486" i="9" s="1"/>
  <c r="M486" i="9" s="1"/>
  <c r="K516" i="9"/>
  <c r="L516" i="9" s="1"/>
  <c r="M516" i="9" s="1"/>
  <c r="K615" i="9"/>
  <c r="L615" i="9" s="1"/>
  <c r="M615" i="9" s="1"/>
  <c r="K740" i="9"/>
  <c r="L740" i="9" s="1"/>
  <c r="M740" i="9" s="1"/>
  <c r="K419" i="9"/>
  <c r="L419" i="9" s="1"/>
  <c r="M419" i="9" s="1"/>
  <c r="K563" i="9"/>
  <c r="L563" i="9" s="1"/>
  <c r="M563" i="9" s="1"/>
  <c r="K491" i="9"/>
  <c r="L491" i="9" s="1"/>
  <c r="M491" i="9" s="1"/>
  <c r="K931" i="9"/>
  <c r="L931" i="9" s="1"/>
  <c r="M931" i="9" s="1"/>
  <c r="K540" i="9"/>
  <c r="L540" i="9" s="1"/>
  <c r="M540" i="9" s="1"/>
  <c r="K824" i="9"/>
  <c r="L824" i="9" s="1"/>
  <c r="M824" i="9" s="1"/>
  <c r="K879" i="9"/>
  <c r="L879" i="9" s="1"/>
  <c r="K885" i="9"/>
  <c r="L885" i="9" s="1"/>
  <c r="I738" i="9"/>
  <c r="I766" i="9" s="1"/>
  <c r="I767" i="9" s="1"/>
  <c r="K818" i="9"/>
  <c r="L818" i="9" s="1"/>
  <c r="M818" i="9" s="1"/>
  <c r="K873" i="9"/>
  <c r="L873" i="9" s="1"/>
  <c r="M873" i="9" s="1"/>
  <c r="I556" i="9"/>
  <c r="I557" i="9" s="1"/>
  <c r="H436" i="9"/>
  <c r="H437" i="9" s="1"/>
  <c r="K439" i="9"/>
  <c r="L439" i="9" s="1"/>
  <c r="M439" i="9" s="1"/>
  <c r="K903" i="9"/>
  <c r="L903" i="9" s="1"/>
  <c r="M903" i="9" s="1"/>
  <c r="H466" i="9"/>
  <c r="H467" i="9" s="1"/>
  <c r="K395" i="9"/>
  <c r="L395" i="9" s="1"/>
  <c r="K402" i="9"/>
  <c r="K431" i="9"/>
  <c r="L431" i="9" s="1"/>
  <c r="K435" i="9"/>
  <c r="K465" i="9"/>
  <c r="L465" i="9" s="1"/>
  <c r="K482" i="9"/>
  <c r="K485" i="9"/>
  <c r="L485" i="9" s="1"/>
  <c r="K495" i="9"/>
  <c r="L495" i="9" s="1"/>
  <c r="K512" i="9"/>
  <c r="L512" i="9" s="1"/>
  <c r="K400" i="9"/>
  <c r="L400" i="9" s="1"/>
  <c r="K447" i="9"/>
  <c r="K458" i="9"/>
  <c r="L458" i="9" s="1"/>
  <c r="K460" i="9"/>
  <c r="L460" i="9" s="1"/>
  <c r="I496" i="9"/>
  <c r="I497" i="9" s="1"/>
  <c r="K471" i="9"/>
  <c r="L471" i="9" s="1"/>
  <c r="K474" i="9"/>
  <c r="K403" i="9"/>
  <c r="L403" i="9" s="1"/>
  <c r="K423" i="9"/>
  <c r="L423" i="9" s="1"/>
  <c r="K425" i="9"/>
  <c r="L425" i="9" s="1"/>
  <c r="K443" i="9"/>
  <c r="L443" i="9" s="1"/>
  <c r="K454" i="9"/>
  <c r="L454" i="9" s="1"/>
  <c r="K480" i="9"/>
  <c r="L480" i="9" s="1"/>
  <c r="K483" i="9"/>
  <c r="L483" i="9" s="1"/>
  <c r="K499" i="9"/>
  <c r="L499" i="9" s="1"/>
  <c r="K396" i="9"/>
  <c r="L396" i="9" s="1"/>
  <c r="K401" i="9"/>
  <c r="L401" i="9" s="1"/>
  <c r="K410" i="9"/>
  <c r="L410" i="9" s="1"/>
  <c r="K414" i="9"/>
  <c r="K432" i="9"/>
  <c r="L432" i="9" s="1"/>
  <c r="K472" i="9"/>
  <c r="L472" i="9" s="1"/>
  <c r="K554" i="9"/>
  <c r="L554" i="9" s="1"/>
  <c r="K411" i="9"/>
  <c r="L411" i="9" s="1"/>
  <c r="K444" i="9"/>
  <c r="L444" i="9" s="1"/>
  <c r="K448" i="9"/>
  <c r="K459" i="9"/>
  <c r="L459" i="9" s="1"/>
  <c r="K469" i="9"/>
  <c r="K475" i="9"/>
  <c r="L475" i="9" s="1"/>
  <c r="K481" i="9"/>
  <c r="L481" i="9" s="1"/>
  <c r="K484" i="9"/>
  <c r="L484" i="9" s="1"/>
  <c r="K397" i="9"/>
  <c r="L397" i="9" s="1"/>
  <c r="K424" i="9"/>
  <c r="L424" i="9" s="1"/>
  <c r="K453" i="9"/>
  <c r="L453" i="9" s="1"/>
  <c r="K455" i="9"/>
  <c r="L455" i="9" s="1"/>
  <c r="K555" i="9"/>
  <c r="L555" i="9" s="1"/>
  <c r="K518" i="9"/>
  <c r="L518" i="9" s="1"/>
  <c r="K525" i="9"/>
  <c r="L525" i="9" s="1"/>
  <c r="K529" i="9"/>
  <c r="L529" i="9" s="1"/>
  <c r="K567" i="9"/>
  <c r="L567" i="9" s="1"/>
  <c r="K621" i="9"/>
  <c r="L621" i="9" s="1"/>
  <c r="K408" i="9"/>
  <c r="K416" i="9"/>
  <c r="K488" i="9"/>
  <c r="L488" i="9" s="1"/>
  <c r="K505" i="9"/>
  <c r="L505" i="9" s="1"/>
  <c r="K531" i="9"/>
  <c r="K580" i="9"/>
  <c r="L580" i="9" s="1"/>
  <c r="K592" i="9"/>
  <c r="L592" i="9" s="1"/>
  <c r="K606" i="9"/>
  <c r="L606" i="9" s="1"/>
  <c r="K612" i="9"/>
  <c r="L612" i="9" s="1"/>
  <c r="K614" i="9"/>
  <c r="L614" i="9" s="1"/>
  <c r="K663" i="9"/>
  <c r="L663" i="9" s="1"/>
  <c r="K668" i="9"/>
  <c r="L668" i="9" s="1"/>
  <c r="K500" i="9"/>
  <c r="K535" i="9"/>
  <c r="L535" i="9" s="1"/>
  <c r="K550" i="9"/>
  <c r="L550" i="9" s="1"/>
  <c r="H586" i="9"/>
  <c r="H587" i="9" s="1"/>
  <c r="I558" i="9"/>
  <c r="J558" i="9" s="1"/>
  <c r="K601" i="9"/>
  <c r="L601" i="9" s="1"/>
  <c r="K655" i="9"/>
  <c r="L655" i="9" s="1"/>
  <c r="I413" i="9"/>
  <c r="J413" i="9" s="1"/>
  <c r="K429" i="9"/>
  <c r="L429" i="9" s="1"/>
  <c r="K433" i="9"/>
  <c r="K434" i="9"/>
  <c r="L434" i="9" s="1"/>
  <c r="K446" i="9"/>
  <c r="K461" i="9"/>
  <c r="K462" i="9"/>
  <c r="L462" i="9" s="1"/>
  <c r="I464" i="9"/>
  <c r="J464" i="9" s="1"/>
  <c r="K477" i="9"/>
  <c r="K504" i="9"/>
  <c r="K517" i="9"/>
  <c r="L517" i="9" s="1"/>
  <c r="K519" i="9"/>
  <c r="L519" i="9" s="1"/>
  <c r="K524" i="9"/>
  <c r="L524" i="9" s="1"/>
  <c r="H526" i="9"/>
  <c r="H527" i="9" s="1"/>
  <c r="K537" i="9"/>
  <c r="K541" i="9"/>
  <c r="L541" i="9" s="1"/>
  <c r="K549" i="9"/>
  <c r="L549" i="9" s="1"/>
  <c r="H556" i="9"/>
  <c r="H557" i="9" s="1"/>
  <c r="K566" i="9"/>
  <c r="L566" i="9" s="1"/>
  <c r="K573" i="9"/>
  <c r="K578" i="9"/>
  <c r="L578" i="9" s="1"/>
  <c r="K596" i="9"/>
  <c r="L596" i="9" s="1"/>
  <c r="K599" i="9"/>
  <c r="L599" i="9" s="1"/>
  <c r="K604" i="9"/>
  <c r="L604" i="9" s="1"/>
  <c r="K607" i="9"/>
  <c r="L607" i="9" s="1"/>
  <c r="K620" i="9"/>
  <c r="K666" i="9"/>
  <c r="L666" i="9" s="1"/>
  <c r="I526" i="9"/>
  <c r="I527" i="9" s="1"/>
  <c r="K502" i="9"/>
  <c r="K511" i="9"/>
  <c r="L511" i="9" s="1"/>
  <c r="K513" i="9"/>
  <c r="L513" i="9" s="1"/>
  <c r="K521" i="9"/>
  <c r="K545" i="9"/>
  <c r="K608" i="9"/>
  <c r="L608" i="9" s="1"/>
  <c r="K613" i="9"/>
  <c r="L613" i="9" s="1"/>
  <c r="K683" i="9"/>
  <c r="L683" i="9" s="1"/>
  <c r="H496" i="9"/>
  <c r="H497" i="9" s="1"/>
  <c r="K534" i="9"/>
  <c r="K559" i="9"/>
  <c r="L559" i="9" s="1"/>
  <c r="K583" i="9"/>
  <c r="L583" i="9" s="1"/>
  <c r="K594" i="9"/>
  <c r="L594" i="9" s="1"/>
  <c r="K611" i="9"/>
  <c r="L611" i="9" s="1"/>
  <c r="K656" i="9"/>
  <c r="L656" i="9" s="1"/>
  <c r="K659" i="9"/>
  <c r="L659" i="9" s="1"/>
  <c r="K732" i="9"/>
  <c r="L732" i="9" s="1"/>
  <c r="K793" i="9"/>
  <c r="L793" i="9" s="1"/>
  <c r="I798" i="9"/>
  <c r="J798" i="9" s="1"/>
  <c r="K811" i="9"/>
  <c r="L811" i="9" s="1"/>
  <c r="K817" i="9"/>
  <c r="L817" i="9" s="1"/>
  <c r="K858" i="9"/>
  <c r="L858" i="9" s="1"/>
  <c r="K669" i="9"/>
  <c r="L669" i="9" s="1"/>
  <c r="H706" i="9"/>
  <c r="H707" i="9" s="1"/>
  <c r="I678" i="9"/>
  <c r="J678" i="9" s="1"/>
  <c r="K730" i="9"/>
  <c r="L730" i="9" s="1"/>
  <c r="K735" i="9"/>
  <c r="L735" i="9" s="1"/>
  <c r="K841" i="9"/>
  <c r="L841" i="9" s="1"/>
  <c r="K846" i="9"/>
  <c r="L846" i="9" s="1"/>
  <c r="K728" i="9"/>
  <c r="L728" i="9" s="1"/>
  <c r="K787" i="9"/>
  <c r="K803" i="9"/>
  <c r="L803" i="9" s="1"/>
  <c r="K871" i="9"/>
  <c r="L871" i="9" s="1"/>
  <c r="I736" i="9"/>
  <c r="I737" i="9" s="1"/>
  <c r="K808" i="9"/>
  <c r="L808" i="9" s="1"/>
  <c r="K813" i="9"/>
  <c r="L813" i="9" s="1"/>
  <c r="K816" i="9"/>
  <c r="L816" i="9" s="1"/>
  <c r="K844" i="9"/>
  <c r="L844" i="9" s="1"/>
  <c r="K884" i="9"/>
  <c r="L884" i="9" s="1"/>
  <c r="K671" i="9"/>
  <c r="L671" i="9" s="1"/>
  <c r="K675" i="9"/>
  <c r="L675" i="9" s="1"/>
  <c r="K679" i="9"/>
  <c r="L679" i="9" s="1"/>
  <c r="K804" i="9"/>
  <c r="L804" i="9" s="1"/>
  <c r="K806" i="9"/>
  <c r="L806" i="9" s="1"/>
  <c r="K684" i="9"/>
  <c r="L684" i="9" s="1"/>
  <c r="K723" i="9"/>
  <c r="L723" i="9" s="1"/>
  <c r="K734" i="9"/>
  <c r="L734" i="9" s="1"/>
  <c r="K743" i="9"/>
  <c r="K785" i="9"/>
  <c r="L785" i="9" s="1"/>
  <c r="K845" i="9"/>
  <c r="L845" i="9" s="1"/>
  <c r="K847" i="9"/>
  <c r="K863" i="9"/>
  <c r="L863" i="9" s="1"/>
  <c r="K912" i="9"/>
  <c r="I918" i="9"/>
  <c r="I838" i="9"/>
  <c r="J838" i="9" s="1"/>
  <c r="K849" i="9"/>
  <c r="L849" i="9" s="1"/>
  <c r="K867" i="9"/>
  <c r="L867" i="9" s="1"/>
  <c r="K815" i="9"/>
  <c r="L815" i="9" s="1"/>
  <c r="K860" i="9"/>
  <c r="K896" i="9"/>
  <c r="L896" i="9" s="1"/>
  <c r="K727" i="9"/>
  <c r="L727" i="9" s="1"/>
  <c r="K729" i="9"/>
  <c r="K731" i="9"/>
  <c r="K733" i="9"/>
  <c r="L733" i="9" s="1"/>
  <c r="H736" i="9"/>
  <c r="H737" i="9" s="1"/>
  <c r="K786" i="9"/>
  <c r="L786" i="9" s="1"/>
  <c r="K800" i="9"/>
  <c r="K850" i="9"/>
  <c r="K878" i="9"/>
  <c r="L878" i="9" s="1"/>
  <c r="K739" i="9"/>
  <c r="K875" i="9"/>
  <c r="K920" i="9"/>
  <c r="K927" i="9"/>
  <c r="K943" i="9"/>
  <c r="K905" i="9"/>
  <c r="L905" i="9" s="1"/>
  <c r="K925" i="9"/>
  <c r="K934" i="9"/>
  <c r="L934" i="9" s="1"/>
  <c r="K821" i="9"/>
  <c r="L821" i="9" s="1"/>
  <c r="K837" i="9"/>
  <c r="L837" i="9" s="1"/>
  <c r="K855" i="9"/>
  <c r="K861" i="9"/>
  <c r="K913" i="9"/>
  <c r="K840" i="9"/>
  <c r="L840" i="9" s="1"/>
  <c r="K852" i="9"/>
  <c r="L852" i="9" s="1"/>
  <c r="I916" i="9"/>
  <c r="I917" i="9" s="1"/>
  <c r="K919" i="9"/>
  <c r="K926" i="9"/>
  <c r="K929" i="9"/>
  <c r="K848" i="9"/>
  <c r="K859" i="9"/>
  <c r="K862" i="9"/>
  <c r="L862" i="9" s="1"/>
  <c r="K869" i="9"/>
  <c r="L869" i="9" s="1"/>
  <c r="K898" i="9"/>
  <c r="K904" i="9"/>
  <c r="K924" i="9"/>
  <c r="L924" i="9" s="1"/>
  <c r="K933" i="9"/>
  <c r="K893" i="9"/>
  <c r="L893" i="9" s="1"/>
  <c r="K900" i="9"/>
  <c r="L900" i="9" s="1"/>
  <c r="K935" i="9"/>
  <c r="K899" i="9"/>
  <c r="K908" i="9"/>
  <c r="K915" i="9"/>
  <c r="K940" i="9"/>
  <c r="L940" i="9" s="1"/>
  <c r="V456" i="9" l="1"/>
  <c r="V466" i="9" s="1"/>
  <c r="V467" i="9" s="1"/>
  <c r="K253" i="10"/>
  <c r="K254" i="10" s="1"/>
  <c r="M239" i="10"/>
  <c r="R646" i="9"/>
  <c r="R647" i="9" s="1"/>
  <c r="R556" i="9"/>
  <c r="R557" i="9" s="1"/>
  <c r="R887" i="9"/>
  <c r="R466" i="9"/>
  <c r="R467" i="9" s="1"/>
  <c r="R436" i="9"/>
  <c r="R437" i="9" s="1"/>
  <c r="R826" i="9"/>
  <c r="R827" i="9" s="1"/>
  <c r="R706" i="9"/>
  <c r="R707" i="9" s="1"/>
  <c r="R616" i="9"/>
  <c r="R617" i="9" s="1"/>
  <c r="J826" i="9"/>
  <c r="J827" i="9" s="1"/>
  <c r="T556" i="9"/>
  <c r="T557" i="9" s="1"/>
  <c r="J706" i="9"/>
  <c r="J707" i="9" s="1"/>
  <c r="J436" i="9"/>
  <c r="J437" i="9" s="1"/>
  <c r="J586" i="9"/>
  <c r="J587" i="9" s="1"/>
  <c r="L930" i="9"/>
  <c r="M930" i="9" s="1"/>
  <c r="J916" i="9"/>
  <c r="J917" i="9" s="1"/>
  <c r="L902" i="9"/>
  <c r="M902" i="9" s="1"/>
  <c r="I946" i="9"/>
  <c r="I947" i="9" s="1"/>
  <c r="J918" i="9"/>
  <c r="J946" i="9" s="1"/>
  <c r="J947" i="9" s="1"/>
  <c r="K889" i="9"/>
  <c r="L889" i="9" s="1"/>
  <c r="M889" i="9" s="1"/>
  <c r="J796" i="9"/>
  <c r="J797" i="9" s="1"/>
  <c r="J886" i="9"/>
  <c r="J887" i="9" s="1"/>
  <c r="L791" i="9"/>
  <c r="M791" i="9" s="1"/>
  <c r="K839" i="9"/>
  <c r="L839" i="9" s="1"/>
  <c r="M839" i="9" s="1"/>
  <c r="K843" i="9"/>
  <c r="L843" i="9" s="1"/>
  <c r="M843" i="9" s="1"/>
  <c r="K819" i="9"/>
  <c r="L819" i="9" s="1"/>
  <c r="M819" i="9" s="1"/>
  <c r="K809" i="9"/>
  <c r="L809" i="9" s="1"/>
  <c r="M809" i="9" s="1"/>
  <c r="T826" i="9" s="1"/>
  <c r="T827" i="9" s="1"/>
  <c r="J736" i="9"/>
  <c r="J737" i="9" s="1"/>
  <c r="J856" i="9"/>
  <c r="J857" i="9" s="1"/>
  <c r="K828" i="9"/>
  <c r="L828" i="9" s="1"/>
  <c r="K721" i="9"/>
  <c r="L721" i="9" s="1"/>
  <c r="M721" i="9" s="1"/>
  <c r="J738" i="9"/>
  <c r="J766" i="9" s="1"/>
  <c r="J767" i="9" s="1"/>
  <c r="J676" i="9"/>
  <c r="J677" i="9" s="1"/>
  <c r="J646" i="9"/>
  <c r="J647" i="9" s="1"/>
  <c r="K618" i="9"/>
  <c r="L618" i="9" s="1"/>
  <c r="K565" i="9"/>
  <c r="L565" i="9" s="1"/>
  <c r="M565" i="9" s="1"/>
  <c r="J556" i="9"/>
  <c r="J557" i="9" s="1"/>
  <c r="L574" i="9"/>
  <c r="M574" i="9" s="1"/>
  <c r="I616" i="9"/>
  <c r="I617" i="9" s="1"/>
  <c r="J588" i="9"/>
  <c r="J616" i="9" s="1"/>
  <c r="J617" i="9" s="1"/>
  <c r="K530" i="9"/>
  <c r="L530" i="9" s="1"/>
  <c r="M530" i="9" s="1"/>
  <c r="J496" i="9"/>
  <c r="J497" i="9" s="1"/>
  <c r="J526" i="9"/>
  <c r="J527" i="9" s="1"/>
  <c r="K501" i="9"/>
  <c r="L501" i="9" s="1"/>
  <c r="M501" i="9" s="1"/>
  <c r="K487" i="9"/>
  <c r="L487" i="9" s="1"/>
  <c r="M487" i="9" s="1"/>
  <c r="J466" i="9"/>
  <c r="J467" i="9" s="1"/>
  <c r="L440" i="9"/>
  <c r="M440" i="9" s="1"/>
  <c r="L415" i="9"/>
  <c r="M415" i="9" s="1"/>
  <c r="L418" i="9"/>
  <c r="M418" i="9" s="1"/>
  <c r="K438" i="9"/>
  <c r="L438" i="9" s="1"/>
  <c r="M438" i="9" s="1"/>
  <c r="M399" i="9"/>
  <c r="K648" i="9"/>
  <c r="K676" i="9" s="1"/>
  <c r="K677" i="9" s="1"/>
  <c r="V77" i="10"/>
  <c r="V78" i="10" s="1"/>
  <c r="V490" i="10" s="1"/>
  <c r="M125" i="10"/>
  <c r="M126" i="10" s="1"/>
  <c r="T125" i="10"/>
  <c r="T126" i="10" s="1"/>
  <c r="M445" i="10"/>
  <c r="M446" i="10" s="1"/>
  <c r="M397" i="10"/>
  <c r="M398" i="10" s="1"/>
  <c r="M429" i="10"/>
  <c r="M430" i="10" s="1"/>
  <c r="L313" i="10"/>
  <c r="L317" i="10" s="1"/>
  <c r="L318" i="10" s="1"/>
  <c r="K317" i="10"/>
  <c r="K318" i="10" s="1"/>
  <c r="M285" i="10"/>
  <c r="M286" i="10" s="1"/>
  <c r="L244" i="10"/>
  <c r="L253" i="10" s="1"/>
  <c r="L254" i="10" s="1"/>
  <c r="L209" i="10"/>
  <c r="M209" i="10" s="1"/>
  <c r="K221" i="10"/>
  <c r="K222" i="10" s="1"/>
  <c r="L175" i="10"/>
  <c r="L189" i="10" s="1"/>
  <c r="L190" i="10" s="1"/>
  <c r="K189" i="10"/>
  <c r="K190" i="10" s="1"/>
  <c r="L106" i="10"/>
  <c r="L109" i="10" s="1"/>
  <c r="L110" i="10" s="1"/>
  <c r="K109" i="10"/>
  <c r="K110" i="10" s="1"/>
  <c r="L77" i="10"/>
  <c r="L78" i="10" s="1"/>
  <c r="M460" i="10"/>
  <c r="M461" i="10" s="1"/>
  <c r="M462" i="10" s="1"/>
  <c r="M138" i="10"/>
  <c r="M141" i="10" s="1"/>
  <c r="M142" i="10" s="1"/>
  <c r="M77" i="10"/>
  <c r="M78" i="10" s="1"/>
  <c r="M36" i="10"/>
  <c r="M45" i="10" s="1"/>
  <c r="M46" i="10" s="1"/>
  <c r="L2" i="10"/>
  <c r="L13" i="10" s="1"/>
  <c r="L14" i="10" s="1"/>
  <c r="K976" i="9"/>
  <c r="K977" i="9" s="1"/>
  <c r="L718" i="9"/>
  <c r="M718" i="9" s="1"/>
  <c r="T736" i="9" s="1"/>
  <c r="T737" i="9" s="1"/>
  <c r="M649" i="9"/>
  <c r="M651" i="9"/>
  <c r="L654" i="9"/>
  <c r="M654" i="9" s="1"/>
  <c r="M650" i="9"/>
  <c r="M631" i="9"/>
  <c r="T646" i="9" s="1"/>
  <c r="T647" i="9" s="1"/>
  <c r="L645" i="9"/>
  <c r="M645" i="9" s="1"/>
  <c r="L644" i="9"/>
  <c r="M644" i="9" s="1"/>
  <c r="L630" i="9"/>
  <c r="M630" i="9" s="1"/>
  <c r="L635" i="9"/>
  <c r="M635" i="9" s="1"/>
  <c r="L643" i="9"/>
  <c r="M643" i="9" s="1"/>
  <c r="L638" i="9"/>
  <c r="M638" i="9" s="1"/>
  <c r="L633" i="9"/>
  <c r="M633" i="9" s="1"/>
  <c r="L642" i="9"/>
  <c r="M642" i="9" s="1"/>
  <c r="L639" i="9"/>
  <c r="M639" i="9" s="1"/>
  <c r="L625" i="9"/>
  <c r="M625" i="9" s="1"/>
  <c r="M632" i="9"/>
  <c r="L634" i="9"/>
  <c r="M634" i="9" s="1"/>
  <c r="M626" i="9"/>
  <c r="M629" i="9"/>
  <c r="L628" i="9"/>
  <c r="M628" i="9" s="1"/>
  <c r="L636" i="9"/>
  <c r="M636" i="9" s="1"/>
  <c r="M641" i="9"/>
  <c r="M627" i="9"/>
  <c r="M640" i="9"/>
  <c r="L622" i="9"/>
  <c r="L696" i="9"/>
  <c r="M696" i="9" s="1"/>
  <c r="M702" i="9"/>
  <c r="L705" i="9"/>
  <c r="M705" i="9" s="1"/>
  <c r="L688" i="9"/>
  <c r="M688" i="9" s="1"/>
  <c r="L694" i="9"/>
  <c r="M694" i="9" s="1"/>
  <c r="M700" i="9"/>
  <c r="L687" i="9"/>
  <c r="M687" i="9" s="1"/>
  <c r="M703" i="9"/>
  <c r="M693" i="9"/>
  <c r="M695" i="9"/>
  <c r="L692" i="9"/>
  <c r="M692" i="9" s="1"/>
  <c r="M691" i="9"/>
  <c r="M704" i="9"/>
  <c r="M689" i="9"/>
  <c r="M699" i="9"/>
  <c r="M709" i="9"/>
  <c r="L719" i="9"/>
  <c r="M719" i="9" s="1"/>
  <c r="M717" i="9"/>
  <c r="L716" i="9"/>
  <c r="M716" i="9" s="1"/>
  <c r="M713" i="9"/>
  <c r="M714" i="9"/>
  <c r="M710" i="9"/>
  <c r="L712" i="9"/>
  <c r="M712" i="9" s="1"/>
  <c r="M715" i="9"/>
  <c r="L775" i="9"/>
  <c r="M775" i="9" s="1"/>
  <c r="M773" i="9"/>
  <c r="L783" i="9"/>
  <c r="M783" i="9" s="1"/>
  <c r="M771" i="9"/>
  <c r="L768" i="9"/>
  <c r="M768" i="9" s="1"/>
  <c r="M774" i="9"/>
  <c r="L782" i="9"/>
  <c r="M782" i="9" s="1"/>
  <c r="M780" i="9"/>
  <c r="L781" i="9"/>
  <c r="M781" i="9" s="1"/>
  <c r="M779" i="9"/>
  <c r="M755" i="9"/>
  <c r="L759" i="9"/>
  <c r="M759" i="9" s="1"/>
  <c r="M756" i="9"/>
  <c r="L760" i="9"/>
  <c r="M760" i="9" s="1"/>
  <c r="M753" i="9"/>
  <c r="L754" i="9"/>
  <c r="M754" i="9" s="1"/>
  <c r="L763" i="9"/>
  <c r="M763" i="9" s="1"/>
  <c r="L757" i="9"/>
  <c r="M757" i="9" s="1"/>
  <c r="M758" i="9"/>
  <c r="M752" i="9"/>
  <c r="M761" i="9"/>
  <c r="M762" i="9"/>
  <c r="L976" i="9"/>
  <c r="L977" i="9" s="1"/>
  <c r="M956" i="9"/>
  <c r="M976" i="9" s="1"/>
  <c r="M977" i="9" s="1"/>
  <c r="M879" i="9"/>
  <c r="L548" i="9"/>
  <c r="M548" i="9" s="1"/>
  <c r="L620" i="9"/>
  <c r="M620" i="9" s="1"/>
  <c r="M885" i="9"/>
  <c r="M680" i="9"/>
  <c r="I436" i="9"/>
  <c r="I437" i="9" s="1"/>
  <c r="L919" i="9"/>
  <c r="M919" i="9" s="1"/>
  <c r="L927" i="9"/>
  <c r="M927" i="9" s="1"/>
  <c r="L935" i="9"/>
  <c r="M935" i="9" s="1"/>
  <c r="L933" i="9"/>
  <c r="M933" i="9" s="1"/>
  <c r="L898" i="9"/>
  <c r="M898" i="9" s="1"/>
  <c r="L859" i="9"/>
  <c r="M859" i="9" s="1"/>
  <c r="L925" i="9"/>
  <c r="M925" i="9" s="1"/>
  <c r="L920" i="9"/>
  <c r="M920" i="9" s="1"/>
  <c r="L739" i="9"/>
  <c r="M739" i="9" s="1"/>
  <c r="L915" i="9"/>
  <c r="M915" i="9" s="1"/>
  <c r="L899" i="9"/>
  <c r="M899" i="9" s="1"/>
  <c r="M852" i="9"/>
  <c r="L861" i="9"/>
  <c r="M861" i="9" s="1"/>
  <c r="L875" i="9"/>
  <c r="M875" i="9" s="1"/>
  <c r="M900" i="9"/>
  <c r="M869" i="9"/>
  <c r="L929" i="9"/>
  <c r="M929" i="9" s="1"/>
  <c r="M840" i="9"/>
  <c r="L913" i="9"/>
  <c r="M913" i="9" s="1"/>
  <c r="L855" i="9"/>
  <c r="M855" i="9" s="1"/>
  <c r="M821" i="9"/>
  <c r="M905" i="9"/>
  <c r="L850" i="9"/>
  <c r="M850" i="9" s="1"/>
  <c r="L860" i="9"/>
  <c r="M860" i="9" s="1"/>
  <c r="K888" i="9"/>
  <c r="L904" i="9"/>
  <c r="M904" i="9" s="1"/>
  <c r="M862" i="9"/>
  <c r="L848" i="9"/>
  <c r="M848" i="9" s="1"/>
  <c r="L926" i="9"/>
  <c r="M926" i="9" s="1"/>
  <c r="M934" i="9"/>
  <c r="L943" i="9"/>
  <c r="M943" i="9" s="1"/>
  <c r="L847" i="9"/>
  <c r="M847" i="9" s="1"/>
  <c r="M940" i="9"/>
  <c r="M837" i="9"/>
  <c r="L908" i="9"/>
  <c r="M908" i="9" s="1"/>
  <c r="M893" i="9"/>
  <c r="M924" i="9"/>
  <c r="M786" i="9"/>
  <c r="L729" i="9"/>
  <c r="M729" i="9" s="1"/>
  <c r="M896" i="9"/>
  <c r="M849" i="9"/>
  <c r="M785" i="9"/>
  <c r="L743" i="9"/>
  <c r="M679" i="9"/>
  <c r="M813" i="9"/>
  <c r="M799" i="9"/>
  <c r="M728" i="9"/>
  <c r="M841" i="9"/>
  <c r="I706" i="9"/>
  <c r="I707" i="9" s="1"/>
  <c r="M858" i="9"/>
  <c r="K886" i="9"/>
  <c r="K887" i="9" s="1"/>
  <c r="M608" i="9"/>
  <c r="M511" i="9"/>
  <c r="M541" i="9"/>
  <c r="M524" i="9"/>
  <c r="M517" i="9"/>
  <c r="M462" i="9"/>
  <c r="K413" i="9"/>
  <c r="M655" i="9"/>
  <c r="M606" i="9"/>
  <c r="M580" i="9"/>
  <c r="K441" i="9"/>
  <c r="M567" i="9"/>
  <c r="M555" i="9"/>
  <c r="M397" i="9"/>
  <c r="M475" i="9"/>
  <c r="M411" i="9"/>
  <c r="M403" i="9"/>
  <c r="M471" i="9"/>
  <c r="M458" i="9"/>
  <c r="M400" i="9"/>
  <c r="M445" i="9"/>
  <c r="M810" i="9"/>
  <c r="M733" i="9"/>
  <c r="M727" i="9"/>
  <c r="M734" i="9"/>
  <c r="M806" i="9"/>
  <c r="I826" i="9"/>
  <c r="I827" i="9" s="1"/>
  <c r="M732" i="9"/>
  <c r="M656" i="9"/>
  <c r="M594" i="9"/>
  <c r="M601" i="9"/>
  <c r="M550" i="9"/>
  <c r="M663" i="9"/>
  <c r="M614" i="9"/>
  <c r="M505" i="9"/>
  <c r="M525" i="9"/>
  <c r="I466" i="9"/>
  <c r="I467" i="9" s="1"/>
  <c r="M396" i="9"/>
  <c r="M454" i="9"/>
  <c r="M425" i="9"/>
  <c r="M512" i="9"/>
  <c r="M485" i="9"/>
  <c r="M675" i="9"/>
  <c r="M808" i="9"/>
  <c r="M730" i="9"/>
  <c r="M607" i="9"/>
  <c r="M596" i="9"/>
  <c r="M685" i="9"/>
  <c r="M621" i="9"/>
  <c r="M484" i="9"/>
  <c r="L448" i="9"/>
  <c r="M448" i="9" s="1"/>
  <c r="M432" i="9"/>
  <c r="L414" i="9"/>
  <c r="M414" i="9" s="1"/>
  <c r="M483" i="9"/>
  <c r="I856" i="9"/>
  <c r="I857" i="9" s="1"/>
  <c r="M845" i="9"/>
  <c r="M723" i="9"/>
  <c r="M804" i="9"/>
  <c r="M671" i="9"/>
  <c r="M884" i="9"/>
  <c r="V884" i="9" s="1"/>
  <c r="M816" i="9"/>
  <c r="L787" i="9"/>
  <c r="M787" i="9" s="1"/>
  <c r="M669" i="9"/>
  <c r="M793" i="9"/>
  <c r="M583" i="9"/>
  <c r="M559" i="9"/>
  <c r="L534" i="9"/>
  <c r="M534" i="9" s="1"/>
  <c r="L545" i="9"/>
  <c r="M545" i="9" s="1"/>
  <c r="K498" i="9"/>
  <c r="M604" i="9"/>
  <c r="L573" i="9"/>
  <c r="M573" i="9" s="1"/>
  <c r="L521" i="9"/>
  <c r="M521" i="9" s="1"/>
  <c r="L502" i="9"/>
  <c r="M502" i="9" s="1"/>
  <c r="M434" i="9"/>
  <c r="L500" i="9"/>
  <c r="M500" i="9" s="1"/>
  <c r="M424" i="9"/>
  <c r="M481" i="9"/>
  <c r="L469" i="9"/>
  <c r="M469" i="9" s="1"/>
  <c r="L446" i="9"/>
  <c r="M446" i="9" s="1"/>
  <c r="M430" i="9"/>
  <c r="M410" i="9"/>
  <c r="M499" i="9"/>
  <c r="M476" i="9"/>
  <c r="L447" i="9"/>
  <c r="M447" i="9" s="1"/>
  <c r="L504" i="9"/>
  <c r="M504" i="9" s="1"/>
  <c r="L482" i="9"/>
  <c r="M482" i="9" s="1"/>
  <c r="L435" i="9"/>
  <c r="M435" i="9" s="1"/>
  <c r="T436" i="9" s="1"/>
  <c r="T437" i="9" s="1"/>
  <c r="L402" i="9"/>
  <c r="M402" i="9" s="1"/>
  <c r="M878" i="9"/>
  <c r="L800" i="9"/>
  <c r="M800" i="9" s="1"/>
  <c r="L731" i="9"/>
  <c r="M731" i="9" s="1"/>
  <c r="M815" i="9"/>
  <c r="M867" i="9"/>
  <c r="L912" i="9"/>
  <c r="M912" i="9" s="1"/>
  <c r="M684" i="9"/>
  <c r="M803" i="9"/>
  <c r="M817" i="9"/>
  <c r="M513" i="9"/>
  <c r="M566" i="9"/>
  <c r="M549" i="9"/>
  <c r="K528" i="9"/>
  <c r="M519" i="9"/>
  <c r="I586" i="9"/>
  <c r="I587" i="9" s="1"/>
  <c r="L537" i="9"/>
  <c r="M537" i="9" s="1"/>
  <c r="M668" i="9"/>
  <c r="M612" i="9"/>
  <c r="M488" i="9"/>
  <c r="K409" i="9"/>
  <c r="L409" i="9" s="1"/>
  <c r="L531" i="9"/>
  <c r="M531" i="9" s="1"/>
  <c r="M518" i="9"/>
  <c r="L416" i="9"/>
  <c r="M416" i="9" s="1"/>
  <c r="M455" i="9"/>
  <c r="L461" i="9"/>
  <c r="M461" i="9" s="1"/>
  <c r="M480" i="9"/>
  <c r="M443" i="9"/>
  <c r="M423" i="9"/>
  <c r="M495" i="9"/>
  <c r="M465" i="9"/>
  <c r="L433" i="9"/>
  <c r="M433" i="9" s="1"/>
  <c r="M395" i="9"/>
  <c r="M863" i="9"/>
  <c r="M844" i="9"/>
  <c r="M871" i="9"/>
  <c r="M846" i="9"/>
  <c r="M735" i="9"/>
  <c r="M811" i="9"/>
  <c r="M659" i="9"/>
  <c r="M611" i="9"/>
  <c r="M683" i="9"/>
  <c r="M613" i="9"/>
  <c r="M666" i="9"/>
  <c r="M599" i="9"/>
  <c r="M578" i="9"/>
  <c r="K464" i="9"/>
  <c r="L464" i="9" s="1"/>
  <c r="M429" i="9"/>
  <c r="M535" i="9"/>
  <c r="M592" i="9"/>
  <c r="K468" i="9"/>
  <c r="L468" i="9" s="1"/>
  <c r="L408" i="9"/>
  <c r="M408" i="9" s="1"/>
  <c r="M529" i="9"/>
  <c r="M453" i="9"/>
  <c r="L477" i="9"/>
  <c r="M477" i="9" s="1"/>
  <c r="M459" i="9"/>
  <c r="M444" i="9"/>
  <c r="M554" i="9"/>
  <c r="M472" i="9"/>
  <c r="M401" i="9"/>
  <c r="L474" i="9"/>
  <c r="M474" i="9" s="1"/>
  <c r="M460" i="9"/>
  <c r="M431" i="9"/>
  <c r="V431" i="9" s="1"/>
  <c r="V437" i="9" s="1"/>
  <c r="K490" i="10" l="1"/>
  <c r="V887" i="9"/>
  <c r="T887" i="9"/>
  <c r="K588" i="9"/>
  <c r="L588" i="9" s="1"/>
  <c r="L616" i="9" s="1"/>
  <c r="L617" i="9" s="1"/>
  <c r="M618" i="9"/>
  <c r="K646" i="9"/>
  <c r="K647" i="9" s="1"/>
  <c r="L888" i="9"/>
  <c r="L916" i="9" s="1"/>
  <c r="L917" i="9" s="1"/>
  <c r="K916" i="9"/>
  <c r="K917" i="9" s="1"/>
  <c r="M828" i="9"/>
  <c r="L648" i="9"/>
  <c r="L676" i="9" s="1"/>
  <c r="L677" i="9" s="1"/>
  <c r="K738" i="9"/>
  <c r="M313" i="10"/>
  <c r="M317" i="10" s="1"/>
  <c r="M318" i="10" s="1"/>
  <c r="M244" i="10"/>
  <c r="M253" i="10" s="1"/>
  <c r="M254" i="10" s="1"/>
  <c r="M175" i="10"/>
  <c r="M221" i="10"/>
  <c r="M222" i="10" s="1"/>
  <c r="L221" i="10"/>
  <c r="L222" i="10" s="1"/>
  <c r="L490" i="10" s="1"/>
  <c r="M106" i="10"/>
  <c r="M109" i="10" s="1"/>
  <c r="M110" i="10" s="1"/>
  <c r="M2" i="10"/>
  <c r="M13" i="10" s="1"/>
  <c r="M14" i="10" s="1"/>
  <c r="L646" i="9"/>
  <c r="L647" i="9" s="1"/>
  <c r="M622" i="9"/>
  <c r="L736" i="9"/>
  <c r="L737" i="9" s="1"/>
  <c r="L886" i="9"/>
  <c r="L887" i="9" s="1"/>
  <c r="L496" i="9"/>
  <c r="L497" i="9" s="1"/>
  <c r="K556" i="9"/>
  <c r="K557" i="9" s="1"/>
  <c r="K526" i="9"/>
  <c r="K527" i="9" s="1"/>
  <c r="M736" i="9"/>
  <c r="M737" i="9" s="1"/>
  <c r="K466" i="9"/>
  <c r="K467" i="9" s="1"/>
  <c r="K436" i="9"/>
  <c r="K437" i="9" s="1"/>
  <c r="M409" i="9"/>
  <c r="L441" i="9"/>
  <c r="L466" i="9" s="1"/>
  <c r="L467" i="9" s="1"/>
  <c r="L498" i="9"/>
  <c r="L526" i="9" s="1"/>
  <c r="L527" i="9" s="1"/>
  <c r="K838" i="9"/>
  <c r="L838" i="9" s="1"/>
  <c r="L856" i="9" s="1"/>
  <c r="L857" i="9" s="1"/>
  <c r="K918" i="9"/>
  <c r="K798" i="9"/>
  <c r="L798" i="9" s="1"/>
  <c r="L826" i="9" s="1"/>
  <c r="L827" i="9" s="1"/>
  <c r="M886" i="9"/>
  <c r="M887" i="9" s="1"/>
  <c r="M468" i="9"/>
  <c r="M496" i="9" s="1"/>
  <c r="M497" i="9" s="1"/>
  <c r="K496" i="9"/>
  <c r="K497" i="9" s="1"/>
  <c r="K558" i="9"/>
  <c r="L558" i="9" s="1"/>
  <c r="L586" i="9" s="1"/>
  <c r="L587" i="9" s="1"/>
  <c r="L528" i="9"/>
  <c r="L556" i="9" s="1"/>
  <c r="L557" i="9" s="1"/>
  <c r="K678" i="9"/>
  <c r="M743" i="9"/>
  <c r="M464" i="9"/>
  <c r="L413" i="9"/>
  <c r="M413" i="9" s="1"/>
  <c r="M646" i="9" l="1"/>
  <c r="M647" i="9" s="1"/>
  <c r="M888" i="9"/>
  <c r="M916" i="9" s="1"/>
  <c r="M917" i="9" s="1"/>
  <c r="K616" i="9"/>
  <c r="K617" i="9" s="1"/>
  <c r="M588" i="9"/>
  <c r="M616" i="9" s="1"/>
  <c r="M617" i="9" s="1"/>
  <c r="M648" i="9"/>
  <c r="M676" i="9" s="1"/>
  <c r="M677" i="9" s="1"/>
  <c r="L738" i="9"/>
  <c r="K766" i="9"/>
  <c r="K767" i="9" s="1"/>
  <c r="L918" i="9"/>
  <c r="L946" i="9" s="1"/>
  <c r="L947" i="9" s="1"/>
  <c r="K946" i="9"/>
  <c r="K947" i="9" s="1"/>
  <c r="M189" i="10"/>
  <c r="M190" i="10" s="1"/>
  <c r="M490" i="10" s="1"/>
  <c r="T189" i="10"/>
  <c r="T190" i="10" s="1"/>
  <c r="T490" i="10" s="1"/>
  <c r="K736" i="9"/>
  <c r="K737" i="9" s="1"/>
  <c r="L436" i="9"/>
  <c r="L437" i="9" s="1"/>
  <c r="M528" i="9"/>
  <c r="M556" i="9" s="1"/>
  <c r="M557" i="9" s="1"/>
  <c r="M436" i="9"/>
  <c r="M437" i="9" s="1"/>
  <c r="M838" i="9"/>
  <c r="M856" i="9" s="1"/>
  <c r="M857" i="9" s="1"/>
  <c r="K856" i="9"/>
  <c r="K857" i="9" s="1"/>
  <c r="M441" i="9"/>
  <c r="M466" i="9" s="1"/>
  <c r="M467" i="9" s="1"/>
  <c r="M498" i="9"/>
  <c r="M526" i="9" s="1"/>
  <c r="M527" i="9" s="1"/>
  <c r="K706" i="9"/>
  <c r="K707" i="9" s="1"/>
  <c r="K586" i="9"/>
  <c r="K587" i="9" s="1"/>
  <c r="M558" i="9"/>
  <c r="M586" i="9" s="1"/>
  <c r="M587" i="9" s="1"/>
  <c r="L678" i="9"/>
  <c r="L706" i="9" s="1"/>
  <c r="L707" i="9" s="1"/>
  <c r="M796" i="9"/>
  <c r="M797" i="9" s="1"/>
  <c r="K796" i="9"/>
  <c r="K797" i="9" s="1"/>
  <c r="L796" i="9"/>
  <c r="L797" i="9" s="1"/>
  <c r="M798" i="9"/>
  <c r="M826" i="9" s="1"/>
  <c r="M827" i="9" s="1"/>
  <c r="K826" i="9"/>
  <c r="K827" i="9" s="1"/>
  <c r="M918" i="9" l="1"/>
  <c r="M946" i="9" s="1"/>
  <c r="M947" i="9" s="1"/>
  <c r="M738" i="9"/>
  <c r="M766" i="9" s="1"/>
  <c r="M767" i="9" s="1"/>
  <c r="L766" i="9"/>
  <c r="L767" i="9" s="1"/>
  <c r="M678" i="9"/>
  <c r="M706" i="9" s="1"/>
  <c r="M707" i="9" s="1"/>
  <c r="I255" i="9" l="1"/>
  <c r="J255" i="9" s="1"/>
  <c r="F255" i="9"/>
  <c r="I253" i="9"/>
  <c r="J253" i="9" s="1"/>
  <c r="F253" i="9"/>
  <c r="I252" i="9"/>
  <c r="J252" i="9" s="1"/>
  <c r="I251" i="9"/>
  <c r="J251" i="9" s="1"/>
  <c r="F251" i="9"/>
  <c r="I250" i="9"/>
  <c r="J250" i="9" s="1"/>
  <c r="F250" i="9"/>
  <c r="I249" i="9"/>
  <c r="J249" i="9" s="1"/>
  <c r="F249" i="9"/>
  <c r="I248" i="9"/>
  <c r="J248" i="9" s="1"/>
  <c r="F248" i="9"/>
  <c r="I244" i="9"/>
  <c r="J244" i="9" s="1"/>
  <c r="I243" i="9"/>
  <c r="J243" i="9" s="1"/>
  <c r="F243" i="9"/>
  <c r="I242" i="9"/>
  <c r="J242" i="9" s="1"/>
  <c r="F242" i="9"/>
  <c r="M241" i="9"/>
  <c r="I240" i="9"/>
  <c r="J240" i="9" s="1"/>
  <c r="F240" i="9"/>
  <c r="I238" i="9"/>
  <c r="J238" i="9" s="1"/>
  <c r="I237" i="9"/>
  <c r="J237" i="9" s="1"/>
  <c r="I236" i="9"/>
  <c r="J236" i="9" s="1"/>
  <c r="I233" i="9"/>
  <c r="J233" i="9" s="1"/>
  <c r="F233" i="9"/>
  <c r="I232" i="9"/>
  <c r="J232" i="9" s="1"/>
  <c r="I231" i="9"/>
  <c r="J231" i="9" s="1"/>
  <c r="I360" i="9"/>
  <c r="J360" i="9" s="1"/>
  <c r="F360" i="9"/>
  <c r="I359" i="9"/>
  <c r="J359" i="9" s="1"/>
  <c r="F359" i="9"/>
  <c r="M358" i="9"/>
  <c r="I357" i="9"/>
  <c r="J357" i="9" s="1"/>
  <c r="F357" i="9"/>
  <c r="I356" i="9"/>
  <c r="J356" i="9" s="1"/>
  <c r="M355" i="9"/>
  <c r="I353" i="9"/>
  <c r="J353" i="9" s="1"/>
  <c r="I352" i="9"/>
  <c r="J352" i="9" s="1"/>
  <c r="M351" i="9"/>
  <c r="I350" i="9"/>
  <c r="J350" i="9" s="1"/>
  <c r="I349" i="9"/>
  <c r="J349" i="9" s="1"/>
  <c r="I348" i="9"/>
  <c r="J348" i="9" s="1"/>
  <c r="I345" i="9"/>
  <c r="J345" i="9" s="1"/>
  <c r="I344" i="9"/>
  <c r="J344" i="9" s="1"/>
  <c r="I343" i="9"/>
  <c r="J343" i="9" s="1"/>
  <c r="I342" i="9"/>
  <c r="J342" i="9" s="1"/>
  <c r="I341" i="9"/>
  <c r="J341" i="9" s="1"/>
  <c r="F341" i="9"/>
  <c r="I340" i="9"/>
  <c r="J340" i="9" s="1"/>
  <c r="I339" i="9"/>
  <c r="J339" i="9" s="1"/>
  <c r="I338" i="9"/>
  <c r="J338" i="9" s="1"/>
  <c r="F338" i="9"/>
  <c r="I337" i="9"/>
  <c r="J337" i="9" s="1"/>
  <c r="I334" i="9"/>
  <c r="J334" i="9" s="1"/>
  <c r="I333" i="9"/>
  <c r="J333" i="9" s="1"/>
  <c r="I332" i="9"/>
  <c r="J332" i="9" s="1"/>
  <c r="F332" i="9"/>
  <c r="I331" i="9"/>
  <c r="J331" i="9" s="1"/>
  <c r="F331" i="9"/>
  <c r="I330" i="9"/>
  <c r="J330" i="9" s="1"/>
  <c r="F330" i="9"/>
  <c r="I329" i="9"/>
  <c r="J329" i="9" s="1"/>
  <c r="I98" i="9"/>
  <c r="J98" i="9" s="1"/>
  <c r="I97" i="9"/>
  <c r="J97" i="9" s="1"/>
  <c r="I96" i="9"/>
  <c r="J96" i="9" s="1"/>
  <c r="F96" i="9"/>
  <c r="I94" i="9"/>
  <c r="J94" i="9" s="1"/>
  <c r="I93" i="9"/>
  <c r="J93" i="9" s="1"/>
  <c r="I92" i="9"/>
  <c r="J92" i="9" s="1"/>
  <c r="I91" i="9"/>
  <c r="J91" i="9" s="1"/>
  <c r="F91" i="9"/>
  <c r="M90" i="9"/>
  <c r="I89" i="9"/>
  <c r="J89" i="9" s="1"/>
  <c r="I88" i="9"/>
  <c r="J88" i="9" s="1"/>
  <c r="I87" i="9"/>
  <c r="I86" i="9"/>
  <c r="J86" i="9" s="1"/>
  <c r="F86" i="9"/>
  <c r="I85" i="9"/>
  <c r="J85" i="9" s="1"/>
  <c r="F85" i="9"/>
  <c r="I80" i="9"/>
  <c r="J80" i="9" s="1"/>
  <c r="F80" i="9"/>
  <c r="I79" i="9"/>
  <c r="J79" i="9" s="1"/>
  <c r="I78" i="9"/>
  <c r="J78" i="9" s="1"/>
  <c r="I75" i="9"/>
  <c r="J75" i="9" s="1"/>
  <c r="F75" i="9"/>
  <c r="I74" i="9"/>
  <c r="J74" i="9" s="1"/>
  <c r="F74" i="9"/>
  <c r="I73" i="9"/>
  <c r="J73" i="9" s="1"/>
  <c r="F73" i="9"/>
  <c r="V387" i="9"/>
  <c r="V406" i="9" s="1"/>
  <c r="I392" i="9"/>
  <c r="J392" i="9" s="1"/>
  <c r="I390" i="9"/>
  <c r="J390" i="9" s="1"/>
  <c r="I384" i="9"/>
  <c r="M383" i="9"/>
  <c r="M382" i="9"/>
  <c r="I381" i="9"/>
  <c r="J381" i="9" s="1"/>
  <c r="I380" i="9"/>
  <c r="J380" i="9" s="1"/>
  <c r="F380" i="9"/>
  <c r="I379" i="9"/>
  <c r="J379" i="9" s="1"/>
  <c r="G376" i="9"/>
  <c r="G377" i="9" s="1"/>
  <c r="I374" i="9"/>
  <c r="I373" i="9"/>
  <c r="J373" i="9" s="1"/>
  <c r="I372" i="9"/>
  <c r="J372" i="9" s="1"/>
  <c r="I371" i="9"/>
  <c r="I370" i="9"/>
  <c r="J370" i="9" s="1"/>
  <c r="I369" i="9"/>
  <c r="I368" i="9"/>
  <c r="J368" i="9" s="1"/>
  <c r="I367" i="9"/>
  <c r="J367" i="9" s="1"/>
  <c r="I366" i="9"/>
  <c r="J366" i="9" s="1"/>
  <c r="I365" i="9"/>
  <c r="J365" i="9" s="1"/>
  <c r="I364" i="9"/>
  <c r="I363" i="9"/>
  <c r="F363" i="9"/>
  <c r="I362" i="9"/>
  <c r="F362" i="9"/>
  <c r="G346" i="9"/>
  <c r="G347" i="9" s="1"/>
  <c r="I328" i="9"/>
  <c r="J328" i="9" s="1"/>
  <c r="F328" i="9"/>
  <c r="I327" i="9"/>
  <c r="J327" i="9" s="1"/>
  <c r="I326" i="9"/>
  <c r="J326" i="9" s="1"/>
  <c r="F326" i="9"/>
  <c r="I325" i="9"/>
  <c r="J325" i="9" s="1"/>
  <c r="I324" i="9"/>
  <c r="J324" i="9" s="1"/>
  <c r="F324" i="9"/>
  <c r="I323" i="9"/>
  <c r="I322" i="9"/>
  <c r="J322" i="9" s="1"/>
  <c r="I321" i="9"/>
  <c r="J321" i="9" s="1"/>
  <c r="F321" i="9"/>
  <c r="I320" i="9"/>
  <c r="J320" i="9" s="1"/>
  <c r="F320" i="9"/>
  <c r="I319" i="9"/>
  <c r="J319" i="9" s="1"/>
  <c r="F319" i="9"/>
  <c r="I318" i="9"/>
  <c r="J318" i="9" s="1"/>
  <c r="G316" i="9"/>
  <c r="G317" i="9" s="1"/>
  <c r="I314" i="9"/>
  <c r="I313" i="9"/>
  <c r="I312" i="9"/>
  <c r="J312" i="9" s="1"/>
  <c r="I305" i="9"/>
  <c r="J305" i="9" s="1"/>
  <c r="F305" i="9"/>
  <c r="I304" i="9"/>
  <c r="F304" i="9"/>
  <c r="I303" i="9"/>
  <c r="J303" i="9" s="1"/>
  <c r="F303" i="9"/>
  <c r="M302" i="9"/>
  <c r="I301" i="9"/>
  <c r="F301" i="9"/>
  <c r="I300" i="9"/>
  <c r="J300" i="9" s="1"/>
  <c r="F299" i="9"/>
  <c r="I298" i="9"/>
  <c r="J298" i="9" s="1"/>
  <c r="F298" i="9"/>
  <c r="I297" i="9"/>
  <c r="J297" i="9" s="1"/>
  <c r="I296" i="9"/>
  <c r="I295" i="9"/>
  <c r="I294" i="9"/>
  <c r="J294" i="9" s="1"/>
  <c r="F294" i="9"/>
  <c r="I293" i="9"/>
  <c r="J293" i="9" s="1"/>
  <c r="M292" i="9"/>
  <c r="I291" i="9"/>
  <c r="I290" i="9"/>
  <c r="J290" i="9" s="1"/>
  <c r="I289" i="9"/>
  <c r="J289" i="9" s="1"/>
  <c r="I288" i="9"/>
  <c r="F288" i="9"/>
  <c r="G286" i="9"/>
  <c r="G287" i="9" s="1"/>
  <c r="I285" i="9"/>
  <c r="J285" i="9" s="1"/>
  <c r="F285" i="9"/>
  <c r="M284" i="9"/>
  <c r="I283" i="9"/>
  <c r="J283" i="9" s="1"/>
  <c r="F283" i="9"/>
  <c r="I282" i="9"/>
  <c r="I281" i="9"/>
  <c r="J281" i="9" s="1"/>
  <c r="I280" i="9"/>
  <c r="F280" i="9"/>
  <c r="I279" i="9"/>
  <c r="F279" i="9"/>
  <c r="I278" i="9"/>
  <c r="J278" i="9" s="1"/>
  <c r="F278" i="9"/>
  <c r="I273" i="9"/>
  <c r="J273" i="9" s="1"/>
  <c r="F273" i="9"/>
  <c r="M272" i="9"/>
  <c r="I271" i="9"/>
  <c r="J271" i="9" s="1"/>
  <c r="I270" i="9"/>
  <c r="I268" i="9"/>
  <c r="F268" i="9"/>
  <c r="I267" i="9"/>
  <c r="I266" i="9"/>
  <c r="I265" i="9"/>
  <c r="J265" i="9" s="1"/>
  <c r="K265" i="9" s="1"/>
  <c r="F265" i="9"/>
  <c r="I264" i="9"/>
  <c r="J264" i="9" s="1"/>
  <c r="F264" i="9"/>
  <c r="I262" i="9"/>
  <c r="I261" i="9"/>
  <c r="J261" i="9" s="1"/>
  <c r="I260" i="9"/>
  <c r="I259" i="9"/>
  <c r="J259" i="9" s="1"/>
  <c r="F259" i="9"/>
  <c r="I258" i="9"/>
  <c r="G256" i="9"/>
  <c r="G257" i="9" s="1"/>
  <c r="I230" i="9"/>
  <c r="J230" i="9" s="1"/>
  <c r="I229" i="9"/>
  <c r="J229" i="9" s="1"/>
  <c r="G226" i="9"/>
  <c r="G227" i="9" s="1"/>
  <c r="L225" i="9"/>
  <c r="M225" i="9" s="1"/>
  <c r="I224" i="9"/>
  <c r="I214" i="9"/>
  <c r="J214" i="9" s="1"/>
  <c r="I213" i="9"/>
  <c r="I211" i="9"/>
  <c r="J211" i="9" s="1"/>
  <c r="F211" i="9"/>
  <c r="I207" i="9"/>
  <c r="F206" i="9"/>
  <c r="G196" i="9"/>
  <c r="G197" i="9" s="1"/>
  <c r="I191" i="9"/>
  <c r="J191" i="9" s="1"/>
  <c r="F191" i="9"/>
  <c r="I190" i="9"/>
  <c r="I189" i="9"/>
  <c r="J189" i="9" s="1"/>
  <c r="I187" i="9"/>
  <c r="J187" i="9" s="1"/>
  <c r="F187" i="9"/>
  <c r="I184" i="9"/>
  <c r="J184" i="9" s="1"/>
  <c r="I183" i="9"/>
  <c r="J183" i="9" s="1"/>
  <c r="M182" i="9"/>
  <c r="I179" i="9"/>
  <c r="M178" i="9"/>
  <c r="I177" i="9"/>
  <c r="J177" i="9" s="1"/>
  <c r="F177" i="9"/>
  <c r="I176" i="9"/>
  <c r="I174" i="9"/>
  <c r="I173" i="9"/>
  <c r="I172" i="9"/>
  <c r="J172" i="9" s="1"/>
  <c r="I171" i="9"/>
  <c r="J171" i="9" s="1"/>
  <c r="F171" i="9"/>
  <c r="F170" i="9"/>
  <c r="I169" i="9"/>
  <c r="J169" i="9" s="1"/>
  <c r="I168" i="9"/>
  <c r="G166" i="9"/>
  <c r="G167" i="9" s="1"/>
  <c r="I165" i="9"/>
  <c r="I164" i="9"/>
  <c r="J164" i="9" s="1"/>
  <c r="I161" i="9"/>
  <c r="J161" i="9" s="1"/>
  <c r="I160" i="9"/>
  <c r="J160" i="9" s="1"/>
  <c r="F160" i="9"/>
  <c r="M159" i="9"/>
  <c r="I158" i="9"/>
  <c r="J158" i="9" s="1"/>
  <c r="I157" i="9"/>
  <c r="I153" i="9"/>
  <c r="J153" i="9" s="1"/>
  <c r="F153" i="9"/>
  <c r="I152" i="9"/>
  <c r="J152" i="9" s="1"/>
  <c r="I151" i="9"/>
  <c r="I150" i="9"/>
  <c r="J150" i="9" s="1"/>
  <c r="I149" i="9"/>
  <c r="J149" i="9" s="1"/>
  <c r="I148" i="9"/>
  <c r="J148" i="9" s="1"/>
  <c r="F148" i="9"/>
  <c r="I147" i="9"/>
  <c r="F147" i="9"/>
  <c r="I146" i="9"/>
  <c r="I145" i="9"/>
  <c r="J145" i="9" s="1"/>
  <c r="I144" i="9"/>
  <c r="J144" i="9" s="1"/>
  <c r="M143" i="9"/>
  <c r="I142" i="9"/>
  <c r="J142" i="9" s="1"/>
  <c r="F142" i="9"/>
  <c r="I141" i="9"/>
  <c r="F141" i="9"/>
  <c r="I140" i="9"/>
  <c r="F140" i="9"/>
  <c r="I139" i="9"/>
  <c r="J139" i="9" s="1"/>
  <c r="F139" i="9"/>
  <c r="I138" i="9"/>
  <c r="J138" i="9" s="1"/>
  <c r="F138" i="9"/>
  <c r="G136" i="9"/>
  <c r="G137" i="9" s="1"/>
  <c r="I135" i="9"/>
  <c r="F135" i="9"/>
  <c r="I132" i="9"/>
  <c r="J132" i="9" s="1"/>
  <c r="I131" i="9"/>
  <c r="J131" i="9" s="1"/>
  <c r="I130" i="9"/>
  <c r="J130" i="9" s="1"/>
  <c r="F130" i="9"/>
  <c r="I129" i="9"/>
  <c r="J129" i="9" s="1"/>
  <c r="I128" i="9"/>
  <c r="J128" i="9" s="1"/>
  <c r="F128" i="9"/>
  <c r="I127" i="9"/>
  <c r="J127" i="9" s="1"/>
  <c r="I126" i="9"/>
  <c r="J126" i="9" s="1"/>
  <c r="F126" i="9"/>
  <c r="I125" i="9"/>
  <c r="J125" i="9" s="1"/>
  <c r="I124" i="9"/>
  <c r="J124" i="9" s="1"/>
  <c r="F124" i="9"/>
  <c r="I123" i="9"/>
  <c r="J123" i="9" s="1"/>
  <c r="F123" i="9"/>
  <c r="I122" i="9"/>
  <c r="F122" i="9"/>
  <c r="I121" i="9"/>
  <c r="J121" i="9" s="1"/>
  <c r="F121" i="9"/>
  <c r="I120" i="9"/>
  <c r="J120" i="9" s="1"/>
  <c r="F120" i="9"/>
  <c r="I118" i="9"/>
  <c r="I117" i="9"/>
  <c r="J117" i="9" s="1"/>
  <c r="I116" i="9"/>
  <c r="J116" i="9" s="1"/>
  <c r="F116" i="9"/>
  <c r="I115" i="9"/>
  <c r="J115" i="9" s="1"/>
  <c r="F115" i="9"/>
  <c r="I111" i="9"/>
  <c r="J111" i="9" s="1"/>
  <c r="F111" i="9"/>
  <c r="I110" i="9"/>
  <c r="I109" i="9"/>
  <c r="J109" i="9" s="1"/>
  <c r="I108" i="9"/>
  <c r="J108" i="9" s="1"/>
  <c r="G106" i="9"/>
  <c r="G107" i="9" s="1"/>
  <c r="I105" i="9"/>
  <c r="F105" i="9"/>
  <c r="I104" i="9"/>
  <c r="J104" i="9" s="1"/>
  <c r="F104" i="9"/>
  <c r="I103" i="9"/>
  <c r="J103" i="9" s="1"/>
  <c r="I102" i="9"/>
  <c r="J102" i="9" s="1"/>
  <c r="F102" i="9"/>
  <c r="I101" i="9"/>
  <c r="J101" i="9" s="1"/>
  <c r="I100" i="9"/>
  <c r="J100" i="9" s="1"/>
  <c r="F100" i="9"/>
  <c r="I99" i="9"/>
  <c r="J99" i="9" s="1"/>
  <c r="F99" i="9"/>
  <c r="G76" i="9"/>
  <c r="G77" i="9" s="1"/>
  <c r="I65" i="9"/>
  <c r="F65" i="9"/>
  <c r="I64" i="9"/>
  <c r="J64" i="9" s="1"/>
  <c r="F64" i="9"/>
  <c r="I63" i="9"/>
  <c r="J63" i="9" s="1"/>
  <c r="I62" i="9"/>
  <c r="J62" i="9" s="1"/>
  <c r="F62" i="9"/>
  <c r="I61" i="9"/>
  <c r="J61" i="9" s="1"/>
  <c r="M60" i="9"/>
  <c r="M59" i="9"/>
  <c r="I58" i="9"/>
  <c r="J58" i="9" s="1"/>
  <c r="I57" i="9"/>
  <c r="I56" i="9"/>
  <c r="J56" i="9" s="1"/>
  <c r="I55" i="9"/>
  <c r="J55" i="9" s="1"/>
  <c r="I54" i="9"/>
  <c r="J54" i="9" s="1"/>
  <c r="F54" i="9"/>
  <c r="I53" i="9"/>
  <c r="F53" i="9"/>
  <c r="I52" i="9"/>
  <c r="J52" i="9" s="1"/>
  <c r="F52" i="9"/>
  <c r="I51" i="9"/>
  <c r="F51" i="9"/>
  <c r="I50" i="9"/>
  <c r="J50" i="9" s="1"/>
  <c r="F50" i="9"/>
  <c r="I49" i="9"/>
  <c r="I48" i="9"/>
  <c r="F48" i="9"/>
  <c r="G46" i="9"/>
  <c r="G47" i="9" s="1"/>
  <c r="I37" i="9"/>
  <c r="J37" i="9" s="1"/>
  <c r="I36" i="9"/>
  <c r="J36" i="9" s="1"/>
  <c r="F36" i="9"/>
  <c r="I35" i="9"/>
  <c r="J35" i="9" s="1"/>
  <c r="F35" i="9"/>
  <c r="I34" i="9"/>
  <c r="J34" i="9" s="1"/>
  <c r="F34" i="9"/>
  <c r="I33" i="9"/>
  <c r="J33" i="9" s="1"/>
  <c r="F33" i="9"/>
  <c r="I32" i="9"/>
  <c r="F32" i="9"/>
  <c r="I31" i="9"/>
  <c r="F31" i="9"/>
  <c r="I30" i="9"/>
  <c r="J30" i="9" s="1"/>
  <c r="F30" i="9"/>
  <c r="I29" i="9"/>
  <c r="J29" i="9" s="1"/>
  <c r="I28" i="9"/>
  <c r="J28" i="9" s="1"/>
  <c r="F28" i="9"/>
  <c r="I27" i="9"/>
  <c r="J27" i="9" s="1"/>
  <c r="F27" i="9"/>
  <c r="I26" i="9"/>
  <c r="J26" i="9" s="1"/>
  <c r="F26" i="9"/>
  <c r="I25" i="9"/>
  <c r="J25" i="9" s="1"/>
  <c r="F25" i="9"/>
  <c r="I24" i="9"/>
  <c r="F24" i="9"/>
  <c r="I20" i="9"/>
  <c r="J20" i="9" s="1"/>
  <c r="I19" i="9"/>
  <c r="M18" i="9"/>
  <c r="I12" i="9"/>
  <c r="J12" i="9" s="1"/>
  <c r="F12" i="9"/>
  <c r="I11" i="9"/>
  <c r="F11" i="9"/>
  <c r="M10" i="9"/>
  <c r="I8" i="9"/>
  <c r="J8" i="9" s="1"/>
  <c r="I7" i="9"/>
  <c r="J7" i="9" s="1"/>
  <c r="I6" i="9"/>
  <c r="J6" i="9" s="1"/>
  <c r="F6" i="9"/>
  <c r="I5" i="9"/>
  <c r="J5" i="9" s="1"/>
  <c r="I4" i="9"/>
  <c r="J4" i="9" s="1"/>
  <c r="I3" i="9"/>
  <c r="J3" i="9" s="1"/>
  <c r="K3" i="9" s="1"/>
  <c r="L3" i="9" s="1"/>
  <c r="F3" i="9"/>
  <c r="I2" i="9"/>
  <c r="J371" i="9" l="1"/>
  <c r="K371" i="9" s="1"/>
  <c r="L371" i="9" s="1"/>
  <c r="R371" i="9"/>
  <c r="J364" i="9"/>
  <c r="R364" i="9"/>
  <c r="R146" i="9"/>
  <c r="J146" i="9"/>
  <c r="J168" i="9"/>
  <c r="R168" i="9"/>
  <c r="R51" i="9"/>
  <c r="J51" i="9"/>
  <c r="K51" i="9" s="1"/>
  <c r="L51" i="9" s="1"/>
  <c r="R110" i="9"/>
  <c r="R136" i="9" s="1"/>
  <c r="R137" i="9" s="1"/>
  <c r="J110" i="9"/>
  <c r="K110" i="9" s="1"/>
  <c r="L110" i="9" s="1"/>
  <c r="M110" i="9" s="1"/>
  <c r="R260" i="9"/>
  <c r="J260" i="9"/>
  <c r="K260" i="9" s="1"/>
  <c r="L260" i="9" s="1"/>
  <c r="M260" i="9" s="1"/>
  <c r="R87" i="9"/>
  <c r="J87" i="9"/>
  <c r="K87" i="9" s="1"/>
  <c r="L87" i="9" s="1"/>
  <c r="R327" i="9"/>
  <c r="R179" i="9"/>
  <c r="J179" i="9"/>
  <c r="K179" i="9" s="1"/>
  <c r="L179" i="9" s="1"/>
  <c r="M179" i="9" s="1"/>
  <c r="J49" i="9"/>
  <c r="K49" i="9" s="1"/>
  <c r="L49" i="9" s="1"/>
  <c r="M49" i="9" s="1"/>
  <c r="R49" i="9"/>
  <c r="R176" i="9"/>
  <c r="J176" i="9"/>
  <c r="K176" i="9" s="1"/>
  <c r="J57" i="9"/>
  <c r="R57" i="9"/>
  <c r="R105" i="9"/>
  <c r="J105" i="9"/>
  <c r="J140" i="9"/>
  <c r="K140" i="9" s="1"/>
  <c r="L140" i="9" s="1"/>
  <c r="M140" i="9" s="1"/>
  <c r="R140" i="9"/>
  <c r="R166" i="9" s="1"/>
  <c r="R167" i="9" s="1"/>
  <c r="R320" i="9"/>
  <c r="K339" i="9"/>
  <c r="R339" i="9"/>
  <c r="J53" i="9"/>
  <c r="K53" i="9" s="1"/>
  <c r="L53" i="9" s="1"/>
  <c r="R53" i="9"/>
  <c r="R266" i="9"/>
  <c r="J266" i="9"/>
  <c r="K266" i="9" s="1"/>
  <c r="L266" i="9" s="1"/>
  <c r="V407" i="9"/>
  <c r="G981" i="9"/>
  <c r="J384" i="9"/>
  <c r="K384" i="9" s="1"/>
  <c r="L384" i="9" s="1"/>
  <c r="M384" i="9" s="1"/>
  <c r="J363" i="9"/>
  <c r="K363" i="9" s="1"/>
  <c r="L363" i="9" s="1"/>
  <c r="M363" i="9" s="1"/>
  <c r="J369" i="9"/>
  <c r="K369" i="9" s="1"/>
  <c r="L369" i="9" s="1"/>
  <c r="M369" i="9" s="1"/>
  <c r="J362" i="9"/>
  <c r="K368" i="9"/>
  <c r="L368" i="9" s="1"/>
  <c r="M368" i="9" s="1"/>
  <c r="T376" i="9" s="1"/>
  <c r="T377" i="9" s="1"/>
  <c r="J374" i="9"/>
  <c r="K374" i="9" s="1"/>
  <c r="L374" i="9" s="1"/>
  <c r="M374" i="9" s="1"/>
  <c r="J323" i="9"/>
  <c r="K323" i="9" s="1"/>
  <c r="L323" i="9" s="1"/>
  <c r="M323" i="9" s="1"/>
  <c r="K328" i="9"/>
  <c r="L328" i="9" s="1"/>
  <c r="M328" i="9" s="1"/>
  <c r="V328" i="9" s="1"/>
  <c r="J304" i="9"/>
  <c r="K304" i="9" s="1"/>
  <c r="L304" i="9" s="1"/>
  <c r="M304" i="9" s="1"/>
  <c r="J313" i="9"/>
  <c r="K313" i="9" s="1"/>
  <c r="L313" i="9" s="1"/>
  <c r="M313" i="9" s="1"/>
  <c r="J288" i="9"/>
  <c r="K288" i="9" s="1"/>
  <c r="L288" i="9" s="1"/>
  <c r="M288" i="9" s="1"/>
  <c r="J295" i="9"/>
  <c r="K295" i="9" s="1"/>
  <c r="L295" i="9" s="1"/>
  <c r="M295" i="9" s="1"/>
  <c r="J314" i="9"/>
  <c r="K314" i="9" s="1"/>
  <c r="L314" i="9" s="1"/>
  <c r="M314" i="9" s="1"/>
  <c r="J291" i="9"/>
  <c r="K291" i="9" s="1"/>
  <c r="L291" i="9" s="1"/>
  <c r="M291" i="9" s="1"/>
  <c r="J296" i="9"/>
  <c r="J301" i="9"/>
  <c r="K301" i="9" s="1"/>
  <c r="L301" i="9" s="1"/>
  <c r="M301" i="9" s="1"/>
  <c r="J267" i="9"/>
  <c r="K267" i="9" s="1"/>
  <c r="J280" i="9"/>
  <c r="K280" i="9" s="1"/>
  <c r="L280" i="9" s="1"/>
  <c r="M280" i="9" s="1"/>
  <c r="J282" i="9"/>
  <c r="K282" i="9" s="1"/>
  <c r="L282" i="9" s="1"/>
  <c r="M282" i="9" s="1"/>
  <c r="J258" i="9"/>
  <c r="K258" i="9" s="1"/>
  <c r="L258" i="9" s="1"/>
  <c r="M258" i="9" s="1"/>
  <c r="J270" i="9"/>
  <c r="K270" i="9" s="1"/>
  <c r="L270" i="9" s="1"/>
  <c r="M270" i="9" s="1"/>
  <c r="J262" i="9"/>
  <c r="K262" i="9" s="1"/>
  <c r="L262" i="9" s="1"/>
  <c r="M262" i="9" s="1"/>
  <c r="J268" i="9"/>
  <c r="J279" i="9"/>
  <c r="K279" i="9" s="1"/>
  <c r="L279" i="9" s="1"/>
  <c r="M279" i="9" s="1"/>
  <c r="J224" i="9"/>
  <c r="K224" i="9" s="1"/>
  <c r="L224" i="9" s="1"/>
  <c r="M224" i="9" s="1"/>
  <c r="J213" i="9"/>
  <c r="K213" i="9" s="1"/>
  <c r="L213" i="9" s="1"/>
  <c r="M213" i="9" s="1"/>
  <c r="J207" i="9"/>
  <c r="K207" i="9" s="1"/>
  <c r="L207" i="9" s="1"/>
  <c r="M207" i="9" s="1"/>
  <c r="J190" i="9"/>
  <c r="K190" i="9" s="1"/>
  <c r="L190" i="9" s="1"/>
  <c r="M190" i="9" s="1"/>
  <c r="J173" i="9"/>
  <c r="K173" i="9" s="1"/>
  <c r="L173" i="9" s="1"/>
  <c r="M173" i="9" s="1"/>
  <c r="J174" i="9"/>
  <c r="J157" i="9"/>
  <c r="K157" i="9" s="1"/>
  <c r="L157" i="9" s="1"/>
  <c r="M157" i="9" s="1"/>
  <c r="J141" i="9"/>
  <c r="K141" i="9" s="1"/>
  <c r="L141" i="9" s="1"/>
  <c r="M141" i="9" s="1"/>
  <c r="J147" i="9"/>
  <c r="K150" i="9"/>
  <c r="J165" i="9"/>
  <c r="K165" i="9" s="1"/>
  <c r="L165" i="9" s="1"/>
  <c r="M165" i="9" s="1"/>
  <c r="J151" i="9"/>
  <c r="K151" i="9" s="1"/>
  <c r="L151" i="9" s="1"/>
  <c r="M151" i="9" s="1"/>
  <c r="J135" i="9"/>
  <c r="K135" i="9" s="1"/>
  <c r="L135" i="9" s="1"/>
  <c r="M135" i="9" s="1"/>
  <c r="J122" i="9"/>
  <c r="K122" i="9" s="1"/>
  <c r="L122" i="9" s="1"/>
  <c r="M122" i="9" s="1"/>
  <c r="J118" i="9"/>
  <c r="K118" i="9" s="1"/>
  <c r="L118" i="9" s="1"/>
  <c r="M118" i="9" s="1"/>
  <c r="K57" i="9"/>
  <c r="L57" i="9" s="1"/>
  <c r="M57" i="9" s="1"/>
  <c r="K54" i="9"/>
  <c r="L54" i="9" s="1"/>
  <c r="M54" i="9" s="1"/>
  <c r="J48" i="9"/>
  <c r="K55" i="9"/>
  <c r="J65" i="9"/>
  <c r="K65" i="9" s="1"/>
  <c r="L65" i="9" s="1"/>
  <c r="M65" i="9" s="1"/>
  <c r="J31" i="9"/>
  <c r="K31" i="9" s="1"/>
  <c r="L31" i="9" s="1"/>
  <c r="M31" i="9" s="1"/>
  <c r="J19" i="9"/>
  <c r="J32" i="9"/>
  <c r="K32" i="9" s="1"/>
  <c r="L32" i="9" s="1"/>
  <c r="M32" i="9" s="1"/>
  <c r="J24" i="9"/>
  <c r="K24" i="9" s="1"/>
  <c r="L24" i="9" s="1"/>
  <c r="M24" i="9" s="1"/>
  <c r="I9" i="9"/>
  <c r="G980" i="9"/>
  <c r="J11" i="9"/>
  <c r="I17" i="9"/>
  <c r="H226" i="9"/>
  <c r="H227" i="9" s="1"/>
  <c r="K129" i="9"/>
  <c r="L129" i="9" s="1"/>
  <c r="M129" i="9" s="1"/>
  <c r="K139" i="9"/>
  <c r="K142" i="9"/>
  <c r="L142" i="9" s="1"/>
  <c r="K214" i="9"/>
  <c r="L214" i="9" s="1"/>
  <c r="M214" i="9" s="1"/>
  <c r="K56" i="9"/>
  <c r="L56" i="9" s="1"/>
  <c r="K297" i="9"/>
  <c r="L297" i="9" s="1"/>
  <c r="M297" i="9" s="1"/>
  <c r="K12" i="9"/>
  <c r="L12" i="9" s="1"/>
  <c r="M12" i="9" s="1"/>
  <c r="K104" i="9"/>
  <c r="K144" i="9"/>
  <c r="L144" i="9" s="1"/>
  <c r="K58" i="9"/>
  <c r="L58" i="9" s="1"/>
  <c r="M58" i="9" s="1"/>
  <c r="K108" i="9"/>
  <c r="L108" i="9" s="1"/>
  <c r="M108" i="9" s="1"/>
  <c r="K153" i="9"/>
  <c r="L153" i="9" s="1"/>
  <c r="M153" i="9" s="1"/>
  <c r="K111" i="9"/>
  <c r="L111" i="9" s="1"/>
  <c r="K152" i="9"/>
  <c r="L152" i="9" s="1"/>
  <c r="K177" i="9"/>
  <c r="I206" i="9"/>
  <c r="J206" i="9" s="1"/>
  <c r="H196" i="9"/>
  <c r="H197" i="9" s="1"/>
  <c r="H406" i="9"/>
  <c r="H407" i="9" s="1"/>
  <c r="K123" i="9"/>
  <c r="L123" i="9" s="1"/>
  <c r="M123" i="9" s="1"/>
  <c r="I378" i="9"/>
  <c r="J378" i="9" s="1"/>
  <c r="K243" i="9"/>
  <c r="L243" i="9" s="1"/>
  <c r="K236" i="9"/>
  <c r="L236" i="9" s="1"/>
  <c r="K244" i="9"/>
  <c r="L244" i="9" s="1"/>
  <c r="K250" i="9"/>
  <c r="L250" i="9" s="1"/>
  <c r="K240" i="9"/>
  <c r="L240" i="9" s="1"/>
  <c r="K237" i="9"/>
  <c r="L237" i="9" s="1"/>
  <c r="K238" i="9"/>
  <c r="K251" i="9"/>
  <c r="K253" i="9"/>
  <c r="K233" i="9"/>
  <c r="L233" i="9" s="1"/>
  <c r="K242" i="9"/>
  <c r="L242" i="9" s="1"/>
  <c r="K252" i="9"/>
  <c r="L252" i="9" s="1"/>
  <c r="K249" i="9"/>
  <c r="L249" i="9" s="1"/>
  <c r="K231" i="9"/>
  <c r="L231" i="9" s="1"/>
  <c r="K232" i="9"/>
  <c r="L232" i="9" s="1"/>
  <c r="K248" i="9"/>
  <c r="L248" i="9" s="1"/>
  <c r="K255" i="9"/>
  <c r="L255" i="9" s="1"/>
  <c r="K349" i="9"/>
  <c r="L349" i="9" s="1"/>
  <c r="K352" i="9"/>
  <c r="K356" i="9"/>
  <c r="L356" i="9" s="1"/>
  <c r="K359" i="9"/>
  <c r="K350" i="9"/>
  <c r="L350" i="9" s="1"/>
  <c r="K353" i="9"/>
  <c r="K348" i="9"/>
  <c r="K357" i="9"/>
  <c r="L357" i="9" s="1"/>
  <c r="K360" i="9"/>
  <c r="I376" i="9"/>
  <c r="I377" i="9" s="1"/>
  <c r="K329" i="9"/>
  <c r="L329" i="9" s="1"/>
  <c r="K334" i="9"/>
  <c r="K340" i="9"/>
  <c r="K332" i="9"/>
  <c r="K338" i="9"/>
  <c r="K330" i="9"/>
  <c r="K343" i="9"/>
  <c r="K333" i="9"/>
  <c r="K337" i="9"/>
  <c r="K344" i="9"/>
  <c r="K341" i="9"/>
  <c r="K331" i="9"/>
  <c r="K342" i="9"/>
  <c r="K345" i="9"/>
  <c r="K86" i="9"/>
  <c r="L86" i="9" s="1"/>
  <c r="K89" i="9"/>
  <c r="L89" i="9" s="1"/>
  <c r="K94" i="9"/>
  <c r="L94" i="9" s="1"/>
  <c r="K80" i="9"/>
  <c r="L80" i="9" s="1"/>
  <c r="K91" i="9"/>
  <c r="K96" i="9"/>
  <c r="L96" i="9" s="1"/>
  <c r="K88" i="9"/>
  <c r="K92" i="9"/>
  <c r="L92" i="9" s="1"/>
  <c r="K97" i="9"/>
  <c r="K93" i="9"/>
  <c r="L93" i="9" s="1"/>
  <c r="K98" i="9"/>
  <c r="L98" i="9" s="1"/>
  <c r="K78" i="9"/>
  <c r="L78" i="9" s="1"/>
  <c r="K79" i="9"/>
  <c r="K85" i="9"/>
  <c r="K73" i="9"/>
  <c r="K74" i="9"/>
  <c r="L74" i="9" s="1"/>
  <c r="K75" i="9"/>
  <c r="K26" i="9"/>
  <c r="K29" i="9"/>
  <c r="K33" i="9"/>
  <c r="L33" i="9" s="1"/>
  <c r="K4" i="9"/>
  <c r="K7" i="9"/>
  <c r="L7" i="9" s="1"/>
  <c r="K20" i="9"/>
  <c r="L20" i="9" s="1"/>
  <c r="K28" i="9"/>
  <c r="K50" i="9"/>
  <c r="K8" i="9"/>
  <c r="L8" i="9" s="1"/>
  <c r="K121" i="9"/>
  <c r="K6" i="9"/>
  <c r="L6" i="9" s="1"/>
  <c r="K34" i="9"/>
  <c r="K103" i="9"/>
  <c r="L103" i="9" s="1"/>
  <c r="K126" i="9"/>
  <c r="L126" i="9" s="1"/>
  <c r="K169" i="9"/>
  <c r="K325" i="9"/>
  <c r="L325" i="9" s="1"/>
  <c r="K5" i="9"/>
  <c r="L5" i="9" s="1"/>
  <c r="K25" i="9"/>
  <c r="L25" i="9" s="1"/>
  <c r="K62" i="9"/>
  <c r="K115" i="9"/>
  <c r="K124" i="9"/>
  <c r="L124" i="9" s="1"/>
  <c r="K184" i="9"/>
  <c r="L184" i="9" s="1"/>
  <c r="H46" i="9"/>
  <c r="H47" i="9" s="1"/>
  <c r="I23" i="9"/>
  <c r="J23" i="9" s="1"/>
  <c r="K35" i="9"/>
  <c r="L35" i="9" s="1"/>
  <c r="K101" i="9"/>
  <c r="L101" i="9" s="1"/>
  <c r="K160" i="9"/>
  <c r="L160" i="9" s="1"/>
  <c r="M3" i="9"/>
  <c r="K52" i="9"/>
  <c r="L52" i="9" s="1"/>
  <c r="K100" i="9"/>
  <c r="L100" i="9" s="1"/>
  <c r="I136" i="9"/>
  <c r="I137" i="9" s="1"/>
  <c r="K128" i="9"/>
  <c r="K63" i="9"/>
  <c r="L63" i="9" s="1"/>
  <c r="K99" i="9"/>
  <c r="L99" i="9" s="1"/>
  <c r="K125" i="9"/>
  <c r="L125" i="9" s="1"/>
  <c r="K127" i="9"/>
  <c r="H136" i="9"/>
  <c r="H137" i="9" s="1"/>
  <c r="K149" i="9"/>
  <c r="L149" i="9" s="1"/>
  <c r="K172" i="9"/>
  <c r="L172" i="9" s="1"/>
  <c r="K229" i="9"/>
  <c r="L229" i="9" s="1"/>
  <c r="K273" i="9"/>
  <c r="L273" i="9" s="1"/>
  <c r="K37" i="9"/>
  <c r="L37" i="9" s="1"/>
  <c r="K120" i="9"/>
  <c r="K132" i="9"/>
  <c r="L132" i="9" s="1"/>
  <c r="I154" i="9"/>
  <c r="J154" i="9" s="1"/>
  <c r="H166" i="9"/>
  <c r="H167" i="9" s="1"/>
  <c r="K187" i="9"/>
  <c r="L187" i="9" s="1"/>
  <c r="K27" i="9"/>
  <c r="L27" i="9" s="1"/>
  <c r="K36" i="9"/>
  <c r="L36" i="9" s="1"/>
  <c r="K61" i="9"/>
  <c r="L61" i="9" s="1"/>
  <c r="I106" i="9"/>
  <c r="I107" i="9" s="1"/>
  <c r="K102" i="9"/>
  <c r="H106" i="9"/>
  <c r="H107" i="9" s="1"/>
  <c r="K131" i="9"/>
  <c r="K145" i="9"/>
  <c r="L145" i="9" s="1"/>
  <c r="J2" i="9"/>
  <c r="J9" i="9" s="1"/>
  <c r="K30" i="9"/>
  <c r="L30" i="9" s="1"/>
  <c r="H76" i="9"/>
  <c r="H77" i="9" s="1"/>
  <c r="K64" i="9"/>
  <c r="L64" i="9" s="1"/>
  <c r="K117" i="9"/>
  <c r="L117" i="9" s="1"/>
  <c r="K183" i="9"/>
  <c r="L183" i="9" s="1"/>
  <c r="K327" i="9"/>
  <c r="L327" i="9" s="1"/>
  <c r="K278" i="9"/>
  <c r="K320" i="9"/>
  <c r="L320" i="9" s="1"/>
  <c r="K367" i="9"/>
  <c r="L367" i="9" s="1"/>
  <c r="K138" i="9"/>
  <c r="L138" i="9" s="1"/>
  <c r="K148" i="9"/>
  <c r="L148" i="9" s="1"/>
  <c r="K158" i="9"/>
  <c r="L158" i="9" s="1"/>
  <c r="K164" i="9"/>
  <c r="K281" i="9"/>
  <c r="L281" i="9" s="1"/>
  <c r="K283" i="9"/>
  <c r="K298" i="9"/>
  <c r="L298" i="9" s="1"/>
  <c r="K379" i="9"/>
  <c r="K381" i="9"/>
  <c r="L381" i="9" s="1"/>
  <c r="K161" i="9"/>
  <c r="K189" i="9"/>
  <c r="L189" i="9" s="1"/>
  <c r="K271" i="9"/>
  <c r="K321" i="9"/>
  <c r="L321" i="9" s="1"/>
  <c r="I76" i="9"/>
  <c r="I77" i="9" s="1"/>
  <c r="K171" i="9"/>
  <c r="K191" i="9"/>
  <c r="L191" i="9" s="1"/>
  <c r="K230" i="9"/>
  <c r="L230" i="9" s="1"/>
  <c r="K259" i="9"/>
  <c r="K319" i="9"/>
  <c r="L319" i="9" s="1"/>
  <c r="K116" i="9"/>
  <c r="L116" i="9" s="1"/>
  <c r="K130" i="9"/>
  <c r="I170" i="9"/>
  <c r="K211" i="9"/>
  <c r="K264" i="9"/>
  <c r="L264" i="9" s="1"/>
  <c r="K285" i="9"/>
  <c r="K305" i="9"/>
  <c r="K392" i="9"/>
  <c r="L392" i="9" s="1"/>
  <c r="H256" i="9"/>
  <c r="H257" i="9" s="1"/>
  <c r="K290" i="9"/>
  <c r="L290" i="9" s="1"/>
  <c r="K294" i="9"/>
  <c r="K300" i="9"/>
  <c r="K326" i="9"/>
  <c r="K370" i="9"/>
  <c r="L370" i="9" s="1"/>
  <c r="K372" i="9"/>
  <c r="I228" i="9"/>
  <c r="J228" i="9" s="1"/>
  <c r="J256" i="9" s="1"/>
  <c r="J257" i="9" s="1"/>
  <c r="K261" i="9"/>
  <c r="K318" i="9"/>
  <c r="K324" i="9"/>
  <c r="K390" i="9"/>
  <c r="L390" i="9" s="1"/>
  <c r="H286" i="9"/>
  <c r="H287" i="9" s="1"/>
  <c r="L265" i="9"/>
  <c r="M265" i="9" s="1"/>
  <c r="K289" i="9"/>
  <c r="K293" i="9"/>
  <c r="L293" i="9" s="1"/>
  <c r="I299" i="9"/>
  <c r="J299" i="9" s="1"/>
  <c r="H316" i="9"/>
  <c r="H317" i="9" s="1"/>
  <c r="K303" i="9"/>
  <c r="L303" i="9" s="1"/>
  <c r="K312" i="9"/>
  <c r="L312" i="9" s="1"/>
  <c r="K322" i="9"/>
  <c r="L322" i="9" s="1"/>
  <c r="K366" i="9"/>
  <c r="K373" i="9"/>
  <c r="L373" i="9" s="1"/>
  <c r="K380" i="9"/>
  <c r="L380" i="9" s="1"/>
  <c r="H346" i="9"/>
  <c r="H347" i="9" s="1"/>
  <c r="I346" i="9"/>
  <c r="I347" i="9" s="1"/>
  <c r="I286" i="9"/>
  <c r="I287" i="9" s="1"/>
  <c r="H376" i="9"/>
  <c r="H377" i="9" s="1"/>
  <c r="T526" i="9" l="1"/>
  <c r="T527" i="9" s="1"/>
  <c r="R286" i="9"/>
  <c r="R287" i="9" s="1"/>
  <c r="R376" i="9"/>
  <c r="R377" i="9" s="1"/>
  <c r="R76" i="9"/>
  <c r="R77" i="9" s="1"/>
  <c r="R346" i="9"/>
  <c r="R347" i="9" s="1"/>
  <c r="R106" i="9"/>
  <c r="R107" i="9" s="1"/>
  <c r="R170" i="9"/>
  <c r="R196" i="9" s="1"/>
  <c r="J170" i="9"/>
  <c r="K170" i="9" s="1"/>
  <c r="J106" i="9"/>
  <c r="J107" i="9" s="1"/>
  <c r="H981" i="9"/>
  <c r="K364" i="9"/>
  <c r="L364" i="9" s="1"/>
  <c r="M364" i="9" s="1"/>
  <c r="K146" i="9"/>
  <c r="L146" i="9" s="1"/>
  <c r="M146" i="9" s="1"/>
  <c r="K105" i="9"/>
  <c r="L105" i="9" s="1"/>
  <c r="M105" i="9" s="1"/>
  <c r="J136" i="9"/>
  <c r="J137" i="9" s="1"/>
  <c r="J406" i="9"/>
  <c r="J407" i="9" s="1"/>
  <c r="I226" i="9"/>
  <c r="I227" i="9" s="1"/>
  <c r="J376" i="9"/>
  <c r="J377" i="9" s="1"/>
  <c r="J346" i="9"/>
  <c r="J347" i="9" s="1"/>
  <c r="K362" i="9"/>
  <c r="L362" i="9" s="1"/>
  <c r="J286" i="9"/>
  <c r="J287" i="9" s="1"/>
  <c r="J316" i="9"/>
  <c r="J317" i="9" s="1"/>
  <c r="K268" i="9"/>
  <c r="L268" i="9" s="1"/>
  <c r="M268" i="9" s="1"/>
  <c r="K296" i="9"/>
  <c r="L296" i="9" s="1"/>
  <c r="M296" i="9" s="1"/>
  <c r="L267" i="9"/>
  <c r="M267" i="9" s="1"/>
  <c r="J226" i="9"/>
  <c r="J227" i="9" s="1"/>
  <c r="L150" i="9"/>
  <c r="M150" i="9" s="1"/>
  <c r="T166" i="9" s="1"/>
  <c r="T167" i="9" s="1"/>
  <c r="K174" i="9"/>
  <c r="L174" i="9" s="1"/>
  <c r="M174" i="9" s="1"/>
  <c r="J166" i="9"/>
  <c r="J167" i="9" s="1"/>
  <c r="K168" i="9"/>
  <c r="L168" i="9" s="1"/>
  <c r="K147" i="9"/>
  <c r="L147" i="9" s="1"/>
  <c r="M147" i="9" s="1"/>
  <c r="L55" i="9"/>
  <c r="M55" i="9" s="1"/>
  <c r="J76" i="9"/>
  <c r="J77" i="9" s="1"/>
  <c r="K48" i="9"/>
  <c r="L48" i="9" s="1"/>
  <c r="J46" i="9"/>
  <c r="J47" i="9" s="1"/>
  <c r="I166" i="9"/>
  <c r="I167" i="9" s="1"/>
  <c r="K11" i="9"/>
  <c r="J17" i="9"/>
  <c r="H980" i="9"/>
  <c r="M56" i="9"/>
  <c r="M142" i="9"/>
  <c r="I46" i="9"/>
  <c r="I47" i="9" s="1"/>
  <c r="I406" i="9"/>
  <c r="I407" i="9" s="1"/>
  <c r="L176" i="9"/>
  <c r="M176" i="9" s="1"/>
  <c r="M152" i="9"/>
  <c r="L139" i="9"/>
  <c r="M139" i="9" s="1"/>
  <c r="M111" i="9"/>
  <c r="M144" i="9"/>
  <c r="L104" i="9"/>
  <c r="M104" i="9" s="1"/>
  <c r="L177" i="9"/>
  <c r="M177" i="9" s="1"/>
  <c r="M244" i="9"/>
  <c r="M249" i="9"/>
  <c r="M233" i="9"/>
  <c r="L251" i="9"/>
  <c r="M251" i="9" s="1"/>
  <c r="M240" i="9"/>
  <c r="M236" i="9"/>
  <c r="M255" i="9"/>
  <c r="M248" i="9"/>
  <c r="M252" i="9"/>
  <c r="L238" i="9"/>
  <c r="M238" i="9" s="1"/>
  <c r="M232" i="9"/>
  <c r="M250" i="9"/>
  <c r="M231" i="9"/>
  <c r="M242" i="9"/>
  <c r="L253" i="9"/>
  <c r="M253" i="9" s="1"/>
  <c r="M237" i="9"/>
  <c r="M243" i="9"/>
  <c r="L360" i="9"/>
  <c r="M360" i="9" s="1"/>
  <c r="L353" i="9"/>
  <c r="M353" i="9" s="1"/>
  <c r="M356" i="9"/>
  <c r="M357" i="9"/>
  <c r="M350" i="9"/>
  <c r="L352" i="9"/>
  <c r="M352" i="9" s="1"/>
  <c r="L348" i="9"/>
  <c r="M348" i="9" s="1"/>
  <c r="L359" i="9"/>
  <c r="M359" i="9" s="1"/>
  <c r="M349" i="9"/>
  <c r="L345" i="9"/>
  <c r="M345" i="9" s="1"/>
  <c r="L341" i="9"/>
  <c r="M341" i="9" s="1"/>
  <c r="L333" i="9"/>
  <c r="M333" i="9" s="1"/>
  <c r="L339" i="9"/>
  <c r="M339" i="9" s="1"/>
  <c r="L340" i="9"/>
  <c r="M340" i="9" s="1"/>
  <c r="V340" i="9" s="1"/>
  <c r="L342" i="9"/>
  <c r="M342" i="9" s="1"/>
  <c r="L344" i="9"/>
  <c r="M344" i="9" s="1"/>
  <c r="L343" i="9"/>
  <c r="M343" i="9" s="1"/>
  <c r="L338" i="9"/>
  <c r="M338" i="9" s="1"/>
  <c r="L334" i="9"/>
  <c r="M334" i="9" s="1"/>
  <c r="L331" i="9"/>
  <c r="M331" i="9" s="1"/>
  <c r="L337" i="9"/>
  <c r="M337" i="9" s="1"/>
  <c r="L330" i="9"/>
  <c r="M330" i="9" s="1"/>
  <c r="L332" i="9"/>
  <c r="M332" i="9" s="1"/>
  <c r="M329" i="9"/>
  <c r="L85" i="9"/>
  <c r="M85" i="9" s="1"/>
  <c r="L79" i="9"/>
  <c r="M79" i="9" s="1"/>
  <c r="M94" i="9"/>
  <c r="M78" i="9"/>
  <c r="L97" i="9"/>
  <c r="M97" i="9" s="1"/>
  <c r="M96" i="9"/>
  <c r="M87" i="9"/>
  <c r="M98" i="9"/>
  <c r="M92" i="9"/>
  <c r="M89" i="9"/>
  <c r="M80" i="9"/>
  <c r="M93" i="9"/>
  <c r="L88" i="9"/>
  <c r="M88" i="9" s="1"/>
  <c r="L91" i="9"/>
  <c r="M91" i="9" s="1"/>
  <c r="M86" i="9"/>
  <c r="L75" i="9"/>
  <c r="M75" i="9" s="1"/>
  <c r="M74" i="9"/>
  <c r="L73" i="9"/>
  <c r="M73" i="9" s="1"/>
  <c r="K365" i="9"/>
  <c r="I196" i="9"/>
  <c r="I197" i="9" s="1"/>
  <c r="L261" i="9"/>
  <c r="M261" i="9" s="1"/>
  <c r="L305" i="9"/>
  <c r="M305" i="9" s="1"/>
  <c r="M264" i="9"/>
  <c r="M319" i="9"/>
  <c r="M191" i="9"/>
  <c r="M298" i="9"/>
  <c r="M367" i="9"/>
  <c r="M320" i="9"/>
  <c r="M327" i="9"/>
  <c r="M145" i="9"/>
  <c r="L102" i="9"/>
  <c r="M102" i="9" s="1"/>
  <c r="K154" i="9"/>
  <c r="L164" i="9"/>
  <c r="M164" i="9" s="1"/>
  <c r="K109" i="9"/>
  <c r="M52" i="9"/>
  <c r="M160" i="9"/>
  <c r="M101" i="9"/>
  <c r="M35" i="9"/>
  <c r="M371" i="9"/>
  <c r="M124" i="9"/>
  <c r="L169" i="9"/>
  <c r="M169" i="9" s="1"/>
  <c r="L28" i="9"/>
  <c r="M28" i="9" s="1"/>
  <c r="M303" i="9"/>
  <c r="M392" i="9"/>
  <c r="M117" i="9"/>
  <c r="M61" i="9"/>
  <c r="K19" i="9"/>
  <c r="M373" i="9"/>
  <c r="L289" i="9"/>
  <c r="M289" i="9" s="1"/>
  <c r="L324" i="9"/>
  <c r="M324" i="9" s="1"/>
  <c r="I256" i="9"/>
  <c r="I257" i="9" s="1"/>
  <c r="L300" i="9"/>
  <c r="M300" i="9" s="1"/>
  <c r="M116" i="9"/>
  <c r="L259" i="9"/>
  <c r="M259" i="9" s="1"/>
  <c r="M321" i="9"/>
  <c r="L379" i="9"/>
  <c r="M379" i="9" s="1"/>
  <c r="M51" i="9"/>
  <c r="M27" i="9"/>
  <c r="M172" i="9"/>
  <c r="M99" i="9"/>
  <c r="M63" i="9"/>
  <c r="M100" i="9"/>
  <c r="K206" i="9"/>
  <c r="L206" i="9" s="1"/>
  <c r="M25" i="9"/>
  <c r="M126" i="9"/>
  <c r="T136" i="9" s="1"/>
  <c r="T137" i="9" s="1"/>
  <c r="M6" i="9"/>
  <c r="M8" i="9"/>
  <c r="M20" i="9"/>
  <c r="L4" i="9"/>
  <c r="M4" i="9" s="1"/>
  <c r="L29" i="9"/>
  <c r="M29" i="9" s="1"/>
  <c r="T46" i="9" s="1"/>
  <c r="T47" i="9" s="1"/>
  <c r="M158" i="9"/>
  <c r="M132" i="9"/>
  <c r="M322" i="9"/>
  <c r="V322" i="9" s="1"/>
  <c r="L285" i="9"/>
  <c r="M285" i="9" s="1"/>
  <c r="L171" i="9"/>
  <c r="M171" i="9" s="1"/>
  <c r="M184" i="9"/>
  <c r="M5" i="9"/>
  <c r="I316" i="9"/>
  <c r="I317" i="9" s="1"/>
  <c r="L318" i="9"/>
  <c r="M318" i="9" s="1"/>
  <c r="L372" i="9"/>
  <c r="M372" i="9" s="1"/>
  <c r="L294" i="9"/>
  <c r="M294" i="9" s="1"/>
  <c r="M230" i="9"/>
  <c r="L161" i="9"/>
  <c r="M161" i="9" s="1"/>
  <c r="L283" i="9"/>
  <c r="M283" i="9" s="1"/>
  <c r="M148" i="9"/>
  <c r="K346" i="9"/>
  <c r="K347" i="9" s="1"/>
  <c r="M183" i="9"/>
  <c r="K2" i="9"/>
  <c r="L131" i="9"/>
  <c r="M131" i="9" s="1"/>
  <c r="L127" i="9"/>
  <c r="M127" i="9" s="1"/>
  <c r="K23" i="9"/>
  <c r="M380" i="9"/>
  <c r="L366" i="9"/>
  <c r="M366" i="9" s="1"/>
  <c r="M312" i="9"/>
  <c r="M293" i="9"/>
  <c r="M390" i="9"/>
  <c r="M370" i="9"/>
  <c r="L326" i="9"/>
  <c r="M326" i="9" s="1"/>
  <c r="M290" i="9"/>
  <c r="M266" i="9"/>
  <c r="L211" i="9"/>
  <c r="M211" i="9" s="1"/>
  <c r="L130" i="9"/>
  <c r="M130" i="9" s="1"/>
  <c r="L271" i="9"/>
  <c r="M189" i="9"/>
  <c r="M381" i="9"/>
  <c r="M281" i="9"/>
  <c r="M138" i="9"/>
  <c r="L278" i="9"/>
  <c r="M278" i="9" s="1"/>
  <c r="M64" i="9"/>
  <c r="M30" i="9"/>
  <c r="M36" i="9"/>
  <c r="M187" i="9"/>
  <c r="L120" i="9"/>
  <c r="M120" i="9" s="1"/>
  <c r="M37" i="9"/>
  <c r="M273" i="9"/>
  <c r="M229" i="9"/>
  <c r="M149" i="9"/>
  <c r="M125" i="9"/>
  <c r="L128" i="9"/>
  <c r="M128" i="9" s="1"/>
  <c r="M53" i="9"/>
  <c r="L115" i="9"/>
  <c r="M115" i="9" s="1"/>
  <c r="L62" i="9"/>
  <c r="M62" i="9" s="1"/>
  <c r="M325" i="9"/>
  <c r="M103" i="9"/>
  <c r="L34" i="9"/>
  <c r="M34" i="9" s="1"/>
  <c r="L121" i="9"/>
  <c r="M121" i="9" s="1"/>
  <c r="L50" i="9"/>
  <c r="M7" i="9"/>
  <c r="M33" i="9"/>
  <c r="L26" i="9"/>
  <c r="M26" i="9" s="1"/>
  <c r="R197" i="9" l="1"/>
  <c r="R981" i="9" s="1"/>
  <c r="R980" i="9"/>
  <c r="J196" i="9"/>
  <c r="J197" i="9" s="1"/>
  <c r="J981" i="9" s="1"/>
  <c r="T106" i="9"/>
  <c r="T107" i="9" s="1"/>
  <c r="I981" i="9"/>
  <c r="T76" i="9"/>
  <c r="T77" i="9" s="1"/>
  <c r="T196" i="9"/>
  <c r="T197" i="9" s="1"/>
  <c r="T346" i="9"/>
  <c r="K376" i="9"/>
  <c r="K377" i="9" s="1"/>
  <c r="M48" i="9"/>
  <c r="M362" i="9"/>
  <c r="K76" i="9"/>
  <c r="K77" i="9" s="1"/>
  <c r="K166" i="9"/>
  <c r="K167" i="9" s="1"/>
  <c r="K286" i="9"/>
  <c r="K287" i="9" s="1"/>
  <c r="M168" i="9"/>
  <c r="K46" i="9"/>
  <c r="K47" i="9" s="1"/>
  <c r="L2" i="9"/>
  <c r="L9" i="9" s="1"/>
  <c r="K9" i="9"/>
  <c r="K17" i="9"/>
  <c r="L11" i="9"/>
  <c r="I980" i="9"/>
  <c r="L286" i="9"/>
  <c r="L287" i="9" s="1"/>
  <c r="L226" i="9"/>
  <c r="L227" i="9" s="1"/>
  <c r="M271" i="9"/>
  <c r="M286" i="9" s="1"/>
  <c r="M287" i="9" s="1"/>
  <c r="K378" i="9"/>
  <c r="L378" i="9" s="1"/>
  <c r="L406" i="9" s="1"/>
  <c r="L407" i="9" s="1"/>
  <c r="L346" i="9"/>
  <c r="L347" i="9" s="1"/>
  <c r="L76" i="9"/>
  <c r="L77" i="9" s="1"/>
  <c r="M106" i="9"/>
  <c r="M107" i="9" s="1"/>
  <c r="K106" i="9"/>
  <c r="K107" i="9" s="1"/>
  <c r="M50" i="9"/>
  <c r="K226" i="9"/>
  <c r="K227" i="9" s="1"/>
  <c r="M206" i="9"/>
  <c r="M226" i="9" s="1"/>
  <c r="M227" i="9" s="1"/>
  <c r="K228" i="9"/>
  <c r="L228" i="9" s="1"/>
  <c r="L256" i="9" s="1"/>
  <c r="L257" i="9" s="1"/>
  <c r="L106" i="9"/>
  <c r="L107" i="9" s="1"/>
  <c r="M346" i="9"/>
  <c r="M347" i="9" s="1"/>
  <c r="K299" i="9"/>
  <c r="L299" i="9" s="1"/>
  <c r="L316" i="9" s="1"/>
  <c r="L317" i="9" s="1"/>
  <c r="K196" i="9"/>
  <c r="K197" i="9" s="1"/>
  <c r="L19" i="9"/>
  <c r="K136" i="9"/>
  <c r="K137" i="9" s="1"/>
  <c r="L23" i="9"/>
  <c r="M23" i="9" s="1"/>
  <c r="L170" i="9"/>
  <c r="L196" i="9" s="1"/>
  <c r="L197" i="9" s="1"/>
  <c r="L109" i="9"/>
  <c r="L136" i="9" s="1"/>
  <c r="L137" i="9" s="1"/>
  <c r="L154" i="9"/>
  <c r="L166" i="9" s="1"/>
  <c r="L167" i="9" s="1"/>
  <c r="L365" i="9"/>
  <c r="L376" i="9" s="1"/>
  <c r="L377" i="9" s="1"/>
  <c r="M2" i="9" l="1"/>
  <c r="M9" i="9" s="1"/>
  <c r="T980" i="9"/>
  <c r="V347" i="9"/>
  <c r="T347" i="9"/>
  <c r="T981" i="9" s="1"/>
  <c r="M76" i="9"/>
  <c r="M77" i="9" s="1"/>
  <c r="M19" i="9"/>
  <c r="M46" i="9" s="1"/>
  <c r="M47" i="9" s="1"/>
  <c r="M11" i="9"/>
  <c r="M17" i="9" s="1"/>
  <c r="L17" i="9"/>
  <c r="J980" i="9"/>
  <c r="M109" i="9"/>
  <c r="M136" i="9" s="1"/>
  <c r="M137" i="9" s="1"/>
  <c r="M154" i="9"/>
  <c r="M166" i="9" s="1"/>
  <c r="M167" i="9" s="1"/>
  <c r="K406" i="9"/>
  <c r="K407" i="9" s="1"/>
  <c r="M378" i="9"/>
  <c r="M406" i="9" s="1"/>
  <c r="M407" i="9" s="1"/>
  <c r="M170" i="9"/>
  <c r="M196" i="9" s="1"/>
  <c r="M197" i="9" s="1"/>
  <c r="M299" i="9"/>
  <c r="M316" i="9" s="1"/>
  <c r="M317" i="9" s="1"/>
  <c r="K316" i="9"/>
  <c r="K317" i="9" s="1"/>
  <c r="M365" i="9"/>
  <c r="M376" i="9" s="1"/>
  <c r="M377" i="9" s="1"/>
  <c r="L46" i="9"/>
  <c r="L47" i="9" s="1"/>
  <c r="K256" i="9"/>
  <c r="K257" i="9" s="1"/>
  <c r="M228" i="9"/>
  <c r="M256" i="9" s="1"/>
  <c r="M257" i="9" s="1"/>
  <c r="L981" i="9" l="1"/>
  <c r="M981" i="9"/>
  <c r="K981" i="9"/>
  <c r="L980" i="9"/>
  <c r="M980" i="9"/>
  <c r="K980" i="9"/>
</calcChain>
</file>

<file path=xl/sharedStrings.xml><?xml version="1.0" encoding="utf-8"?>
<sst xmlns="http://schemas.openxmlformats.org/spreadsheetml/2006/main" count="2260" uniqueCount="453">
  <si>
    <t>徐淑芬</t>
    <phoneticPr fontId="1" type="noConversion"/>
  </si>
  <si>
    <t>日期</t>
    <phoneticPr fontId="1" type="noConversion"/>
  </si>
  <si>
    <t>備註</t>
    <phoneticPr fontId="1" type="noConversion"/>
  </si>
  <si>
    <t>小計</t>
    <phoneticPr fontId="1" type="noConversion"/>
  </si>
  <si>
    <t>端午節</t>
    <phoneticPr fontId="1" type="noConversion"/>
  </si>
  <si>
    <t>南部辦公室</t>
    <phoneticPr fontId="1" type="noConversion"/>
  </si>
  <si>
    <t>編號</t>
    <phoneticPr fontId="1" type="noConversion"/>
  </si>
  <si>
    <t>上班卡</t>
    <phoneticPr fontId="1" type="noConversion"/>
  </si>
  <si>
    <t>下班卡</t>
    <phoneticPr fontId="1" type="noConversion"/>
  </si>
  <si>
    <t>工作經過
時間</t>
    <phoneticPr fontId="1" type="noConversion"/>
  </si>
  <si>
    <t>例假日出勤</t>
    <phoneticPr fontId="1" type="noConversion"/>
  </si>
  <si>
    <t>V</t>
    <phoneticPr fontId="1" type="noConversion"/>
  </si>
  <si>
    <t>加班費</t>
    <phoneticPr fontId="1" type="noConversion"/>
  </si>
  <si>
    <t>1月</t>
    <phoneticPr fontId="1" type="noConversion"/>
  </si>
  <si>
    <t>2月</t>
    <phoneticPr fontId="1" type="noConversion"/>
  </si>
  <si>
    <t>婦女節、兒童節合 併假日</t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</si>
  <si>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</si>
  <si>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</si>
  <si>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</si>
  <si>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</si>
  <si>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</si>
  <si>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11月</t>
    <phoneticPr fontId="1" type="noConversion"/>
  </si>
  <si>
    <t>兒童節清明</t>
    <phoneticPr fontId="1" type="noConversion"/>
  </si>
  <si>
    <t>工作時數</t>
    <phoneticPr fontId="1" type="noConversion"/>
  </si>
  <si>
    <t>延長工時時數（5/3）</t>
    <phoneticPr fontId="1" type="noConversion"/>
  </si>
  <si>
    <t>備註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</si>
  <si>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</si>
  <si>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</si>
  <si>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</si>
  <si>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12月</t>
    <phoneticPr fontId="1" type="noConversion"/>
  </si>
  <si>
    <t>總計</t>
    <phoneticPr fontId="1" type="noConversion"/>
  </si>
  <si>
    <t>實際工時時數</t>
    <phoneticPr fontId="1" type="noConversion"/>
  </si>
  <si>
    <t>卷二P189</t>
    <phoneticPr fontId="1" type="noConversion"/>
  </si>
  <si>
    <t>卷四P273</t>
    <phoneticPr fontId="1" type="noConversion"/>
  </si>
  <si>
    <t>無打卡資料</t>
    <phoneticPr fontId="1" type="noConversion"/>
  </si>
  <si>
    <t>休</t>
    <phoneticPr fontId="1" type="noConversion"/>
  </si>
  <si>
    <t>休7</t>
    <phoneticPr fontId="1" type="noConversion"/>
  </si>
  <si>
    <t>南部辦公室</t>
    <phoneticPr fontId="1" type="noConversion"/>
  </si>
  <si>
    <t>無打卡資料</t>
    <phoneticPr fontId="1" type="noConversion"/>
  </si>
  <si>
    <t>卷二P187</t>
    <phoneticPr fontId="1" type="noConversion"/>
  </si>
  <si>
    <t>卷四P275</t>
    <phoneticPr fontId="1" type="noConversion"/>
  </si>
  <si>
    <t>休2</t>
    <phoneticPr fontId="1" type="noConversion"/>
  </si>
  <si>
    <t>必休7</t>
    <phoneticPr fontId="1" type="noConversion"/>
  </si>
  <si>
    <t>必休</t>
    <phoneticPr fontId="1" type="noConversion"/>
  </si>
  <si>
    <t>卷二P191</t>
    <phoneticPr fontId="1" type="noConversion"/>
  </si>
  <si>
    <t>卷四P277</t>
    <phoneticPr fontId="1" type="noConversion"/>
  </si>
  <si>
    <t>休4</t>
    <phoneticPr fontId="1" type="noConversion"/>
  </si>
  <si>
    <t>年假8</t>
    <phoneticPr fontId="1" type="noConversion"/>
  </si>
  <si>
    <t>年假</t>
    <phoneticPr fontId="1" type="noConversion"/>
  </si>
  <si>
    <t>卷二P193</t>
    <phoneticPr fontId="1" type="noConversion"/>
  </si>
  <si>
    <t>卷四P279</t>
    <phoneticPr fontId="1" type="noConversion"/>
  </si>
  <si>
    <t>休4</t>
    <phoneticPr fontId="1" type="noConversion"/>
  </si>
  <si>
    <t>卷二P195</t>
    <phoneticPr fontId="1" type="noConversion"/>
  </si>
  <si>
    <t>卷三P409</t>
    <phoneticPr fontId="1" type="noConversion"/>
  </si>
  <si>
    <t>卷四P281</t>
    <phoneticPr fontId="1" type="noConversion"/>
  </si>
  <si>
    <t>卷三P421</t>
    <phoneticPr fontId="1" type="noConversion"/>
  </si>
  <si>
    <t>卷三P415</t>
    <phoneticPr fontId="1" type="noConversion"/>
  </si>
  <si>
    <t>卷三P426</t>
    <phoneticPr fontId="1" type="noConversion"/>
  </si>
  <si>
    <t>南部辦公室</t>
    <phoneticPr fontId="1" type="noConversion"/>
  </si>
  <si>
    <t>必休</t>
    <phoneticPr fontId="1" type="noConversion"/>
  </si>
  <si>
    <t>休</t>
    <phoneticPr fontId="1" type="noConversion"/>
  </si>
  <si>
    <t>必休3</t>
    <phoneticPr fontId="1" type="noConversion"/>
  </si>
  <si>
    <t>卷四P283</t>
    <phoneticPr fontId="1" type="noConversion"/>
  </si>
  <si>
    <t>卷二P197</t>
    <phoneticPr fontId="1" type="noConversion"/>
  </si>
  <si>
    <t>年假</t>
    <phoneticPr fontId="1" type="noConversion"/>
  </si>
  <si>
    <t>休</t>
    <phoneticPr fontId="1" type="noConversion"/>
  </si>
  <si>
    <t>休1</t>
    <phoneticPr fontId="1" type="noConversion"/>
  </si>
  <si>
    <t>卷二P199</t>
    <phoneticPr fontId="1" type="noConversion"/>
  </si>
  <si>
    <t>卷三P436</t>
    <phoneticPr fontId="1" type="noConversion"/>
  </si>
  <si>
    <t>卷四P285</t>
    <phoneticPr fontId="1" type="noConversion"/>
  </si>
  <si>
    <t>必休15</t>
    <phoneticPr fontId="1" type="noConversion"/>
  </si>
  <si>
    <t>休3</t>
    <phoneticPr fontId="1" type="noConversion"/>
  </si>
  <si>
    <t>瑞康總公司</t>
    <phoneticPr fontId="1" type="noConversion"/>
  </si>
  <si>
    <t>卷二P201</t>
    <phoneticPr fontId="1" type="noConversion"/>
  </si>
  <si>
    <t>卷四P287</t>
    <phoneticPr fontId="1" type="noConversion"/>
  </si>
  <si>
    <t>休9</t>
    <phoneticPr fontId="1" type="noConversion"/>
  </si>
  <si>
    <t>卷二P203</t>
    <phoneticPr fontId="1" type="noConversion"/>
  </si>
  <si>
    <t>卷四P289</t>
    <phoneticPr fontId="1" type="noConversion"/>
  </si>
  <si>
    <t>南部辦公室</t>
    <phoneticPr fontId="1" type="noConversion"/>
  </si>
  <si>
    <t>卷二P205</t>
    <phoneticPr fontId="1" type="noConversion"/>
  </si>
  <si>
    <t>卷四P291</t>
    <phoneticPr fontId="1" type="noConversion"/>
  </si>
  <si>
    <t>卷三P446</t>
    <phoneticPr fontId="1" type="noConversion"/>
  </si>
  <si>
    <t>卷三P451</t>
    <phoneticPr fontId="1" type="noConversion"/>
  </si>
  <si>
    <t>必休</t>
    <phoneticPr fontId="1" type="noConversion"/>
  </si>
  <si>
    <t>無打卡資料</t>
  </si>
  <si>
    <t>休4</t>
    <phoneticPr fontId="1" type="noConversion"/>
  </si>
  <si>
    <t>必休4</t>
    <phoneticPr fontId="1" type="noConversion"/>
  </si>
  <si>
    <t>瑞康總公司</t>
  </si>
  <si>
    <t>瑞康總公司</t>
    <phoneticPr fontId="1" type="noConversion"/>
  </si>
  <si>
    <t>瑞康總公司</t>
    <phoneticPr fontId="1" type="noConversion"/>
  </si>
  <si>
    <t>卷二P207</t>
    <phoneticPr fontId="1" type="noConversion"/>
  </si>
  <si>
    <t>卷四P293</t>
    <phoneticPr fontId="1" type="noConversion"/>
  </si>
  <si>
    <t>休8</t>
    <phoneticPr fontId="1" type="noConversion"/>
  </si>
  <si>
    <t>卷三P459</t>
    <phoneticPr fontId="1" type="noConversion"/>
  </si>
  <si>
    <t>卷二P209</t>
    <phoneticPr fontId="1" type="noConversion"/>
  </si>
  <si>
    <t>卷三P465</t>
    <phoneticPr fontId="1" type="noConversion"/>
  </si>
  <si>
    <t>卷四P295</t>
    <phoneticPr fontId="1" type="noConversion"/>
  </si>
  <si>
    <t>休6</t>
    <phoneticPr fontId="1" type="noConversion"/>
  </si>
  <si>
    <t>必休1</t>
    <phoneticPr fontId="1" type="noConversion"/>
  </si>
  <si>
    <t>卷二P211</t>
    <phoneticPr fontId="1" type="noConversion"/>
  </si>
  <si>
    <t>卷三P471</t>
    <phoneticPr fontId="1" type="noConversion"/>
  </si>
  <si>
    <t>卷四P297</t>
    <phoneticPr fontId="1" type="noConversion"/>
  </si>
  <si>
    <t>無打卡資料</t>
    <phoneticPr fontId="1" type="noConversion"/>
  </si>
  <si>
    <t>無打卡資料</t>
    <phoneticPr fontId="1" type="noConversion"/>
  </si>
  <si>
    <t>瑞康總公司</t>
    <phoneticPr fontId="1" type="noConversion"/>
  </si>
  <si>
    <t>總公司</t>
    <phoneticPr fontId="1" type="noConversion"/>
  </si>
  <si>
    <t>卷二P213</t>
    <phoneticPr fontId="1" type="noConversion"/>
  </si>
  <si>
    <t>卷四P301</t>
    <phoneticPr fontId="1" type="noConversion"/>
  </si>
  <si>
    <t>休5</t>
    <phoneticPr fontId="1" type="noConversion"/>
  </si>
  <si>
    <t>中部辦公室</t>
  </si>
  <si>
    <t>中部辦公室</t>
    <phoneticPr fontId="1" type="noConversion"/>
  </si>
  <si>
    <t>卷三P477</t>
    <phoneticPr fontId="1" type="noConversion"/>
  </si>
  <si>
    <t>卷二P215</t>
    <phoneticPr fontId="1" type="noConversion"/>
  </si>
  <si>
    <t>卷三P473</t>
    <phoneticPr fontId="1" type="noConversion"/>
  </si>
  <si>
    <t>卷四P299</t>
    <phoneticPr fontId="1" type="noConversion"/>
  </si>
  <si>
    <t>必休</t>
    <phoneticPr fontId="1" type="noConversion"/>
  </si>
  <si>
    <t>中部辦公室</t>
    <phoneticPr fontId="1" type="noConversion"/>
  </si>
  <si>
    <t>中部辦公室</t>
    <phoneticPr fontId="1" type="noConversion"/>
  </si>
  <si>
    <t>南部辦公室</t>
    <phoneticPr fontId="1" type="noConversion"/>
  </si>
  <si>
    <t>必休</t>
    <phoneticPr fontId="1" type="noConversion"/>
  </si>
  <si>
    <t>南部辦公室</t>
    <phoneticPr fontId="1" type="noConversion"/>
  </si>
  <si>
    <t>卷二P217</t>
    <phoneticPr fontId="1" type="noConversion"/>
  </si>
  <si>
    <t>卷四P303</t>
    <phoneticPr fontId="1" type="noConversion"/>
  </si>
  <si>
    <t>卷三P482</t>
    <phoneticPr fontId="1" type="noConversion"/>
  </si>
  <si>
    <t>休3</t>
    <phoneticPr fontId="1" type="noConversion"/>
  </si>
  <si>
    <t>必休2</t>
    <phoneticPr fontId="1" type="noConversion"/>
  </si>
  <si>
    <t>無打卡資料</t>
    <phoneticPr fontId="1" type="noConversion"/>
  </si>
  <si>
    <t>中部辦公室</t>
    <phoneticPr fontId="1" type="noConversion"/>
  </si>
  <si>
    <t>卷二P219</t>
    <phoneticPr fontId="1" type="noConversion"/>
  </si>
  <si>
    <t>卷四P305</t>
    <phoneticPr fontId="1" type="noConversion"/>
  </si>
  <si>
    <t>卷三P485</t>
    <phoneticPr fontId="1" type="noConversion"/>
  </si>
  <si>
    <t>中部辦公室</t>
    <phoneticPr fontId="1" type="noConversion"/>
  </si>
  <si>
    <t>中部辦公室</t>
    <phoneticPr fontId="1" type="noConversion"/>
  </si>
  <si>
    <t>中部辦公室</t>
    <phoneticPr fontId="1" type="noConversion"/>
  </si>
  <si>
    <t>休3</t>
    <phoneticPr fontId="1" type="noConversion"/>
  </si>
  <si>
    <t>必休2</t>
    <phoneticPr fontId="1" type="noConversion"/>
  </si>
  <si>
    <t>卷二P221</t>
    <phoneticPr fontId="1" type="noConversion"/>
  </si>
  <si>
    <t>卷四P307</t>
    <phoneticPr fontId="1" type="noConversion"/>
  </si>
  <si>
    <t>卷三P489</t>
    <phoneticPr fontId="1" type="noConversion"/>
  </si>
  <si>
    <t>休12</t>
    <phoneticPr fontId="1" type="noConversion"/>
  </si>
  <si>
    <t>卷二P223</t>
    <phoneticPr fontId="1" type="noConversion"/>
  </si>
  <si>
    <t>卷四P309</t>
    <phoneticPr fontId="1" type="noConversion"/>
  </si>
  <si>
    <t>休6</t>
    <phoneticPr fontId="1" type="noConversion"/>
  </si>
  <si>
    <t>卷二P225</t>
    <phoneticPr fontId="1" type="noConversion"/>
  </si>
  <si>
    <t>卷四P311</t>
    <phoneticPr fontId="1" type="noConversion"/>
  </si>
  <si>
    <t>卷三P496</t>
    <phoneticPr fontId="1" type="noConversion"/>
  </si>
  <si>
    <t>瑞康開會</t>
    <phoneticPr fontId="1" type="noConversion"/>
  </si>
  <si>
    <t>必休1</t>
    <phoneticPr fontId="1" type="noConversion"/>
  </si>
  <si>
    <t>無打卡資料</t>
    <phoneticPr fontId="1" type="noConversion"/>
  </si>
  <si>
    <t>卷二P227</t>
    <phoneticPr fontId="1" type="noConversion"/>
  </si>
  <si>
    <t>卷四P313</t>
    <phoneticPr fontId="1" type="noConversion"/>
  </si>
  <si>
    <t>卷三P498</t>
    <phoneticPr fontId="1" type="noConversion"/>
  </si>
  <si>
    <t>休7</t>
    <phoneticPr fontId="1" type="noConversion"/>
  </si>
  <si>
    <t>卷二P229</t>
    <phoneticPr fontId="1" type="noConversion"/>
  </si>
  <si>
    <t>桃園開會用</t>
    <phoneticPr fontId="1" type="noConversion"/>
  </si>
  <si>
    <t>卷二P231</t>
    <phoneticPr fontId="1" type="noConversion"/>
  </si>
  <si>
    <t>卷三P509</t>
    <phoneticPr fontId="1" type="noConversion"/>
  </si>
  <si>
    <t>卷四P317</t>
    <phoneticPr fontId="1" type="noConversion"/>
  </si>
  <si>
    <t>休13</t>
    <phoneticPr fontId="1" type="noConversion"/>
  </si>
  <si>
    <t>卷二P233</t>
    <phoneticPr fontId="1" type="noConversion"/>
  </si>
  <si>
    <t>卷三P517</t>
    <phoneticPr fontId="1" type="noConversion"/>
  </si>
  <si>
    <t>卷四P319</t>
    <phoneticPr fontId="1" type="noConversion"/>
  </si>
  <si>
    <t>必休4</t>
    <phoneticPr fontId="1" type="noConversion"/>
  </si>
  <si>
    <t>必休</t>
    <phoneticPr fontId="1" type="noConversion"/>
  </si>
  <si>
    <t>卷二P235</t>
    <phoneticPr fontId="1" type="noConversion"/>
  </si>
  <si>
    <t>卷四P321</t>
    <phoneticPr fontId="1" type="noConversion"/>
  </si>
  <si>
    <t>卷三P524</t>
    <phoneticPr fontId="1" type="noConversion"/>
  </si>
  <si>
    <t>桃園開會用</t>
    <phoneticPr fontId="1" type="noConversion"/>
  </si>
  <si>
    <t>卷二P237</t>
    <phoneticPr fontId="1" type="noConversion"/>
  </si>
  <si>
    <t>卷三P529</t>
    <phoneticPr fontId="1" type="noConversion"/>
  </si>
  <si>
    <t>卷四P323</t>
    <phoneticPr fontId="1" type="noConversion"/>
  </si>
  <si>
    <t>必休7</t>
    <phoneticPr fontId="1" type="noConversion"/>
  </si>
  <si>
    <t>卷二P239</t>
    <phoneticPr fontId="1" type="noConversion"/>
  </si>
  <si>
    <t>卷四P325</t>
    <phoneticPr fontId="1" type="noConversion"/>
  </si>
  <si>
    <t>必休2</t>
    <phoneticPr fontId="1" type="noConversion"/>
  </si>
  <si>
    <t>卷四P327</t>
    <phoneticPr fontId="1" type="noConversion"/>
  </si>
  <si>
    <t>必休2</t>
    <phoneticPr fontId="1" type="noConversion"/>
  </si>
  <si>
    <t>卷二P241</t>
    <phoneticPr fontId="1" type="noConversion"/>
  </si>
  <si>
    <t>卷三P538</t>
    <phoneticPr fontId="1" type="noConversion"/>
  </si>
  <si>
    <t>瑞康總公司</t>
    <phoneticPr fontId="1" type="noConversion"/>
  </si>
  <si>
    <t>必休</t>
    <phoneticPr fontId="1" type="noConversion"/>
  </si>
  <si>
    <t>卷二P243</t>
    <phoneticPr fontId="1" type="noConversion"/>
  </si>
  <si>
    <t>卷三P543</t>
    <phoneticPr fontId="1" type="noConversion"/>
  </si>
  <si>
    <t>卷四P329</t>
    <phoneticPr fontId="1" type="noConversion"/>
  </si>
  <si>
    <t>必休4</t>
    <phoneticPr fontId="1" type="noConversion"/>
  </si>
  <si>
    <t>卷四P331</t>
    <phoneticPr fontId="1" type="noConversion"/>
  </si>
  <si>
    <t>休29</t>
    <phoneticPr fontId="1" type="noConversion"/>
  </si>
  <si>
    <t>上班卡</t>
    <phoneticPr fontId="1" type="noConversion"/>
  </si>
  <si>
    <t>V</t>
    <phoneticPr fontId="1" type="noConversion"/>
  </si>
  <si>
    <t>小計</t>
    <phoneticPr fontId="1" type="noConversion"/>
  </si>
  <si>
    <t>休</t>
    <phoneticPr fontId="1" type="noConversion"/>
  </si>
  <si>
    <t>中秋節</t>
    <phoneticPr fontId="1" type="noConversion"/>
  </si>
  <si>
    <t>教師節</t>
    <phoneticPr fontId="1" type="noConversion"/>
  </si>
  <si>
    <t>國慶日</t>
    <phoneticPr fontId="1" type="noConversion"/>
  </si>
  <si>
    <t>光復節</t>
    <phoneticPr fontId="1" type="noConversion"/>
  </si>
  <si>
    <t>國父誕辰</t>
    <phoneticPr fontId="1" type="noConversion"/>
  </si>
  <si>
    <t>行憲紀念日</t>
    <phoneticPr fontId="1" type="noConversion"/>
  </si>
  <si>
    <t>不列入</t>
    <phoneticPr fontId="1" type="noConversion"/>
  </si>
  <si>
    <t>卷三P384</t>
    <phoneticPr fontId="1" type="noConversion"/>
  </si>
  <si>
    <t>卷三P388</t>
    <phoneticPr fontId="1" type="noConversion"/>
  </si>
  <si>
    <t>V</t>
    <phoneticPr fontId="1" type="noConversion"/>
  </si>
  <si>
    <t>卷三P392</t>
    <phoneticPr fontId="1" type="noConversion"/>
  </si>
  <si>
    <t>卷三P396</t>
    <phoneticPr fontId="1" type="noConversion"/>
  </si>
  <si>
    <t>必休</t>
    <phoneticPr fontId="1" type="noConversion"/>
  </si>
  <si>
    <t>必休8</t>
    <phoneticPr fontId="1" type="noConversion"/>
  </si>
  <si>
    <t>瑞康總公司</t>
    <phoneticPr fontId="1" type="noConversion"/>
  </si>
  <si>
    <t>國定假日</t>
    <phoneticPr fontId="1" type="noConversion"/>
  </si>
  <si>
    <t>小計</t>
    <phoneticPr fontId="1" type="noConversion"/>
  </si>
  <si>
    <t>國父誕辰紀念日</t>
  </si>
  <si>
    <t>行憲紀念日</t>
  </si>
  <si>
    <t>編號</t>
    <phoneticPr fontId="1" type="noConversion"/>
  </si>
  <si>
    <t>日期</t>
    <phoneticPr fontId="1" type="noConversion"/>
  </si>
  <si>
    <t>工作經過
時間</t>
    <phoneticPr fontId="1" type="noConversion"/>
  </si>
  <si>
    <t>延長工時時數（4/3）</t>
    <phoneticPr fontId="1" type="noConversion"/>
  </si>
  <si>
    <t>延長工時時數（5/3）</t>
    <phoneticPr fontId="1" type="noConversion"/>
  </si>
  <si>
    <t>加班費</t>
    <phoneticPr fontId="1" type="noConversion"/>
  </si>
  <si>
    <t>例假日出勤工資</t>
    <phoneticPr fontId="1" type="noConversion"/>
  </si>
  <si>
    <t>國定假日
出勤工資</t>
    <phoneticPr fontId="1" type="noConversion"/>
  </si>
  <si>
    <t>徐淑芬</t>
    <phoneticPr fontId="1" type="noConversion"/>
  </si>
  <si>
    <t>卷三P342</t>
    <phoneticPr fontId="1" type="noConversion"/>
  </si>
  <si>
    <t>必休</t>
    <phoneticPr fontId="1" type="noConversion"/>
  </si>
  <si>
    <t>休3</t>
    <phoneticPr fontId="1" type="noConversion"/>
  </si>
  <si>
    <t>卷三P348</t>
    <phoneticPr fontId="1" type="noConversion"/>
  </si>
  <si>
    <t>除夕</t>
    <phoneticPr fontId="1" type="noConversion"/>
  </si>
  <si>
    <t>初一</t>
    <phoneticPr fontId="1" type="noConversion"/>
  </si>
  <si>
    <t>V</t>
    <phoneticPr fontId="1" type="noConversion"/>
  </si>
  <si>
    <t>初二</t>
    <phoneticPr fontId="1" type="noConversion"/>
  </si>
  <si>
    <t>初三</t>
    <phoneticPr fontId="1" type="noConversion"/>
  </si>
  <si>
    <t>兒童節</t>
    <phoneticPr fontId="1" type="noConversion"/>
  </si>
  <si>
    <t>清明</t>
    <phoneticPr fontId="1" type="noConversion"/>
  </si>
  <si>
    <t>卷三P353</t>
    <phoneticPr fontId="1" type="noConversion"/>
  </si>
  <si>
    <t>必休</t>
    <phoneticPr fontId="1" type="noConversion"/>
  </si>
  <si>
    <t>必休6</t>
    <phoneticPr fontId="1" type="noConversion"/>
  </si>
  <si>
    <t>休1</t>
    <phoneticPr fontId="1" type="noConversion"/>
  </si>
  <si>
    <t>1月</t>
    <phoneticPr fontId="1" type="noConversion"/>
  </si>
  <si>
    <t>卷三P357</t>
    <phoneticPr fontId="1" type="noConversion"/>
  </si>
  <si>
    <t>3月</t>
    <phoneticPr fontId="1" type="noConversion"/>
  </si>
  <si>
    <t>卷三P361</t>
    <phoneticPr fontId="1" type="noConversion"/>
  </si>
  <si>
    <t>必休5</t>
    <phoneticPr fontId="1" type="noConversion"/>
  </si>
  <si>
    <t>4月</t>
    <phoneticPr fontId="1" type="noConversion"/>
  </si>
  <si>
    <t>5月</t>
    <phoneticPr fontId="1" type="noConversion"/>
  </si>
  <si>
    <t>卷三P369</t>
    <phoneticPr fontId="1" type="noConversion"/>
  </si>
  <si>
    <t>6月</t>
    <phoneticPr fontId="1" type="noConversion"/>
  </si>
  <si>
    <t>卷三P374</t>
    <phoneticPr fontId="1" type="noConversion"/>
  </si>
  <si>
    <t>休2</t>
    <phoneticPr fontId="1" type="noConversion"/>
  </si>
  <si>
    <t>必休3</t>
    <phoneticPr fontId="1" type="noConversion"/>
  </si>
  <si>
    <t>7月</t>
    <phoneticPr fontId="1" type="noConversion"/>
  </si>
  <si>
    <t>卷三P378</t>
    <phoneticPr fontId="1" type="noConversion"/>
  </si>
  <si>
    <t>卷三P381</t>
    <phoneticPr fontId="1" type="noConversion"/>
  </si>
  <si>
    <t>1/15-2/11變形工時小計</t>
    <phoneticPr fontId="1" type="noConversion"/>
  </si>
  <si>
    <t>2/12-3/10變形工時小計</t>
    <phoneticPr fontId="1" type="noConversion"/>
  </si>
  <si>
    <t>4/8-5/5變形工時小計</t>
    <phoneticPr fontId="1" type="noConversion"/>
  </si>
  <si>
    <t>5/6-6/2變形工時小計</t>
    <phoneticPr fontId="1" type="noConversion"/>
  </si>
  <si>
    <t>6/3-6/30變形工時小計</t>
    <phoneticPr fontId="1" type="noConversion"/>
  </si>
  <si>
    <t>7/1-7/28變形工時小計</t>
    <phoneticPr fontId="1" type="noConversion"/>
  </si>
  <si>
    <t>8/26-9/22變形工時小計</t>
    <phoneticPr fontId="1" type="noConversion"/>
  </si>
  <si>
    <t>9/23-10/20變形工時小計</t>
    <phoneticPr fontId="1" type="noConversion"/>
  </si>
  <si>
    <t>11/18-12/15變形工時小計</t>
    <phoneticPr fontId="1" type="noConversion"/>
  </si>
  <si>
    <t>10/21-11/17變形工時小計</t>
    <phoneticPr fontId="1" type="noConversion"/>
  </si>
  <si>
    <t>延長工時時數(4/3)</t>
    <phoneticPr fontId="1" type="noConversion"/>
  </si>
  <si>
    <t>休4必休7</t>
    <phoneticPr fontId="1" type="noConversion"/>
  </si>
  <si>
    <t>休1年假7</t>
    <phoneticPr fontId="1" type="noConversion"/>
  </si>
  <si>
    <t>3/11-4/7變形工時小計</t>
    <phoneticPr fontId="1" type="noConversion"/>
  </si>
  <si>
    <t>卷三P403</t>
    <phoneticPr fontId="1" type="noConversion"/>
  </si>
  <si>
    <t>南部辦公室</t>
    <phoneticPr fontId="1" type="noConversion"/>
  </si>
  <si>
    <t>南部辦公室</t>
    <phoneticPr fontId="1" type="noConversion"/>
  </si>
  <si>
    <t>卷八P67</t>
    <phoneticPr fontId="1" type="noConversion"/>
  </si>
  <si>
    <t>卷八P69</t>
    <phoneticPr fontId="1" type="noConversion"/>
  </si>
  <si>
    <t>瑞康總公司</t>
    <phoneticPr fontId="1" type="noConversion"/>
  </si>
  <si>
    <t>臺灣光復節</t>
    <phoneticPr fontId="1" type="noConversion"/>
  </si>
  <si>
    <t>蔣公誕辰紀念日</t>
    <phoneticPr fontId="1" type="noConversion"/>
  </si>
  <si>
    <t>國父誕辰紀念日</t>
    <phoneticPr fontId="1" type="noConversion"/>
  </si>
  <si>
    <t>必休</t>
    <phoneticPr fontId="1" type="noConversion"/>
  </si>
  <si>
    <t>休4年假1</t>
    <phoneticPr fontId="1" type="noConversion"/>
  </si>
  <si>
    <t>休4必休2</t>
    <phoneticPr fontId="1" type="noConversion"/>
  </si>
  <si>
    <t>休4必休1</t>
    <phoneticPr fontId="1" type="noConversion"/>
  </si>
  <si>
    <t>休3必休15</t>
    <phoneticPr fontId="1" type="noConversion"/>
  </si>
  <si>
    <t>休5必休4</t>
    <phoneticPr fontId="1" type="noConversion"/>
  </si>
  <si>
    <t>休4</t>
    <phoneticPr fontId="1" type="noConversion"/>
  </si>
  <si>
    <t>休5必休1</t>
    <phoneticPr fontId="1" type="noConversion"/>
  </si>
  <si>
    <t>休1年假8</t>
    <phoneticPr fontId="1" type="noConversion"/>
  </si>
  <si>
    <t>7/29-8/25變形工時小計</t>
    <phoneticPr fontId="1" type="noConversion"/>
  </si>
  <si>
    <t>瑞康總公司</t>
    <phoneticPr fontId="1" type="noConversion"/>
  </si>
  <si>
    <t>休7</t>
    <phoneticPr fontId="1" type="noConversion"/>
  </si>
  <si>
    <t>休6</t>
    <phoneticPr fontId="1" type="noConversion"/>
  </si>
  <si>
    <t>卷八P73</t>
    <phoneticPr fontId="1" type="noConversion"/>
  </si>
  <si>
    <t>桃園開會用</t>
  </si>
  <si>
    <t>桃園開會用</t>
    <phoneticPr fontId="1" type="noConversion"/>
  </si>
  <si>
    <t>瑞康開會</t>
  </si>
  <si>
    <t>瑞康總公司</t>
    <phoneticPr fontId="1" type="noConversion"/>
  </si>
  <si>
    <t>卷三P504</t>
    <phoneticPr fontId="1" type="noConversion"/>
  </si>
  <si>
    <t>卷三P505</t>
    <phoneticPr fontId="1" type="noConversion"/>
  </si>
  <si>
    <t>卷四P315</t>
    <phoneticPr fontId="1" type="noConversion"/>
  </si>
  <si>
    <t>卷八P75</t>
    <phoneticPr fontId="1" type="noConversion"/>
  </si>
  <si>
    <t>桃園開會用</t>
    <phoneticPr fontId="1" type="noConversion"/>
  </si>
  <si>
    <t>桃園開會用</t>
    <phoneticPr fontId="1" type="noConversion"/>
  </si>
  <si>
    <t>休6</t>
    <phoneticPr fontId="1" type="noConversion"/>
  </si>
  <si>
    <t>中部辦公室</t>
    <phoneticPr fontId="1" type="noConversion"/>
  </si>
  <si>
    <t>休5</t>
    <phoneticPr fontId="1" type="noConversion"/>
  </si>
  <si>
    <t>卷八P77</t>
    <phoneticPr fontId="1" type="noConversion"/>
  </si>
  <si>
    <t>瑞康總公司</t>
    <phoneticPr fontId="1" type="noConversion"/>
  </si>
  <si>
    <t>106年1月</t>
    <phoneticPr fontId="1" type="noConversion"/>
  </si>
  <si>
    <t>休6</t>
    <phoneticPr fontId="1" type="noConversion"/>
  </si>
  <si>
    <t>休8</t>
    <phoneticPr fontId="1" type="noConversion"/>
  </si>
  <si>
    <t>休3必休3</t>
    <phoneticPr fontId="1" type="noConversion"/>
  </si>
  <si>
    <t>休2必休2</t>
    <phoneticPr fontId="1" type="noConversion"/>
  </si>
  <si>
    <t>休12必休2</t>
    <phoneticPr fontId="1" type="noConversion"/>
  </si>
  <si>
    <t>休4必休1</t>
    <phoneticPr fontId="1" type="noConversion"/>
  </si>
  <si>
    <t>休7</t>
    <phoneticPr fontId="1" type="noConversion"/>
  </si>
  <si>
    <t>休11</t>
    <phoneticPr fontId="1" type="noConversion"/>
  </si>
  <si>
    <t>107年1月</t>
    <phoneticPr fontId="1" type="noConversion"/>
  </si>
  <si>
    <t>休2必休7</t>
    <phoneticPr fontId="1" type="noConversion"/>
  </si>
  <si>
    <t>休8必休1</t>
    <phoneticPr fontId="1" type="noConversion"/>
  </si>
  <si>
    <t>休6必休4</t>
    <phoneticPr fontId="1" type="noConversion"/>
  </si>
  <si>
    <t>休</t>
    <phoneticPr fontId="1" type="noConversion"/>
  </si>
  <si>
    <t>休5必休3</t>
    <phoneticPr fontId="1" type="noConversion"/>
  </si>
  <si>
    <t>勞動節</t>
    <phoneticPr fontId="1" type="noConversion"/>
  </si>
  <si>
    <t>12/16-1/12小計</t>
    <phoneticPr fontId="1" type="noConversion"/>
  </si>
  <si>
    <t>1/13-2/9小計</t>
    <phoneticPr fontId="1" type="noConversion"/>
  </si>
  <si>
    <t>2/10-3/9小計</t>
    <phoneticPr fontId="1" type="noConversion"/>
  </si>
  <si>
    <t>3/10-4/6小計</t>
    <phoneticPr fontId="1" type="noConversion"/>
  </si>
  <si>
    <t>4/7-5/4小計</t>
    <phoneticPr fontId="1" type="noConversion"/>
  </si>
  <si>
    <t>5/5-6/1小計</t>
    <phoneticPr fontId="1" type="noConversion"/>
  </si>
  <si>
    <t>6/1-6/28小計</t>
    <phoneticPr fontId="1" type="noConversion"/>
  </si>
  <si>
    <t>5/4-5/31小計</t>
    <phoneticPr fontId="1" type="noConversion"/>
  </si>
  <si>
    <t>4/6-5/3小計</t>
    <phoneticPr fontId="1" type="noConversion"/>
  </si>
  <si>
    <t>3/9-4/5小計</t>
    <phoneticPr fontId="1" type="noConversion"/>
  </si>
  <si>
    <t>2/9-3/8小計</t>
    <phoneticPr fontId="1" type="noConversion"/>
  </si>
  <si>
    <t>1/12-2/8小計</t>
    <phoneticPr fontId="1" type="noConversion"/>
  </si>
  <si>
    <t>12/15-1/11小計</t>
    <phoneticPr fontId="1" type="noConversion"/>
  </si>
  <si>
    <t>11/17-12/14小計</t>
    <phoneticPr fontId="1" type="noConversion"/>
  </si>
  <si>
    <t>10/20-11/16小計</t>
    <phoneticPr fontId="1" type="noConversion"/>
  </si>
  <si>
    <t>9/22-10/19小計</t>
    <phoneticPr fontId="1" type="noConversion"/>
  </si>
  <si>
    <t>8/25-9/21小計</t>
    <phoneticPr fontId="1" type="noConversion"/>
  </si>
  <si>
    <t>7/28-8/24小計</t>
    <phoneticPr fontId="1" type="noConversion"/>
  </si>
  <si>
    <t>6/30-7/27小計</t>
    <phoneticPr fontId="1" type="noConversion"/>
  </si>
  <si>
    <t>6/2-6/29小計</t>
    <phoneticPr fontId="1" type="noConversion"/>
  </si>
  <si>
    <t>無打卡資料</t>
    <phoneticPr fontId="1" type="noConversion"/>
  </si>
  <si>
    <t>休</t>
    <phoneticPr fontId="1" type="noConversion"/>
  </si>
  <si>
    <t>休8必休4</t>
    <phoneticPr fontId="1" type="noConversion"/>
  </si>
  <si>
    <t>休</t>
    <phoneticPr fontId="1" type="noConversion"/>
  </si>
  <si>
    <t>休</t>
    <phoneticPr fontId="1" type="noConversion"/>
  </si>
  <si>
    <t>休</t>
    <phoneticPr fontId="1" type="noConversion"/>
  </si>
  <si>
    <t>必休</t>
    <phoneticPr fontId="1" type="noConversion"/>
  </si>
  <si>
    <t>休</t>
    <phoneticPr fontId="1" type="noConversion"/>
  </si>
  <si>
    <t>休7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</si>
  <si>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</si>
  <si>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</si>
  <si>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</si>
  <si>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</si>
  <si>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</si>
  <si>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</si>
  <si>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</si>
  <si>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</si>
  <si>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加班時數</t>
    <phoneticPr fontId="1" type="noConversion"/>
  </si>
  <si>
    <t>休1</t>
    <phoneticPr fontId="1" type="noConversion"/>
  </si>
  <si>
    <t>瑞康總公司</t>
    <phoneticPr fontId="1" type="noConversion"/>
  </si>
  <si>
    <t>卷三P366</t>
    <phoneticPr fontId="1" type="noConversion"/>
  </si>
  <si>
    <t>例假日出勤工資</t>
    <phoneticPr fontId="1" type="noConversion"/>
  </si>
  <si>
    <t>國定假日出勤</t>
    <phoneticPr fontId="1" type="noConversion"/>
  </si>
  <si>
    <t>國定假日出勤工資</t>
    <phoneticPr fontId="1" type="noConversion"/>
  </si>
  <si>
    <t>例假日出勤</t>
    <phoneticPr fontId="1" type="noConversion"/>
  </si>
  <si>
    <t>休息日出勤</t>
    <phoneticPr fontId="1" type="noConversion"/>
  </si>
  <si>
    <t>休息日出勤工資</t>
    <phoneticPr fontId="1" type="noConversion"/>
  </si>
  <si>
    <t>加班時數</t>
    <phoneticPr fontId="1" type="noConversion"/>
  </si>
  <si>
    <t>休息日出勤</t>
    <phoneticPr fontId="1" type="noConversion"/>
  </si>
  <si>
    <t>休息日出勤工資</t>
    <phoneticPr fontId="1" type="noConversion"/>
  </si>
  <si>
    <t>小計</t>
    <phoneticPr fontId="1" type="noConversion"/>
  </si>
  <si>
    <t>休5</t>
    <phoneticPr fontId="1" type="noConversion"/>
  </si>
  <si>
    <t>休7</t>
    <phoneticPr fontId="1" type="noConversion"/>
  </si>
  <si>
    <t>休1</t>
    <phoneticPr fontId="1" type="noConversion"/>
  </si>
  <si>
    <t>休0</t>
    <phoneticPr fontId="1" type="noConversion"/>
  </si>
  <si>
    <t>休2</t>
    <phoneticPr fontId="1" type="noConversion"/>
  </si>
  <si>
    <t>休1</t>
    <phoneticPr fontId="1" type="noConversion"/>
  </si>
  <si>
    <t>休5</t>
    <phoneticPr fontId="1" type="noConversion"/>
  </si>
  <si>
    <t>休0</t>
    <phoneticPr fontId="1" type="noConversion"/>
  </si>
  <si>
    <t>休4</t>
    <phoneticPr fontId="1" type="noConversion"/>
  </si>
  <si>
    <t>V</t>
    <phoneticPr fontId="1" type="noConversion"/>
  </si>
  <si>
    <t>V</t>
    <phoneticPr fontId="1" type="noConversion"/>
  </si>
  <si>
    <t>休1</t>
    <phoneticPr fontId="1" type="noConversion"/>
  </si>
  <si>
    <t>扣除例假日、國定假日</t>
    <phoneticPr fontId="1" type="noConversion"/>
  </si>
  <si>
    <t>休1</t>
    <phoneticPr fontId="1" type="noConversion"/>
  </si>
  <si>
    <t>休3</t>
    <phoneticPr fontId="1" type="noConversion"/>
  </si>
  <si>
    <t>228紀念日→3/7</t>
    <phoneticPr fontId="1" type="noConversion"/>
  </si>
  <si>
    <t>休6</t>
    <phoneticPr fontId="1" type="noConversion"/>
  </si>
  <si>
    <t>青年節→3/9</t>
    <phoneticPr fontId="1" type="noConversion"/>
  </si>
  <si>
    <t>休2</t>
    <phoneticPr fontId="1" type="noConversion"/>
  </si>
  <si>
    <t>休1</t>
    <phoneticPr fontId="1" type="noConversion"/>
  </si>
  <si>
    <t>勞動節→5/12</t>
    <phoneticPr fontId="1" type="noConversion"/>
  </si>
  <si>
    <t>端午節→6/24</t>
    <phoneticPr fontId="1" type="noConversion"/>
  </si>
  <si>
    <t>休1</t>
    <phoneticPr fontId="1" type="noConversion"/>
  </si>
  <si>
    <t>V</t>
    <phoneticPr fontId="1" type="noConversion"/>
  </si>
  <si>
    <t>元旦→1/23</t>
    <phoneticPr fontId="1" type="noConversion"/>
  </si>
  <si>
    <t>開國紀念日之翌日→1/24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</si>
  <si>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</si>
  <si>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</si>
  <si>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</si>
  <si>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</si>
  <si>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清明→1/8</t>
    <phoneticPr fontId="1" type="noConversion"/>
  </si>
  <si>
    <t>勞動節→1/10</t>
    <phoneticPr fontId="1" type="noConversion"/>
  </si>
  <si>
    <t>V</t>
    <phoneticPr fontId="1" type="noConversion"/>
  </si>
  <si>
    <t>中秋節→11/27</t>
    <phoneticPr fontId="1" type="noConversion"/>
  </si>
  <si>
    <t>國慶日→11/28</t>
    <phoneticPr fontId="1" type="noConversion"/>
  </si>
  <si>
    <t>元旦→1/4</t>
    <phoneticPr fontId="1" type="noConversion"/>
  </si>
  <si>
    <t>除夕→2/6</t>
    <phoneticPr fontId="1" type="noConversion"/>
  </si>
  <si>
    <t>初一→4/27</t>
    <phoneticPr fontId="1" type="noConversion"/>
  </si>
  <si>
    <t>初二→5/24</t>
    <phoneticPr fontId="1" type="noConversion"/>
  </si>
  <si>
    <t>初三→5/25</t>
    <phoneticPr fontId="1" type="noConversion"/>
  </si>
  <si>
    <t>228紀念日→1/6</t>
    <phoneticPr fontId="1" type="noConversion"/>
  </si>
  <si>
    <t>V</t>
    <phoneticPr fontId="1" type="noConversion"/>
  </si>
  <si>
    <t>初一→5/30</t>
    <phoneticPr fontId="1" type="noConversion"/>
  </si>
  <si>
    <t>除夕→2/5</t>
    <phoneticPr fontId="1" type="noConversion"/>
  </si>
  <si>
    <t>初二→6/14</t>
    <phoneticPr fontId="1" type="noConversion"/>
  </si>
  <si>
    <t>初三→6/15</t>
    <phoneticPr fontId="1" type="noConversion"/>
  </si>
  <si>
    <t>元旦→2/8</t>
    <phoneticPr fontId="1" type="noConversion"/>
  </si>
  <si>
    <t>除夕→2/9</t>
    <phoneticPr fontId="1" type="noConversion"/>
  </si>
  <si>
    <t>初一→2/10</t>
    <phoneticPr fontId="1" type="noConversion"/>
  </si>
  <si>
    <t>初三→7/4</t>
    <phoneticPr fontId="1" type="noConversion"/>
  </si>
  <si>
    <t>初二→7/3</t>
    <phoneticPr fontId="1" type="noConversion"/>
  </si>
  <si>
    <t>228紀念日→7/5</t>
    <phoneticPr fontId="1" type="noConversion"/>
  </si>
  <si>
    <t>V</t>
    <phoneticPr fontId="1" type="noConversion"/>
  </si>
  <si>
    <t>兒童清明→7/6</t>
    <phoneticPr fontId="1" type="noConversion"/>
  </si>
  <si>
    <t>兒童清明→7/7</t>
    <phoneticPr fontId="1" type="noConversion"/>
  </si>
  <si>
    <t>勞動節→7/21</t>
    <phoneticPr fontId="1" type="noConversion"/>
  </si>
  <si>
    <t>端午節→7/22</t>
    <phoneticPr fontId="1" type="noConversion"/>
  </si>
  <si>
    <t>中秋節→7/18</t>
    <phoneticPr fontId="1" type="noConversion"/>
  </si>
  <si>
    <t>孔子誕辰紀念日→7/23</t>
    <phoneticPr fontId="1" type="noConversion"/>
  </si>
  <si>
    <t>國慶日→7/24</t>
    <phoneticPr fontId="1" type="noConversion"/>
  </si>
  <si>
    <t>元旦→2/1</t>
    <phoneticPr fontId="1" type="noConversion"/>
  </si>
  <si>
    <t>228紀念日</t>
    <phoneticPr fontId="1" type="noConversion"/>
  </si>
  <si>
    <t>扣除例假日、休息日、國定假日</t>
    <phoneticPr fontId="1" type="noConversion"/>
  </si>
  <si>
    <t>V</t>
    <phoneticPr fontId="1" type="noConversion"/>
  </si>
  <si>
    <t>V</t>
    <phoneticPr fontId="1" type="noConversion"/>
  </si>
  <si>
    <t>扣除例假日、休息日、國定假日總計</t>
    <phoneticPr fontId="1" type="noConversion"/>
  </si>
  <si>
    <t>扣除例假日、國定假日總計</t>
    <phoneticPr fontId="1" type="noConversion"/>
  </si>
  <si>
    <t>V</t>
    <phoneticPr fontId="1" type="noConversion"/>
  </si>
  <si>
    <t xml:space="preserve">南部辦公室
</t>
    <phoneticPr fontId="1" type="noConversion"/>
  </si>
  <si>
    <t>V</t>
    <phoneticPr fontId="1" type="noConversion"/>
  </si>
  <si>
    <t>V</t>
    <phoneticPr fontId="1" type="noConversion"/>
  </si>
  <si>
    <t>休1</t>
    <phoneticPr fontId="1" type="noConversion"/>
  </si>
  <si>
    <t>超過84小時部分加班費</t>
    <phoneticPr fontId="1" type="noConversion"/>
  </si>
  <si>
    <t>超過160小時部分延長工時時數（4/3）</t>
    <phoneticPr fontId="1" type="noConversion"/>
  </si>
  <si>
    <t>超過160小時部分延長工時時數（5/3）</t>
    <phoneticPr fontId="1" type="noConversion"/>
  </si>
  <si>
    <t>超過160小時部分加班費</t>
    <phoneticPr fontId="1" type="noConversion"/>
  </si>
  <si>
    <t>休息時間（4.5小時扣0.5，9小時以上扣1.5）</t>
    <phoneticPr fontId="1" type="noConversion"/>
  </si>
  <si>
    <t>休息時間(4.5小時扣0.5，9小時以上扣1.5)</t>
    <phoneticPr fontId="1" type="noConversion"/>
  </si>
  <si>
    <t>超過84小時部分延長工時時數（1/3）</t>
    <phoneticPr fontId="1" type="noConversion"/>
  </si>
  <si>
    <t>超過84小時部分延長工時時數（2/3）</t>
    <phoneticPr fontId="1" type="noConversion"/>
  </si>
  <si>
    <t>兒童節清明</t>
    <phoneticPr fontId="1" type="noConversion"/>
  </si>
  <si>
    <t>行憲紀念日</t>
    <phoneticPr fontId="1" type="noConversion"/>
  </si>
  <si>
    <t xml:space="preserve">蔣公誕辰
</t>
    <phoneticPr fontId="1" type="noConversion"/>
  </si>
  <si>
    <t>總計</t>
    <phoneticPr fontId="1" type="noConversion"/>
  </si>
  <si>
    <t>總計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</si>
</sst>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6" formatCode="[$-404]e&quot;年&quot;m&quot;月&quot;d&quot;日&quot;\ aaaa"/>
    <numFmt numFmtId="177" formatCode="h:mm:ss;@"/>
    <numFmt numFmtId="178" formatCode="00&quot;:&quot;00&quot;:&quot;00"/>
    <numFmt numFmtId="179" formatCode="_-* #,##0_-;\-* #,##0_-;_-* &quot;-&quot;??_-;_-@_-"/>
    <numFmt numFmtId="180" formatCode="0_);[Red]\(0\)"/>
    <numFmt numFmtId="181" formatCode="0.0_);[Red]\(0.0\)"/>
    <numFmt numFmtId="182" formatCode="#,##0;[Red]#,##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4" xfId="0" applyFont="1" applyFill="1" applyBorder="1" applyAlignment="1">
      <alignment horizontal="center" vertical="center"/>
    </xf>
    <xf numFmtId="176" fontId="2" fillId="4" borderId="5" xfId="0" applyNumberFormat="1" applyFont="1" applyFill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177" fontId="2" fillId="0" borderId="5" xfId="0" applyNumberFormat="1" applyFont="1" applyBorder="1">
      <alignment vertical="center"/>
    </xf>
    <xf numFmtId="0" fontId="2" fillId="0" borderId="6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176" fontId="2" fillId="5" borderId="6" xfId="0" applyNumberFormat="1" applyFont="1" applyFill="1" applyBorder="1">
      <alignment vertical="center"/>
    </xf>
    <xf numFmtId="21" fontId="2" fillId="5" borderId="6" xfId="0" applyNumberFormat="1" applyFont="1" applyFill="1" applyBorder="1">
      <alignment vertical="center"/>
    </xf>
    <xf numFmtId="177" fontId="2" fillId="5" borderId="5" xfId="0" applyNumberFormat="1" applyFont="1" applyFill="1" applyBorder="1">
      <alignment vertical="center"/>
    </xf>
    <xf numFmtId="0" fontId="2" fillId="5" borderId="6" xfId="0" applyFont="1" applyFill="1" applyBorder="1">
      <alignment vertical="center"/>
    </xf>
    <xf numFmtId="176" fontId="2" fillId="4" borderId="6" xfId="0" applyNumberFormat="1" applyFont="1" applyFill="1" applyBorder="1">
      <alignment vertical="center"/>
    </xf>
    <xf numFmtId="21" fontId="2" fillId="0" borderId="6" xfId="0" applyNumberFormat="1" applyFont="1" applyBorder="1">
      <alignment vertical="center"/>
    </xf>
    <xf numFmtId="21" fontId="2" fillId="5" borderId="8" xfId="0" applyNumberFormat="1" applyFont="1" applyFill="1" applyBorder="1" applyAlignment="1">
      <alignment horizontal="center" vertical="center"/>
    </xf>
    <xf numFmtId="21" fontId="2" fillId="5" borderId="9" xfId="0" applyNumberFormat="1" applyFont="1" applyFill="1" applyBorder="1" applyAlignment="1">
      <alignment horizontal="center" vertical="center"/>
    </xf>
    <xf numFmtId="0" fontId="2" fillId="6" borderId="0" xfId="0" applyFont="1" applyFill="1">
      <alignment vertical="center"/>
    </xf>
    <xf numFmtId="176" fontId="2" fillId="4" borderId="10" xfId="0" applyNumberFormat="1" applyFont="1" applyFill="1" applyBorder="1">
      <alignment vertical="center"/>
    </xf>
    <xf numFmtId="21" fontId="2" fillId="0" borderId="5" xfId="0" applyNumberFormat="1" applyFont="1" applyBorder="1" applyAlignment="1">
      <alignment vertical="center"/>
    </xf>
    <xf numFmtId="176" fontId="2" fillId="0" borderId="10" xfId="0" applyNumberFormat="1" applyFont="1" applyFill="1" applyBorder="1">
      <alignment vertical="center"/>
    </xf>
    <xf numFmtId="21" fontId="2" fillId="0" borderId="6" xfId="0" applyNumberFormat="1" applyFont="1" applyBorder="1" applyAlignment="1">
      <alignment vertical="center"/>
    </xf>
    <xf numFmtId="0" fontId="2" fillId="0" borderId="9" xfId="0" applyFont="1" applyBorder="1">
      <alignment vertical="center"/>
    </xf>
    <xf numFmtId="0" fontId="2" fillId="0" borderId="0" xfId="0" applyFont="1" applyFill="1">
      <alignment vertical="center"/>
    </xf>
    <xf numFmtId="21" fontId="2" fillId="7" borderId="6" xfId="0" applyNumberFormat="1" applyFont="1" applyFill="1" applyBorder="1">
      <alignment vertical="center"/>
    </xf>
    <xf numFmtId="21" fontId="2" fillId="0" borderId="9" xfId="0" applyNumberFormat="1" applyFont="1" applyBorder="1" applyAlignment="1">
      <alignment vertical="center"/>
    </xf>
    <xf numFmtId="21" fontId="2" fillId="0" borderId="6" xfId="0" applyNumberFormat="1" applyFont="1" applyFill="1" applyBorder="1">
      <alignment vertical="center"/>
    </xf>
    <xf numFmtId="177" fontId="2" fillId="0" borderId="6" xfId="0" applyNumberFormat="1" applyFont="1" applyFill="1" applyBorder="1">
      <alignment vertical="center"/>
    </xf>
    <xf numFmtId="21" fontId="2" fillId="0" borderId="6" xfId="0" applyNumberFormat="1" applyFont="1" applyFill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21" fontId="2" fillId="7" borderId="6" xfId="0" applyNumberFormat="1" applyFont="1" applyFill="1" applyBorder="1" applyAlignment="1">
      <alignment vertical="center"/>
    </xf>
    <xf numFmtId="178" fontId="2" fillId="0" borderId="6" xfId="0" applyNumberFormat="1" applyFont="1" applyBorder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179" fontId="2" fillId="0" borderId="6" xfId="1" applyNumberFormat="1" applyFont="1" applyBorder="1">
      <alignment vertical="center"/>
    </xf>
    <xf numFmtId="0" fontId="2" fillId="3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21" fontId="2" fillId="0" borderId="5" xfId="0" applyNumberFormat="1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21" fontId="2" fillId="7" borderId="5" xfId="0" applyNumberFormat="1" applyFont="1" applyFill="1" applyBorder="1">
      <alignment vertical="center"/>
    </xf>
    <xf numFmtId="0" fontId="2" fillId="5" borderId="18" xfId="0" applyFont="1" applyFill="1" applyBorder="1">
      <alignment vertical="center"/>
    </xf>
    <xf numFmtId="179" fontId="2" fillId="0" borderId="6" xfId="0" applyNumberFormat="1" applyFont="1" applyBorder="1">
      <alignment vertical="center"/>
    </xf>
    <xf numFmtId="0" fontId="2" fillId="7" borderId="6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176" fontId="2" fillId="0" borderId="11" xfId="0" applyNumberFormat="1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176" fontId="2" fillId="0" borderId="9" xfId="0" applyNumberFormat="1" applyFont="1" applyBorder="1">
      <alignment vertical="center"/>
    </xf>
    <xf numFmtId="176" fontId="2" fillId="4" borderId="9" xfId="0" applyNumberFormat="1" applyFont="1" applyFill="1" applyBorder="1">
      <alignment vertical="center"/>
    </xf>
    <xf numFmtId="178" fontId="2" fillId="10" borderId="5" xfId="0" applyNumberFormat="1" applyFont="1" applyFill="1" applyBorder="1">
      <alignment vertical="center"/>
    </xf>
    <xf numFmtId="176" fontId="2" fillId="4" borderId="22" xfId="0" applyNumberFormat="1" applyFont="1" applyFill="1" applyBorder="1">
      <alignment vertical="center"/>
    </xf>
    <xf numFmtId="0" fontId="2" fillId="5" borderId="6" xfId="0" applyFont="1" applyFill="1" applyBorder="1" applyAlignment="1">
      <alignment vertical="center"/>
    </xf>
    <xf numFmtId="21" fontId="2" fillId="0" borderId="11" xfId="0" applyNumberFormat="1" applyFont="1" applyBorder="1" applyAlignment="1">
      <alignment vertical="center"/>
    </xf>
    <xf numFmtId="178" fontId="2" fillId="10" borderId="6" xfId="0" applyNumberFormat="1" applyFont="1" applyFill="1" applyBorder="1">
      <alignment vertical="center"/>
    </xf>
    <xf numFmtId="179" fontId="2" fillId="0" borderId="5" xfId="0" applyNumberFormat="1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6" xfId="0" applyFont="1" applyFill="1" applyBorder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11" xfId="0" applyFont="1" applyBorder="1">
      <alignment vertical="center"/>
    </xf>
    <xf numFmtId="176" fontId="2" fillId="5" borderId="6" xfId="0" applyNumberFormat="1" applyFont="1" applyFill="1" applyBorder="1" applyAlignment="1">
      <alignment vertical="center"/>
    </xf>
    <xf numFmtId="180" fontId="2" fillId="5" borderId="6" xfId="0" applyNumberFormat="1" applyFont="1" applyFill="1" applyBorder="1" applyAlignment="1">
      <alignment vertical="center"/>
    </xf>
    <xf numFmtId="21" fontId="2" fillId="5" borderId="5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180" fontId="2" fillId="5" borderId="6" xfId="0" applyNumberFormat="1" applyFont="1" applyFill="1" applyBorder="1">
      <alignment vertical="center"/>
    </xf>
    <xf numFmtId="0" fontId="2" fillId="0" borderId="12" xfId="0" applyFont="1" applyBorder="1" applyAlignment="1">
      <alignment vertical="center"/>
    </xf>
    <xf numFmtId="0" fontId="2" fillId="11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21" fontId="2" fillId="0" borderId="5" xfId="0" applyNumberFormat="1" applyFont="1" applyFill="1" applyBorder="1">
      <alignment vertical="center"/>
    </xf>
    <xf numFmtId="0" fontId="2" fillId="0" borderId="15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2" fillId="5" borderId="9" xfId="0" applyNumberFormat="1" applyFont="1" applyFill="1" applyBorder="1">
      <alignment vertical="center"/>
    </xf>
    <xf numFmtId="176" fontId="2" fillId="12" borderId="10" xfId="0" applyNumberFormat="1" applyFont="1" applyFill="1" applyBorder="1">
      <alignment vertical="center"/>
    </xf>
    <xf numFmtId="21" fontId="2" fillId="12" borderId="6" xfId="0" applyNumberFormat="1" applyFont="1" applyFill="1" applyBorder="1">
      <alignment vertical="center"/>
    </xf>
    <xf numFmtId="0" fontId="2" fillId="12" borderId="6" xfId="0" applyFont="1" applyFill="1" applyBorder="1">
      <alignment vertical="center"/>
    </xf>
    <xf numFmtId="0" fontId="2" fillId="12" borderId="5" xfId="0" applyNumberFormat="1" applyFont="1" applyFill="1" applyBorder="1" applyAlignment="1">
      <alignment vertical="center"/>
    </xf>
    <xf numFmtId="0" fontId="2" fillId="12" borderId="5" xfId="0" applyFont="1" applyFill="1" applyBorder="1">
      <alignment vertical="center"/>
    </xf>
    <xf numFmtId="0" fontId="2" fillId="12" borderId="6" xfId="0" applyFont="1" applyFill="1" applyBorder="1" applyAlignment="1">
      <alignment horizontal="center" vertical="center"/>
    </xf>
    <xf numFmtId="21" fontId="2" fillId="12" borderId="6" xfId="0" applyNumberFormat="1" applyFont="1" applyFill="1" applyBorder="1" applyAlignment="1">
      <alignment vertical="center"/>
    </xf>
    <xf numFmtId="176" fontId="2" fillId="12" borderId="6" xfId="0" applyNumberFormat="1" applyFont="1" applyFill="1" applyBorder="1">
      <alignment vertical="center"/>
    </xf>
    <xf numFmtId="21" fontId="2" fillId="12" borderId="5" xfId="0" applyNumberFormat="1" applyFont="1" applyFill="1" applyBorder="1" applyAlignment="1">
      <alignment vertical="center"/>
    </xf>
    <xf numFmtId="177" fontId="2" fillId="12" borderId="5" xfId="0" applyNumberFormat="1" applyFont="1" applyFill="1" applyBorder="1">
      <alignment vertical="center"/>
    </xf>
    <xf numFmtId="177" fontId="2" fillId="12" borderId="6" xfId="0" applyNumberFormat="1" applyFont="1" applyFill="1" applyBorder="1">
      <alignment vertical="center"/>
    </xf>
    <xf numFmtId="49" fontId="2" fillId="12" borderId="6" xfId="0" applyNumberFormat="1" applyFont="1" applyFill="1" applyBorder="1" applyAlignment="1">
      <alignment horizontal="right" vertical="center"/>
    </xf>
    <xf numFmtId="0" fontId="2" fillId="12" borderId="6" xfId="0" applyNumberFormat="1" applyFont="1" applyFill="1" applyBorder="1">
      <alignment vertical="center"/>
    </xf>
    <xf numFmtId="0" fontId="2" fillId="12" borderId="5" xfId="0" applyFont="1" applyFill="1" applyBorder="1" applyAlignment="1">
      <alignment horizontal="center" vertical="center"/>
    </xf>
    <xf numFmtId="21" fontId="2" fillId="13" borderId="6" xfId="0" applyNumberFormat="1" applyFont="1" applyFill="1" applyBorder="1" applyAlignment="1">
      <alignment horizontal="center" vertical="center"/>
    </xf>
    <xf numFmtId="0" fontId="2" fillId="13" borderId="6" xfId="0" applyFont="1" applyFill="1" applyBorder="1">
      <alignment vertical="center"/>
    </xf>
    <xf numFmtId="180" fontId="2" fillId="13" borderId="6" xfId="0" applyNumberFormat="1" applyFont="1" applyFill="1" applyBorder="1">
      <alignment vertical="center"/>
    </xf>
    <xf numFmtId="0" fontId="2" fillId="3" borderId="3" xfId="0" applyFont="1" applyFill="1" applyBorder="1" applyAlignment="1">
      <alignment vertical="center"/>
    </xf>
    <xf numFmtId="0" fontId="2" fillId="9" borderId="11" xfId="0" applyFont="1" applyFill="1" applyBorder="1">
      <alignment vertical="center"/>
    </xf>
    <xf numFmtId="0" fontId="0" fillId="0" borderId="9" xfId="0" applyFont="1" applyBorder="1">
      <alignment vertical="center"/>
    </xf>
    <xf numFmtId="178" fontId="2" fillId="5" borderId="5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78" fontId="2" fillId="5" borderId="10" xfId="0" applyNumberFormat="1" applyFont="1" applyFill="1" applyBorder="1">
      <alignment vertical="center"/>
    </xf>
    <xf numFmtId="178" fontId="2" fillId="5" borderId="11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5" borderId="6" xfId="0" applyNumberFormat="1" applyFont="1" applyFill="1" applyBorder="1" applyAlignment="1">
      <alignment vertical="center" wrapText="1"/>
    </xf>
    <xf numFmtId="0" fontId="2" fillId="14" borderId="7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181" fontId="2" fillId="0" borderId="5" xfId="0" applyNumberFormat="1" applyFont="1" applyBorder="1" applyAlignment="1">
      <alignment vertical="center"/>
    </xf>
    <xf numFmtId="179" fontId="2" fillId="3" borderId="2" xfId="1" applyNumberFormat="1" applyFont="1" applyFill="1" applyBorder="1" applyAlignment="1">
      <alignment vertical="center" wrapText="1"/>
    </xf>
    <xf numFmtId="179" fontId="2" fillId="0" borderId="5" xfId="1" applyNumberFormat="1" applyFont="1" applyBorder="1" applyAlignment="1">
      <alignment vertical="center"/>
    </xf>
    <xf numFmtId="179" fontId="2" fillId="5" borderId="5" xfId="1" applyNumberFormat="1" applyFont="1" applyFill="1" applyBorder="1" applyAlignment="1">
      <alignment vertical="center"/>
    </xf>
    <xf numFmtId="179" fontId="0" fillId="0" borderId="0" xfId="1" applyNumberFormat="1" applyFont="1">
      <alignment vertical="center"/>
    </xf>
    <xf numFmtId="179" fontId="2" fillId="3" borderId="2" xfId="1" applyNumberFormat="1" applyFont="1" applyFill="1" applyBorder="1" applyAlignment="1">
      <alignment horizontal="left" vertical="center" wrapText="1"/>
    </xf>
    <xf numFmtId="179" fontId="2" fillId="0" borderId="5" xfId="1" applyNumberFormat="1" applyFont="1" applyBorder="1">
      <alignment vertical="center"/>
    </xf>
    <xf numFmtId="179" fontId="2" fillId="0" borderId="5" xfId="1" applyNumberFormat="1" applyFont="1" applyBorder="1" applyAlignment="1">
      <alignment horizontal="center" vertical="center" wrapText="1"/>
    </xf>
    <xf numFmtId="179" fontId="2" fillId="0" borderId="6" xfId="1" applyNumberFormat="1" applyFont="1" applyBorder="1" applyAlignment="1">
      <alignment horizontal="center" vertical="center" wrapText="1"/>
    </xf>
    <xf numFmtId="179" fontId="2" fillId="0" borderId="6" xfId="1" applyNumberFormat="1" applyFont="1" applyBorder="1" applyAlignment="1">
      <alignment horizontal="right" vertical="center" wrapText="1"/>
    </xf>
    <xf numFmtId="179" fontId="0" fillId="0" borderId="0" xfId="1" applyNumberFormat="1" applyFont="1" applyAlignment="1">
      <alignment horizontal="right" vertical="center"/>
    </xf>
    <xf numFmtId="179" fontId="2" fillId="0" borderId="5" xfId="1" applyNumberFormat="1" applyFont="1" applyFill="1" applyBorder="1" applyAlignment="1">
      <alignment vertical="center"/>
    </xf>
    <xf numFmtId="181" fontId="2" fillId="5" borderId="5" xfId="0" applyNumberFormat="1" applyFont="1" applyFill="1" applyBorder="1" applyAlignment="1">
      <alignment vertical="center"/>
    </xf>
    <xf numFmtId="0" fontId="2" fillId="5" borderId="5" xfId="0" applyNumberFormat="1" applyFont="1" applyFill="1" applyBorder="1" applyAlignment="1">
      <alignment vertical="center"/>
    </xf>
    <xf numFmtId="21" fontId="2" fillId="0" borderId="6" xfId="0" applyNumberFormat="1" applyFont="1" applyFill="1" applyBorder="1" applyAlignment="1">
      <alignment horizontal="center" vertical="center"/>
    </xf>
    <xf numFmtId="179" fontId="2" fillId="13" borderId="6" xfId="1" applyNumberFormat="1" applyFont="1" applyFill="1" applyBorder="1">
      <alignment vertical="center"/>
    </xf>
    <xf numFmtId="0" fontId="0" fillId="0" borderId="0" xfId="0" applyFont="1">
      <alignment vertical="center"/>
    </xf>
    <xf numFmtId="21" fontId="2" fillId="12" borderId="11" xfId="0" applyNumberFormat="1" applyFont="1" applyFill="1" applyBorder="1" applyAlignment="1">
      <alignment vertical="center"/>
    </xf>
    <xf numFmtId="21" fontId="2" fillId="13" borderId="6" xfId="0" applyNumberFormat="1" applyFont="1" applyFill="1" applyBorder="1" applyAlignment="1">
      <alignment vertical="center"/>
    </xf>
    <xf numFmtId="0" fontId="2" fillId="14" borderId="24" xfId="0" applyFont="1" applyFill="1" applyBorder="1">
      <alignment vertical="center"/>
    </xf>
    <xf numFmtId="179" fontId="2" fillId="0" borderId="6" xfId="1" applyNumberFormat="1" applyFont="1" applyFill="1" applyBorder="1" applyAlignment="1">
      <alignment horizontal="right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right" vertical="center"/>
    </xf>
    <xf numFmtId="179" fontId="2" fillId="5" borderId="6" xfId="1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79" fontId="2" fillId="5" borderId="5" xfId="1" applyNumberFormat="1" applyFont="1" applyFill="1" applyBorder="1" applyAlignment="1">
      <alignment horizontal="center" vertical="center"/>
    </xf>
    <xf numFmtId="179" fontId="2" fillId="5" borderId="6" xfId="1" applyNumberFormat="1" applyFont="1" applyFill="1" applyBorder="1" applyAlignment="1">
      <alignment horizontal="right" vertical="center"/>
    </xf>
    <xf numFmtId="179" fontId="2" fillId="5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179" fontId="2" fillId="0" borderId="5" xfId="1" applyNumberFormat="1" applyFont="1" applyFill="1" applyBorder="1" applyAlignment="1">
      <alignment horizontal="right" vertical="center"/>
    </xf>
    <xf numFmtId="21" fontId="2" fillId="0" borderId="5" xfId="0" applyNumberFormat="1" applyFont="1" applyBorder="1" applyAlignment="1">
      <alignment horizontal="left" vertical="center"/>
    </xf>
    <xf numFmtId="0" fontId="2" fillId="0" borderId="6" xfId="0" applyFont="1" applyFill="1" applyBorder="1" applyAlignment="1">
      <alignment horizontal="right" vertical="center"/>
    </xf>
    <xf numFmtId="0" fontId="0" fillId="0" borderId="6" xfId="0" applyFont="1" applyBorder="1">
      <alignment vertical="center"/>
    </xf>
    <xf numFmtId="0" fontId="0" fillId="0" borderId="5" xfId="0" applyFont="1" applyBorder="1">
      <alignment vertical="center"/>
    </xf>
    <xf numFmtId="0" fontId="0" fillId="5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/>
    </xf>
    <xf numFmtId="0" fontId="0" fillId="0" borderId="11" xfId="0" applyFont="1" applyBorder="1">
      <alignment vertical="center"/>
    </xf>
    <xf numFmtId="0" fontId="0" fillId="8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0" fillId="0" borderId="6" xfId="0" applyFont="1" applyFill="1" applyBorder="1">
      <alignment vertical="center"/>
    </xf>
    <xf numFmtId="179" fontId="2" fillId="0" borderId="6" xfId="0" applyNumberFormat="1" applyFont="1" applyFill="1" applyBorder="1">
      <alignment vertical="center"/>
    </xf>
    <xf numFmtId="0" fontId="2" fillId="0" borderId="6" xfId="0" applyFont="1" applyBorder="1" applyAlignment="1">
      <alignment horizontal="left" vertical="center" wrapText="1"/>
    </xf>
    <xf numFmtId="21" fontId="2" fillId="0" borderId="6" xfId="0" applyNumberFormat="1" applyFont="1" applyFill="1" applyBorder="1" applyAlignment="1">
      <alignment vertical="center" wrapText="1"/>
    </xf>
    <xf numFmtId="0" fontId="2" fillId="5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shrinkToFit="1"/>
    </xf>
    <xf numFmtId="179" fontId="2" fillId="0" borderId="5" xfId="0" applyNumberFormat="1" applyFont="1" applyBorder="1">
      <alignment vertical="center"/>
    </xf>
    <xf numFmtId="0" fontId="2" fillId="3" borderId="3" xfId="0" applyFont="1" applyFill="1" applyBorder="1" applyAlignment="1">
      <alignment vertical="center" wrapText="1"/>
    </xf>
    <xf numFmtId="179" fontId="2" fillId="0" borderId="6" xfId="1" applyNumberFormat="1" applyFont="1" applyFill="1" applyBorder="1" applyAlignment="1">
      <alignment vertical="center"/>
    </xf>
    <xf numFmtId="179" fontId="2" fillId="5" borderId="6" xfId="1" applyNumberFormat="1" applyFont="1" applyFill="1" applyBorder="1" applyAlignment="1">
      <alignment vertical="center"/>
    </xf>
    <xf numFmtId="0" fontId="2" fillId="14" borderId="2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79" fontId="2" fillId="0" borderId="16" xfId="0" applyNumberFormat="1" applyFont="1" applyFill="1" applyBorder="1" applyAlignment="1">
      <alignment horizontal="center" vertical="center"/>
    </xf>
    <xf numFmtId="178" fontId="2" fillId="14" borderId="24" xfId="0" applyNumberFormat="1" applyFont="1" applyFill="1" applyBorder="1">
      <alignment vertical="center"/>
    </xf>
    <xf numFmtId="21" fontId="2" fillId="14" borderId="24" xfId="0" applyNumberFormat="1" applyFont="1" applyFill="1" applyBorder="1" applyAlignment="1">
      <alignment vertical="center"/>
    </xf>
    <xf numFmtId="179" fontId="2" fillId="14" borderId="24" xfId="1" applyNumberFormat="1" applyFont="1" applyFill="1" applyBorder="1" applyAlignment="1">
      <alignment horizontal="center" vertical="center"/>
    </xf>
    <xf numFmtId="178" fontId="2" fillId="0" borderId="28" xfId="0" applyNumberFormat="1" applyFont="1" applyFill="1" applyBorder="1">
      <alignment vertical="center"/>
    </xf>
    <xf numFmtId="21" fontId="2" fillId="0" borderId="28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9" fontId="2" fillId="0" borderId="16" xfId="1" applyNumberFormat="1" applyFont="1" applyFill="1" applyBorder="1" applyAlignment="1">
      <alignment horizontal="center" vertical="center"/>
    </xf>
    <xf numFmtId="179" fontId="2" fillId="0" borderId="16" xfId="1" applyNumberFormat="1" applyFont="1" applyFill="1" applyBorder="1" applyAlignment="1">
      <alignment horizontal="right" vertical="center"/>
    </xf>
    <xf numFmtId="182" fontId="2" fillId="0" borderId="16" xfId="0" applyNumberFormat="1" applyFont="1" applyFill="1" applyBorder="1" applyAlignment="1">
      <alignment horizontal="center" vertical="center"/>
    </xf>
    <xf numFmtId="176" fontId="2" fillId="13" borderId="9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/>
    </xf>
    <xf numFmtId="0" fontId="2" fillId="15" borderId="27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176" fontId="2" fillId="14" borderId="29" xfId="0" applyNumberFormat="1" applyFont="1" applyFill="1" applyBorder="1" applyAlignment="1">
      <alignment vertical="center" wrapText="1"/>
    </xf>
    <xf numFmtId="21" fontId="2" fillId="14" borderId="24" xfId="0" applyNumberFormat="1" applyFont="1" applyFill="1" applyBorder="1" applyAlignment="1">
      <alignment horizontal="center" vertical="center"/>
    </xf>
    <xf numFmtId="180" fontId="2" fillId="14" borderId="24" xfId="0" applyNumberFormat="1" applyFont="1" applyFill="1" applyBorder="1">
      <alignment vertical="center"/>
    </xf>
    <xf numFmtId="179" fontId="2" fillId="14" borderId="24" xfId="1" applyNumberFormat="1" applyFont="1" applyFill="1" applyBorder="1">
      <alignment vertical="center"/>
    </xf>
    <xf numFmtId="176" fontId="2" fillId="15" borderId="25" xfId="0" applyNumberFormat="1" applyFont="1" applyFill="1" applyBorder="1" applyAlignment="1">
      <alignment vertical="center" wrapText="1"/>
    </xf>
    <xf numFmtId="21" fontId="2" fillId="15" borderId="28" xfId="0" applyNumberFormat="1" applyFont="1" applyFill="1" applyBorder="1" applyAlignment="1">
      <alignment horizontal="center" vertical="center"/>
    </xf>
    <xf numFmtId="21" fontId="2" fillId="15" borderId="28" xfId="0" applyNumberFormat="1" applyFont="1" applyFill="1" applyBorder="1" applyAlignment="1">
      <alignment vertical="center"/>
    </xf>
    <xf numFmtId="180" fontId="2" fillId="15" borderId="28" xfId="0" applyNumberFormat="1" applyFont="1" applyFill="1" applyBorder="1">
      <alignment vertical="center"/>
    </xf>
    <xf numFmtId="179" fontId="2" fillId="15" borderId="16" xfId="0" applyNumberFormat="1" applyFont="1" applyFill="1" applyBorder="1">
      <alignment vertical="center"/>
    </xf>
    <xf numFmtId="179" fontId="2" fillId="15" borderId="16" xfId="1" applyNumberFormat="1" applyFont="1" applyFill="1" applyBorder="1">
      <alignment vertical="center"/>
    </xf>
    <xf numFmtId="176" fontId="2" fillId="14" borderId="29" xfId="0" applyNumberFormat="1" applyFont="1" applyFill="1" applyBorder="1">
      <alignment vertical="center"/>
    </xf>
    <xf numFmtId="176" fontId="2" fillId="0" borderId="23" xfId="0" applyNumberFormat="1" applyFont="1" applyFill="1" applyBorder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21" fontId="2" fillId="0" borderId="8" xfId="0" applyNumberFormat="1" applyFont="1" applyBorder="1" applyAlignment="1">
      <alignment horizontal="center" vertical="center"/>
    </xf>
    <xf numFmtId="21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21" fontId="2" fillId="12" borderId="8" xfId="0" applyNumberFormat="1" applyFont="1" applyFill="1" applyBorder="1" applyAlignment="1">
      <alignment horizontal="center" vertical="center"/>
    </xf>
    <xf numFmtId="21" fontId="2" fillId="12" borderId="9" xfId="0" applyNumberFormat="1" applyFont="1" applyFill="1" applyBorder="1" applyAlignment="1">
      <alignment horizontal="center" vertical="center"/>
    </xf>
    <xf numFmtId="21" fontId="2" fillId="0" borderId="8" xfId="0" applyNumberFormat="1" applyFont="1" applyFill="1" applyBorder="1" applyAlignment="1">
      <alignment horizontal="center" vertical="center"/>
    </xf>
    <xf numFmtId="21" fontId="2" fillId="0" borderId="9" xfId="0" applyNumberFormat="1" applyFont="1" applyFill="1" applyBorder="1" applyAlignment="1">
      <alignment horizontal="center" vertical="center"/>
    </xf>
    <xf numFmtId="21" fontId="2" fillId="12" borderId="10" xfId="0" applyNumberFormat="1" applyFont="1" applyFill="1" applyBorder="1" applyAlignment="1">
      <alignment horizontal="center" vertical="center"/>
    </xf>
    <xf numFmtId="21" fontId="2" fillId="12" borderId="1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E7E7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91"/>
  <sheetViews>
    <sheetView tabSelected="1" topLeftCell="B1" zoomScale="85" zoomScaleNormal="85" workbookViewId="0">
      <pane ySplit="1" topLeftCell="A478" activePane="bottomLeft" state="frozen"/>
      <selection pane="bottomLeft" activeCell="W491" sqref="W491"/>
    </sheetView>
  </sheetViews>
  <sheetFormatPr defaultRowHeight="16.2" x14ac:dyDescent="0.3"/>
  <cols>
    <col min="1" max="1" width="10.109375" style="129" customWidth="1"/>
    <col min="2" max="2" width="9.88671875" style="129" customWidth="1"/>
    <col min="3" max="3" width="26" style="129" customWidth="1"/>
    <col min="4" max="4" width="12.33203125" style="129" customWidth="1"/>
    <col min="5" max="5" width="13.33203125" style="129" customWidth="1"/>
    <col min="6" max="6" width="11.44140625" style="129" customWidth="1"/>
    <col min="7" max="7" width="11.77734375" style="129" customWidth="1"/>
    <col min="8" max="8" width="8.88671875" style="129" customWidth="1"/>
    <col min="9" max="9" width="9.6640625" style="129" customWidth="1"/>
    <col min="10" max="10" width="7.109375" style="129" customWidth="1"/>
    <col min="11" max="11" width="9.33203125" style="129" customWidth="1"/>
    <col min="12" max="12" width="9.6640625" style="129" customWidth="1"/>
    <col min="13" max="13" width="10.33203125" style="117" customWidth="1"/>
    <col min="14" max="15" width="10.33203125" style="129" customWidth="1"/>
    <col min="16" max="16" width="10.44140625" style="117" customWidth="1"/>
    <col min="17" max="17" width="9" style="129" customWidth="1"/>
    <col min="18" max="18" width="10.33203125" style="117" customWidth="1"/>
    <col min="19" max="19" width="8.109375" style="129" customWidth="1"/>
    <col min="20" max="20" width="12.21875" style="123" customWidth="1"/>
    <col min="21" max="21" width="6.88671875" style="129" customWidth="1"/>
    <col min="22" max="22" width="10.6640625" style="151" customWidth="1"/>
    <col min="23" max="23" width="12.5546875" style="129" customWidth="1"/>
    <col min="24" max="27" width="0" style="129" hidden="1" customWidth="1"/>
    <col min="28" max="16384" width="8.88671875" style="129"/>
  </cols>
  <sheetData>
    <row r="1" spans="1:23" ht="114" thickBot="1" x14ac:dyDescent="0.35">
      <c r="A1" s="53" t="s">
        <v>218</v>
      </c>
      <c r="B1" s="54" t="s">
        <v>210</v>
      </c>
      <c r="C1" s="40" t="s">
        <v>211</v>
      </c>
      <c r="D1" s="3" t="s">
        <v>187</v>
      </c>
      <c r="E1" s="3" t="s">
        <v>8</v>
      </c>
      <c r="F1" s="55" t="s">
        <v>212</v>
      </c>
      <c r="G1" s="4" t="s">
        <v>23</v>
      </c>
      <c r="H1" s="44" t="s">
        <v>445</v>
      </c>
      <c r="I1" s="5" t="s">
        <v>31</v>
      </c>
      <c r="J1" s="5" t="s">
        <v>354</v>
      </c>
      <c r="K1" s="5" t="s">
        <v>213</v>
      </c>
      <c r="L1" s="5" t="s">
        <v>214</v>
      </c>
      <c r="M1" s="114" t="s">
        <v>215</v>
      </c>
      <c r="N1" s="5" t="s">
        <v>446</v>
      </c>
      <c r="O1" s="5" t="s">
        <v>447</v>
      </c>
      <c r="P1" s="114" t="s">
        <v>440</v>
      </c>
      <c r="Q1" s="5" t="s">
        <v>365</v>
      </c>
      <c r="R1" s="114" t="s">
        <v>366</v>
      </c>
      <c r="S1" s="5" t="s">
        <v>10</v>
      </c>
      <c r="T1" s="118" t="s">
        <v>216</v>
      </c>
      <c r="U1" s="4" t="s">
        <v>206</v>
      </c>
      <c r="V1" s="5" t="s">
        <v>217</v>
      </c>
      <c r="W1" s="100" t="s">
        <v>25</v>
      </c>
    </row>
    <row r="2" spans="1:23" x14ac:dyDescent="0.3">
      <c r="A2" s="25" t="s">
        <v>21</v>
      </c>
      <c r="B2" s="56">
        <v>1</v>
      </c>
      <c r="C2" s="57">
        <v>41944</v>
      </c>
      <c r="D2" s="79" t="s">
        <v>34</v>
      </c>
      <c r="E2" s="79" t="s">
        <v>34</v>
      </c>
      <c r="F2" s="27"/>
      <c r="G2" s="141">
        <v>11.5</v>
      </c>
      <c r="H2" s="37">
        <f t="shared" ref="H2:H37" si="0">IF(G2&gt;=9,1.5,0.5)</f>
        <v>1.5</v>
      </c>
      <c r="I2" s="11">
        <f t="shared" ref="I2:I35" si="1">IF((G2="？"),"?",(G2-H2))</f>
        <v>10</v>
      </c>
      <c r="J2" s="11">
        <f t="shared" ref="J2:J35" si="2">IF(I2-8&lt;0,0,(I2-8))</f>
        <v>2</v>
      </c>
      <c r="K2" s="37">
        <f t="shared" ref="K2:K35" si="3">IF(2&lt;J2,2,J2)</f>
        <v>2</v>
      </c>
      <c r="L2" s="10">
        <f t="shared" ref="L2:L35" si="4">J2-K2</f>
        <v>0</v>
      </c>
      <c r="M2" s="115">
        <f>134*4/3*K2+134*5/3*L2</f>
        <v>357.33333333333331</v>
      </c>
      <c r="N2" s="66"/>
      <c r="O2" s="66"/>
      <c r="P2" s="115"/>
      <c r="Q2" s="66"/>
      <c r="R2" s="115"/>
      <c r="S2" s="11"/>
      <c r="T2" s="119"/>
      <c r="U2" s="10"/>
      <c r="V2" s="124"/>
      <c r="W2" s="166"/>
    </row>
    <row r="3" spans="1:23" x14ac:dyDescent="0.3">
      <c r="A3" s="7" t="s">
        <v>219</v>
      </c>
      <c r="B3" s="58">
        <v>2</v>
      </c>
      <c r="C3" s="59">
        <v>41945</v>
      </c>
      <c r="D3" s="34" t="s">
        <v>34</v>
      </c>
      <c r="E3" s="34" t="s">
        <v>34</v>
      </c>
      <c r="F3" s="27"/>
      <c r="G3" s="42">
        <v>11</v>
      </c>
      <c r="H3" s="37">
        <f t="shared" si="0"/>
        <v>1.5</v>
      </c>
      <c r="I3" s="15">
        <f t="shared" si="1"/>
        <v>9.5</v>
      </c>
      <c r="J3" s="11">
        <f t="shared" si="2"/>
        <v>1.5</v>
      </c>
      <c r="K3" s="37">
        <f t="shared" si="3"/>
        <v>1.5</v>
      </c>
      <c r="L3" s="16">
        <f t="shared" si="4"/>
        <v>0</v>
      </c>
      <c r="M3" s="115">
        <f t="shared" ref="M3:M12" si="5">134*4/3*K3+134*5/3*L3</f>
        <v>268</v>
      </c>
      <c r="N3" s="66"/>
      <c r="O3" s="66"/>
      <c r="P3" s="115"/>
      <c r="Q3" s="66"/>
      <c r="R3" s="115"/>
      <c r="S3" s="15"/>
      <c r="T3" s="43"/>
      <c r="U3" s="16"/>
      <c r="V3" s="163"/>
      <c r="W3" s="105"/>
    </row>
    <row r="4" spans="1:23" x14ac:dyDescent="0.3">
      <c r="A4" s="198"/>
      <c r="B4" s="56">
        <v>3</v>
      </c>
      <c r="C4" s="59">
        <v>41946</v>
      </c>
      <c r="D4" s="34" t="s">
        <v>34</v>
      </c>
      <c r="E4" s="34" t="s">
        <v>34</v>
      </c>
      <c r="F4" s="27"/>
      <c r="G4" s="42">
        <v>11</v>
      </c>
      <c r="H4" s="37">
        <f t="shared" si="0"/>
        <v>1.5</v>
      </c>
      <c r="I4" s="15">
        <f t="shared" si="1"/>
        <v>9.5</v>
      </c>
      <c r="J4" s="11">
        <f t="shared" si="2"/>
        <v>1.5</v>
      </c>
      <c r="K4" s="37">
        <f t="shared" si="3"/>
        <v>1.5</v>
      </c>
      <c r="L4" s="16">
        <f t="shared" si="4"/>
        <v>0</v>
      </c>
      <c r="M4" s="115">
        <f t="shared" si="5"/>
        <v>268</v>
      </c>
      <c r="N4" s="66"/>
      <c r="O4" s="66"/>
      <c r="P4" s="115"/>
      <c r="Q4" s="66"/>
      <c r="R4" s="115"/>
      <c r="S4" s="15"/>
      <c r="T4" s="43"/>
      <c r="U4" s="16"/>
      <c r="V4" s="163"/>
      <c r="W4" s="105"/>
    </row>
    <row r="5" spans="1:23" x14ac:dyDescent="0.3">
      <c r="A5" s="198"/>
      <c r="B5" s="58">
        <v>4</v>
      </c>
      <c r="C5" s="59">
        <v>41947</v>
      </c>
      <c r="D5" s="34" t="s">
        <v>34</v>
      </c>
      <c r="E5" s="34" t="s">
        <v>34</v>
      </c>
      <c r="F5" s="27"/>
      <c r="G5" s="42">
        <v>11</v>
      </c>
      <c r="H5" s="37">
        <f t="shared" si="0"/>
        <v>1.5</v>
      </c>
      <c r="I5" s="15">
        <f t="shared" si="1"/>
        <v>9.5</v>
      </c>
      <c r="J5" s="11">
        <f t="shared" si="2"/>
        <v>1.5</v>
      </c>
      <c r="K5" s="37">
        <f t="shared" si="3"/>
        <v>1.5</v>
      </c>
      <c r="L5" s="16">
        <f t="shared" si="4"/>
        <v>0</v>
      </c>
      <c r="M5" s="115">
        <f t="shared" si="5"/>
        <v>268</v>
      </c>
      <c r="N5" s="66"/>
      <c r="O5" s="66"/>
      <c r="P5" s="115"/>
      <c r="Q5" s="66"/>
      <c r="R5" s="115"/>
      <c r="S5" s="15"/>
      <c r="T5" s="43"/>
      <c r="U5" s="16"/>
      <c r="V5" s="163"/>
      <c r="W5" s="105"/>
    </row>
    <row r="6" spans="1:23" x14ac:dyDescent="0.3">
      <c r="A6" s="198"/>
      <c r="B6" s="56">
        <v>5</v>
      </c>
      <c r="C6" s="59">
        <v>41948</v>
      </c>
      <c r="D6" s="34" t="s">
        <v>34</v>
      </c>
      <c r="E6" s="34" t="s">
        <v>34</v>
      </c>
      <c r="F6" s="27"/>
      <c r="G6" s="42">
        <v>11</v>
      </c>
      <c r="H6" s="37">
        <f t="shared" si="0"/>
        <v>1.5</v>
      </c>
      <c r="I6" s="15">
        <f t="shared" si="1"/>
        <v>9.5</v>
      </c>
      <c r="J6" s="11">
        <f t="shared" si="2"/>
        <v>1.5</v>
      </c>
      <c r="K6" s="37">
        <f t="shared" si="3"/>
        <v>1.5</v>
      </c>
      <c r="L6" s="16">
        <f t="shared" si="4"/>
        <v>0</v>
      </c>
      <c r="M6" s="115">
        <f t="shared" si="5"/>
        <v>268</v>
      </c>
      <c r="N6" s="66"/>
      <c r="O6" s="66"/>
      <c r="P6" s="115"/>
      <c r="Q6" s="66"/>
      <c r="R6" s="115"/>
      <c r="S6" s="15" t="s">
        <v>377</v>
      </c>
      <c r="T6" s="133">
        <v>1337</v>
      </c>
      <c r="U6" s="16"/>
      <c r="V6" s="163"/>
      <c r="W6" s="105"/>
    </row>
    <row r="7" spans="1:23" x14ac:dyDescent="0.3">
      <c r="A7" s="198"/>
      <c r="B7" s="58">
        <v>6</v>
      </c>
      <c r="C7" s="59">
        <v>41949</v>
      </c>
      <c r="D7" s="34" t="s">
        <v>34</v>
      </c>
      <c r="E7" s="34" t="s">
        <v>34</v>
      </c>
      <c r="F7" s="27"/>
      <c r="G7" s="42">
        <v>10</v>
      </c>
      <c r="H7" s="37">
        <f t="shared" si="0"/>
        <v>1.5</v>
      </c>
      <c r="I7" s="15">
        <f t="shared" si="1"/>
        <v>8.5</v>
      </c>
      <c r="J7" s="11">
        <f t="shared" si="2"/>
        <v>0.5</v>
      </c>
      <c r="K7" s="37">
        <f t="shared" si="3"/>
        <v>0.5</v>
      </c>
      <c r="L7" s="16">
        <f t="shared" si="4"/>
        <v>0</v>
      </c>
      <c r="M7" s="115">
        <f t="shared" si="5"/>
        <v>89.333333333333329</v>
      </c>
      <c r="N7" s="66"/>
      <c r="O7" s="66"/>
      <c r="P7" s="115"/>
      <c r="Q7" s="66"/>
      <c r="R7" s="115"/>
      <c r="S7" s="15"/>
      <c r="T7" s="43"/>
      <c r="U7" s="16"/>
      <c r="V7" s="163"/>
      <c r="W7" s="105"/>
    </row>
    <row r="8" spans="1:23" x14ac:dyDescent="0.3">
      <c r="A8" s="7"/>
      <c r="B8" s="56">
        <v>7</v>
      </c>
      <c r="C8" s="59">
        <v>41950</v>
      </c>
      <c r="D8" s="34" t="s">
        <v>34</v>
      </c>
      <c r="E8" s="34" t="s">
        <v>34</v>
      </c>
      <c r="F8" s="27"/>
      <c r="G8" s="42">
        <v>11</v>
      </c>
      <c r="H8" s="37">
        <f t="shared" si="0"/>
        <v>1.5</v>
      </c>
      <c r="I8" s="15">
        <f t="shared" si="1"/>
        <v>9.5</v>
      </c>
      <c r="J8" s="11">
        <f t="shared" si="2"/>
        <v>1.5</v>
      </c>
      <c r="K8" s="37">
        <f t="shared" si="3"/>
        <v>1.5</v>
      </c>
      <c r="L8" s="16">
        <f t="shared" si="4"/>
        <v>0</v>
      </c>
      <c r="M8" s="115">
        <f t="shared" si="5"/>
        <v>268</v>
      </c>
      <c r="N8" s="66"/>
      <c r="O8" s="66"/>
      <c r="P8" s="115"/>
      <c r="Q8" s="66"/>
      <c r="R8" s="115"/>
      <c r="S8" s="15"/>
      <c r="T8" s="43"/>
      <c r="U8" s="16"/>
      <c r="V8" s="163"/>
      <c r="W8" s="105"/>
    </row>
    <row r="9" spans="1:23" x14ac:dyDescent="0.3">
      <c r="A9" s="7"/>
      <c r="B9" s="58">
        <v>8</v>
      </c>
      <c r="C9" s="59">
        <v>41951</v>
      </c>
      <c r="D9" s="34" t="s">
        <v>34</v>
      </c>
      <c r="E9" s="34" t="s">
        <v>34</v>
      </c>
      <c r="F9" s="27"/>
      <c r="G9" s="42">
        <v>11</v>
      </c>
      <c r="H9" s="37">
        <f t="shared" si="0"/>
        <v>1.5</v>
      </c>
      <c r="I9" s="15">
        <f t="shared" si="1"/>
        <v>9.5</v>
      </c>
      <c r="J9" s="11">
        <f t="shared" si="2"/>
        <v>1.5</v>
      </c>
      <c r="K9" s="37">
        <f t="shared" si="3"/>
        <v>1.5</v>
      </c>
      <c r="L9" s="16">
        <f t="shared" si="4"/>
        <v>0</v>
      </c>
      <c r="M9" s="115">
        <f t="shared" si="5"/>
        <v>268</v>
      </c>
      <c r="N9" s="66"/>
      <c r="O9" s="66"/>
      <c r="P9" s="115"/>
      <c r="Q9" s="66"/>
      <c r="R9" s="115"/>
      <c r="S9" s="15"/>
      <c r="T9" s="43"/>
      <c r="U9" s="16"/>
      <c r="V9" s="163"/>
      <c r="W9" s="105"/>
    </row>
    <row r="10" spans="1:23" x14ac:dyDescent="0.3">
      <c r="A10" s="7"/>
      <c r="B10" s="56">
        <v>9</v>
      </c>
      <c r="C10" s="59">
        <v>41952</v>
      </c>
      <c r="D10" s="34" t="s">
        <v>34</v>
      </c>
      <c r="E10" s="34" t="s">
        <v>34</v>
      </c>
      <c r="F10" s="27"/>
      <c r="G10" s="42">
        <v>11</v>
      </c>
      <c r="H10" s="37">
        <f t="shared" si="0"/>
        <v>1.5</v>
      </c>
      <c r="I10" s="15">
        <f t="shared" si="1"/>
        <v>9.5</v>
      </c>
      <c r="J10" s="11">
        <f t="shared" si="2"/>
        <v>1.5</v>
      </c>
      <c r="K10" s="37">
        <f t="shared" si="3"/>
        <v>1.5</v>
      </c>
      <c r="L10" s="16">
        <f t="shared" si="4"/>
        <v>0</v>
      </c>
      <c r="M10" s="115">
        <f t="shared" si="5"/>
        <v>268</v>
      </c>
      <c r="N10" s="66"/>
      <c r="O10" s="66"/>
      <c r="P10" s="115"/>
      <c r="Q10" s="66"/>
      <c r="R10" s="115"/>
      <c r="S10" s="15"/>
      <c r="T10" s="43"/>
      <c r="U10" s="16"/>
      <c r="V10" s="163"/>
      <c r="W10" s="105"/>
    </row>
    <row r="11" spans="1:23" x14ac:dyDescent="0.3">
      <c r="A11" s="7"/>
      <c r="B11" s="58">
        <v>10</v>
      </c>
      <c r="C11" s="59">
        <v>41953</v>
      </c>
      <c r="D11" s="34" t="s">
        <v>34</v>
      </c>
      <c r="E11" s="34" t="s">
        <v>34</v>
      </c>
      <c r="F11" s="27"/>
      <c r="G11" s="42">
        <v>10</v>
      </c>
      <c r="H11" s="37">
        <f t="shared" si="0"/>
        <v>1.5</v>
      </c>
      <c r="I11" s="15">
        <f t="shared" si="1"/>
        <v>8.5</v>
      </c>
      <c r="J11" s="11">
        <f t="shared" si="2"/>
        <v>0.5</v>
      </c>
      <c r="K11" s="37">
        <f t="shared" si="3"/>
        <v>0.5</v>
      </c>
      <c r="L11" s="16">
        <f t="shared" si="4"/>
        <v>0</v>
      </c>
      <c r="M11" s="115">
        <f t="shared" si="5"/>
        <v>89.333333333333329</v>
      </c>
      <c r="N11" s="66"/>
      <c r="O11" s="66"/>
      <c r="P11" s="115"/>
      <c r="Q11" s="66"/>
      <c r="R11" s="115"/>
      <c r="S11" s="15"/>
      <c r="T11" s="43"/>
      <c r="U11" s="16"/>
      <c r="V11" s="163"/>
      <c r="W11" s="105"/>
    </row>
    <row r="12" spans="1:23" x14ac:dyDescent="0.3">
      <c r="A12" s="7"/>
      <c r="B12" s="56">
        <v>11</v>
      </c>
      <c r="C12" s="59">
        <v>41954</v>
      </c>
      <c r="D12" s="34" t="s">
        <v>34</v>
      </c>
      <c r="E12" s="34" t="s">
        <v>34</v>
      </c>
      <c r="F12" s="27"/>
      <c r="G12" s="42">
        <v>9</v>
      </c>
      <c r="H12" s="37">
        <f t="shared" si="0"/>
        <v>1.5</v>
      </c>
      <c r="I12" s="15">
        <f t="shared" si="1"/>
        <v>7.5</v>
      </c>
      <c r="J12" s="11">
        <f t="shared" si="2"/>
        <v>0</v>
      </c>
      <c r="K12" s="37">
        <f t="shared" si="3"/>
        <v>0</v>
      </c>
      <c r="L12" s="16">
        <f t="shared" si="4"/>
        <v>0</v>
      </c>
      <c r="M12" s="115">
        <f t="shared" si="5"/>
        <v>0</v>
      </c>
      <c r="N12" s="37">
        <v>2</v>
      </c>
      <c r="O12" s="37">
        <v>5.5</v>
      </c>
      <c r="P12" s="115">
        <f>ROUND(N12*1/3*134+O12*2/3*134,0)</f>
        <v>581</v>
      </c>
      <c r="Q12" s="66"/>
      <c r="R12" s="115"/>
      <c r="S12" s="15"/>
      <c r="T12" s="43"/>
      <c r="U12" s="16"/>
      <c r="V12" s="163"/>
      <c r="W12" s="105"/>
    </row>
    <row r="13" spans="1:23" x14ac:dyDescent="0.3">
      <c r="A13" s="7"/>
      <c r="B13" s="56"/>
      <c r="C13" s="82" t="s">
        <v>367</v>
      </c>
      <c r="D13" s="103"/>
      <c r="E13" s="103"/>
      <c r="F13" s="73"/>
      <c r="G13" s="134">
        <f>SUM(G2:G12)</f>
        <v>117.5</v>
      </c>
      <c r="H13" s="134">
        <f t="shared" ref="H13:V13" si="6">SUM(H2:H12)</f>
        <v>16.5</v>
      </c>
      <c r="I13" s="134">
        <f t="shared" si="6"/>
        <v>101</v>
      </c>
      <c r="J13" s="134">
        <f t="shared" si="6"/>
        <v>13.5</v>
      </c>
      <c r="K13" s="134">
        <f t="shared" si="6"/>
        <v>13.5</v>
      </c>
      <c r="L13" s="134">
        <f t="shared" si="6"/>
        <v>0</v>
      </c>
      <c r="M13" s="116">
        <f t="shared" si="6"/>
        <v>2412</v>
      </c>
      <c r="N13" s="135">
        <f t="shared" si="6"/>
        <v>2</v>
      </c>
      <c r="O13" s="135">
        <f t="shared" si="6"/>
        <v>5.5</v>
      </c>
      <c r="P13" s="116">
        <f t="shared" si="6"/>
        <v>581</v>
      </c>
      <c r="Q13" s="134">
        <f t="shared" si="6"/>
        <v>0</v>
      </c>
      <c r="R13" s="136">
        <f t="shared" si="6"/>
        <v>0</v>
      </c>
      <c r="S13" s="134">
        <v>1</v>
      </c>
      <c r="T13" s="116">
        <f t="shared" si="6"/>
        <v>1337</v>
      </c>
      <c r="U13" s="134">
        <f t="shared" si="6"/>
        <v>0</v>
      </c>
      <c r="V13" s="164">
        <f t="shared" si="6"/>
        <v>0</v>
      </c>
      <c r="W13" s="63" t="s">
        <v>371</v>
      </c>
    </row>
    <row r="14" spans="1:23" x14ac:dyDescent="0.3">
      <c r="A14" s="7"/>
      <c r="B14" s="112"/>
      <c r="C14" s="82" t="s">
        <v>380</v>
      </c>
      <c r="D14" s="103"/>
      <c r="E14" s="103"/>
      <c r="F14" s="73"/>
      <c r="G14" s="134">
        <f>G13-G6</f>
        <v>106.5</v>
      </c>
      <c r="H14" s="134">
        <f t="shared" ref="H14:P14" si="7">H13-H6</f>
        <v>15</v>
      </c>
      <c r="I14" s="134">
        <f t="shared" si="7"/>
        <v>91.5</v>
      </c>
      <c r="J14" s="134">
        <f t="shared" si="7"/>
        <v>12</v>
      </c>
      <c r="K14" s="134">
        <f t="shared" si="7"/>
        <v>12</v>
      </c>
      <c r="L14" s="134">
        <f t="shared" si="7"/>
        <v>0</v>
      </c>
      <c r="M14" s="116">
        <f t="shared" si="7"/>
        <v>2144</v>
      </c>
      <c r="N14" s="135">
        <f t="shared" si="7"/>
        <v>2</v>
      </c>
      <c r="O14" s="135">
        <f t="shared" si="7"/>
        <v>5.5</v>
      </c>
      <c r="P14" s="116">
        <f t="shared" si="7"/>
        <v>581</v>
      </c>
      <c r="Q14" s="137">
        <f>Q13</f>
        <v>0</v>
      </c>
      <c r="R14" s="138">
        <f t="shared" ref="R14:V14" si="8">R13</f>
        <v>0</v>
      </c>
      <c r="S14" s="137">
        <f t="shared" si="8"/>
        <v>1</v>
      </c>
      <c r="T14" s="116">
        <f t="shared" si="8"/>
        <v>1337</v>
      </c>
      <c r="U14" s="137">
        <f t="shared" si="8"/>
        <v>0</v>
      </c>
      <c r="V14" s="164">
        <f t="shared" si="8"/>
        <v>0</v>
      </c>
      <c r="W14" s="63"/>
    </row>
    <row r="15" spans="1:23" ht="32.4" x14ac:dyDescent="0.3">
      <c r="A15" s="7"/>
      <c r="B15" s="58">
        <v>12</v>
      </c>
      <c r="C15" s="60">
        <v>41955</v>
      </c>
      <c r="D15" s="34" t="s">
        <v>34</v>
      </c>
      <c r="E15" s="34" t="s">
        <v>34</v>
      </c>
      <c r="F15" s="27"/>
      <c r="G15" s="42">
        <v>10</v>
      </c>
      <c r="H15" s="37">
        <f t="shared" si="0"/>
        <v>1.5</v>
      </c>
      <c r="I15" s="15">
        <f t="shared" si="1"/>
        <v>8.5</v>
      </c>
      <c r="J15" s="11">
        <f t="shared" si="2"/>
        <v>0.5</v>
      </c>
      <c r="K15" s="37">
        <f t="shared" si="3"/>
        <v>0.5</v>
      </c>
      <c r="L15" s="16">
        <f t="shared" si="4"/>
        <v>0</v>
      </c>
      <c r="M15" s="115">
        <f>ROUND(134*4/3*K15+134*5/3*L15,0)</f>
        <v>89</v>
      </c>
      <c r="N15" s="66"/>
      <c r="O15" s="66"/>
      <c r="P15" s="115"/>
      <c r="Q15" s="66"/>
      <c r="R15" s="115"/>
      <c r="S15" s="15"/>
      <c r="T15" s="43"/>
      <c r="U15" s="16" t="s">
        <v>200</v>
      </c>
      <c r="V15" s="163">
        <v>1158</v>
      </c>
      <c r="W15" s="153" t="s">
        <v>208</v>
      </c>
    </row>
    <row r="16" spans="1:23" x14ac:dyDescent="0.3">
      <c r="A16" s="7"/>
      <c r="B16" s="56">
        <v>13</v>
      </c>
      <c r="C16" s="59">
        <v>41956</v>
      </c>
      <c r="D16" s="34" t="s">
        <v>34</v>
      </c>
      <c r="E16" s="34" t="s">
        <v>34</v>
      </c>
      <c r="F16" s="27"/>
      <c r="G16" s="42">
        <v>11</v>
      </c>
      <c r="H16" s="37">
        <f t="shared" si="0"/>
        <v>1.5</v>
      </c>
      <c r="I16" s="15">
        <f t="shared" si="1"/>
        <v>9.5</v>
      </c>
      <c r="J16" s="11">
        <f t="shared" si="2"/>
        <v>1.5</v>
      </c>
      <c r="K16" s="37">
        <f t="shared" si="3"/>
        <v>1.5</v>
      </c>
      <c r="L16" s="16">
        <f t="shared" si="4"/>
        <v>0</v>
      </c>
      <c r="M16" s="115">
        <f t="shared" ref="M16:M35" si="9">ROUND(134*4/3*K16+134*5/3*L16,0)</f>
        <v>268</v>
      </c>
      <c r="N16" s="66"/>
      <c r="O16" s="66"/>
      <c r="P16" s="115"/>
      <c r="Q16" s="66"/>
      <c r="R16" s="115"/>
      <c r="S16" s="15"/>
      <c r="T16" s="43"/>
      <c r="U16" s="16"/>
      <c r="V16" s="163"/>
      <c r="W16" s="105"/>
    </row>
    <row r="17" spans="1:23" x14ac:dyDescent="0.3">
      <c r="A17" s="7"/>
      <c r="B17" s="58">
        <v>14</v>
      </c>
      <c r="C17" s="59">
        <v>41957</v>
      </c>
      <c r="D17" s="34" t="s">
        <v>34</v>
      </c>
      <c r="E17" s="34" t="s">
        <v>34</v>
      </c>
      <c r="F17" s="27"/>
      <c r="G17" s="42">
        <v>11</v>
      </c>
      <c r="H17" s="37">
        <f t="shared" si="0"/>
        <v>1.5</v>
      </c>
      <c r="I17" s="15">
        <f t="shared" si="1"/>
        <v>9.5</v>
      </c>
      <c r="J17" s="11">
        <f t="shared" si="2"/>
        <v>1.5</v>
      </c>
      <c r="K17" s="37">
        <f t="shared" si="3"/>
        <v>1.5</v>
      </c>
      <c r="L17" s="16">
        <f t="shared" si="4"/>
        <v>0</v>
      </c>
      <c r="M17" s="115">
        <f t="shared" si="9"/>
        <v>268</v>
      </c>
      <c r="N17" s="66"/>
      <c r="O17" s="66"/>
      <c r="P17" s="115"/>
      <c r="Q17" s="66"/>
      <c r="R17" s="115"/>
      <c r="S17" s="15" t="s">
        <v>377</v>
      </c>
      <c r="T17" s="133">
        <v>1337</v>
      </c>
      <c r="U17" s="16"/>
      <c r="V17" s="163"/>
      <c r="W17" s="105"/>
    </row>
    <row r="18" spans="1:23" x14ac:dyDescent="0.3">
      <c r="A18" s="7"/>
      <c r="B18" s="56">
        <v>15</v>
      </c>
      <c r="C18" s="59">
        <v>41958</v>
      </c>
      <c r="D18" s="34" t="s">
        <v>34</v>
      </c>
      <c r="E18" s="34" t="s">
        <v>34</v>
      </c>
      <c r="F18" s="27"/>
      <c r="G18" s="42">
        <v>11.5</v>
      </c>
      <c r="H18" s="37">
        <f t="shared" si="0"/>
        <v>1.5</v>
      </c>
      <c r="I18" s="15">
        <f t="shared" si="1"/>
        <v>10</v>
      </c>
      <c r="J18" s="11">
        <f t="shared" si="2"/>
        <v>2</v>
      </c>
      <c r="K18" s="37">
        <f t="shared" si="3"/>
        <v>2</v>
      </c>
      <c r="L18" s="16">
        <f t="shared" si="4"/>
        <v>0</v>
      </c>
      <c r="M18" s="115">
        <f t="shared" si="9"/>
        <v>357</v>
      </c>
      <c r="N18" s="66"/>
      <c r="O18" s="66"/>
      <c r="P18" s="115"/>
      <c r="Q18" s="66"/>
      <c r="R18" s="115"/>
      <c r="S18" s="15"/>
      <c r="T18" s="133"/>
      <c r="U18" s="16"/>
      <c r="V18" s="163"/>
      <c r="W18" s="105"/>
    </row>
    <row r="19" spans="1:23" x14ac:dyDescent="0.3">
      <c r="A19" s="7"/>
      <c r="B19" s="58">
        <v>16</v>
      </c>
      <c r="C19" s="59">
        <v>41959</v>
      </c>
      <c r="D19" s="34" t="s">
        <v>34</v>
      </c>
      <c r="E19" s="34" t="s">
        <v>34</v>
      </c>
      <c r="F19" s="27"/>
      <c r="G19" s="42">
        <v>11</v>
      </c>
      <c r="H19" s="37">
        <f t="shared" si="0"/>
        <v>1.5</v>
      </c>
      <c r="I19" s="15">
        <f t="shared" si="1"/>
        <v>9.5</v>
      </c>
      <c r="J19" s="11">
        <f t="shared" si="2"/>
        <v>1.5</v>
      </c>
      <c r="K19" s="37">
        <f t="shared" si="3"/>
        <v>1.5</v>
      </c>
      <c r="L19" s="16">
        <f t="shared" si="4"/>
        <v>0</v>
      </c>
      <c r="M19" s="115">
        <f t="shared" si="9"/>
        <v>268</v>
      </c>
      <c r="N19" s="66"/>
      <c r="O19" s="66"/>
      <c r="P19" s="115"/>
      <c r="Q19" s="66"/>
      <c r="R19" s="115"/>
      <c r="S19" s="15"/>
      <c r="T19" s="133"/>
      <c r="U19" s="16"/>
      <c r="V19" s="163"/>
      <c r="W19" s="105"/>
    </row>
    <row r="20" spans="1:23" x14ac:dyDescent="0.3">
      <c r="A20" s="7"/>
      <c r="B20" s="56">
        <v>17</v>
      </c>
      <c r="C20" s="59">
        <v>41960</v>
      </c>
      <c r="D20" s="34" t="s">
        <v>34</v>
      </c>
      <c r="E20" s="34" t="s">
        <v>34</v>
      </c>
      <c r="F20" s="27"/>
      <c r="G20" s="42">
        <v>11</v>
      </c>
      <c r="H20" s="37">
        <f t="shared" si="0"/>
        <v>1.5</v>
      </c>
      <c r="I20" s="15">
        <f t="shared" si="1"/>
        <v>9.5</v>
      </c>
      <c r="J20" s="11">
        <f t="shared" si="2"/>
        <v>1.5</v>
      </c>
      <c r="K20" s="37">
        <f t="shared" si="3"/>
        <v>1.5</v>
      </c>
      <c r="L20" s="16">
        <f t="shared" si="4"/>
        <v>0</v>
      </c>
      <c r="M20" s="115">
        <f t="shared" si="9"/>
        <v>268</v>
      </c>
      <c r="N20" s="66"/>
      <c r="O20" s="66"/>
      <c r="P20" s="115"/>
      <c r="Q20" s="66"/>
      <c r="R20" s="115"/>
      <c r="S20" s="15"/>
      <c r="T20" s="133"/>
      <c r="U20" s="16"/>
      <c r="V20" s="163"/>
      <c r="W20" s="105"/>
    </row>
    <row r="21" spans="1:23" x14ac:dyDescent="0.3">
      <c r="A21" s="7"/>
      <c r="B21" s="58">
        <v>18</v>
      </c>
      <c r="C21" s="59">
        <v>41961</v>
      </c>
      <c r="D21" s="34" t="s">
        <v>34</v>
      </c>
      <c r="E21" s="34" t="s">
        <v>34</v>
      </c>
      <c r="F21" s="27"/>
      <c r="G21" s="42">
        <v>11</v>
      </c>
      <c r="H21" s="37">
        <f t="shared" si="0"/>
        <v>1.5</v>
      </c>
      <c r="I21" s="15">
        <f t="shared" si="1"/>
        <v>9.5</v>
      </c>
      <c r="J21" s="11">
        <f t="shared" si="2"/>
        <v>1.5</v>
      </c>
      <c r="K21" s="37">
        <f t="shared" si="3"/>
        <v>1.5</v>
      </c>
      <c r="L21" s="16">
        <f t="shared" si="4"/>
        <v>0</v>
      </c>
      <c r="M21" s="115">
        <f t="shared" si="9"/>
        <v>268</v>
      </c>
      <c r="N21" s="66"/>
      <c r="O21" s="66"/>
      <c r="P21" s="115"/>
      <c r="Q21" s="66"/>
      <c r="R21" s="115"/>
      <c r="S21" s="15"/>
      <c r="T21" s="133"/>
      <c r="U21" s="16"/>
      <c r="V21" s="163"/>
      <c r="W21" s="105"/>
    </row>
    <row r="22" spans="1:23" x14ac:dyDescent="0.3">
      <c r="A22" s="7"/>
      <c r="B22" s="56">
        <v>19</v>
      </c>
      <c r="C22" s="59">
        <v>41962</v>
      </c>
      <c r="D22" s="34" t="s">
        <v>34</v>
      </c>
      <c r="E22" s="34" t="s">
        <v>34</v>
      </c>
      <c r="F22" s="27"/>
      <c r="G22" s="42">
        <v>11</v>
      </c>
      <c r="H22" s="37">
        <f t="shared" si="0"/>
        <v>1.5</v>
      </c>
      <c r="I22" s="15">
        <f t="shared" si="1"/>
        <v>9.5</v>
      </c>
      <c r="J22" s="11">
        <f t="shared" si="2"/>
        <v>1.5</v>
      </c>
      <c r="K22" s="37">
        <f t="shared" si="3"/>
        <v>1.5</v>
      </c>
      <c r="L22" s="16">
        <f t="shared" si="4"/>
        <v>0</v>
      </c>
      <c r="M22" s="115">
        <f t="shared" si="9"/>
        <v>268</v>
      </c>
      <c r="N22" s="66"/>
      <c r="O22" s="66"/>
      <c r="P22" s="115"/>
      <c r="Q22" s="66"/>
      <c r="R22" s="115"/>
      <c r="S22" s="15" t="s">
        <v>378</v>
      </c>
      <c r="T22" s="133">
        <v>1337</v>
      </c>
      <c r="U22" s="16"/>
      <c r="V22" s="163"/>
      <c r="W22" s="105"/>
    </row>
    <row r="23" spans="1:23" x14ac:dyDescent="0.3">
      <c r="A23" s="7"/>
      <c r="B23" s="58">
        <v>20</v>
      </c>
      <c r="C23" s="59">
        <v>41963</v>
      </c>
      <c r="D23" s="34" t="s">
        <v>34</v>
      </c>
      <c r="E23" s="34" t="s">
        <v>34</v>
      </c>
      <c r="F23" s="27"/>
      <c r="G23" s="42">
        <v>11.5</v>
      </c>
      <c r="H23" s="37">
        <f t="shared" si="0"/>
        <v>1.5</v>
      </c>
      <c r="I23" s="15">
        <f t="shared" si="1"/>
        <v>10</v>
      </c>
      <c r="J23" s="11">
        <f t="shared" si="2"/>
        <v>2</v>
      </c>
      <c r="K23" s="37">
        <f t="shared" si="3"/>
        <v>2</v>
      </c>
      <c r="L23" s="16">
        <f t="shared" si="4"/>
        <v>0</v>
      </c>
      <c r="M23" s="115">
        <f t="shared" si="9"/>
        <v>357</v>
      </c>
      <c r="N23" s="66"/>
      <c r="O23" s="66"/>
      <c r="P23" s="115"/>
      <c r="Q23" s="66"/>
      <c r="R23" s="115"/>
      <c r="S23" s="15"/>
      <c r="T23" s="43"/>
      <c r="U23" s="16"/>
      <c r="V23" s="163"/>
      <c r="W23" s="105"/>
    </row>
    <row r="24" spans="1:23" x14ac:dyDescent="0.3">
      <c r="A24" s="7"/>
      <c r="B24" s="56">
        <v>21</v>
      </c>
      <c r="C24" s="59">
        <v>41964</v>
      </c>
      <c r="D24" s="34" t="s">
        <v>34</v>
      </c>
      <c r="E24" s="34" t="s">
        <v>34</v>
      </c>
      <c r="F24" s="27"/>
      <c r="G24" s="42">
        <v>11</v>
      </c>
      <c r="H24" s="37">
        <f t="shared" si="0"/>
        <v>1.5</v>
      </c>
      <c r="I24" s="15">
        <f t="shared" si="1"/>
        <v>9.5</v>
      </c>
      <c r="J24" s="11">
        <f t="shared" si="2"/>
        <v>1.5</v>
      </c>
      <c r="K24" s="37">
        <f t="shared" si="3"/>
        <v>1.5</v>
      </c>
      <c r="L24" s="16">
        <f t="shared" si="4"/>
        <v>0</v>
      </c>
      <c r="M24" s="115">
        <f t="shared" si="9"/>
        <v>268</v>
      </c>
      <c r="N24" s="66"/>
      <c r="O24" s="66"/>
      <c r="P24" s="115"/>
      <c r="Q24" s="66"/>
      <c r="R24" s="115"/>
      <c r="S24" s="15"/>
      <c r="T24" s="43"/>
      <c r="U24" s="16"/>
      <c r="V24" s="163"/>
      <c r="W24" s="105"/>
    </row>
    <row r="25" spans="1:23" x14ac:dyDescent="0.3">
      <c r="A25" s="7"/>
      <c r="B25" s="58">
        <v>22</v>
      </c>
      <c r="C25" s="59">
        <v>41965</v>
      </c>
      <c r="D25" s="34" t="s">
        <v>34</v>
      </c>
      <c r="E25" s="34" t="s">
        <v>34</v>
      </c>
      <c r="F25" s="27"/>
      <c r="G25" s="42">
        <v>11</v>
      </c>
      <c r="H25" s="37">
        <f t="shared" si="0"/>
        <v>1.5</v>
      </c>
      <c r="I25" s="15">
        <f t="shared" si="1"/>
        <v>9.5</v>
      </c>
      <c r="J25" s="11">
        <f t="shared" si="2"/>
        <v>1.5</v>
      </c>
      <c r="K25" s="37">
        <f t="shared" si="3"/>
        <v>1.5</v>
      </c>
      <c r="L25" s="16">
        <f t="shared" si="4"/>
        <v>0</v>
      </c>
      <c r="M25" s="115">
        <f t="shared" si="9"/>
        <v>268</v>
      </c>
      <c r="N25" s="37">
        <v>2</v>
      </c>
      <c r="O25" s="37">
        <v>0.5</v>
      </c>
      <c r="P25" s="115">
        <f>ROUND(N25*1/3*134+O25*2/3*134,0)</f>
        <v>134</v>
      </c>
      <c r="Q25" s="66"/>
      <c r="R25" s="115"/>
      <c r="S25" s="15"/>
      <c r="T25" s="43"/>
      <c r="U25" s="16"/>
      <c r="V25" s="163"/>
      <c r="W25" s="105"/>
    </row>
    <row r="26" spans="1:23" x14ac:dyDescent="0.3">
      <c r="A26" s="7"/>
      <c r="B26" s="56">
        <v>23</v>
      </c>
      <c r="C26" s="59">
        <v>41966</v>
      </c>
      <c r="D26" s="34" t="s">
        <v>34</v>
      </c>
      <c r="E26" s="34" t="s">
        <v>34</v>
      </c>
      <c r="F26" s="27"/>
      <c r="G26" s="42">
        <v>7</v>
      </c>
      <c r="H26" s="37">
        <f t="shared" si="0"/>
        <v>0.5</v>
      </c>
      <c r="I26" s="15">
        <f t="shared" si="1"/>
        <v>6.5</v>
      </c>
      <c r="J26" s="11">
        <f t="shared" si="2"/>
        <v>0</v>
      </c>
      <c r="K26" s="37">
        <f t="shared" si="3"/>
        <v>0</v>
      </c>
      <c r="L26" s="16">
        <f t="shared" si="4"/>
        <v>0</v>
      </c>
      <c r="M26" s="115">
        <f t="shared" si="9"/>
        <v>0</v>
      </c>
      <c r="N26" s="37">
        <v>2</v>
      </c>
      <c r="O26" s="37">
        <v>4.5</v>
      </c>
      <c r="P26" s="115">
        <f t="shared" ref="P26:P30" si="10">ROUND(N26*1/3*134+O26*2/3*134,0)</f>
        <v>491</v>
      </c>
      <c r="Q26" s="66"/>
      <c r="R26" s="115"/>
      <c r="S26" s="15"/>
      <c r="T26" s="43"/>
      <c r="U26" s="16"/>
      <c r="V26" s="163"/>
      <c r="W26" s="105"/>
    </row>
    <row r="27" spans="1:23" x14ac:dyDescent="0.3">
      <c r="A27" s="7"/>
      <c r="B27" s="58">
        <v>24</v>
      </c>
      <c r="C27" s="59">
        <v>41967</v>
      </c>
      <c r="D27" s="34" t="s">
        <v>34</v>
      </c>
      <c r="E27" s="34" t="s">
        <v>34</v>
      </c>
      <c r="F27" s="27"/>
      <c r="G27" s="42">
        <v>11</v>
      </c>
      <c r="H27" s="37">
        <f t="shared" si="0"/>
        <v>1.5</v>
      </c>
      <c r="I27" s="15">
        <f t="shared" si="1"/>
        <v>9.5</v>
      </c>
      <c r="J27" s="11">
        <f t="shared" si="2"/>
        <v>1.5</v>
      </c>
      <c r="K27" s="37">
        <f t="shared" si="3"/>
        <v>1.5</v>
      </c>
      <c r="L27" s="16">
        <f t="shared" si="4"/>
        <v>0</v>
      </c>
      <c r="M27" s="115">
        <f t="shared" si="9"/>
        <v>268</v>
      </c>
      <c r="N27" s="37">
        <v>2</v>
      </c>
      <c r="O27" s="37">
        <v>6</v>
      </c>
      <c r="P27" s="115">
        <f t="shared" si="10"/>
        <v>625</v>
      </c>
      <c r="Q27" s="66"/>
      <c r="R27" s="115"/>
      <c r="S27" s="15"/>
      <c r="T27" s="43"/>
      <c r="U27" s="16"/>
      <c r="V27" s="163"/>
      <c r="W27" s="105"/>
    </row>
    <row r="28" spans="1:23" x14ac:dyDescent="0.3">
      <c r="A28" s="7"/>
      <c r="B28" s="56">
        <v>25</v>
      </c>
      <c r="C28" s="59">
        <v>41968</v>
      </c>
      <c r="D28" s="61" t="s">
        <v>58</v>
      </c>
      <c r="E28" s="61" t="s">
        <v>58</v>
      </c>
      <c r="F28" s="27"/>
      <c r="G28" s="42"/>
      <c r="H28" s="37"/>
      <c r="I28" s="15"/>
      <c r="J28" s="11"/>
      <c r="K28" s="37"/>
      <c r="L28" s="16"/>
      <c r="M28" s="115">
        <f t="shared" si="9"/>
        <v>0</v>
      </c>
      <c r="N28" s="37"/>
      <c r="O28" s="37"/>
      <c r="P28" s="115">
        <f t="shared" si="10"/>
        <v>0</v>
      </c>
      <c r="Q28" s="66"/>
      <c r="R28" s="115"/>
      <c r="S28" s="15"/>
      <c r="T28" s="43"/>
      <c r="U28" s="16"/>
      <c r="V28" s="163"/>
      <c r="W28" s="105"/>
    </row>
    <row r="29" spans="1:23" x14ac:dyDescent="0.3">
      <c r="A29" s="7"/>
      <c r="B29" s="56"/>
      <c r="C29" s="82" t="s">
        <v>207</v>
      </c>
      <c r="D29" s="103"/>
      <c r="E29" s="103"/>
      <c r="F29" s="73"/>
      <c r="G29" s="134">
        <f>SUM(G15:G28)</f>
        <v>139</v>
      </c>
      <c r="H29" s="134">
        <f t="shared" ref="H29:V29" si="11">SUM(H15:H28)</f>
        <v>18.5</v>
      </c>
      <c r="I29" s="134">
        <f t="shared" si="11"/>
        <v>120.5</v>
      </c>
      <c r="J29" s="134">
        <f t="shared" si="11"/>
        <v>18</v>
      </c>
      <c r="K29" s="134">
        <f t="shared" si="11"/>
        <v>18</v>
      </c>
      <c r="L29" s="134">
        <f t="shared" si="11"/>
        <v>0</v>
      </c>
      <c r="M29" s="139">
        <f t="shared" si="11"/>
        <v>3215</v>
      </c>
      <c r="N29" s="126">
        <f t="shared" ref="N29:O29" si="12">SUM(N15:N28)</f>
        <v>6</v>
      </c>
      <c r="O29" s="126">
        <f t="shared" si="12"/>
        <v>11</v>
      </c>
      <c r="P29" s="116">
        <f t="shared" si="10"/>
        <v>1251</v>
      </c>
      <c r="Q29" s="134">
        <f t="shared" si="11"/>
        <v>0</v>
      </c>
      <c r="R29" s="136">
        <f t="shared" si="11"/>
        <v>0</v>
      </c>
      <c r="S29" s="134">
        <v>2</v>
      </c>
      <c r="T29" s="139">
        <f t="shared" si="11"/>
        <v>2674</v>
      </c>
      <c r="U29" s="134">
        <v>1</v>
      </c>
      <c r="V29" s="164">
        <f t="shared" si="11"/>
        <v>1158</v>
      </c>
      <c r="W29" s="63" t="s">
        <v>371</v>
      </c>
    </row>
    <row r="30" spans="1:23" x14ac:dyDescent="0.3">
      <c r="A30" s="7"/>
      <c r="B30" s="112"/>
      <c r="C30" s="82" t="s">
        <v>380</v>
      </c>
      <c r="D30" s="103"/>
      <c r="E30" s="103"/>
      <c r="F30" s="73"/>
      <c r="G30" s="134">
        <f>G29-G22-G17</f>
        <v>117</v>
      </c>
      <c r="H30" s="134">
        <f t="shared" ref="H30" si="13">H29-H22-H17</f>
        <v>15.5</v>
      </c>
      <c r="I30" s="134">
        <f>I29-I22-I17-J15</f>
        <v>101</v>
      </c>
      <c r="J30" s="134">
        <f>J29-J22-J17-J15</f>
        <v>14.5</v>
      </c>
      <c r="K30" s="134">
        <f t="shared" ref="K30:M30" si="14">K29-K22-K17-K15</f>
        <v>14.5</v>
      </c>
      <c r="L30" s="134">
        <f t="shared" si="14"/>
        <v>0</v>
      </c>
      <c r="M30" s="139">
        <f t="shared" si="14"/>
        <v>2590</v>
      </c>
      <c r="N30" s="126">
        <f>N29</f>
        <v>6</v>
      </c>
      <c r="O30" s="126">
        <f t="shared" ref="O30" si="15">O29</f>
        <v>11</v>
      </c>
      <c r="P30" s="116">
        <f t="shared" si="10"/>
        <v>1251</v>
      </c>
      <c r="Q30" s="137">
        <f>Q29</f>
        <v>0</v>
      </c>
      <c r="R30" s="138">
        <f t="shared" ref="R30" si="16">R29</f>
        <v>0</v>
      </c>
      <c r="S30" s="137">
        <f t="shared" ref="S30" si="17">S29</f>
        <v>2</v>
      </c>
      <c r="T30" s="140">
        <f t="shared" ref="T30" si="18">T29</f>
        <v>2674</v>
      </c>
      <c r="U30" s="137">
        <f t="shared" ref="U30" si="19">U29</f>
        <v>1</v>
      </c>
      <c r="V30" s="164">
        <f t="shared" ref="V30" si="20">V29</f>
        <v>1158</v>
      </c>
      <c r="W30" s="63"/>
    </row>
    <row r="31" spans="1:23" x14ac:dyDescent="0.3">
      <c r="A31" s="7"/>
      <c r="B31" s="58">
        <v>26</v>
      </c>
      <c r="C31" s="59">
        <v>41969</v>
      </c>
      <c r="D31" s="34" t="s">
        <v>34</v>
      </c>
      <c r="E31" s="34" t="s">
        <v>34</v>
      </c>
      <c r="F31" s="27"/>
      <c r="G31" s="42">
        <v>11</v>
      </c>
      <c r="H31" s="37">
        <f t="shared" si="0"/>
        <v>1.5</v>
      </c>
      <c r="I31" s="15">
        <f t="shared" si="1"/>
        <v>9.5</v>
      </c>
      <c r="J31" s="11">
        <f t="shared" si="2"/>
        <v>1.5</v>
      </c>
      <c r="K31" s="37">
        <f t="shared" si="3"/>
        <v>1.5</v>
      </c>
      <c r="L31" s="16">
        <f t="shared" si="4"/>
        <v>0</v>
      </c>
      <c r="M31" s="115">
        <f t="shared" si="9"/>
        <v>268</v>
      </c>
      <c r="N31" s="66"/>
      <c r="O31" s="66"/>
      <c r="P31" s="115"/>
      <c r="Q31" s="66"/>
      <c r="R31" s="115"/>
      <c r="S31" s="15" t="s">
        <v>378</v>
      </c>
      <c r="T31" s="133">
        <v>1337</v>
      </c>
      <c r="U31" s="16"/>
      <c r="V31" s="163"/>
      <c r="W31" s="105"/>
    </row>
    <row r="32" spans="1:23" x14ac:dyDescent="0.3">
      <c r="A32" s="7"/>
      <c r="B32" s="56">
        <v>27</v>
      </c>
      <c r="C32" s="59">
        <v>41970</v>
      </c>
      <c r="D32" s="34" t="s">
        <v>34</v>
      </c>
      <c r="E32" s="34" t="s">
        <v>34</v>
      </c>
      <c r="F32" s="27"/>
      <c r="G32" s="42">
        <v>11</v>
      </c>
      <c r="H32" s="37">
        <f t="shared" si="0"/>
        <v>1.5</v>
      </c>
      <c r="I32" s="15">
        <f t="shared" si="1"/>
        <v>9.5</v>
      </c>
      <c r="J32" s="11">
        <f t="shared" si="2"/>
        <v>1.5</v>
      </c>
      <c r="K32" s="37">
        <f t="shared" si="3"/>
        <v>1.5</v>
      </c>
      <c r="L32" s="16">
        <f t="shared" si="4"/>
        <v>0</v>
      </c>
      <c r="M32" s="115">
        <f t="shared" si="9"/>
        <v>268</v>
      </c>
      <c r="N32" s="66"/>
      <c r="O32" s="66"/>
      <c r="P32" s="115"/>
      <c r="Q32" s="66"/>
      <c r="R32" s="115"/>
      <c r="S32" s="15"/>
      <c r="T32" s="133"/>
      <c r="U32" s="16"/>
      <c r="V32" s="163"/>
      <c r="W32" s="105"/>
    </row>
    <row r="33" spans="1:23" x14ac:dyDescent="0.3">
      <c r="A33" s="7"/>
      <c r="B33" s="58">
        <v>28</v>
      </c>
      <c r="C33" s="59">
        <v>41971</v>
      </c>
      <c r="D33" s="34" t="s">
        <v>34</v>
      </c>
      <c r="E33" s="34" t="s">
        <v>34</v>
      </c>
      <c r="F33" s="27"/>
      <c r="G33" s="42">
        <v>10</v>
      </c>
      <c r="H33" s="37">
        <f t="shared" si="0"/>
        <v>1.5</v>
      </c>
      <c r="I33" s="15">
        <f t="shared" si="1"/>
        <v>8.5</v>
      </c>
      <c r="J33" s="11">
        <f t="shared" si="2"/>
        <v>0.5</v>
      </c>
      <c r="K33" s="37">
        <f t="shared" si="3"/>
        <v>0.5</v>
      </c>
      <c r="L33" s="16">
        <f t="shared" si="4"/>
        <v>0</v>
      </c>
      <c r="M33" s="115">
        <f t="shared" si="9"/>
        <v>89</v>
      </c>
      <c r="N33" s="66"/>
      <c r="O33" s="66"/>
      <c r="P33" s="115"/>
      <c r="Q33" s="66"/>
      <c r="R33" s="115"/>
      <c r="S33" s="15"/>
      <c r="T33" s="133"/>
      <c r="U33" s="16"/>
      <c r="V33" s="163"/>
      <c r="W33" s="105"/>
    </row>
    <row r="34" spans="1:23" x14ac:dyDescent="0.3">
      <c r="A34" s="7"/>
      <c r="B34" s="56">
        <v>29</v>
      </c>
      <c r="C34" s="59">
        <v>41972</v>
      </c>
      <c r="D34" s="34" t="s">
        <v>34</v>
      </c>
      <c r="E34" s="34" t="s">
        <v>34</v>
      </c>
      <c r="F34" s="27"/>
      <c r="G34" s="42">
        <v>9</v>
      </c>
      <c r="H34" s="37">
        <f t="shared" si="0"/>
        <v>1.5</v>
      </c>
      <c r="I34" s="15">
        <f t="shared" si="1"/>
        <v>7.5</v>
      </c>
      <c r="J34" s="11">
        <f t="shared" si="2"/>
        <v>0</v>
      </c>
      <c r="K34" s="37">
        <f t="shared" si="3"/>
        <v>0</v>
      </c>
      <c r="L34" s="16">
        <f t="shared" si="4"/>
        <v>0</v>
      </c>
      <c r="M34" s="115">
        <f t="shared" si="9"/>
        <v>0</v>
      </c>
      <c r="N34" s="66"/>
      <c r="O34" s="66"/>
      <c r="P34" s="115"/>
      <c r="Q34" s="66"/>
      <c r="R34" s="115"/>
      <c r="S34" s="15"/>
      <c r="T34" s="133"/>
      <c r="U34" s="16"/>
      <c r="V34" s="163"/>
      <c r="W34" s="105"/>
    </row>
    <row r="35" spans="1:23" x14ac:dyDescent="0.3">
      <c r="A35" s="7"/>
      <c r="B35" s="58">
        <v>30</v>
      </c>
      <c r="C35" s="59">
        <v>41973</v>
      </c>
      <c r="D35" s="34" t="s">
        <v>34</v>
      </c>
      <c r="E35" s="34" t="s">
        <v>34</v>
      </c>
      <c r="F35" s="27"/>
      <c r="G35" s="42">
        <v>10</v>
      </c>
      <c r="H35" s="37">
        <f t="shared" si="0"/>
        <v>1.5</v>
      </c>
      <c r="I35" s="15">
        <f t="shared" si="1"/>
        <v>8.5</v>
      </c>
      <c r="J35" s="11">
        <f t="shared" si="2"/>
        <v>0.5</v>
      </c>
      <c r="K35" s="37">
        <f t="shared" si="3"/>
        <v>0.5</v>
      </c>
      <c r="L35" s="16">
        <f t="shared" si="4"/>
        <v>0</v>
      </c>
      <c r="M35" s="115">
        <f t="shared" si="9"/>
        <v>89</v>
      </c>
      <c r="N35" s="66"/>
      <c r="O35" s="66"/>
      <c r="P35" s="115"/>
      <c r="Q35" s="66"/>
      <c r="R35" s="115"/>
      <c r="S35" s="15"/>
      <c r="T35" s="133"/>
      <c r="U35" s="16"/>
      <c r="V35" s="163"/>
      <c r="W35" s="105"/>
    </row>
    <row r="36" spans="1:23" x14ac:dyDescent="0.3">
      <c r="A36" s="25" t="s">
        <v>29</v>
      </c>
      <c r="B36" s="56">
        <v>31</v>
      </c>
      <c r="C36" s="57">
        <v>41974</v>
      </c>
      <c r="D36" s="79" t="s">
        <v>34</v>
      </c>
      <c r="E36" s="79" t="s">
        <v>34</v>
      </c>
      <c r="F36" s="27"/>
      <c r="G36" s="141">
        <v>11</v>
      </c>
      <c r="H36" s="37">
        <f t="shared" si="0"/>
        <v>1.5</v>
      </c>
      <c r="I36" s="11">
        <f t="shared" ref="I36:I105" si="21">IF((G36="？"),"?",(G36-H36))</f>
        <v>9.5</v>
      </c>
      <c r="J36" s="11">
        <f t="shared" ref="J36:J105" si="22">IF(I36-8&lt;0,0,(I36-8))</f>
        <v>1.5</v>
      </c>
      <c r="K36" s="37">
        <f t="shared" ref="K36:K105" si="23">IF(2&lt;J36,2,J36)</f>
        <v>1.5</v>
      </c>
      <c r="L36" s="10">
        <f t="shared" ref="L36:L105" si="24">J36-K36</f>
        <v>0</v>
      </c>
      <c r="M36" s="115">
        <f>130*4/3*K36+130*5/3*L36</f>
        <v>260</v>
      </c>
      <c r="N36" s="66"/>
      <c r="O36" s="66"/>
      <c r="P36" s="115"/>
      <c r="Q36" s="66"/>
      <c r="R36" s="115"/>
      <c r="S36" s="11"/>
      <c r="T36" s="133"/>
      <c r="U36" s="10"/>
      <c r="V36" s="163"/>
      <c r="W36" s="105"/>
    </row>
    <row r="37" spans="1:23" x14ac:dyDescent="0.3">
      <c r="A37" s="7" t="s">
        <v>222</v>
      </c>
      <c r="B37" s="58">
        <v>32</v>
      </c>
      <c r="C37" s="59">
        <v>41975</v>
      </c>
      <c r="D37" s="34" t="s">
        <v>34</v>
      </c>
      <c r="E37" s="34" t="s">
        <v>34</v>
      </c>
      <c r="F37" s="27"/>
      <c r="G37" s="42">
        <v>11</v>
      </c>
      <c r="H37" s="37">
        <f t="shared" si="0"/>
        <v>1.5</v>
      </c>
      <c r="I37" s="15">
        <f t="shared" si="21"/>
        <v>9.5</v>
      </c>
      <c r="J37" s="11">
        <f t="shared" si="22"/>
        <v>1.5</v>
      </c>
      <c r="K37" s="37">
        <f t="shared" si="23"/>
        <v>1.5</v>
      </c>
      <c r="L37" s="16">
        <f t="shared" si="24"/>
        <v>0</v>
      </c>
      <c r="M37" s="115">
        <f t="shared" ref="M37:M44" si="25">130*4/3*K37+130*5/3*L37</f>
        <v>260</v>
      </c>
      <c r="N37" s="66"/>
      <c r="O37" s="66"/>
      <c r="P37" s="115"/>
      <c r="Q37" s="66"/>
      <c r="R37" s="115"/>
      <c r="S37" s="15"/>
      <c r="T37" s="133"/>
      <c r="U37" s="16"/>
      <c r="V37" s="163"/>
      <c r="W37" s="105"/>
    </row>
    <row r="38" spans="1:23" x14ac:dyDescent="0.3">
      <c r="A38" s="7" t="s">
        <v>221</v>
      </c>
      <c r="B38" s="56">
        <v>33</v>
      </c>
      <c r="C38" s="59">
        <v>41976</v>
      </c>
      <c r="D38" s="34" t="s">
        <v>34</v>
      </c>
      <c r="E38" s="34" t="s">
        <v>34</v>
      </c>
      <c r="F38" s="27"/>
      <c r="G38" s="42">
        <v>11</v>
      </c>
      <c r="H38" s="37">
        <f t="shared" ref="H38:H70" si="26">IF(G38&gt;=9,1.5,0.5)</f>
        <v>1.5</v>
      </c>
      <c r="I38" s="15">
        <f t="shared" si="21"/>
        <v>9.5</v>
      </c>
      <c r="J38" s="11">
        <f t="shared" si="22"/>
        <v>1.5</v>
      </c>
      <c r="K38" s="37">
        <f t="shared" si="23"/>
        <v>1.5</v>
      </c>
      <c r="L38" s="16">
        <f t="shared" si="24"/>
        <v>0</v>
      </c>
      <c r="M38" s="115">
        <f t="shared" si="25"/>
        <v>260</v>
      </c>
      <c r="N38" s="66"/>
      <c r="O38" s="66"/>
      <c r="P38" s="115"/>
      <c r="Q38" s="66"/>
      <c r="R38" s="115"/>
      <c r="S38" s="15" t="s">
        <v>378</v>
      </c>
      <c r="T38" s="133">
        <v>1299</v>
      </c>
      <c r="U38" s="16"/>
      <c r="V38" s="163"/>
      <c r="W38" s="105"/>
    </row>
    <row r="39" spans="1:23" x14ac:dyDescent="0.3">
      <c r="A39" s="7" t="s">
        <v>86</v>
      </c>
      <c r="B39" s="58">
        <v>34</v>
      </c>
      <c r="C39" s="59">
        <v>41977</v>
      </c>
      <c r="D39" s="34" t="s">
        <v>34</v>
      </c>
      <c r="E39" s="34" t="s">
        <v>34</v>
      </c>
      <c r="F39" s="27"/>
      <c r="G39" s="42">
        <v>11</v>
      </c>
      <c r="H39" s="37">
        <f t="shared" si="26"/>
        <v>1.5</v>
      </c>
      <c r="I39" s="15">
        <f t="shared" si="21"/>
        <v>9.5</v>
      </c>
      <c r="J39" s="11">
        <f t="shared" si="22"/>
        <v>1.5</v>
      </c>
      <c r="K39" s="37">
        <f t="shared" si="23"/>
        <v>1.5</v>
      </c>
      <c r="L39" s="16">
        <f t="shared" si="24"/>
        <v>0</v>
      </c>
      <c r="M39" s="115">
        <f t="shared" si="25"/>
        <v>260</v>
      </c>
      <c r="N39" s="66"/>
      <c r="O39" s="66"/>
      <c r="P39" s="115"/>
      <c r="Q39" s="66"/>
      <c r="R39" s="115"/>
      <c r="S39" s="15"/>
      <c r="T39" s="43"/>
      <c r="U39" s="16"/>
      <c r="V39" s="163"/>
      <c r="W39" s="105"/>
    </row>
    <row r="40" spans="1:23" x14ac:dyDescent="0.3">
      <c r="A40" s="198"/>
      <c r="B40" s="56">
        <v>35</v>
      </c>
      <c r="C40" s="59">
        <v>41978</v>
      </c>
      <c r="D40" s="34" t="s">
        <v>34</v>
      </c>
      <c r="E40" s="34" t="s">
        <v>34</v>
      </c>
      <c r="F40" s="27"/>
      <c r="G40" s="42">
        <v>9</v>
      </c>
      <c r="H40" s="37">
        <f t="shared" si="26"/>
        <v>1.5</v>
      </c>
      <c r="I40" s="15">
        <f t="shared" si="21"/>
        <v>7.5</v>
      </c>
      <c r="J40" s="11">
        <f t="shared" si="22"/>
        <v>0</v>
      </c>
      <c r="K40" s="37">
        <f t="shared" si="23"/>
        <v>0</v>
      </c>
      <c r="L40" s="16">
        <f t="shared" si="24"/>
        <v>0</v>
      </c>
      <c r="M40" s="115">
        <f t="shared" si="25"/>
        <v>0</v>
      </c>
      <c r="N40" s="66"/>
      <c r="O40" s="66"/>
      <c r="P40" s="115"/>
      <c r="Q40" s="66"/>
      <c r="R40" s="115"/>
      <c r="S40" s="15"/>
      <c r="T40" s="43"/>
      <c r="U40" s="16"/>
      <c r="V40" s="163"/>
      <c r="W40" s="105"/>
    </row>
    <row r="41" spans="1:23" x14ac:dyDescent="0.3">
      <c r="A41" s="198"/>
      <c r="B41" s="58">
        <v>36</v>
      </c>
      <c r="C41" s="59">
        <v>41979</v>
      </c>
      <c r="D41" s="34" t="s">
        <v>34</v>
      </c>
      <c r="E41" s="34" t="s">
        <v>34</v>
      </c>
      <c r="F41" s="27"/>
      <c r="G41" s="42">
        <v>8</v>
      </c>
      <c r="H41" s="37">
        <f t="shared" si="26"/>
        <v>0.5</v>
      </c>
      <c r="I41" s="15">
        <f t="shared" si="21"/>
        <v>7.5</v>
      </c>
      <c r="J41" s="11">
        <f t="shared" si="22"/>
        <v>0</v>
      </c>
      <c r="K41" s="37">
        <f t="shared" si="23"/>
        <v>0</v>
      </c>
      <c r="L41" s="16">
        <f t="shared" si="24"/>
        <v>0</v>
      </c>
      <c r="M41" s="115">
        <f t="shared" si="25"/>
        <v>0</v>
      </c>
      <c r="N41" s="66"/>
      <c r="O41" s="66"/>
      <c r="P41" s="115"/>
      <c r="Q41" s="66"/>
      <c r="R41" s="115"/>
      <c r="S41" s="15"/>
      <c r="T41" s="43"/>
      <c r="U41" s="16"/>
      <c r="V41" s="163"/>
      <c r="W41" s="105"/>
    </row>
    <row r="42" spans="1:23" x14ac:dyDescent="0.3">
      <c r="A42" s="198"/>
      <c r="B42" s="56">
        <v>37</v>
      </c>
      <c r="C42" s="59">
        <v>41980</v>
      </c>
      <c r="D42" s="34" t="s">
        <v>34</v>
      </c>
      <c r="E42" s="34" t="s">
        <v>34</v>
      </c>
      <c r="F42" s="27"/>
      <c r="G42" s="42">
        <v>11</v>
      </c>
      <c r="H42" s="37">
        <f t="shared" si="26"/>
        <v>1.5</v>
      </c>
      <c r="I42" s="15">
        <f t="shared" si="21"/>
        <v>9.5</v>
      </c>
      <c r="J42" s="11">
        <f t="shared" si="22"/>
        <v>1.5</v>
      </c>
      <c r="K42" s="37">
        <f t="shared" si="23"/>
        <v>1.5</v>
      </c>
      <c r="L42" s="16">
        <f t="shared" si="24"/>
        <v>0</v>
      </c>
      <c r="M42" s="115">
        <f t="shared" si="25"/>
        <v>260</v>
      </c>
      <c r="N42" s="37">
        <v>2</v>
      </c>
      <c r="O42" s="37">
        <v>1</v>
      </c>
      <c r="P42" s="115">
        <f>ROUND(N42*1/3*130+O42*2/3*130,0)</f>
        <v>173</v>
      </c>
      <c r="Q42" s="66"/>
      <c r="R42" s="115"/>
      <c r="S42" s="15"/>
      <c r="T42" s="43"/>
      <c r="U42" s="16"/>
      <c r="V42" s="163"/>
      <c r="W42" s="105"/>
    </row>
    <row r="43" spans="1:23" x14ac:dyDescent="0.3">
      <c r="A43" s="198"/>
      <c r="B43" s="58">
        <v>38</v>
      </c>
      <c r="C43" s="59">
        <v>41981</v>
      </c>
      <c r="D43" s="34" t="s">
        <v>34</v>
      </c>
      <c r="E43" s="34" t="s">
        <v>34</v>
      </c>
      <c r="F43" s="27"/>
      <c r="G43" s="104">
        <v>7</v>
      </c>
      <c r="H43" s="37">
        <f t="shared" si="26"/>
        <v>0.5</v>
      </c>
      <c r="I43" s="15">
        <f t="shared" si="21"/>
        <v>6.5</v>
      </c>
      <c r="J43" s="11">
        <f t="shared" si="22"/>
        <v>0</v>
      </c>
      <c r="K43" s="37">
        <f t="shared" si="23"/>
        <v>0</v>
      </c>
      <c r="L43" s="16">
        <f t="shared" si="24"/>
        <v>0</v>
      </c>
      <c r="M43" s="115">
        <f t="shared" si="25"/>
        <v>0</v>
      </c>
      <c r="N43" s="37">
        <v>2</v>
      </c>
      <c r="O43" s="37">
        <v>4.5</v>
      </c>
      <c r="P43" s="115">
        <f t="shared" ref="P43:P46" si="27">ROUND(N43*1/3*130+O43*2/3*130,0)</f>
        <v>477</v>
      </c>
      <c r="Q43" s="66"/>
      <c r="R43" s="115"/>
      <c r="S43" s="15"/>
      <c r="T43" s="43"/>
      <c r="U43" s="16"/>
      <c r="V43" s="163"/>
      <c r="W43" s="105"/>
    </row>
    <row r="44" spans="1:23" x14ac:dyDescent="0.3">
      <c r="A44" s="7"/>
      <c r="B44" s="56">
        <v>39</v>
      </c>
      <c r="C44" s="59">
        <v>41982</v>
      </c>
      <c r="D44" s="196" t="s">
        <v>60</v>
      </c>
      <c r="E44" s="197"/>
      <c r="F44" s="27"/>
      <c r="G44" s="42"/>
      <c r="H44" s="37"/>
      <c r="I44" s="15"/>
      <c r="J44" s="11"/>
      <c r="K44" s="37"/>
      <c r="L44" s="16"/>
      <c r="M44" s="115">
        <f t="shared" si="25"/>
        <v>0</v>
      </c>
      <c r="N44" s="37"/>
      <c r="O44" s="37"/>
      <c r="P44" s="115">
        <f t="shared" si="27"/>
        <v>0</v>
      </c>
      <c r="Q44" s="66"/>
      <c r="R44" s="115"/>
      <c r="S44" s="15"/>
      <c r="T44" s="43"/>
      <c r="U44" s="16"/>
      <c r="V44" s="163"/>
      <c r="W44" s="105"/>
    </row>
    <row r="45" spans="1:23" x14ac:dyDescent="0.3">
      <c r="A45" s="7"/>
      <c r="B45" s="56"/>
      <c r="C45" s="82" t="s">
        <v>207</v>
      </c>
      <c r="D45" s="103"/>
      <c r="E45" s="103"/>
      <c r="F45" s="73"/>
      <c r="G45" s="134">
        <f>SUM(G31:G44)</f>
        <v>130</v>
      </c>
      <c r="H45" s="134">
        <f t="shared" ref="H45" si="28">SUM(H31:H44)</f>
        <v>17.5</v>
      </c>
      <c r="I45" s="134">
        <f t="shared" ref="I45" si="29">SUM(I31:I44)</f>
        <v>112.5</v>
      </c>
      <c r="J45" s="134">
        <f t="shared" ref="J45" si="30">SUM(J31:J44)</f>
        <v>11.5</v>
      </c>
      <c r="K45" s="134">
        <f t="shared" ref="K45" si="31">SUM(K31:K44)</f>
        <v>11.5</v>
      </c>
      <c r="L45" s="134">
        <f t="shared" ref="L45" si="32">SUM(L31:L44)</f>
        <v>0</v>
      </c>
      <c r="M45" s="139">
        <f t="shared" ref="M45:O45" si="33">SUM(M31:M44)</f>
        <v>2014</v>
      </c>
      <c r="N45" s="126">
        <f t="shared" si="33"/>
        <v>4</v>
      </c>
      <c r="O45" s="126">
        <f t="shared" si="33"/>
        <v>5.5</v>
      </c>
      <c r="P45" s="116">
        <f t="shared" si="27"/>
        <v>650</v>
      </c>
      <c r="Q45" s="134">
        <f t="shared" ref="Q45" si="34">SUM(Q31:Q44)</f>
        <v>0</v>
      </c>
      <c r="R45" s="136">
        <f t="shared" ref="R45" si="35">SUM(R31:R44)</f>
        <v>0</v>
      </c>
      <c r="S45" s="134">
        <v>2</v>
      </c>
      <c r="T45" s="139">
        <f t="shared" ref="T45:U45" si="36">SUM(T31:T44)</f>
        <v>2636</v>
      </c>
      <c r="U45" s="134">
        <f t="shared" si="36"/>
        <v>0</v>
      </c>
      <c r="V45" s="164">
        <f t="shared" ref="V45" si="37">SUM(V31:V44)</f>
        <v>0</v>
      </c>
      <c r="W45" s="63" t="s">
        <v>379</v>
      </c>
    </row>
    <row r="46" spans="1:23" x14ac:dyDescent="0.3">
      <c r="A46" s="7"/>
      <c r="B46" s="112"/>
      <c r="C46" s="82" t="s">
        <v>380</v>
      </c>
      <c r="D46" s="103"/>
      <c r="E46" s="103"/>
      <c r="F46" s="73"/>
      <c r="G46" s="134">
        <f>G45-G38-G31</f>
        <v>108</v>
      </c>
      <c r="H46" s="134">
        <f t="shared" ref="H46:M46" si="38">H45-H38-H31</f>
        <v>14.5</v>
      </c>
      <c r="I46" s="134">
        <f t="shared" si="38"/>
        <v>93.5</v>
      </c>
      <c r="J46" s="134">
        <f t="shared" si="38"/>
        <v>8.5</v>
      </c>
      <c r="K46" s="134">
        <f t="shared" si="38"/>
        <v>8.5</v>
      </c>
      <c r="L46" s="134">
        <f t="shared" si="38"/>
        <v>0</v>
      </c>
      <c r="M46" s="139">
        <f t="shared" si="38"/>
        <v>1486</v>
      </c>
      <c r="N46" s="126">
        <f>N45</f>
        <v>4</v>
      </c>
      <c r="O46" s="126">
        <f t="shared" ref="O46" si="39">O45</f>
        <v>5.5</v>
      </c>
      <c r="P46" s="116">
        <f t="shared" si="27"/>
        <v>650</v>
      </c>
      <c r="Q46" s="134">
        <f t="shared" ref="Q46:V46" si="40">Q45</f>
        <v>0</v>
      </c>
      <c r="R46" s="136">
        <f t="shared" si="40"/>
        <v>0</v>
      </c>
      <c r="S46" s="134">
        <f t="shared" si="40"/>
        <v>2</v>
      </c>
      <c r="T46" s="139">
        <f t="shared" si="40"/>
        <v>2636</v>
      </c>
      <c r="U46" s="134">
        <f t="shared" si="40"/>
        <v>0</v>
      </c>
      <c r="V46" s="164">
        <f t="shared" si="40"/>
        <v>0</v>
      </c>
      <c r="W46" s="63"/>
    </row>
    <row r="47" spans="1:23" x14ac:dyDescent="0.3">
      <c r="A47" s="7"/>
      <c r="B47" s="58">
        <v>40</v>
      </c>
      <c r="C47" s="59">
        <v>41983</v>
      </c>
      <c r="D47" s="34" t="s">
        <v>34</v>
      </c>
      <c r="E47" s="34" t="s">
        <v>34</v>
      </c>
      <c r="F47" s="27"/>
      <c r="G47" s="42">
        <v>10</v>
      </c>
      <c r="H47" s="37">
        <f t="shared" si="26"/>
        <v>1.5</v>
      </c>
      <c r="I47" s="15">
        <f t="shared" si="21"/>
        <v>8.5</v>
      </c>
      <c r="J47" s="11">
        <f t="shared" si="22"/>
        <v>0.5</v>
      </c>
      <c r="K47" s="37">
        <f t="shared" si="23"/>
        <v>0.5</v>
      </c>
      <c r="L47" s="16">
        <f t="shared" si="24"/>
        <v>0</v>
      </c>
      <c r="M47" s="133">
        <f>ROUND(130*4/3*K47+130*5/3*L47,0)</f>
        <v>87</v>
      </c>
      <c r="N47" s="113"/>
      <c r="O47" s="113"/>
      <c r="P47" s="142"/>
      <c r="Q47" s="66"/>
      <c r="R47" s="115"/>
      <c r="S47" s="15"/>
      <c r="T47" s="43"/>
      <c r="U47" s="16"/>
      <c r="V47" s="163"/>
      <c r="W47" s="105"/>
    </row>
    <row r="48" spans="1:23" x14ac:dyDescent="0.3">
      <c r="A48" s="7"/>
      <c r="B48" s="56">
        <v>41</v>
      </c>
      <c r="C48" s="59">
        <v>41984</v>
      </c>
      <c r="D48" s="34" t="s">
        <v>34</v>
      </c>
      <c r="E48" s="34" t="s">
        <v>34</v>
      </c>
      <c r="F48" s="27"/>
      <c r="G48" s="42">
        <v>7</v>
      </c>
      <c r="H48" s="37">
        <f t="shared" si="26"/>
        <v>0.5</v>
      </c>
      <c r="I48" s="15">
        <f t="shared" si="21"/>
        <v>6.5</v>
      </c>
      <c r="J48" s="11">
        <f t="shared" si="22"/>
        <v>0</v>
      </c>
      <c r="K48" s="37">
        <f t="shared" si="23"/>
        <v>0</v>
      </c>
      <c r="L48" s="16">
        <f t="shared" si="24"/>
        <v>0</v>
      </c>
      <c r="M48" s="133">
        <f t="shared" ref="M48:M60" si="41">ROUND(130*4/3*K48+130*5/3*L48,0)</f>
        <v>0</v>
      </c>
      <c r="N48" s="113"/>
      <c r="O48" s="113"/>
      <c r="P48" s="142"/>
      <c r="Q48" s="66"/>
      <c r="R48" s="115"/>
      <c r="S48" s="15"/>
      <c r="T48" s="43"/>
      <c r="U48" s="16"/>
      <c r="V48" s="163"/>
      <c r="W48" s="105"/>
    </row>
    <row r="49" spans="1:23" x14ac:dyDescent="0.3">
      <c r="A49" s="7"/>
      <c r="B49" s="58">
        <v>42</v>
      </c>
      <c r="C49" s="59">
        <v>41985</v>
      </c>
      <c r="D49" s="34" t="s">
        <v>34</v>
      </c>
      <c r="E49" s="34" t="s">
        <v>34</v>
      </c>
      <c r="F49" s="27"/>
      <c r="G49" s="42">
        <v>10</v>
      </c>
      <c r="H49" s="37">
        <f t="shared" si="26"/>
        <v>1.5</v>
      </c>
      <c r="I49" s="15">
        <f t="shared" si="21"/>
        <v>8.5</v>
      </c>
      <c r="J49" s="11">
        <f t="shared" si="22"/>
        <v>0.5</v>
      </c>
      <c r="K49" s="37">
        <f t="shared" si="23"/>
        <v>0.5</v>
      </c>
      <c r="L49" s="16">
        <f t="shared" si="24"/>
        <v>0</v>
      </c>
      <c r="M49" s="133">
        <f t="shared" si="41"/>
        <v>87</v>
      </c>
      <c r="N49" s="113"/>
      <c r="O49" s="113"/>
      <c r="P49" s="142"/>
      <c r="Q49" s="66"/>
      <c r="R49" s="115"/>
      <c r="S49" s="15"/>
      <c r="T49" s="43"/>
      <c r="U49" s="16"/>
      <c r="V49" s="163"/>
      <c r="W49" s="105"/>
    </row>
    <row r="50" spans="1:23" x14ac:dyDescent="0.3">
      <c r="A50" s="7"/>
      <c r="B50" s="56">
        <v>43</v>
      </c>
      <c r="C50" s="59">
        <v>41986</v>
      </c>
      <c r="D50" s="34" t="s">
        <v>34</v>
      </c>
      <c r="E50" s="34" t="s">
        <v>34</v>
      </c>
      <c r="F50" s="27"/>
      <c r="G50" s="42">
        <v>11</v>
      </c>
      <c r="H50" s="37">
        <f t="shared" si="26"/>
        <v>1.5</v>
      </c>
      <c r="I50" s="15">
        <f t="shared" si="21"/>
        <v>9.5</v>
      </c>
      <c r="J50" s="11">
        <f t="shared" si="22"/>
        <v>1.5</v>
      </c>
      <c r="K50" s="37">
        <f t="shared" si="23"/>
        <v>1.5</v>
      </c>
      <c r="L50" s="16">
        <f t="shared" si="24"/>
        <v>0</v>
      </c>
      <c r="M50" s="133">
        <f t="shared" si="41"/>
        <v>260</v>
      </c>
      <c r="N50" s="113"/>
      <c r="O50" s="113"/>
      <c r="P50" s="142"/>
      <c r="Q50" s="66"/>
      <c r="R50" s="115"/>
      <c r="S50" s="15"/>
      <c r="T50" s="43"/>
      <c r="U50" s="16"/>
      <c r="V50" s="163"/>
      <c r="W50" s="105"/>
    </row>
    <row r="51" spans="1:23" x14ac:dyDescent="0.3">
      <c r="A51" s="7"/>
      <c r="B51" s="58">
        <v>44</v>
      </c>
      <c r="C51" s="59">
        <v>41987</v>
      </c>
      <c r="D51" s="34" t="s">
        <v>34</v>
      </c>
      <c r="E51" s="34" t="s">
        <v>34</v>
      </c>
      <c r="F51" s="27"/>
      <c r="G51" s="42">
        <v>8</v>
      </c>
      <c r="H51" s="37">
        <f t="shared" si="26"/>
        <v>0.5</v>
      </c>
      <c r="I51" s="15">
        <f t="shared" si="21"/>
        <v>7.5</v>
      </c>
      <c r="J51" s="11">
        <f t="shared" si="22"/>
        <v>0</v>
      </c>
      <c r="K51" s="37">
        <f t="shared" si="23"/>
        <v>0</v>
      </c>
      <c r="L51" s="16">
        <f t="shared" si="24"/>
        <v>0</v>
      </c>
      <c r="M51" s="133">
        <f t="shared" si="41"/>
        <v>0</v>
      </c>
      <c r="N51" s="113"/>
      <c r="O51" s="113"/>
      <c r="P51" s="142"/>
      <c r="Q51" s="66"/>
      <c r="R51" s="115"/>
      <c r="S51" s="15"/>
      <c r="T51" s="43"/>
      <c r="U51" s="16"/>
      <c r="V51" s="163"/>
      <c r="W51" s="105"/>
    </row>
    <row r="52" spans="1:23" x14ac:dyDescent="0.3">
      <c r="A52" s="7"/>
      <c r="B52" s="56">
        <v>45</v>
      </c>
      <c r="C52" s="59">
        <v>41988</v>
      </c>
      <c r="D52" s="196" t="s">
        <v>60</v>
      </c>
      <c r="E52" s="197"/>
      <c r="F52" s="27"/>
      <c r="G52" s="42"/>
      <c r="H52" s="37"/>
      <c r="I52" s="15"/>
      <c r="J52" s="11"/>
      <c r="K52" s="37"/>
      <c r="L52" s="16"/>
      <c r="M52" s="133">
        <f t="shared" si="41"/>
        <v>0</v>
      </c>
      <c r="N52" s="113"/>
      <c r="O52" s="113"/>
      <c r="P52" s="142"/>
      <c r="Q52" s="66"/>
      <c r="R52" s="115"/>
      <c r="S52" s="15"/>
      <c r="T52" s="43"/>
      <c r="U52" s="16"/>
      <c r="V52" s="163"/>
      <c r="W52" s="105"/>
    </row>
    <row r="53" spans="1:23" x14ac:dyDescent="0.3">
      <c r="A53" s="7"/>
      <c r="B53" s="58">
        <v>46</v>
      </c>
      <c r="C53" s="59">
        <v>41989</v>
      </c>
      <c r="D53" s="202" t="s">
        <v>220</v>
      </c>
      <c r="E53" s="203"/>
      <c r="F53" s="27"/>
      <c r="G53" s="42"/>
      <c r="H53" s="37"/>
      <c r="I53" s="15"/>
      <c r="J53" s="11"/>
      <c r="K53" s="37"/>
      <c r="L53" s="16"/>
      <c r="M53" s="133">
        <f t="shared" si="41"/>
        <v>0</v>
      </c>
      <c r="N53" s="113"/>
      <c r="O53" s="113"/>
      <c r="P53" s="142"/>
      <c r="Q53" s="66"/>
      <c r="R53" s="115"/>
      <c r="S53" s="15"/>
      <c r="T53" s="43"/>
      <c r="U53" s="16"/>
      <c r="V53" s="163"/>
      <c r="W53" s="105"/>
    </row>
    <row r="54" spans="1:23" x14ac:dyDescent="0.3">
      <c r="A54" s="7"/>
      <c r="B54" s="56">
        <v>47</v>
      </c>
      <c r="C54" s="59">
        <v>41990</v>
      </c>
      <c r="D54" s="34" t="s">
        <v>34</v>
      </c>
      <c r="E54" s="34" t="s">
        <v>34</v>
      </c>
      <c r="F54" s="27"/>
      <c r="G54" s="42">
        <v>8.5</v>
      </c>
      <c r="H54" s="37">
        <f t="shared" si="26"/>
        <v>0.5</v>
      </c>
      <c r="I54" s="15">
        <f t="shared" si="21"/>
        <v>8</v>
      </c>
      <c r="J54" s="11">
        <f t="shared" si="22"/>
        <v>0</v>
      </c>
      <c r="K54" s="37">
        <f t="shared" si="23"/>
        <v>0</v>
      </c>
      <c r="L54" s="16">
        <f t="shared" si="24"/>
        <v>0</v>
      </c>
      <c r="M54" s="133">
        <f t="shared" si="41"/>
        <v>0</v>
      </c>
      <c r="N54" s="113"/>
      <c r="O54" s="113"/>
      <c r="P54" s="142"/>
      <c r="Q54" s="66"/>
      <c r="R54" s="115"/>
      <c r="S54" s="15"/>
      <c r="T54" s="43"/>
      <c r="U54" s="16"/>
      <c r="V54" s="163"/>
      <c r="W54" s="105"/>
    </row>
    <row r="55" spans="1:23" x14ac:dyDescent="0.3">
      <c r="A55" s="7"/>
      <c r="B55" s="58">
        <v>48</v>
      </c>
      <c r="C55" s="59">
        <v>41991</v>
      </c>
      <c r="D55" s="34" t="s">
        <v>34</v>
      </c>
      <c r="E55" s="34" t="s">
        <v>34</v>
      </c>
      <c r="F55" s="27"/>
      <c r="G55" s="42">
        <v>9</v>
      </c>
      <c r="H55" s="37">
        <f t="shared" si="26"/>
        <v>1.5</v>
      </c>
      <c r="I55" s="15">
        <f t="shared" si="21"/>
        <v>7.5</v>
      </c>
      <c r="J55" s="11">
        <f t="shared" si="22"/>
        <v>0</v>
      </c>
      <c r="K55" s="37">
        <f t="shared" si="23"/>
        <v>0</v>
      </c>
      <c r="L55" s="16">
        <f t="shared" si="24"/>
        <v>0</v>
      </c>
      <c r="M55" s="133">
        <f t="shared" si="41"/>
        <v>0</v>
      </c>
      <c r="N55" s="113"/>
      <c r="O55" s="113"/>
      <c r="P55" s="142"/>
      <c r="Q55" s="66"/>
      <c r="R55" s="115"/>
      <c r="S55" s="15"/>
      <c r="T55" s="43"/>
      <c r="U55" s="16"/>
      <c r="V55" s="163"/>
      <c r="W55" s="105"/>
    </row>
    <row r="56" spans="1:23" x14ac:dyDescent="0.3">
      <c r="A56" s="7"/>
      <c r="B56" s="56">
        <v>49</v>
      </c>
      <c r="C56" s="59">
        <v>41992</v>
      </c>
      <c r="D56" s="34" t="s">
        <v>34</v>
      </c>
      <c r="E56" s="34" t="s">
        <v>34</v>
      </c>
      <c r="F56" s="27"/>
      <c r="G56" s="42">
        <v>9</v>
      </c>
      <c r="H56" s="37">
        <f t="shared" si="26"/>
        <v>1.5</v>
      </c>
      <c r="I56" s="15">
        <f t="shared" si="21"/>
        <v>7.5</v>
      </c>
      <c r="J56" s="11">
        <f t="shared" si="22"/>
        <v>0</v>
      </c>
      <c r="K56" s="37">
        <f t="shared" si="23"/>
        <v>0</v>
      </c>
      <c r="L56" s="16">
        <f t="shared" si="24"/>
        <v>0</v>
      </c>
      <c r="M56" s="133">
        <f t="shared" si="41"/>
        <v>0</v>
      </c>
      <c r="N56" s="113"/>
      <c r="O56" s="113"/>
      <c r="P56" s="142"/>
      <c r="Q56" s="66"/>
      <c r="R56" s="115"/>
      <c r="S56" s="15"/>
      <c r="T56" s="43"/>
      <c r="U56" s="16"/>
      <c r="V56" s="163"/>
      <c r="W56" s="105"/>
    </row>
    <row r="57" spans="1:23" x14ac:dyDescent="0.3">
      <c r="A57" s="7"/>
      <c r="B57" s="58">
        <v>50</v>
      </c>
      <c r="C57" s="59">
        <v>41993</v>
      </c>
      <c r="D57" s="34" t="s">
        <v>34</v>
      </c>
      <c r="E57" s="34" t="s">
        <v>34</v>
      </c>
      <c r="F57" s="27"/>
      <c r="G57" s="42">
        <v>7</v>
      </c>
      <c r="H57" s="37">
        <f t="shared" si="26"/>
        <v>0.5</v>
      </c>
      <c r="I57" s="15">
        <f t="shared" si="21"/>
        <v>6.5</v>
      </c>
      <c r="J57" s="11">
        <f t="shared" si="22"/>
        <v>0</v>
      </c>
      <c r="K57" s="37">
        <f t="shared" si="23"/>
        <v>0</v>
      </c>
      <c r="L57" s="16">
        <f t="shared" si="24"/>
        <v>0</v>
      </c>
      <c r="M57" s="133">
        <f t="shared" si="41"/>
        <v>0</v>
      </c>
      <c r="N57" s="113"/>
      <c r="O57" s="113"/>
      <c r="P57" s="142"/>
      <c r="Q57" s="66"/>
      <c r="R57" s="115"/>
      <c r="S57" s="15"/>
      <c r="T57" s="43"/>
      <c r="U57" s="16"/>
      <c r="V57" s="163"/>
      <c r="W57" s="105"/>
    </row>
    <row r="58" spans="1:23" x14ac:dyDescent="0.3">
      <c r="A58" s="7"/>
      <c r="B58" s="56">
        <v>51</v>
      </c>
      <c r="C58" s="59">
        <v>41994</v>
      </c>
      <c r="D58" s="202" t="s">
        <v>220</v>
      </c>
      <c r="E58" s="203"/>
      <c r="F58" s="27"/>
      <c r="G58" s="42"/>
      <c r="H58" s="37"/>
      <c r="I58" s="15"/>
      <c r="J58" s="11"/>
      <c r="K58" s="37"/>
      <c r="L58" s="16"/>
      <c r="M58" s="133">
        <f t="shared" si="41"/>
        <v>0</v>
      </c>
      <c r="N58" s="113"/>
      <c r="O58" s="113"/>
      <c r="P58" s="142"/>
      <c r="Q58" s="66"/>
      <c r="R58" s="115"/>
      <c r="S58" s="15"/>
      <c r="T58" s="43"/>
      <c r="U58" s="16"/>
      <c r="V58" s="163"/>
      <c r="W58" s="105"/>
    </row>
    <row r="59" spans="1:23" x14ac:dyDescent="0.3">
      <c r="A59" s="7"/>
      <c r="B59" s="58">
        <v>52</v>
      </c>
      <c r="C59" s="59">
        <v>41995</v>
      </c>
      <c r="D59" s="202" t="s">
        <v>220</v>
      </c>
      <c r="E59" s="203"/>
      <c r="F59" s="143"/>
      <c r="G59" s="42"/>
      <c r="H59" s="37"/>
      <c r="I59" s="15"/>
      <c r="J59" s="11"/>
      <c r="K59" s="37"/>
      <c r="L59" s="16"/>
      <c r="M59" s="133">
        <f t="shared" si="41"/>
        <v>0</v>
      </c>
      <c r="N59" s="113"/>
      <c r="O59" s="113"/>
      <c r="P59" s="142"/>
      <c r="Q59" s="66"/>
      <c r="R59" s="115"/>
      <c r="S59" s="15"/>
      <c r="T59" s="43"/>
      <c r="U59" s="16"/>
      <c r="V59" s="163"/>
      <c r="W59" s="105"/>
    </row>
    <row r="60" spans="1:23" x14ac:dyDescent="0.3">
      <c r="A60" s="7"/>
      <c r="B60" s="56">
        <v>53</v>
      </c>
      <c r="C60" s="59">
        <v>41996</v>
      </c>
      <c r="D60" s="202" t="s">
        <v>220</v>
      </c>
      <c r="E60" s="203"/>
      <c r="F60" s="143"/>
      <c r="G60" s="42"/>
      <c r="H60" s="37"/>
      <c r="I60" s="15"/>
      <c r="J60" s="11"/>
      <c r="K60" s="37"/>
      <c r="L60" s="16"/>
      <c r="M60" s="133">
        <f t="shared" si="41"/>
        <v>0</v>
      </c>
      <c r="N60" s="113"/>
      <c r="O60" s="113"/>
      <c r="P60" s="142"/>
      <c r="Q60" s="66"/>
      <c r="R60" s="115"/>
      <c r="S60" s="15"/>
      <c r="T60" s="43"/>
      <c r="U60" s="16"/>
      <c r="V60" s="163"/>
      <c r="W60" s="105"/>
    </row>
    <row r="61" spans="1:23" x14ac:dyDescent="0.3">
      <c r="A61" s="7"/>
      <c r="B61" s="56"/>
      <c r="C61" s="82" t="s">
        <v>207</v>
      </c>
      <c r="D61" s="103"/>
      <c r="E61" s="103"/>
      <c r="F61" s="73"/>
      <c r="G61" s="134">
        <f>SUM(G47:G60)</f>
        <v>79.5</v>
      </c>
      <c r="H61" s="134">
        <f t="shared" ref="H61" si="42">SUM(H47:H60)</f>
        <v>9.5</v>
      </c>
      <c r="I61" s="134">
        <f t="shared" ref="I61" si="43">SUM(I47:I60)</f>
        <v>70</v>
      </c>
      <c r="J61" s="134">
        <f t="shared" ref="J61" si="44">SUM(J47:J60)</f>
        <v>2.5</v>
      </c>
      <c r="K61" s="134">
        <f t="shared" ref="K61" si="45">SUM(K47:K60)</f>
        <v>2.5</v>
      </c>
      <c r="L61" s="134">
        <f t="shared" ref="L61:M61" si="46">SUM(L47:L60)</f>
        <v>0</v>
      </c>
      <c r="M61" s="134">
        <f t="shared" si="46"/>
        <v>434</v>
      </c>
      <c r="N61" s="126">
        <f t="shared" ref="N61:P61" si="47">SUM(N47:N60)</f>
        <v>0</v>
      </c>
      <c r="O61" s="126">
        <f t="shared" si="47"/>
        <v>0</v>
      </c>
      <c r="P61" s="116">
        <f t="shared" si="47"/>
        <v>0</v>
      </c>
      <c r="Q61" s="134">
        <f t="shared" ref="Q61" si="48">SUM(Q47:Q60)</f>
        <v>0</v>
      </c>
      <c r="R61" s="136">
        <f t="shared" ref="R61" si="49">SUM(R47:R60)</f>
        <v>0</v>
      </c>
      <c r="S61" s="134">
        <f t="shared" ref="S61" si="50">SUM(S47:S60)</f>
        <v>0</v>
      </c>
      <c r="T61" s="139">
        <f t="shared" ref="T61" si="51">SUM(T47:T60)</f>
        <v>0</v>
      </c>
      <c r="U61" s="134">
        <f t="shared" ref="U61" si="52">SUM(U47:U60)</f>
        <v>0</v>
      </c>
      <c r="V61" s="164">
        <f t="shared" ref="V61" si="53">SUM(V47:V60)</f>
        <v>0</v>
      </c>
      <c r="W61" s="63" t="s">
        <v>368</v>
      </c>
    </row>
    <row r="62" spans="1:23" x14ac:dyDescent="0.3">
      <c r="A62" s="7"/>
      <c r="B62" s="56"/>
      <c r="C62" s="82" t="s">
        <v>380</v>
      </c>
      <c r="D62" s="103"/>
      <c r="E62" s="103"/>
      <c r="F62" s="73"/>
      <c r="G62" s="134">
        <f>G61</f>
        <v>79.5</v>
      </c>
      <c r="H62" s="134">
        <f t="shared" ref="H62:V62" si="54">H61</f>
        <v>9.5</v>
      </c>
      <c r="I62" s="134">
        <f t="shared" si="54"/>
        <v>70</v>
      </c>
      <c r="J62" s="134">
        <f t="shared" si="54"/>
        <v>2.5</v>
      </c>
      <c r="K62" s="134">
        <f t="shared" si="54"/>
        <v>2.5</v>
      </c>
      <c r="L62" s="134">
        <f t="shared" si="54"/>
        <v>0</v>
      </c>
      <c r="M62" s="134">
        <f t="shared" si="54"/>
        <v>434</v>
      </c>
      <c r="N62" s="126">
        <f>N61</f>
        <v>0</v>
      </c>
      <c r="O62" s="126">
        <f t="shared" ref="O62" si="55">O61</f>
        <v>0</v>
      </c>
      <c r="P62" s="116">
        <f t="shared" ref="P62" si="56">P61</f>
        <v>0</v>
      </c>
      <c r="Q62" s="134">
        <f t="shared" si="54"/>
        <v>0</v>
      </c>
      <c r="R62" s="136">
        <f t="shared" si="54"/>
        <v>0</v>
      </c>
      <c r="S62" s="134">
        <f t="shared" si="54"/>
        <v>0</v>
      </c>
      <c r="T62" s="139">
        <f t="shared" si="54"/>
        <v>0</v>
      </c>
      <c r="U62" s="134">
        <f t="shared" si="54"/>
        <v>0</v>
      </c>
      <c r="V62" s="164">
        <f t="shared" si="54"/>
        <v>0</v>
      </c>
      <c r="W62" s="63"/>
    </row>
    <row r="63" spans="1:23" x14ac:dyDescent="0.3">
      <c r="A63" s="7"/>
      <c r="B63" s="58">
        <v>54</v>
      </c>
      <c r="C63" s="59">
        <v>41997</v>
      </c>
      <c r="D63" s="61" t="s">
        <v>58</v>
      </c>
      <c r="E63" s="61" t="s">
        <v>58</v>
      </c>
      <c r="F63" s="143"/>
      <c r="G63" s="42"/>
      <c r="H63" s="37"/>
      <c r="I63" s="15"/>
      <c r="J63" s="11"/>
      <c r="K63" s="37"/>
      <c r="L63" s="16"/>
      <c r="M63" s="133">
        <f t="shared" ref="M63:M70" si="57">ROUND(130*4/3*K63+130*5/3*L63,0)</f>
        <v>0</v>
      </c>
      <c r="N63" s="113"/>
      <c r="O63" s="113"/>
      <c r="P63" s="142"/>
      <c r="Q63" s="66"/>
      <c r="R63" s="115"/>
      <c r="S63" s="15"/>
      <c r="T63" s="43"/>
      <c r="U63" s="16"/>
      <c r="V63" s="163"/>
      <c r="W63" s="105"/>
    </row>
    <row r="64" spans="1:23" x14ac:dyDescent="0.3">
      <c r="A64" s="7"/>
      <c r="B64" s="56">
        <v>55</v>
      </c>
      <c r="C64" s="60">
        <v>41998</v>
      </c>
      <c r="D64" s="202" t="s">
        <v>60</v>
      </c>
      <c r="E64" s="203"/>
      <c r="F64" s="27"/>
      <c r="G64" s="42"/>
      <c r="H64" s="37"/>
      <c r="I64" s="15"/>
      <c r="J64" s="11"/>
      <c r="K64" s="37"/>
      <c r="L64" s="16"/>
      <c r="M64" s="133">
        <f t="shared" si="57"/>
        <v>0</v>
      </c>
      <c r="N64" s="113"/>
      <c r="O64" s="113"/>
      <c r="P64" s="142"/>
      <c r="Q64" s="66"/>
      <c r="R64" s="115"/>
      <c r="S64" s="15"/>
      <c r="T64" s="43"/>
      <c r="U64" s="16"/>
      <c r="V64" s="163"/>
      <c r="W64" s="105" t="s">
        <v>209</v>
      </c>
    </row>
    <row r="65" spans="1:26" x14ac:dyDescent="0.3">
      <c r="A65" s="7"/>
      <c r="B65" s="58">
        <v>56</v>
      </c>
      <c r="C65" s="59">
        <v>41999</v>
      </c>
      <c r="D65" s="34" t="s">
        <v>34</v>
      </c>
      <c r="E65" s="34" t="s">
        <v>34</v>
      </c>
      <c r="F65" s="27"/>
      <c r="G65" s="42">
        <v>12</v>
      </c>
      <c r="H65" s="37">
        <f t="shared" si="26"/>
        <v>1.5</v>
      </c>
      <c r="I65" s="15">
        <f t="shared" si="21"/>
        <v>10.5</v>
      </c>
      <c r="J65" s="11">
        <f t="shared" si="22"/>
        <v>2.5</v>
      </c>
      <c r="K65" s="37">
        <f t="shared" si="23"/>
        <v>2</v>
      </c>
      <c r="L65" s="16">
        <f t="shared" si="24"/>
        <v>0.5</v>
      </c>
      <c r="M65" s="133">
        <f t="shared" si="57"/>
        <v>455</v>
      </c>
      <c r="N65" s="113"/>
      <c r="O65" s="113"/>
      <c r="P65" s="142"/>
      <c r="Q65" s="66"/>
      <c r="R65" s="115"/>
      <c r="S65" s="15"/>
      <c r="T65" s="43"/>
      <c r="U65" s="16"/>
      <c r="V65" s="163"/>
      <c r="W65" s="105"/>
    </row>
    <row r="66" spans="1:26" x14ac:dyDescent="0.3">
      <c r="A66" s="7"/>
      <c r="B66" s="56">
        <v>57</v>
      </c>
      <c r="C66" s="59">
        <v>42000</v>
      </c>
      <c r="D66" s="34" t="s">
        <v>34</v>
      </c>
      <c r="E66" s="34" t="s">
        <v>34</v>
      </c>
      <c r="F66" s="27"/>
      <c r="G66" s="42">
        <v>6</v>
      </c>
      <c r="H66" s="37">
        <f t="shared" si="26"/>
        <v>0.5</v>
      </c>
      <c r="I66" s="15">
        <f t="shared" si="21"/>
        <v>5.5</v>
      </c>
      <c r="J66" s="11">
        <f t="shared" si="22"/>
        <v>0</v>
      </c>
      <c r="K66" s="37">
        <f t="shared" si="23"/>
        <v>0</v>
      </c>
      <c r="L66" s="16">
        <f t="shared" si="24"/>
        <v>0</v>
      </c>
      <c r="M66" s="133">
        <f t="shared" si="57"/>
        <v>0</v>
      </c>
      <c r="N66" s="113"/>
      <c r="O66" s="113"/>
      <c r="P66" s="142"/>
      <c r="Q66" s="66"/>
      <c r="R66" s="115"/>
      <c r="S66" s="15"/>
      <c r="T66" s="43"/>
      <c r="U66" s="16"/>
      <c r="V66" s="163"/>
      <c r="W66" s="105"/>
    </row>
    <row r="67" spans="1:26" x14ac:dyDescent="0.3">
      <c r="A67" s="7"/>
      <c r="B67" s="58">
        <v>58</v>
      </c>
      <c r="C67" s="59">
        <v>42001</v>
      </c>
      <c r="D67" s="34" t="s">
        <v>34</v>
      </c>
      <c r="E67" s="34" t="s">
        <v>34</v>
      </c>
      <c r="F67" s="27"/>
      <c r="G67" s="42">
        <v>10</v>
      </c>
      <c r="H67" s="37">
        <f t="shared" si="26"/>
        <v>1.5</v>
      </c>
      <c r="I67" s="15">
        <f t="shared" si="21"/>
        <v>8.5</v>
      </c>
      <c r="J67" s="11">
        <f t="shared" si="22"/>
        <v>0.5</v>
      </c>
      <c r="K67" s="37">
        <f t="shared" si="23"/>
        <v>0.5</v>
      </c>
      <c r="L67" s="16">
        <f t="shared" si="24"/>
        <v>0</v>
      </c>
      <c r="M67" s="133">
        <f t="shared" si="57"/>
        <v>87</v>
      </c>
      <c r="N67" s="113"/>
      <c r="O67" s="113"/>
      <c r="P67" s="142"/>
      <c r="Q67" s="66"/>
      <c r="R67" s="115"/>
      <c r="S67" s="15"/>
      <c r="T67" s="43"/>
      <c r="U67" s="16"/>
      <c r="V67" s="163"/>
      <c r="W67" s="105"/>
    </row>
    <row r="68" spans="1:26" x14ac:dyDescent="0.3">
      <c r="A68" s="7"/>
      <c r="B68" s="56">
        <v>59</v>
      </c>
      <c r="C68" s="59">
        <v>42002</v>
      </c>
      <c r="D68" s="34" t="s">
        <v>34</v>
      </c>
      <c r="E68" s="34" t="s">
        <v>34</v>
      </c>
      <c r="F68" s="27"/>
      <c r="G68" s="42">
        <v>11</v>
      </c>
      <c r="H68" s="37">
        <f t="shared" si="26"/>
        <v>1.5</v>
      </c>
      <c r="I68" s="15">
        <f t="shared" si="21"/>
        <v>9.5</v>
      </c>
      <c r="J68" s="11">
        <f t="shared" si="22"/>
        <v>1.5</v>
      </c>
      <c r="K68" s="37">
        <f t="shared" si="23"/>
        <v>1.5</v>
      </c>
      <c r="L68" s="16">
        <f t="shared" si="24"/>
        <v>0</v>
      </c>
      <c r="M68" s="133">
        <f t="shared" si="57"/>
        <v>260</v>
      </c>
      <c r="N68" s="113"/>
      <c r="O68" s="113"/>
      <c r="P68" s="142"/>
      <c r="Q68" s="66"/>
      <c r="R68" s="115"/>
      <c r="S68" s="15"/>
      <c r="T68" s="43"/>
      <c r="U68" s="16"/>
      <c r="V68" s="163"/>
      <c r="W68" s="105"/>
    </row>
    <row r="69" spans="1:26" x14ac:dyDescent="0.3">
      <c r="A69" s="7"/>
      <c r="B69" s="58">
        <v>60</v>
      </c>
      <c r="C69" s="59">
        <v>42003</v>
      </c>
      <c r="D69" s="34" t="s">
        <v>34</v>
      </c>
      <c r="E69" s="34" t="s">
        <v>34</v>
      </c>
      <c r="F69" s="27"/>
      <c r="G69" s="42">
        <v>11</v>
      </c>
      <c r="H69" s="37">
        <f t="shared" si="26"/>
        <v>1.5</v>
      </c>
      <c r="I69" s="15">
        <f t="shared" si="21"/>
        <v>9.5</v>
      </c>
      <c r="J69" s="11">
        <f t="shared" si="22"/>
        <v>1.5</v>
      </c>
      <c r="K69" s="37">
        <f t="shared" si="23"/>
        <v>1.5</v>
      </c>
      <c r="L69" s="16">
        <f t="shared" si="24"/>
        <v>0</v>
      </c>
      <c r="M69" s="133">
        <f t="shared" si="57"/>
        <v>260</v>
      </c>
      <c r="N69" s="113"/>
      <c r="O69" s="113"/>
      <c r="P69" s="142"/>
      <c r="Q69" s="66"/>
      <c r="R69" s="115"/>
      <c r="S69" s="15"/>
      <c r="T69" s="43"/>
      <c r="U69" s="16"/>
      <c r="V69" s="163"/>
      <c r="W69" s="105"/>
    </row>
    <row r="70" spans="1:26" ht="16.8" thickBot="1" x14ac:dyDescent="0.35">
      <c r="A70" s="7"/>
      <c r="B70" s="56">
        <v>61</v>
      </c>
      <c r="C70" s="59">
        <v>42004</v>
      </c>
      <c r="D70" s="34" t="s">
        <v>34</v>
      </c>
      <c r="E70" s="34" t="s">
        <v>34</v>
      </c>
      <c r="F70" s="27"/>
      <c r="G70" s="42">
        <v>9.5</v>
      </c>
      <c r="H70" s="37">
        <f t="shared" si="26"/>
        <v>1.5</v>
      </c>
      <c r="I70" s="15">
        <f t="shared" si="21"/>
        <v>8</v>
      </c>
      <c r="J70" s="11">
        <f t="shared" si="22"/>
        <v>0</v>
      </c>
      <c r="K70" s="37">
        <f t="shared" si="23"/>
        <v>0</v>
      </c>
      <c r="L70" s="16">
        <f t="shared" si="24"/>
        <v>0</v>
      </c>
      <c r="M70" s="133">
        <f t="shared" si="57"/>
        <v>0</v>
      </c>
      <c r="N70" s="113"/>
      <c r="O70" s="113"/>
      <c r="P70" s="142"/>
      <c r="Q70" s="66"/>
      <c r="R70" s="115"/>
      <c r="S70" s="15"/>
      <c r="T70" s="43"/>
      <c r="U70" s="16"/>
      <c r="V70" s="163"/>
      <c r="W70" s="105"/>
    </row>
    <row r="71" spans="1:26" x14ac:dyDescent="0.3">
      <c r="A71" s="25" t="s">
        <v>234</v>
      </c>
      <c r="B71" s="58">
        <v>62</v>
      </c>
      <c r="C71" s="62">
        <v>42005</v>
      </c>
      <c r="D71" s="39" t="s">
        <v>84</v>
      </c>
      <c r="E71" s="39" t="s">
        <v>84</v>
      </c>
      <c r="F71" s="27"/>
      <c r="G71" s="144">
        <v>11</v>
      </c>
      <c r="H71" s="37">
        <f>IF(G71&gt;=9,1.5,0.5)</f>
        <v>1.5</v>
      </c>
      <c r="I71" s="15">
        <f t="shared" si="21"/>
        <v>9.5</v>
      </c>
      <c r="J71" s="11">
        <f t="shared" si="22"/>
        <v>1.5</v>
      </c>
      <c r="K71" s="37">
        <f t="shared" si="23"/>
        <v>1.5</v>
      </c>
      <c r="L71" s="16">
        <f t="shared" si="24"/>
        <v>0</v>
      </c>
      <c r="M71" s="133">
        <f>ROUND(128*4/3*K71+128*5/3*L71,0)</f>
        <v>256</v>
      </c>
      <c r="N71" s="113"/>
      <c r="O71" s="113"/>
      <c r="P71" s="142"/>
      <c r="Q71" s="66"/>
      <c r="R71" s="115"/>
      <c r="S71" s="48"/>
      <c r="T71" s="120"/>
      <c r="U71" s="48"/>
      <c r="V71" s="163"/>
      <c r="W71" s="45" t="s">
        <v>392</v>
      </c>
      <c r="X71" s="70">
        <v>11</v>
      </c>
      <c r="Y71" s="145">
        <f>IF((X71&gt;=9),(X71-9),0)</f>
        <v>2</v>
      </c>
      <c r="Z71" s="146">
        <f>ROUND(105*4/3*Y71,0)</f>
        <v>280</v>
      </c>
    </row>
    <row r="72" spans="1:26" ht="48.6" x14ac:dyDescent="0.3">
      <c r="A72" s="7" t="s">
        <v>230</v>
      </c>
      <c r="B72" s="56">
        <v>63</v>
      </c>
      <c r="C72" s="21">
        <v>42006</v>
      </c>
      <c r="D72" s="39" t="s">
        <v>84</v>
      </c>
      <c r="E72" s="39" t="s">
        <v>84</v>
      </c>
      <c r="F72" s="27"/>
      <c r="G72" s="144">
        <v>11</v>
      </c>
      <c r="H72" s="37">
        <f t="shared" ref="H72:H140" si="58">IF(G72&gt;=9,1.5,0.5)</f>
        <v>1.5</v>
      </c>
      <c r="I72" s="15">
        <f t="shared" si="21"/>
        <v>9.5</v>
      </c>
      <c r="J72" s="11">
        <f t="shared" si="22"/>
        <v>1.5</v>
      </c>
      <c r="K72" s="37">
        <f t="shared" si="23"/>
        <v>1.5</v>
      </c>
      <c r="L72" s="16">
        <f t="shared" si="24"/>
        <v>0</v>
      </c>
      <c r="M72" s="133">
        <f t="shared" ref="M72:M76" si="59">ROUND(128*4/3*K72+128*5/3*L72,0)</f>
        <v>256</v>
      </c>
      <c r="N72" s="113"/>
      <c r="O72" s="113"/>
      <c r="P72" s="142"/>
      <c r="Q72" s="66"/>
      <c r="R72" s="115"/>
      <c r="S72" s="46"/>
      <c r="T72" s="121"/>
      <c r="U72" s="46"/>
      <c r="V72" s="163"/>
      <c r="W72" s="157" t="s">
        <v>393</v>
      </c>
      <c r="X72" s="70">
        <v>11</v>
      </c>
      <c r="Y72" s="145">
        <f t="shared" ref="Y72:Y143" si="60">IF((X72&gt;=9),(X72-9),0)</f>
        <v>2</v>
      </c>
      <c r="Z72" s="146">
        <f t="shared" ref="Z72:Z105" si="61">ROUND(105*4/3*Y72,0)</f>
        <v>280</v>
      </c>
    </row>
    <row r="73" spans="1:26" x14ac:dyDescent="0.3">
      <c r="A73" s="198"/>
      <c r="B73" s="58">
        <v>64</v>
      </c>
      <c r="C73" s="13">
        <v>42007</v>
      </c>
      <c r="D73" s="39" t="s">
        <v>84</v>
      </c>
      <c r="E73" s="39" t="s">
        <v>84</v>
      </c>
      <c r="F73" s="27"/>
      <c r="G73" s="144">
        <v>11</v>
      </c>
      <c r="H73" s="37">
        <f t="shared" si="58"/>
        <v>1.5</v>
      </c>
      <c r="I73" s="15">
        <f t="shared" si="21"/>
        <v>9.5</v>
      </c>
      <c r="J73" s="11">
        <f t="shared" si="22"/>
        <v>1.5</v>
      </c>
      <c r="K73" s="37">
        <f t="shared" si="23"/>
        <v>1.5</v>
      </c>
      <c r="L73" s="16">
        <f t="shared" si="24"/>
        <v>0</v>
      </c>
      <c r="M73" s="133">
        <f t="shared" si="59"/>
        <v>256</v>
      </c>
      <c r="N73" s="113"/>
      <c r="O73" s="113"/>
      <c r="P73" s="142"/>
      <c r="Q73" s="66"/>
      <c r="R73" s="115"/>
      <c r="S73" s="46"/>
      <c r="T73" s="121"/>
      <c r="U73" s="46"/>
      <c r="V73" s="163"/>
      <c r="W73" s="45"/>
      <c r="X73" s="70">
        <v>11</v>
      </c>
      <c r="Y73" s="145">
        <f t="shared" si="60"/>
        <v>2</v>
      </c>
      <c r="Z73" s="146">
        <f t="shared" si="61"/>
        <v>280</v>
      </c>
    </row>
    <row r="74" spans="1:26" x14ac:dyDescent="0.3">
      <c r="A74" s="198"/>
      <c r="B74" s="56">
        <v>65</v>
      </c>
      <c r="C74" s="13">
        <v>42008</v>
      </c>
      <c r="D74" s="39" t="s">
        <v>84</v>
      </c>
      <c r="E74" s="39" t="s">
        <v>84</v>
      </c>
      <c r="F74" s="27"/>
      <c r="G74" s="144">
        <v>9</v>
      </c>
      <c r="H74" s="37">
        <f t="shared" si="58"/>
        <v>1.5</v>
      </c>
      <c r="I74" s="15">
        <f t="shared" si="21"/>
        <v>7.5</v>
      </c>
      <c r="J74" s="11">
        <f t="shared" si="22"/>
        <v>0</v>
      </c>
      <c r="K74" s="37">
        <f t="shared" si="23"/>
        <v>0</v>
      </c>
      <c r="L74" s="16">
        <f t="shared" si="24"/>
        <v>0</v>
      </c>
      <c r="M74" s="133">
        <f t="shared" si="59"/>
        <v>0</v>
      </c>
      <c r="N74" s="37">
        <v>2</v>
      </c>
      <c r="O74" s="37">
        <v>3</v>
      </c>
      <c r="P74" s="115">
        <f>ROUND(N74*1/3*128+O74*2/3*128,0)</f>
        <v>341</v>
      </c>
      <c r="Q74" s="66"/>
      <c r="R74" s="115"/>
      <c r="S74" s="46"/>
      <c r="T74" s="121"/>
      <c r="U74" s="46"/>
      <c r="V74" s="163"/>
      <c r="W74" s="45"/>
      <c r="X74" s="70">
        <v>9</v>
      </c>
      <c r="Y74" s="145">
        <f>IF((X74&gt;=9),(X74-8.5),0)</f>
        <v>0.5</v>
      </c>
      <c r="Z74" s="146">
        <f t="shared" si="61"/>
        <v>70</v>
      </c>
    </row>
    <row r="75" spans="1:26" x14ac:dyDescent="0.3">
      <c r="A75" s="198"/>
      <c r="B75" s="58">
        <v>66</v>
      </c>
      <c r="C75" s="13">
        <v>42009</v>
      </c>
      <c r="D75" s="39" t="s">
        <v>84</v>
      </c>
      <c r="E75" s="39" t="s">
        <v>84</v>
      </c>
      <c r="F75" s="27"/>
      <c r="G75" s="144">
        <v>9</v>
      </c>
      <c r="H75" s="37">
        <f t="shared" si="58"/>
        <v>1.5</v>
      </c>
      <c r="I75" s="15">
        <f t="shared" si="21"/>
        <v>7.5</v>
      </c>
      <c r="J75" s="11">
        <f t="shared" si="22"/>
        <v>0</v>
      </c>
      <c r="K75" s="37">
        <f t="shared" si="23"/>
        <v>0</v>
      </c>
      <c r="L75" s="16">
        <f t="shared" si="24"/>
        <v>0</v>
      </c>
      <c r="M75" s="133">
        <f t="shared" si="59"/>
        <v>0</v>
      </c>
      <c r="N75" s="37">
        <v>2</v>
      </c>
      <c r="O75" s="37">
        <v>5.5</v>
      </c>
      <c r="P75" s="115">
        <f t="shared" ref="P75:P78" si="62">ROUND(N75*1/3*128+O75*2/3*128,0)</f>
        <v>555</v>
      </c>
      <c r="Q75" s="66"/>
      <c r="R75" s="115"/>
      <c r="S75" s="46"/>
      <c r="T75" s="121"/>
      <c r="U75" s="46"/>
      <c r="V75" s="163"/>
      <c r="W75" s="45"/>
      <c r="X75" s="70">
        <v>8</v>
      </c>
      <c r="Y75" s="145">
        <f t="shared" si="60"/>
        <v>0</v>
      </c>
      <c r="Z75" s="146">
        <f t="shared" si="61"/>
        <v>0</v>
      </c>
    </row>
    <row r="76" spans="1:26" x14ac:dyDescent="0.3">
      <c r="A76" s="198"/>
      <c r="B76" s="56">
        <v>67</v>
      </c>
      <c r="C76" s="13">
        <v>42010</v>
      </c>
      <c r="D76" s="39" t="s">
        <v>84</v>
      </c>
      <c r="E76" s="39" t="s">
        <v>84</v>
      </c>
      <c r="F76" s="27"/>
      <c r="G76" s="144">
        <v>11</v>
      </c>
      <c r="H76" s="37">
        <f t="shared" si="58"/>
        <v>1.5</v>
      </c>
      <c r="I76" s="15">
        <f t="shared" si="21"/>
        <v>9.5</v>
      </c>
      <c r="J76" s="11">
        <f t="shared" si="22"/>
        <v>1.5</v>
      </c>
      <c r="K76" s="37">
        <f t="shared" si="23"/>
        <v>1.5</v>
      </c>
      <c r="L76" s="16">
        <f t="shared" si="24"/>
        <v>0</v>
      </c>
      <c r="M76" s="133">
        <f t="shared" si="59"/>
        <v>256</v>
      </c>
      <c r="N76" s="37">
        <v>2</v>
      </c>
      <c r="O76" s="37">
        <v>6</v>
      </c>
      <c r="P76" s="115">
        <f t="shared" si="62"/>
        <v>597</v>
      </c>
      <c r="Q76" s="66"/>
      <c r="R76" s="115"/>
      <c r="S76" s="46"/>
      <c r="T76" s="121"/>
      <c r="U76" s="46"/>
      <c r="V76" s="163"/>
      <c r="W76" s="45"/>
      <c r="X76" s="70">
        <v>11.5</v>
      </c>
      <c r="Y76" s="145">
        <f t="shared" si="60"/>
        <v>2.5</v>
      </c>
      <c r="Z76" s="146">
        <f t="shared" si="61"/>
        <v>350</v>
      </c>
    </row>
    <row r="77" spans="1:26" x14ac:dyDescent="0.3">
      <c r="A77" s="7"/>
      <c r="B77" s="56"/>
      <c r="C77" s="82" t="s">
        <v>207</v>
      </c>
      <c r="D77" s="103"/>
      <c r="E77" s="103"/>
      <c r="F77" s="73"/>
      <c r="G77" s="134">
        <f>SUM(G63:G76)</f>
        <v>121.5</v>
      </c>
      <c r="H77" s="134">
        <f t="shared" ref="H77" si="63">SUM(H63:H76)</f>
        <v>17</v>
      </c>
      <c r="I77" s="134">
        <f t="shared" ref="I77" si="64">SUM(I63:I76)</f>
        <v>104.5</v>
      </c>
      <c r="J77" s="134">
        <f t="shared" ref="J77" si="65">SUM(J63:J76)</f>
        <v>12</v>
      </c>
      <c r="K77" s="134">
        <f t="shared" ref="K77" si="66">SUM(K63:K76)</f>
        <v>11.5</v>
      </c>
      <c r="L77" s="134">
        <f t="shared" ref="L77" si="67">SUM(L63:L76)</f>
        <v>0.5</v>
      </c>
      <c r="M77" s="139">
        <f t="shared" ref="M77" si="68">SUM(M63:M76)</f>
        <v>2086</v>
      </c>
      <c r="N77" s="126">
        <f t="shared" ref="N77:O77" si="69">SUM(N63:N76)</f>
        <v>6</v>
      </c>
      <c r="O77" s="126">
        <f t="shared" si="69"/>
        <v>14.5</v>
      </c>
      <c r="P77" s="116">
        <f t="shared" si="62"/>
        <v>1493</v>
      </c>
      <c r="Q77" s="134">
        <f t="shared" ref="Q77" si="70">SUM(Q63:Q76)</f>
        <v>0</v>
      </c>
      <c r="R77" s="136">
        <f t="shared" ref="R77" si="71">SUM(R63:R76)</f>
        <v>0</v>
      </c>
      <c r="S77" s="134">
        <f t="shared" ref="S77" si="72">SUM(S63:S76)</f>
        <v>0</v>
      </c>
      <c r="T77" s="139">
        <f t="shared" ref="T77" si="73">SUM(T63:T76)</f>
        <v>0</v>
      </c>
      <c r="U77" s="134">
        <v>0</v>
      </c>
      <c r="V77" s="164">
        <f t="shared" ref="V77" si="74">SUM(V63:V76)</f>
        <v>0</v>
      </c>
      <c r="W77" s="63" t="s">
        <v>381</v>
      </c>
    </row>
    <row r="78" spans="1:26" x14ac:dyDescent="0.3">
      <c r="A78" s="7"/>
      <c r="B78" s="112"/>
      <c r="C78" s="82" t="s">
        <v>380</v>
      </c>
      <c r="D78" s="103"/>
      <c r="E78" s="103"/>
      <c r="F78" s="73"/>
      <c r="G78" s="134">
        <f>G77</f>
        <v>121.5</v>
      </c>
      <c r="H78" s="134">
        <f t="shared" ref="H78:M78" si="75">H77</f>
        <v>17</v>
      </c>
      <c r="I78" s="134">
        <f t="shared" si="75"/>
        <v>104.5</v>
      </c>
      <c r="J78" s="134">
        <f t="shared" si="75"/>
        <v>12</v>
      </c>
      <c r="K78" s="134">
        <f t="shared" si="75"/>
        <v>11.5</v>
      </c>
      <c r="L78" s="134">
        <f t="shared" si="75"/>
        <v>0.5</v>
      </c>
      <c r="M78" s="139">
        <f t="shared" si="75"/>
        <v>2086</v>
      </c>
      <c r="N78" s="126">
        <f>N77</f>
        <v>6</v>
      </c>
      <c r="O78" s="126">
        <f t="shared" ref="O78" si="76">O77</f>
        <v>14.5</v>
      </c>
      <c r="P78" s="116">
        <f t="shared" si="62"/>
        <v>1493</v>
      </c>
      <c r="Q78" s="134">
        <f t="shared" ref="Q78" si="77">Q77</f>
        <v>0</v>
      </c>
      <c r="R78" s="136">
        <f t="shared" ref="R78" si="78">R77</f>
        <v>0</v>
      </c>
      <c r="S78" s="134">
        <f t="shared" ref="S78" si="79">S77</f>
        <v>0</v>
      </c>
      <c r="T78" s="139">
        <f t="shared" ref="T78" si="80">T77</f>
        <v>0</v>
      </c>
      <c r="U78" s="134">
        <f t="shared" ref="U78" si="81">U77</f>
        <v>0</v>
      </c>
      <c r="V78" s="164">
        <f t="shared" ref="V78" si="82">V77</f>
        <v>0</v>
      </c>
      <c r="W78" s="63"/>
    </row>
    <row r="79" spans="1:26" x14ac:dyDescent="0.3">
      <c r="A79" s="7" t="s">
        <v>204</v>
      </c>
      <c r="B79" s="58">
        <v>68</v>
      </c>
      <c r="C79" s="13">
        <v>42011</v>
      </c>
      <c r="D79" s="65" t="s">
        <v>58</v>
      </c>
      <c r="E79" s="65" t="s">
        <v>58</v>
      </c>
      <c r="F79" s="27"/>
      <c r="G79" s="144"/>
      <c r="H79" s="37"/>
      <c r="I79" s="15"/>
      <c r="J79" s="11"/>
      <c r="K79" s="37"/>
      <c r="L79" s="16"/>
      <c r="M79" s="133">
        <f t="shared" ref="M79:M99" si="83">128*4/3*K79+128*5/3*L79</f>
        <v>0</v>
      </c>
      <c r="N79" s="113"/>
      <c r="O79" s="113"/>
      <c r="P79" s="115"/>
      <c r="Q79" s="66"/>
      <c r="R79" s="115"/>
      <c r="S79" s="46"/>
      <c r="T79" s="121"/>
      <c r="U79" s="46"/>
      <c r="V79" s="163"/>
      <c r="W79" s="45"/>
      <c r="X79" s="70">
        <v>10</v>
      </c>
      <c r="Y79" s="145">
        <f t="shared" si="60"/>
        <v>1</v>
      </c>
      <c r="Z79" s="146">
        <f t="shared" si="61"/>
        <v>140</v>
      </c>
    </row>
    <row r="80" spans="1:26" x14ac:dyDescent="0.3">
      <c r="A80" s="7" t="s">
        <v>355</v>
      </c>
      <c r="B80" s="56">
        <v>69</v>
      </c>
      <c r="C80" s="13">
        <v>42012</v>
      </c>
      <c r="D80" s="200" t="s">
        <v>231</v>
      </c>
      <c r="E80" s="201"/>
      <c r="F80" s="27"/>
      <c r="G80" s="144"/>
      <c r="H80" s="37"/>
      <c r="I80" s="15"/>
      <c r="J80" s="11"/>
      <c r="K80" s="37"/>
      <c r="L80" s="16"/>
      <c r="M80" s="133">
        <f t="shared" si="83"/>
        <v>0</v>
      </c>
      <c r="N80" s="113"/>
      <c r="O80" s="113"/>
      <c r="P80" s="115"/>
      <c r="Q80" s="66"/>
      <c r="R80" s="115"/>
      <c r="S80" s="46"/>
      <c r="T80" s="121"/>
      <c r="U80" s="46"/>
      <c r="V80" s="163"/>
      <c r="W80" s="45"/>
      <c r="X80" s="70">
        <v>9</v>
      </c>
      <c r="Y80" s="145">
        <f>IF((X80&gt;=9),(X80-8.5),0)</f>
        <v>0.5</v>
      </c>
      <c r="Z80" s="146">
        <f t="shared" si="61"/>
        <v>70</v>
      </c>
    </row>
    <row r="81" spans="1:27" x14ac:dyDescent="0.3">
      <c r="A81" s="7"/>
      <c r="B81" s="58">
        <v>70</v>
      </c>
      <c r="C81" s="13">
        <v>42013</v>
      </c>
      <c r="D81" s="39" t="s">
        <v>84</v>
      </c>
      <c r="E81" s="39" t="s">
        <v>84</v>
      </c>
      <c r="F81" s="27"/>
      <c r="G81" s="144">
        <v>8</v>
      </c>
      <c r="H81" s="37">
        <f t="shared" si="58"/>
        <v>0.5</v>
      </c>
      <c r="I81" s="15">
        <f t="shared" si="21"/>
        <v>7.5</v>
      </c>
      <c r="J81" s="11">
        <f t="shared" si="22"/>
        <v>0</v>
      </c>
      <c r="K81" s="37">
        <f t="shared" si="23"/>
        <v>0</v>
      </c>
      <c r="L81" s="16">
        <f t="shared" si="24"/>
        <v>0</v>
      </c>
      <c r="M81" s="133">
        <f t="shared" si="83"/>
        <v>0</v>
      </c>
      <c r="N81" s="113"/>
      <c r="O81" s="113"/>
      <c r="P81" s="142"/>
      <c r="Q81" s="66"/>
      <c r="R81" s="115"/>
      <c r="S81" s="46"/>
      <c r="T81" s="121"/>
      <c r="U81" s="46"/>
      <c r="V81" s="163"/>
      <c r="W81" s="45"/>
      <c r="X81" s="70">
        <v>9</v>
      </c>
      <c r="Y81" s="145">
        <f>IF((X81&gt;=9),(X81-8.5),0)</f>
        <v>0.5</v>
      </c>
      <c r="Z81" s="146">
        <f t="shared" si="61"/>
        <v>70</v>
      </c>
    </row>
    <row r="82" spans="1:27" x14ac:dyDescent="0.3">
      <c r="A82" s="7"/>
      <c r="B82" s="56">
        <v>71</v>
      </c>
      <c r="C82" s="13">
        <v>42014</v>
      </c>
      <c r="D82" s="39" t="s">
        <v>84</v>
      </c>
      <c r="E82" s="39" t="s">
        <v>84</v>
      </c>
      <c r="F82" s="27"/>
      <c r="G82" s="144">
        <v>9</v>
      </c>
      <c r="H82" s="37">
        <f t="shared" si="58"/>
        <v>1.5</v>
      </c>
      <c r="I82" s="15">
        <f t="shared" si="21"/>
        <v>7.5</v>
      </c>
      <c r="J82" s="11">
        <f t="shared" si="22"/>
        <v>0</v>
      </c>
      <c r="K82" s="37">
        <f t="shared" si="23"/>
        <v>0</v>
      </c>
      <c r="L82" s="16">
        <f t="shared" si="24"/>
        <v>0</v>
      </c>
      <c r="M82" s="133">
        <f t="shared" si="83"/>
        <v>0</v>
      </c>
      <c r="N82" s="113"/>
      <c r="O82" s="113"/>
      <c r="P82" s="142"/>
      <c r="Q82" s="66"/>
      <c r="R82" s="115"/>
      <c r="S82" s="46"/>
      <c r="T82" s="121"/>
      <c r="U82" s="46"/>
      <c r="V82" s="163"/>
      <c r="W82" s="45"/>
      <c r="X82" s="70">
        <v>10.5</v>
      </c>
      <c r="Y82" s="145">
        <f t="shared" si="60"/>
        <v>1.5</v>
      </c>
      <c r="Z82" s="146">
        <f t="shared" si="61"/>
        <v>210</v>
      </c>
    </row>
    <row r="83" spans="1:27" x14ac:dyDescent="0.3">
      <c r="A83" s="7"/>
      <c r="B83" s="58">
        <v>72</v>
      </c>
      <c r="C83" s="13">
        <v>42015</v>
      </c>
      <c r="D83" s="39" t="s">
        <v>84</v>
      </c>
      <c r="E83" s="39" t="s">
        <v>84</v>
      </c>
      <c r="F83" s="27"/>
      <c r="G83" s="144">
        <v>9</v>
      </c>
      <c r="H83" s="37">
        <f t="shared" si="58"/>
        <v>1.5</v>
      </c>
      <c r="I83" s="15">
        <f t="shared" si="21"/>
        <v>7.5</v>
      </c>
      <c r="J83" s="11">
        <f t="shared" si="22"/>
        <v>0</v>
      </c>
      <c r="K83" s="37">
        <f t="shared" si="23"/>
        <v>0</v>
      </c>
      <c r="L83" s="16">
        <f t="shared" si="24"/>
        <v>0</v>
      </c>
      <c r="M83" s="133">
        <f t="shared" si="83"/>
        <v>0</v>
      </c>
      <c r="N83" s="113"/>
      <c r="O83" s="113"/>
      <c r="P83" s="142"/>
      <c r="Q83" s="66"/>
      <c r="R83" s="115"/>
      <c r="S83" s="46"/>
      <c r="T83" s="121"/>
      <c r="U83" s="46"/>
      <c r="V83" s="163"/>
      <c r="W83" s="45"/>
      <c r="X83" s="70">
        <v>10.5</v>
      </c>
      <c r="Y83" s="145">
        <f t="shared" si="60"/>
        <v>1.5</v>
      </c>
      <c r="Z83" s="146">
        <f t="shared" si="61"/>
        <v>210</v>
      </c>
    </row>
    <row r="84" spans="1:27" x14ac:dyDescent="0.3">
      <c r="A84" s="7"/>
      <c r="B84" s="56">
        <v>73</v>
      </c>
      <c r="C84" s="13">
        <v>42016</v>
      </c>
      <c r="D84" s="39" t="s">
        <v>84</v>
      </c>
      <c r="E84" s="39" t="s">
        <v>84</v>
      </c>
      <c r="F84" s="27"/>
      <c r="G84" s="144">
        <v>9</v>
      </c>
      <c r="H84" s="37">
        <f t="shared" si="58"/>
        <v>1.5</v>
      </c>
      <c r="I84" s="15">
        <f t="shared" si="21"/>
        <v>7.5</v>
      </c>
      <c r="J84" s="11">
        <f t="shared" si="22"/>
        <v>0</v>
      </c>
      <c r="K84" s="37">
        <f t="shared" si="23"/>
        <v>0</v>
      </c>
      <c r="L84" s="16">
        <f t="shared" si="24"/>
        <v>0</v>
      </c>
      <c r="M84" s="133">
        <f t="shared" si="83"/>
        <v>0</v>
      </c>
      <c r="N84" s="113"/>
      <c r="O84" s="113"/>
      <c r="P84" s="142"/>
      <c r="Q84" s="66"/>
      <c r="R84" s="115"/>
      <c r="S84" s="46"/>
      <c r="T84" s="121"/>
      <c r="U84" s="46"/>
      <c r="V84" s="163"/>
      <c r="W84" s="45"/>
      <c r="X84" s="70">
        <v>9</v>
      </c>
      <c r="Y84" s="145">
        <f>IF((X84&gt;=9),(X84-8.5),0)</f>
        <v>0.5</v>
      </c>
      <c r="Z84" s="146">
        <f t="shared" si="61"/>
        <v>70</v>
      </c>
    </row>
    <row r="85" spans="1:27" x14ac:dyDescent="0.3">
      <c r="A85" s="7"/>
      <c r="B85" s="58">
        <v>74</v>
      </c>
      <c r="C85" s="13">
        <v>42017</v>
      </c>
      <c r="D85" s="65" t="s">
        <v>58</v>
      </c>
      <c r="E85" s="65" t="s">
        <v>58</v>
      </c>
      <c r="F85" s="27"/>
      <c r="G85" s="144"/>
      <c r="H85" s="37"/>
      <c r="I85" s="15"/>
      <c r="J85" s="11"/>
      <c r="K85" s="37"/>
      <c r="L85" s="16"/>
      <c r="M85" s="133">
        <f t="shared" si="83"/>
        <v>0</v>
      </c>
      <c r="N85" s="113"/>
      <c r="O85" s="113"/>
      <c r="P85" s="142"/>
      <c r="Q85" s="66"/>
      <c r="R85" s="115"/>
      <c r="S85" s="46"/>
      <c r="T85" s="121"/>
      <c r="U85" s="46"/>
      <c r="V85" s="163"/>
      <c r="W85" s="45"/>
      <c r="X85" s="70"/>
      <c r="Y85" s="145">
        <f t="shared" si="60"/>
        <v>0</v>
      </c>
      <c r="Z85" s="146">
        <f t="shared" si="61"/>
        <v>0</v>
      </c>
    </row>
    <row r="86" spans="1:27" x14ac:dyDescent="0.3">
      <c r="A86" s="7"/>
      <c r="B86" s="56">
        <v>75</v>
      </c>
      <c r="C86" s="13">
        <v>42018</v>
      </c>
      <c r="D86" s="39" t="s">
        <v>84</v>
      </c>
      <c r="E86" s="39" t="s">
        <v>84</v>
      </c>
      <c r="F86" s="27"/>
      <c r="G86" s="144">
        <v>7</v>
      </c>
      <c r="H86" s="37">
        <f t="shared" si="58"/>
        <v>0.5</v>
      </c>
      <c r="I86" s="15">
        <f t="shared" si="21"/>
        <v>6.5</v>
      </c>
      <c r="J86" s="11">
        <f t="shared" si="22"/>
        <v>0</v>
      </c>
      <c r="K86" s="37">
        <f t="shared" si="23"/>
        <v>0</v>
      </c>
      <c r="L86" s="16">
        <f t="shared" si="24"/>
        <v>0</v>
      </c>
      <c r="M86" s="133">
        <f t="shared" si="83"/>
        <v>0</v>
      </c>
      <c r="N86" s="113"/>
      <c r="O86" s="113"/>
      <c r="P86" s="142"/>
      <c r="Q86" s="66"/>
      <c r="R86" s="115"/>
      <c r="S86" s="46"/>
      <c r="T86" s="121"/>
      <c r="U86" s="46"/>
      <c r="V86" s="163"/>
      <c r="W86" s="45"/>
      <c r="X86" s="70">
        <v>9</v>
      </c>
      <c r="Y86" s="145">
        <f>IF((X86&gt;=9),(X86-8.5),0)</f>
        <v>0.5</v>
      </c>
      <c r="Z86" s="146">
        <f t="shared" si="61"/>
        <v>70</v>
      </c>
    </row>
    <row r="87" spans="1:27" x14ac:dyDescent="0.3">
      <c r="A87" s="7"/>
      <c r="B87" s="58">
        <v>76</v>
      </c>
      <c r="C87" s="13">
        <v>42019</v>
      </c>
      <c r="D87" s="200" t="s">
        <v>231</v>
      </c>
      <c r="E87" s="201"/>
      <c r="F87" s="27"/>
      <c r="G87" s="144"/>
      <c r="H87" s="37"/>
      <c r="I87" s="15"/>
      <c r="J87" s="11"/>
      <c r="K87" s="37"/>
      <c r="L87" s="16"/>
      <c r="M87" s="133">
        <f t="shared" si="83"/>
        <v>0</v>
      </c>
      <c r="N87" s="113"/>
      <c r="O87" s="113"/>
      <c r="P87" s="142"/>
      <c r="Q87" s="66"/>
      <c r="R87" s="115"/>
      <c r="S87" s="46"/>
      <c r="T87" s="121"/>
      <c r="U87" s="46"/>
      <c r="V87" s="163"/>
      <c r="W87" s="45"/>
      <c r="X87" s="70">
        <v>7</v>
      </c>
      <c r="Y87" s="145">
        <f t="shared" si="60"/>
        <v>0</v>
      </c>
      <c r="Z87" s="146">
        <f t="shared" si="61"/>
        <v>0</v>
      </c>
    </row>
    <row r="88" spans="1:27" x14ac:dyDescent="0.3">
      <c r="A88" s="7"/>
      <c r="B88" s="56">
        <v>77</v>
      </c>
      <c r="C88" s="13">
        <v>42020</v>
      </c>
      <c r="D88" s="200" t="s">
        <v>231</v>
      </c>
      <c r="E88" s="201"/>
      <c r="F88" s="27"/>
      <c r="G88" s="144"/>
      <c r="H88" s="37"/>
      <c r="I88" s="15"/>
      <c r="J88" s="11"/>
      <c r="K88" s="37"/>
      <c r="L88" s="16"/>
      <c r="M88" s="133">
        <f t="shared" si="83"/>
        <v>0</v>
      </c>
      <c r="N88" s="113"/>
      <c r="O88" s="113"/>
      <c r="P88" s="142"/>
      <c r="Q88" s="66"/>
      <c r="R88" s="115"/>
      <c r="S88" s="46"/>
      <c r="T88" s="121"/>
      <c r="U88" s="46"/>
      <c r="V88" s="163"/>
      <c r="W88" s="45"/>
      <c r="X88" s="70"/>
      <c r="Y88" s="145">
        <f t="shared" si="60"/>
        <v>0</v>
      </c>
      <c r="Z88" s="146">
        <f t="shared" si="61"/>
        <v>0</v>
      </c>
    </row>
    <row r="89" spans="1:27" x14ac:dyDescent="0.3">
      <c r="A89" s="7"/>
      <c r="B89" s="58">
        <v>78</v>
      </c>
      <c r="C89" s="13">
        <v>42021</v>
      </c>
      <c r="D89" s="39" t="s">
        <v>84</v>
      </c>
      <c r="E89" s="39" t="s">
        <v>84</v>
      </c>
      <c r="F89" s="27"/>
      <c r="G89" s="144">
        <v>9</v>
      </c>
      <c r="H89" s="37">
        <f t="shared" si="58"/>
        <v>1.5</v>
      </c>
      <c r="I89" s="15">
        <f t="shared" si="21"/>
        <v>7.5</v>
      </c>
      <c r="J89" s="11">
        <f t="shared" si="22"/>
        <v>0</v>
      </c>
      <c r="K89" s="37">
        <f t="shared" si="23"/>
        <v>0</v>
      </c>
      <c r="L89" s="16">
        <f t="shared" si="24"/>
        <v>0</v>
      </c>
      <c r="M89" s="133">
        <f t="shared" si="83"/>
        <v>0</v>
      </c>
      <c r="N89" s="113"/>
      <c r="O89" s="113"/>
      <c r="P89" s="142"/>
      <c r="Q89" s="66"/>
      <c r="R89" s="115"/>
      <c r="S89" s="46"/>
      <c r="T89" s="121"/>
      <c r="U89" s="46"/>
      <c r="V89" s="163"/>
      <c r="W89" s="45"/>
      <c r="X89" s="70">
        <v>10</v>
      </c>
      <c r="Y89" s="145">
        <f t="shared" si="60"/>
        <v>1</v>
      </c>
      <c r="Z89" s="146">
        <f t="shared" si="61"/>
        <v>140</v>
      </c>
    </row>
    <row r="90" spans="1:27" x14ac:dyDescent="0.3">
      <c r="A90" s="7"/>
      <c r="B90" s="56">
        <v>79</v>
      </c>
      <c r="C90" s="13">
        <v>42022</v>
      </c>
      <c r="D90" s="39" t="s">
        <v>84</v>
      </c>
      <c r="E90" s="39" t="s">
        <v>84</v>
      </c>
      <c r="F90" s="27"/>
      <c r="G90" s="144">
        <v>9</v>
      </c>
      <c r="H90" s="37">
        <f t="shared" si="58"/>
        <v>1.5</v>
      </c>
      <c r="I90" s="15">
        <f t="shared" si="21"/>
        <v>7.5</v>
      </c>
      <c r="J90" s="11">
        <f t="shared" si="22"/>
        <v>0</v>
      </c>
      <c r="K90" s="37">
        <f t="shared" si="23"/>
        <v>0</v>
      </c>
      <c r="L90" s="16">
        <f t="shared" si="24"/>
        <v>0</v>
      </c>
      <c r="M90" s="133">
        <f t="shared" si="83"/>
        <v>0</v>
      </c>
      <c r="N90" s="113"/>
      <c r="O90" s="113"/>
      <c r="P90" s="142"/>
      <c r="Q90" s="66"/>
      <c r="R90" s="115"/>
      <c r="S90" s="46"/>
      <c r="T90" s="121"/>
      <c r="U90" s="46"/>
      <c r="V90" s="163"/>
      <c r="W90" s="45"/>
      <c r="X90" s="70">
        <v>9</v>
      </c>
      <c r="Y90" s="145">
        <f>IF((X90&gt;=9),(X90-8.5),0)</f>
        <v>0.5</v>
      </c>
      <c r="Z90" s="146">
        <f t="shared" si="61"/>
        <v>70</v>
      </c>
    </row>
    <row r="91" spans="1:27" x14ac:dyDescent="0.3">
      <c r="A91" s="7"/>
      <c r="B91" s="58">
        <v>80</v>
      </c>
      <c r="C91" s="13">
        <v>42023</v>
      </c>
      <c r="D91" s="39" t="s">
        <v>84</v>
      </c>
      <c r="E91" s="39" t="s">
        <v>84</v>
      </c>
      <c r="F91" s="27"/>
      <c r="G91" s="144">
        <v>9</v>
      </c>
      <c r="H91" s="37">
        <f t="shared" si="58"/>
        <v>1.5</v>
      </c>
      <c r="I91" s="15">
        <f t="shared" si="21"/>
        <v>7.5</v>
      </c>
      <c r="J91" s="11">
        <f t="shared" si="22"/>
        <v>0</v>
      </c>
      <c r="K91" s="37">
        <f t="shared" si="23"/>
        <v>0</v>
      </c>
      <c r="L91" s="16">
        <f t="shared" si="24"/>
        <v>0</v>
      </c>
      <c r="M91" s="133">
        <f t="shared" si="83"/>
        <v>0</v>
      </c>
      <c r="N91" s="113"/>
      <c r="O91" s="113"/>
      <c r="P91" s="142"/>
      <c r="Q91" s="66"/>
      <c r="R91" s="115"/>
      <c r="S91" s="46"/>
      <c r="T91" s="121"/>
      <c r="U91" s="46"/>
      <c r="V91" s="163"/>
      <c r="W91" s="45"/>
      <c r="X91" s="70"/>
      <c r="Y91" s="145">
        <f t="shared" si="60"/>
        <v>0</v>
      </c>
      <c r="Z91" s="146">
        <f t="shared" si="61"/>
        <v>0</v>
      </c>
      <c r="AA91" s="129" t="s">
        <v>197</v>
      </c>
    </row>
    <row r="92" spans="1:27" x14ac:dyDescent="0.3">
      <c r="A92" s="7"/>
      <c r="B92" s="56">
        <v>81</v>
      </c>
      <c r="C92" s="13">
        <v>42024</v>
      </c>
      <c r="D92" s="65" t="s">
        <v>58</v>
      </c>
      <c r="E92" s="65" t="s">
        <v>58</v>
      </c>
      <c r="F92" s="27"/>
      <c r="G92" s="144"/>
      <c r="H92" s="37"/>
      <c r="I92" s="15"/>
      <c r="J92" s="11"/>
      <c r="K92" s="37"/>
      <c r="L92" s="16"/>
      <c r="M92" s="133">
        <f t="shared" si="83"/>
        <v>0</v>
      </c>
      <c r="N92" s="113"/>
      <c r="O92" s="113"/>
      <c r="P92" s="142"/>
      <c r="Q92" s="66"/>
      <c r="R92" s="115"/>
      <c r="S92" s="46"/>
      <c r="T92" s="121"/>
      <c r="U92" s="46"/>
      <c r="V92" s="163"/>
      <c r="W92" s="45"/>
      <c r="X92" s="70">
        <v>8</v>
      </c>
      <c r="Y92" s="145">
        <f t="shared" si="60"/>
        <v>0</v>
      </c>
      <c r="Z92" s="146">
        <f t="shared" si="61"/>
        <v>0</v>
      </c>
      <c r="AA92" s="129" t="s">
        <v>197</v>
      </c>
    </row>
    <row r="93" spans="1:27" x14ac:dyDescent="0.3">
      <c r="A93" s="7"/>
      <c r="B93" s="56"/>
      <c r="C93" s="82" t="s">
        <v>207</v>
      </c>
      <c r="D93" s="103"/>
      <c r="E93" s="103"/>
      <c r="F93" s="73"/>
      <c r="G93" s="134">
        <f>SUM(G79:G92)</f>
        <v>69</v>
      </c>
      <c r="H93" s="134">
        <f t="shared" ref="H93" si="84">SUM(H79:H92)</f>
        <v>10</v>
      </c>
      <c r="I93" s="134">
        <f t="shared" ref="I93" si="85">SUM(I79:I92)</f>
        <v>59</v>
      </c>
      <c r="J93" s="134">
        <f t="shared" ref="J93" si="86">SUM(J79:J92)</f>
        <v>0</v>
      </c>
      <c r="K93" s="134">
        <f t="shared" ref="K93" si="87">SUM(K79:K92)</f>
        <v>0</v>
      </c>
      <c r="L93" s="134">
        <f t="shared" ref="L93:Q93" si="88">SUM(L79:L92)</f>
        <v>0</v>
      </c>
      <c r="M93" s="134">
        <f t="shared" si="88"/>
        <v>0</v>
      </c>
      <c r="N93" s="126">
        <f t="shared" ref="N93:P93" si="89">SUM(N79:N92)</f>
        <v>0</v>
      </c>
      <c r="O93" s="126">
        <f t="shared" si="89"/>
        <v>0</v>
      </c>
      <c r="P93" s="116">
        <f t="shared" si="89"/>
        <v>0</v>
      </c>
      <c r="Q93" s="134">
        <f t="shared" si="88"/>
        <v>0</v>
      </c>
      <c r="R93" s="136">
        <f t="shared" ref="R93" si="90">SUM(R79:R92)</f>
        <v>0</v>
      </c>
      <c r="S93" s="134">
        <f t="shared" ref="S93" si="91">SUM(S79:S92)</f>
        <v>0</v>
      </c>
      <c r="T93" s="139">
        <f t="shared" ref="T93" si="92">SUM(T79:T92)</f>
        <v>0</v>
      </c>
      <c r="U93" s="134">
        <f t="shared" ref="U93" si="93">SUM(U79:U92)</f>
        <v>0</v>
      </c>
      <c r="V93" s="164">
        <f t="shared" ref="V93" si="94">SUM(V79:V92)</f>
        <v>0</v>
      </c>
      <c r="W93" s="63" t="s">
        <v>382</v>
      </c>
    </row>
    <row r="94" spans="1:27" x14ac:dyDescent="0.3">
      <c r="A94" s="7"/>
      <c r="B94" s="56"/>
      <c r="C94" s="82" t="s">
        <v>380</v>
      </c>
      <c r="D94" s="106"/>
      <c r="E94" s="107"/>
      <c r="F94" s="73"/>
      <c r="G94" s="134">
        <f>G93</f>
        <v>69</v>
      </c>
      <c r="H94" s="134">
        <f t="shared" ref="H94:V94" si="95">H93</f>
        <v>10</v>
      </c>
      <c r="I94" s="134">
        <f t="shared" si="95"/>
        <v>59</v>
      </c>
      <c r="J94" s="134">
        <f t="shared" si="95"/>
        <v>0</v>
      </c>
      <c r="K94" s="134">
        <f t="shared" si="95"/>
        <v>0</v>
      </c>
      <c r="L94" s="134">
        <f t="shared" si="95"/>
        <v>0</v>
      </c>
      <c r="M94" s="134">
        <f t="shared" si="95"/>
        <v>0</v>
      </c>
      <c r="N94" s="126">
        <f>N93</f>
        <v>0</v>
      </c>
      <c r="O94" s="126">
        <f t="shared" ref="O94" si="96">O93</f>
        <v>0</v>
      </c>
      <c r="P94" s="116">
        <f t="shared" ref="P94" si="97">P93</f>
        <v>0</v>
      </c>
      <c r="Q94" s="134">
        <f t="shared" si="95"/>
        <v>0</v>
      </c>
      <c r="R94" s="136">
        <f t="shared" si="95"/>
        <v>0</v>
      </c>
      <c r="S94" s="134">
        <f t="shared" si="95"/>
        <v>0</v>
      </c>
      <c r="T94" s="139">
        <f t="shared" si="95"/>
        <v>0</v>
      </c>
      <c r="U94" s="134">
        <f t="shared" si="95"/>
        <v>0</v>
      </c>
      <c r="V94" s="164">
        <f t="shared" si="95"/>
        <v>0</v>
      </c>
      <c r="W94" s="63"/>
    </row>
    <row r="95" spans="1:27" x14ac:dyDescent="0.3">
      <c r="A95" s="7"/>
      <c r="B95" s="58">
        <v>82</v>
      </c>
      <c r="C95" s="13">
        <v>42025</v>
      </c>
      <c r="D95" s="200" t="s">
        <v>231</v>
      </c>
      <c r="E95" s="201"/>
      <c r="F95" s="27"/>
      <c r="G95" s="144"/>
      <c r="H95" s="37"/>
      <c r="I95" s="15"/>
      <c r="J95" s="11"/>
      <c r="K95" s="37"/>
      <c r="L95" s="16"/>
      <c r="M95" s="133">
        <f t="shared" si="83"/>
        <v>0</v>
      </c>
      <c r="N95" s="113"/>
      <c r="O95" s="113"/>
      <c r="P95" s="142"/>
      <c r="Q95" s="66"/>
      <c r="R95" s="115"/>
      <c r="S95" s="46"/>
      <c r="T95" s="121"/>
      <c r="U95" s="46"/>
      <c r="V95" s="163"/>
      <c r="W95" s="45"/>
      <c r="X95" s="70">
        <v>9</v>
      </c>
      <c r="Y95" s="145">
        <f t="shared" si="60"/>
        <v>0</v>
      </c>
      <c r="Z95" s="146">
        <f t="shared" si="61"/>
        <v>0</v>
      </c>
    </row>
    <row r="96" spans="1:27" x14ac:dyDescent="0.3">
      <c r="A96" s="7"/>
      <c r="B96" s="56">
        <v>83</v>
      </c>
      <c r="C96" s="13">
        <v>42026</v>
      </c>
      <c r="D96" s="200" t="s">
        <v>231</v>
      </c>
      <c r="E96" s="201"/>
      <c r="F96" s="27"/>
      <c r="G96" s="144"/>
      <c r="H96" s="37"/>
      <c r="I96" s="15"/>
      <c r="J96" s="11"/>
      <c r="K96" s="37"/>
      <c r="L96" s="16"/>
      <c r="M96" s="133">
        <f t="shared" si="83"/>
        <v>0</v>
      </c>
      <c r="N96" s="113"/>
      <c r="O96" s="113"/>
      <c r="P96" s="142"/>
      <c r="Q96" s="66"/>
      <c r="R96" s="115"/>
      <c r="S96" s="46"/>
      <c r="T96" s="121"/>
      <c r="U96" s="46"/>
      <c r="V96" s="163"/>
      <c r="W96" s="45"/>
      <c r="X96" s="70">
        <v>0</v>
      </c>
      <c r="Y96" s="145">
        <f t="shared" si="60"/>
        <v>0</v>
      </c>
      <c r="Z96" s="146">
        <f t="shared" si="61"/>
        <v>0</v>
      </c>
    </row>
    <row r="97" spans="1:27" x14ac:dyDescent="0.3">
      <c r="A97" s="7"/>
      <c r="B97" s="58">
        <v>84</v>
      </c>
      <c r="C97" s="13">
        <v>42027</v>
      </c>
      <c r="D97" s="200" t="s">
        <v>231</v>
      </c>
      <c r="E97" s="201"/>
      <c r="F97" s="27"/>
      <c r="G97" s="144"/>
      <c r="H97" s="37"/>
      <c r="I97" s="15"/>
      <c r="J97" s="11"/>
      <c r="K97" s="37"/>
      <c r="L97" s="16"/>
      <c r="M97" s="133">
        <f t="shared" si="83"/>
        <v>0</v>
      </c>
      <c r="N97" s="113"/>
      <c r="O97" s="113"/>
      <c r="P97" s="142"/>
      <c r="Q97" s="66"/>
      <c r="R97" s="115"/>
      <c r="S97" s="46"/>
      <c r="T97" s="121"/>
      <c r="U97" s="46"/>
      <c r="V97" s="163"/>
      <c r="W97" s="45"/>
      <c r="X97" s="70">
        <v>0</v>
      </c>
      <c r="Y97" s="145">
        <f t="shared" si="60"/>
        <v>0</v>
      </c>
      <c r="Z97" s="146">
        <f t="shared" si="61"/>
        <v>0</v>
      </c>
    </row>
    <row r="98" spans="1:27" x14ac:dyDescent="0.3">
      <c r="A98" s="7"/>
      <c r="B98" s="56">
        <v>85</v>
      </c>
      <c r="C98" s="13">
        <v>42028</v>
      </c>
      <c r="D98" s="200" t="s">
        <v>231</v>
      </c>
      <c r="E98" s="201"/>
      <c r="F98" s="27"/>
      <c r="G98" s="144"/>
      <c r="H98" s="37"/>
      <c r="I98" s="15"/>
      <c r="J98" s="11"/>
      <c r="K98" s="37"/>
      <c r="L98" s="16"/>
      <c r="M98" s="133">
        <f t="shared" si="83"/>
        <v>0</v>
      </c>
      <c r="N98" s="113"/>
      <c r="O98" s="113"/>
      <c r="P98" s="142"/>
      <c r="Q98" s="66"/>
      <c r="R98" s="115"/>
      <c r="S98" s="46"/>
      <c r="T98" s="121"/>
      <c r="U98" s="46"/>
      <c r="V98" s="163"/>
      <c r="W98" s="45"/>
      <c r="X98" s="70">
        <v>10.5</v>
      </c>
      <c r="Y98" s="145">
        <f t="shared" si="60"/>
        <v>1.5</v>
      </c>
      <c r="Z98" s="146">
        <f t="shared" si="61"/>
        <v>210</v>
      </c>
    </row>
    <row r="99" spans="1:27" x14ac:dyDescent="0.3">
      <c r="A99" s="7"/>
      <c r="B99" s="58">
        <v>86</v>
      </c>
      <c r="C99" s="13">
        <v>42029</v>
      </c>
      <c r="D99" s="200" t="s">
        <v>231</v>
      </c>
      <c r="E99" s="201"/>
      <c r="F99" s="27"/>
      <c r="G99" s="144"/>
      <c r="H99" s="37"/>
      <c r="I99" s="15"/>
      <c r="J99" s="11"/>
      <c r="K99" s="37"/>
      <c r="L99" s="16"/>
      <c r="M99" s="133">
        <f t="shared" si="83"/>
        <v>0</v>
      </c>
      <c r="N99" s="113"/>
      <c r="O99" s="113"/>
      <c r="P99" s="142"/>
      <c r="Q99" s="66"/>
      <c r="R99" s="115"/>
      <c r="S99" s="46"/>
      <c r="T99" s="121"/>
      <c r="U99" s="46"/>
      <c r="V99" s="163"/>
      <c r="W99" s="45"/>
      <c r="X99" s="70">
        <v>9</v>
      </c>
      <c r="Y99" s="145">
        <f>IF((X99&gt;=9),(X99-8.5),0)</f>
        <v>0.5</v>
      </c>
      <c r="Z99" s="146">
        <f t="shared" si="61"/>
        <v>70</v>
      </c>
    </row>
    <row r="100" spans="1:27" x14ac:dyDescent="0.3">
      <c r="A100" s="7"/>
      <c r="B100" s="56">
        <v>87</v>
      </c>
      <c r="C100" s="13">
        <v>42030</v>
      </c>
      <c r="D100" s="65" t="s">
        <v>88</v>
      </c>
      <c r="E100" s="65" t="s">
        <v>88</v>
      </c>
      <c r="F100" s="27"/>
      <c r="G100" s="144">
        <v>10</v>
      </c>
      <c r="H100" s="37">
        <f t="shared" si="58"/>
        <v>1.5</v>
      </c>
      <c r="I100" s="15">
        <f t="shared" si="21"/>
        <v>8.5</v>
      </c>
      <c r="J100" s="11">
        <f t="shared" si="22"/>
        <v>0.5</v>
      </c>
      <c r="K100" s="37">
        <f t="shared" si="23"/>
        <v>0.5</v>
      </c>
      <c r="L100" s="16">
        <f t="shared" si="24"/>
        <v>0</v>
      </c>
      <c r="M100" s="133">
        <f>ROUND(128*4/3*K100+128*5/3*L100,0)</f>
        <v>85</v>
      </c>
      <c r="N100" s="113"/>
      <c r="O100" s="113"/>
      <c r="P100" s="142"/>
      <c r="Q100" s="66"/>
      <c r="R100" s="115"/>
      <c r="S100" s="46"/>
      <c r="T100" s="121"/>
      <c r="U100" s="46"/>
      <c r="V100" s="163"/>
      <c r="W100" s="45" t="s">
        <v>87</v>
      </c>
      <c r="X100" s="70"/>
      <c r="Y100" s="145">
        <f t="shared" si="60"/>
        <v>0</v>
      </c>
      <c r="Z100" s="146">
        <f t="shared" si="61"/>
        <v>0</v>
      </c>
    </row>
    <row r="101" spans="1:27" x14ac:dyDescent="0.3">
      <c r="A101" s="7"/>
      <c r="B101" s="58">
        <v>88</v>
      </c>
      <c r="C101" s="13">
        <v>42031</v>
      </c>
      <c r="D101" s="39" t="s">
        <v>84</v>
      </c>
      <c r="E101" s="39" t="s">
        <v>84</v>
      </c>
      <c r="F101" s="27"/>
      <c r="G101" s="144">
        <v>9</v>
      </c>
      <c r="H101" s="37">
        <f t="shared" si="58"/>
        <v>1.5</v>
      </c>
      <c r="I101" s="15">
        <f t="shared" si="21"/>
        <v>7.5</v>
      </c>
      <c r="J101" s="11">
        <f t="shared" si="22"/>
        <v>0</v>
      </c>
      <c r="K101" s="37">
        <f t="shared" si="23"/>
        <v>0</v>
      </c>
      <c r="L101" s="16">
        <f t="shared" si="24"/>
        <v>0</v>
      </c>
      <c r="M101" s="133">
        <f t="shared" ref="M101:M104" si="98">ROUND(128*4/3*K101+128*5/3*L101,0)</f>
        <v>0</v>
      </c>
      <c r="N101" s="113"/>
      <c r="O101" s="113"/>
      <c r="P101" s="142"/>
      <c r="Q101" s="66"/>
      <c r="R101" s="115"/>
      <c r="S101" s="46"/>
      <c r="T101" s="121"/>
      <c r="U101" s="46"/>
      <c r="V101" s="163"/>
      <c r="W101" s="45"/>
      <c r="X101" s="70">
        <v>12</v>
      </c>
      <c r="Y101" s="145">
        <f t="shared" si="60"/>
        <v>3</v>
      </c>
      <c r="Z101" s="146">
        <f t="shared" si="61"/>
        <v>420</v>
      </c>
    </row>
    <row r="102" spans="1:27" x14ac:dyDescent="0.3">
      <c r="A102" s="7"/>
      <c r="B102" s="56">
        <v>89</v>
      </c>
      <c r="C102" s="13">
        <v>42032</v>
      </c>
      <c r="D102" s="200" t="s">
        <v>60</v>
      </c>
      <c r="E102" s="201"/>
      <c r="F102" s="27"/>
      <c r="G102" s="144"/>
      <c r="H102" s="37"/>
      <c r="I102" s="15"/>
      <c r="J102" s="11"/>
      <c r="K102" s="37"/>
      <c r="L102" s="16"/>
      <c r="M102" s="133">
        <f t="shared" si="98"/>
        <v>0</v>
      </c>
      <c r="N102" s="113"/>
      <c r="O102" s="113"/>
      <c r="P102" s="142"/>
      <c r="Q102" s="66"/>
      <c r="R102" s="115"/>
      <c r="S102" s="46"/>
      <c r="T102" s="121"/>
      <c r="U102" s="46"/>
      <c r="V102" s="163"/>
      <c r="W102" s="45"/>
      <c r="X102" s="70"/>
      <c r="Y102" s="145">
        <f t="shared" si="60"/>
        <v>0</v>
      </c>
      <c r="Z102" s="146">
        <f t="shared" si="61"/>
        <v>0</v>
      </c>
    </row>
    <row r="103" spans="1:27" x14ac:dyDescent="0.3">
      <c r="A103" s="7"/>
      <c r="B103" s="58">
        <v>90</v>
      </c>
      <c r="C103" s="13">
        <v>42033</v>
      </c>
      <c r="D103" s="39" t="s">
        <v>84</v>
      </c>
      <c r="E103" s="39" t="s">
        <v>84</v>
      </c>
      <c r="F103" s="27"/>
      <c r="G103" s="144">
        <v>9</v>
      </c>
      <c r="H103" s="37">
        <f t="shared" si="58"/>
        <v>1.5</v>
      </c>
      <c r="I103" s="15">
        <f t="shared" si="21"/>
        <v>7.5</v>
      </c>
      <c r="J103" s="11">
        <f t="shared" si="22"/>
        <v>0</v>
      </c>
      <c r="K103" s="37">
        <f t="shared" si="23"/>
        <v>0</v>
      </c>
      <c r="L103" s="16">
        <f t="shared" si="24"/>
        <v>0</v>
      </c>
      <c r="M103" s="133">
        <f t="shared" si="98"/>
        <v>0</v>
      </c>
      <c r="N103" s="113"/>
      <c r="O103" s="113"/>
      <c r="P103" s="142"/>
      <c r="Q103" s="66"/>
      <c r="R103" s="115"/>
      <c r="S103" s="46"/>
      <c r="T103" s="121"/>
      <c r="U103" s="46"/>
      <c r="V103" s="163"/>
      <c r="W103" s="45"/>
      <c r="X103" s="70">
        <v>9</v>
      </c>
      <c r="Y103" s="145">
        <f>IF((X103&gt;=9),(X103-8.5),0)</f>
        <v>0.5</v>
      </c>
      <c r="Z103" s="146">
        <f t="shared" si="61"/>
        <v>70</v>
      </c>
      <c r="AA103" s="129" t="s">
        <v>197</v>
      </c>
    </row>
    <row r="104" spans="1:27" x14ac:dyDescent="0.3">
      <c r="A104" s="7"/>
      <c r="B104" s="56">
        <v>91</v>
      </c>
      <c r="C104" s="13">
        <v>42034</v>
      </c>
      <c r="D104" s="39" t="s">
        <v>84</v>
      </c>
      <c r="E104" s="39" t="s">
        <v>84</v>
      </c>
      <c r="F104" s="27"/>
      <c r="G104" s="144">
        <v>9</v>
      </c>
      <c r="H104" s="37">
        <f t="shared" si="58"/>
        <v>1.5</v>
      </c>
      <c r="I104" s="15">
        <f t="shared" si="21"/>
        <v>7.5</v>
      </c>
      <c r="J104" s="11">
        <f t="shared" si="22"/>
        <v>0</v>
      </c>
      <c r="K104" s="37">
        <f t="shared" si="23"/>
        <v>0</v>
      </c>
      <c r="L104" s="16">
        <f t="shared" si="24"/>
        <v>0</v>
      </c>
      <c r="M104" s="133">
        <f t="shared" si="98"/>
        <v>0</v>
      </c>
      <c r="N104" s="113"/>
      <c r="O104" s="113"/>
      <c r="P104" s="142"/>
      <c r="Q104" s="66"/>
      <c r="R104" s="115"/>
      <c r="S104" s="46"/>
      <c r="T104" s="121"/>
      <c r="U104" s="46"/>
      <c r="V104" s="163"/>
      <c r="W104" s="45"/>
      <c r="X104" s="70">
        <v>9</v>
      </c>
      <c r="Y104" s="145">
        <f>IF((X104&gt;=9),(X104-8.5),0)</f>
        <v>0.5</v>
      </c>
      <c r="Z104" s="146">
        <f t="shared" si="61"/>
        <v>70</v>
      </c>
    </row>
    <row r="105" spans="1:27" x14ac:dyDescent="0.3">
      <c r="A105" s="7"/>
      <c r="B105" s="58">
        <v>92</v>
      </c>
      <c r="C105" s="13">
        <v>42035</v>
      </c>
      <c r="D105" s="39" t="s">
        <v>84</v>
      </c>
      <c r="E105" s="39" t="s">
        <v>84</v>
      </c>
      <c r="F105" s="27"/>
      <c r="G105" s="144">
        <v>10</v>
      </c>
      <c r="H105" s="37">
        <f t="shared" si="58"/>
        <v>1.5</v>
      </c>
      <c r="I105" s="15">
        <f t="shared" si="21"/>
        <v>8.5</v>
      </c>
      <c r="J105" s="11">
        <f t="shared" si="22"/>
        <v>0.5</v>
      </c>
      <c r="K105" s="37">
        <f t="shared" si="23"/>
        <v>0.5</v>
      </c>
      <c r="L105" s="16">
        <f t="shared" si="24"/>
        <v>0</v>
      </c>
      <c r="M105" s="133">
        <f>ROUND(128*4/3*K105+128*5/3*L105,0)</f>
        <v>85</v>
      </c>
      <c r="N105" s="113"/>
      <c r="O105" s="113"/>
      <c r="P105" s="142"/>
      <c r="Q105" s="66"/>
      <c r="R105" s="115"/>
      <c r="S105" s="46"/>
      <c r="T105" s="121"/>
      <c r="U105" s="46"/>
      <c r="V105" s="163"/>
      <c r="W105" s="45"/>
      <c r="X105" s="70">
        <v>10</v>
      </c>
      <c r="Y105" s="145">
        <f t="shared" si="60"/>
        <v>1</v>
      </c>
      <c r="Z105" s="146">
        <f t="shared" si="61"/>
        <v>140</v>
      </c>
    </row>
    <row r="106" spans="1:27" x14ac:dyDescent="0.3">
      <c r="A106" s="25" t="s">
        <v>14</v>
      </c>
      <c r="B106" s="56">
        <v>93</v>
      </c>
      <c r="C106" s="13">
        <v>42036</v>
      </c>
      <c r="D106" s="39" t="s">
        <v>84</v>
      </c>
      <c r="E106" s="39" t="s">
        <v>84</v>
      </c>
      <c r="F106" s="27"/>
      <c r="G106" s="68">
        <v>10</v>
      </c>
      <c r="H106" s="37">
        <f t="shared" si="58"/>
        <v>1.5</v>
      </c>
      <c r="I106" s="15">
        <f t="shared" ref="I106:I137" si="99">IF((G106="？"),"?",(G106-H106))</f>
        <v>8.5</v>
      </c>
      <c r="J106" s="11">
        <f t="shared" ref="J106:J137" si="100">IF(I106-8&lt;0,0,(I106-8))</f>
        <v>0.5</v>
      </c>
      <c r="K106" s="37">
        <f t="shared" ref="K106:K137" si="101">IF(2&lt;J106,2,J106)</f>
        <v>0.5</v>
      </c>
      <c r="L106" s="37">
        <f t="shared" ref="L106:L137" si="102">J106-K106</f>
        <v>0</v>
      </c>
      <c r="M106" s="133">
        <f>ROUND(127*4/3*K106+127*5/3*L106,0)</f>
        <v>85</v>
      </c>
      <c r="N106" s="113"/>
      <c r="O106" s="113"/>
      <c r="P106" s="142"/>
      <c r="Q106" s="66"/>
      <c r="R106" s="115"/>
      <c r="S106" s="46"/>
      <c r="T106" s="121"/>
      <c r="U106" s="46"/>
      <c r="V106" s="163"/>
      <c r="W106" s="45"/>
      <c r="X106" s="70">
        <v>9</v>
      </c>
      <c r="Y106" s="145">
        <f>IF((X106&gt;=9),(X106-8.5),0)</f>
        <v>0.5</v>
      </c>
      <c r="Z106" s="146">
        <f>ROUND(115*4/3*Y106,0)</f>
        <v>77</v>
      </c>
    </row>
    <row r="107" spans="1:27" x14ac:dyDescent="0.3">
      <c r="A107" s="7" t="s">
        <v>235</v>
      </c>
      <c r="B107" s="58">
        <v>94</v>
      </c>
      <c r="C107" s="13">
        <v>42037</v>
      </c>
      <c r="D107" s="39" t="s">
        <v>84</v>
      </c>
      <c r="E107" s="39" t="s">
        <v>84</v>
      </c>
      <c r="F107" s="27"/>
      <c r="G107" s="144">
        <v>10</v>
      </c>
      <c r="H107" s="37">
        <f t="shared" si="58"/>
        <v>1.5</v>
      </c>
      <c r="I107" s="15">
        <f t="shared" si="99"/>
        <v>8.5</v>
      </c>
      <c r="J107" s="11">
        <f t="shared" si="100"/>
        <v>0.5</v>
      </c>
      <c r="K107" s="37">
        <f t="shared" si="101"/>
        <v>0.5</v>
      </c>
      <c r="L107" s="37">
        <f t="shared" si="102"/>
        <v>0</v>
      </c>
      <c r="M107" s="133">
        <f t="shared" ref="M107:M137" si="103">ROUND(127*4/3*K107+127*5/3*L107,0)</f>
        <v>85</v>
      </c>
      <c r="N107" s="113"/>
      <c r="O107" s="113"/>
      <c r="P107" s="142"/>
      <c r="Q107" s="66"/>
      <c r="R107" s="115"/>
      <c r="S107" s="46"/>
      <c r="T107" s="121"/>
      <c r="U107" s="46"/>
      <c r="V107" s="163"/>
      <c r="W107" s="45"/>
      <c r="X107" s="70">
        <v>10</v>
      </c>
      <c r="Y107" s="145">
        <f t="shared" si="60"/>
        <v>1</v>
      </c>
      <c r="Z107" s="146">
        <f t="shared" ref="Z107:Z137" si="104">ROUND(115*4/3*Y107,0)</f>
        <v>153</v>
      </c>
    </row>
    <row r="108" spans="1:27" x14ac:dyDescent="0.3">
      <c r="A108" s="198"/>
      <c r="B108" s="56">
        <v>95</v>
      </c>
      <c r="C108" s="13">
        <v>42038</v>
      </c>
      <c r="D108" s="39" t="s">
        <v>84</v>
      </c>
      <c r="E108" s="39" t="s">
        <v>84</v>
      </c>
      <c r="F108" s="27"/>
      <c r="G108" s="144">
        <v>10</v>
      </c>
      <c r="H108" s="37">
        <f t="shared" si="58"/>
        <v>1.5</v>
      </c>
      <c r="I108" s="15">
        <f t="shared" si="99"/>
        <v>8.5</v>
      </c>
      <c r="J108" s="11">
        <f t="shared" si="100"/>
        <v>0.5</v>
      </c>
      <c r="K108" s="37">
        <f t="shared" si="101"/>
        <v>0.5</v>
      </c>
      <c r="L108" s="37">
        <f t="shared" si="102"/>
        <v>0</v>
      </c>
      <c r="M108" s="133">
        <f t="shared" si="103"/>
        <v>85</v>
      </c>
      <c r="N108" s="113"/>
      <c r="O108" s="113"/>
      <c r="P108" s="142"/>
      <c r="Q108" s="66"/>
      <c r="R108" s="115"/>
      <c r="S108" s="46"/>
      <c r="T108" s="121"/>
      <c r="U108" s="46"/>
      <c r="V108" s="163"/>
      <c r="W108" s="45"/>
      <c r="X108" s="70">
        <v>10</v>
      </c>
      <c r="Y108" s="145">
        <f t="shared" si="60"/>
        <v>1</v>
      </c>
      <c r="Z108" s="146">
        <f t="shared" si="104"/>
        <v>153</v>
      </c>
    </row>
    <row r="109" spans="1:27" x14ac:dyDescent="0.3">
      <c r="A109" s="198"/>
      <c r="B109" s="56"/>
      <c r="C109" s="82" t="s">
        <v>207</v>
      </c>
      <c r="D109" s="103"/>
      <c r="E109" s="103"/>
      <c r="F109" s="73"/>
      <c r="G109" s="134">
        <f>SUM(G95:G108)</f>
        <v>77</v>
      </c>
      <c r="H109" s="134">
        <f t="shared" ref="H109" si="105">SUM(H95:H108)</f>
        <v>12</v>
      </c>
      <c r="I109" s="134">
        <f t="shared" ref="I109" si="106">SUM(I95:I108)</f>
        <v>65</v>
      </c>
      <c r="J109" s="134">
        <f t="shared" ref="J109" si="107">SUM(J95:J108)</f>
        <v>2.5</v>
      </c>
      <c r="K109" s="134">
        <f t="shared" ref="K109" si="108">SUM(K95:K108)</f>
        <v>2.5</v>
      </c>
      <c r="L109" s="134">
        <f t="shared" ref="L109:Q109" si="109">SUM(L95:L108)</f>
        <v>0</v>
      </c>
      <c r="M109" s="134">
        <f t="shared" si="109"/>
        <v>425</v>
      </c>
      <c r="N109" s="126">
        <f t="shared" ref="N109:P109" si="110">SUM(N95:N108)</f>
        <v>0</v>
      </c>
      <c r="O109" s="126">
        <f t="shared" si="110"/>
        <v>0</v>
      </c>
      <c r="P109" s="116">
        <f t="shared" si="110"/>
        <v>0</v>
      </c>
      <c r="Q109" s="134">
        <f t="shared" si="109"/>
        <v>0</v>
      </c>
      <c r="R109" s="136">
        <f t="shared" ref="R109" si="111">SUM(R95:R108)</f>
        <v>0</v>
      </c>
      <c r="S109" s="134">
        <f t="shared" ref="S109" si="112">SUM(S95:S108)</f>
        <v>0</v>
      </c>
      <c r="T109" s="139">
        <f t="shared" ref="T109" si="113">SUM(T95:T108)</f>
        <v>0</v>
      </c>
      <c r="U109" s="134">
        <f t="shared" ref="U109" si="114">SUM(U95:U108)</f>
        <v>0</v>
      </c>
      <c r="V109" s="164">
        <f t="shared" ref="V109" si="115">SUM(V95:V108)</f>
        <v>0</v>
      </c>
      <c r="W109" s="63" t="s">
        <v>97</v>
      </c>
    </row>
    <row r="110" spans="1:27" x14ac:dyDescent="0.3">
      <c r="A110" s="198"/>
      <c r="B110" s="56"/>
      <c r="C110" s="82" t="s">
        <v>380</v>
      </c>
      <c r="D110" s="103"/>
      <c r="E110" s="103"/>
      <c r="F110" s="73"/>
      <c r="G110" s="134">
        <f>G109</f>
        <v>77</v>
      </c>
      <c r="H110" s="134">
        <f t="shared" ref="H110:V110" si="116">H109</f>
        <v>12</v>
      </c>
      <c r="I110" s="134">
        <f t="shared" si="116"/>
        <v>65</v>
      </c>
      <c r="J110" s="134">
        <f t="shared" si="116"/>
        <v>2.5</v>
      </c>
      <c r="K110" s="134">
        <f t="shared" si="116"/>
        <v>2.5</v>
      </c>
      <c r="L110" s="134">
        <f t="shared" si="116"/>
        <v>0</v>
      </c>
      <c r="M110" s="134">
        <f t="shared" si="116"/>
        <v>425</v>
      </c>
      <c r="N110" s="126">
        <f>N109</f>
        <v>0</v>
      </c>
      <c r="O110" s="126">
        <f t="shared" ref="O110" si="117">O109</f>
        <v>0</v>
      </c>
      <c r="P110" s="116">
        <f t="shared" ref="P110" si="118">P109</f>
        <v>0</v>
      </c>
      <c r="Q110" s="134">
        <f t="shared" si="116"/>
        <v>0</v>
      </c>
      <c r="R110" s="136">
        <f t="shared" si="116"/>
        <v>0</v>
      </c>
      <c r="S110" s="134">
        <f t="shared" si="116"/>
        <v>0</v>
      </c>
      <c r="T110" s="139">
        <f t="shared" si="116"/>
        <v>0</v>
      </c>
      <c r="U110" s="134">
        <f t="shared" si="116"/>
        <v>0</v>
      </c>
      <c r="V110" s="164">
        <f t="shared" si="116"/>
        <v>0</v>
      </c>
      <c r="W110" s="63"/>
    </row>
    <row r="111" spans="1:27" x14ac:dyDescent="0.3">
      <c r="A111" s="198"/>
      <c r="B111" s="58">
        <v>96</v>
      </c>
      <c r="C111" s="13">
        <v>42039</v>
      </c>
      <c r="D111" s="39" t="s">
        <v>84</v>
      </c>
      <c r="E111" s="39" t="s">
        <v>84</v>
      </c>
      <c r="F111" s="27"/>
      <c r="G111" s="144">
        <v>11</v>
      </c>
      <c r="H111" s="37">
        <f t="shared" si="58"/>
        <v>1.5</v>
      </c>
      <c r="I111" s="15">
        <f t="shared" si="99"/>
        <v>9.5</v>
      </c>
      <c r="J111" s="11">
        <f t="shared" si="100"/>
        <v>1.5</v>
      </c>
      <c r="K111" s="37">
        <f t="shared" si="101"/>
        <v>1.5</v>
      </c>
      <c r="L111" s="37">
        <f t="shared" si="102"/>
        <v>0</v>
      </c>
      <c r="M111" s="124">
        <f t="shared" si="103"/>
        <v>254</v>
      </c>
      <c r="N111" s="113"/>
      <c r="O111" s="113"/>
      <c r="P111" s="124"/>
      <c r="Q111" s="66"/>
      <c r="R111" s="115"/>
      <c r="S111" s="46" t="s">
        <v>378</v>
      </c>
      <c r="T111" s="133">
        <v>1272</v>
      </c>
      <c r="U111" s="46"/>
      <c r="V111" s="163"/>
      <c r="W111" s="45"/>
      <c r="X111" s="70">
        <v>11.5</v>
      </c>
      <c r="Y111" s="145">
        <f t="shared" si="60"/>
        <v>2.5</v>
      </c>
      <c r="Z111" s="146">
        <f t="shared" si="104"/>
        <v>383</v>
      </c>
      <c r="AA111" s="129" t="s">
        <v>197</v>
      </c>
    </row>
    <row r="112" spans="1:27" x14ac:dyDescent="0.3">
      <c r="A112" s="198"/>
      <c r="B112" s="56">
        <v>97</v>
      </c>
      <c r="C112" s="13">
        <v>42040</v>
      </c>
      <c r="D112" s="39" t="s">
        <v>84</v>
      </c>
      <c r="E112" s="39" t="s">
        <v>84</v>
      </c>
      <c r="F112" s="27"/>
      <c r="G112" s="144">
        <v>11</v>
      </c>
      <c r="H112" s="37">
        <f t="shared" si="58"/>
        <v>1.5</v>
      </c>
      <c r="I112" s="15">
        <f t="shared" si="99"/>
        <v>9.5</v>
      </c>
      <c r="J112" s="11">
        <f t="shared" si="100"/>
        <v>1.5</v>
      </c>
      <c r="K112" s="37">
        <f t="shared" si="101"/>
        <v>1.5</v>
      </c>
      <c r="L112" s="37">
        <f t="shared" si="102"/>
        <v>0</v>
      </c>
      <c r="M112" s="124">
        <f t="shared" si="103"/>
        <v>254</v>
      </c>
      <c r="N112" s="113"/>
      <c r="O112" s="113"/>
      <c r="P112" s="124"/>
      <c r="Q112" s="66"/>
      <c r="R112" s="115"/>
      <c r="S112" s="46"/>
      <c r="T112" s="133"/>
      <c r="U112" s="46"/>
      <c r="V112" s="163"/>
      <c r="W112" s="45"/>
      <c r="X112" s="70">
        <v>11.5</v>
      </c>
      <c r="Y112" s="145">
        <f t="shared" si="60"/>
        <v>2.5</v>
      </c>
      <c r="Z112" s="146">
        <f t="shared" si="104"/>
        <v>383</v>
      </c>
    </row>
    <row r="113" spans="1:27" x14ac:dyDescent="0.3">
      <c r="A113" s="198"/>
      <c r="B113" s="58">
        <v>98</v>
      </c>
      <c r="C113" s="13">
        <v>42041</v>
      </c>
      <c r="D113" s="39" t="s">
        <v>84</v>
      </c>
      <c r="E113" s="39" t="s">
        <v>84</v>
      </c>
      <c r="F113" s="27"/>
      <c r="G113" s="144">
        <v>11.5</v>
      </c>
      <c r="H113" s="37">
        <f t="shared" si="58"/>
        <v>1.5</v>
      </c>
      <c r="I113" s="15">
        <f t="shared" si="99"/>
        <v>10</v>
      </c>
      <c r="J113" s="11">
        <f t="shared" si="100"/>
        <v>2</v>
      </c>
      <c r="K113" s="37">
        <f t="shared" si="101"/>
        <v>2</v>
      </c>
      <c r="L113" s="37">
        <f t="shared" si="102"/>
        <v>0</v>
      </c>
      <c r="M113" s="124">
        <f t="shared" si="103"/>
        <v>339</v>
      </c>
      <c r="N113" s="113"/>
      <c r="O113" s="113"/>
      <c r="P113" s="124"/>
      <c r="Q113" s="66"/>
      <c r="R113" s="115"/>
      <c r="S113" s="46"/>
      <c r="T113" s="133"/>
      <c r="U113" s="46"/>
      <c r="V113" s="163"/>
      <c r="W113" s="45"/>
      <c r="X113" s="70">
        <v>12</v>
      </c>
      <c r="Y113" s="145">
        <f t="shared" si="60"/>
        <v>3</v>
      </c>
      <c r="Z113" s="146">
        <f t="shared" si="104"/>
        <v>460</v>
      </c>
    </row>
    <row r="114" spans="1:27" x14ac:dyDescent="0.3">
      <c r="A114" s="7" t="s">
        <v>41</v>
      </c>
      <c r="B114" s="56">
        <v>99</v>
      </c>
      <c r="C114" s="13">
        <v>42042</v>
      </c>
      <c r="D114" s="39" t="s">
        <v>84</v>
      </c>
      <c r="E114" s="39" t="s">
        <v>84</v>
      </c>
      <c r="F114" s="27"/>
      <c r="G114" s="144">
        <v>12</v>
      </c>
      <c r="H114" s="37">
        <f t="shared" si="58"/>
        <v>1.5</v>
      </c>
      <c r="I114" s="15">
        <f t="shared" si="99"/>
        <v>10.5</v>
      </c>
      <c r="J114" s="11">
        <f t="shared" si="100"/>
        <v>2.5</v>
      </c>
      <c r="K114" s="37">
        <f t="shared" si="101"/>
        <v>2</v>
      </c>
      <c r="L114" s="37">
        <f t="shared" si="102"/>
        <v>0.5</v>
      </c>
      <c r="M114" s="124">
        <f t="shared" si="103"/>
        <v>445</v>
      </c>
      <c r="N114" s="113"/>
      <c r="O114" s="113"/>
      <c r="P114" s="124"/>
      <c r="Q114" s="66"/>
      <c r="R114" s="115"/>
      <c r="S114" s="46"/>
      <c r="T114" s="133"/>
      <c r="U114" s="46"/>
      <c r="V114" s="163"/>
      <c r="W114" s="45"/>
      <c r="X114" s="70">
        <v>12.5</v>
      </c>
      <c r="Y114" s="145">
        <f t="shared" si="60"/>
        <v>3.5</v>
      </c>
      <c r="Z114" s="146">
        <f t="shared" si="104"/>
        <v>537</v>
      </c>
    </row>
    <row r="115" spans="1:27" x14ac:dyDescent="0.3">
      <c r="A115" s="7" t="s">
        <v>232</v>
      </c>
      <c r="B115" s="58">
        <v>100</v>
      </c>
      <c r="C115" s="13">
        <v>42043</v>
      </c>
      <c r="D115" s="39" t="s">
        <v>84</v>
      </c>
      <c r="E115" s="39" t="s">
        <v>84</v>
      </c>
      <c r="F115" s="27"/>
      <c r="G115" s="144">
        <v>11.5</v>
      </c>
      <c r="H115" s="37">
        <f t="shared" si="58"/>
        <v>1.5</v>
      </c>
      <c r="I115" s="15">
        <f t="shared" si="99"/>
        <v>10</v>
      </c>
      <c r="J115" s="11">
        <f t="shared" si="100"/>
        <v>2</v>
      </c>
      <c r="K115" s="37">
        <f t="shared" si="101"/>
        <v>2</v>
      </c>
      <c r="L115" s="37">
        <f t="shared" si="102"/>
        <v>0</v>
      </c>
      <c r="M115" s="124">
        <f t="shared" si="103"/>
        <v>339</v>
      </c>
      <c r="N115" s="113"/>
      <c r="O115" s="113"/>
      <c r="P115" s="124"/>
      <c r="Q115" s="66" t="s">
        <v>377</v>
      </c>
      <c r="R115" s="115">
        <v>593</v>
      </c>
      <c r="S115" s="46"/>
      <c r="T115" s="133"/>
      <c r="U115" s="46"/>
      <c r="V115" s="163"/>
      <c r="W115" s="45"/>
      <c r="X115" s="70">
        <v>12</v>
      </c>
      <c r="Y115" s="145">
        <f t="shared" si="60"/>
        <v>3</v>
      </c>
      <c r="Z115" s="146">
        <f t="shared" si="104"/>
        <v>460</v>
      </c>
    </row>
    <row r="116" spans="1:27" x14ac:dyDescent="0.3">
      <c r="A116" s="7"/>
      <c r="B116" s="56">
        <v>101</v>
      </c>
      <c r="C116" s="13">
        <v>42044</v>
      </c>
      <c r="D116" s="65" t="s">
        <v>58</v>
      </c>
      <c r="E116" s="65" t="s">
        <v>58</v>
      </c>
      <c r="F116" s="27"/>
      <c r="G116" s="144"/>
      <c r="H116" s="37"/>
      <c r="I116" s="15"/>
      <c r="J116" s="11"/>
      <c r="K116" s="37"/>
      <c r="L116" s="37"/>
      <c r="M116" s="124">
        <f t="shared" si="103"/>
        <v>0</v>
      </c>
      <c r="N116" s="113"/>
      <c r="O116" s="113"/>
      <c r="P116" s="124"/>
      <c r="Q116" s="66"/>
      <c r="R116" s="115"/>
      <c r="S116" s="46"/>
      <c r="T116" s="133"/>
      <c r="U116" s="46"/>
      <c r="V116" s="163"/>
      <c r="W116" s="45"/>
      <c r="X116" s="70">
        <v>11.5</v>
      </c>
      <c r="Y116" s="145">
        <f t="shared" si="60"/>
        <v>2.5</v>
      </c>
      <c r="Z116" s="146">
        <f t="shared" si="104"/>
        <v>383</v>
      </c>
    </row>
    <row r="117" spans="1:27" x14ac:dyDescent="0.3">
      <c r="A117" s="7"/>
      <c r="B117" s="58">
        <v>102</v>
      </c>
      <c r="C117" s="13">
        <v>42045</v>
      </c>
      <c r="D117" s="39" t="s">
        <v>84</v>
      </c>
      <c r="E117" s="39" t="s">
        <v>84</v>
      </c>
      <c r="F117" s="27"/>
      <c r="G117" s="144">
        <v>11</v>
      </c>
      <c r="H117" s="37">
        <f t="shared" si="58"/>
        <v>1.5</v>
      </c>
      <c r="I117" s="15">
        <f t="shared" si="99"/>
        <v>9.5</v>
      </c>
      <c r="J117" s="11">
        <f t="shared" si="100"/>
        <v>1.5</v>
      </c>
      <c r="K117" s="37">
        <f t="shared" si="101"/>
        <v>1.5</v>
      </c>
      <c r="L117" s="37">
        <f t="shared" si="102"/>
        <v>0</v>
      </c>
      <c r="M117" s="124">
        <f t="shared" si="103"/>
        <v>254</v>
      </c>
      <c r="N117" s="113"/>
      <c r="O117" s="113"/>
      <c r="P117" s="124"/>
      <c r="Q117" s="66"/>
      <c r="R117" s="115"/>
      <c r="S117" s="46"/>
      <c r="T117" s="133"/>
      <c r="U117" s="46"/>
      <c r="V117" s="163"/>
      <c r="W117" s="45"/>
      <c r="X117" s="70">
        <v>11.5</v>
      </c>
      <c r="Y117" s="145">
        <f t="shared" si="60"/>
        <v>2.5</v>
      </c>
      <c r="Z117" s="146">
        <f t="shared" si="104"/>
        <v>383</v>
      </c>
      <c r="AA117" s="129" t="s">
        <v>197</v>
      </c>
    </row>
    <row r="118" spans="1:27" x14ac:dyDescent="0.3">
      <c r="A118" s="7"/>
      <c r="B118" s="56">
        <v>103</v>
      </c>
      <c r="C118" s="13">
        <v>42046</v>
      </c>
      <c r="D118" s="39" t="s">
        <v>84</v>
      </c>
      <c r="E118" s="39" t="s">
        <v>84</v>
      </c>
      <c r="F118" s="27"/>
      <c r="G118" s="144">
        <v>11</v>
      </c>
      <c r="H118" s="37">
        <f t="shared" si="58"/>
        <v>1.5</v>
      </c>
      <c r="I118" s="15">
        <f t="shared" si="99"/>
        <v>9.5</v>
      </c>
      <c r="J118" s="11">
        <f t="shared" si="100"/>
        <v>1.5</v>
      </c>
      <c r="K118" s="37">
        <f t="shared" si="101"/>
        <v>1.5</v>
      </c>
      <c r="L118" s="37">
        <f t="shared" si="102"/>
        <v>0</v>
      </c>
      <c r="M118" s="124">
        <f t="shared" si="103"/>
        <v>254</v>
      </c>
      <c r="N118" s="113"/>
      <c r="O118" s="113"/>
      <c r="P118" s="124"/>
      <c r="Q118" s="66"/>
      <c r="R118" s="115"/>
      <c r="S118" s="46"/>
      <c r="T118" s="133"/>
      <c r="U118" s="46"/>
      <c r="V118" s="163"/>
      <c r="W118" s="45"/>
      <c r="X118" s="70">
        <v>11.5</v>
      </c>
      <c r="Y118" s="145">
        <f t="shared" si="60"/>
        <v>2.5</v>
      </c>
      <c r="Z118" s="146">
        <f t="shared" si="104"/>
        <v>383</v>
      </c>
    </row>
    <row r="119" spans="1:27" x14ac:dyDescent="0.3">
      <c r="A119" s="7"/>
      <c r="B119" s="58">
        <v>104</v>
      </c>
      <c r="C119" s="13">
        <v>42047</v>
      </c>
      <c r="D119" s="39" t="s">
        <v>84</v>
      </c>
      <c r="E119" s="39" t="s">
        <v>84</v>
      </c>
      <c r="F119" s="27"/>
      <c r="G119" s="144">
        <v>11</v>
      </c>
      <c r="H119" s="37">
        <f t="shared" si="58"/>
        <v>1.5</v>
      </c>
      <c r="I119" s="15">
        <f t="shared" si="99"/>
        <v>9.5</v>
      </c>
      <c r="J119" s="11">
        <f t="shared" si="100"/>
        <v>1.5</v>
      </c>
      <c r="K119" s="37">
        <f t="shared" si="101"/>
        <v>1.5</v>
      </c>
      <c r="L119" s="37">
        <f t="shared" si="102"/>
        <v>0</v>
      </c>
      <c r="M119" s="124">
        <f t="shared" si="103"/>
        <v>254</v>
      </c>
      <c r="N119" s="113"/>
      <c r="O119" s="113"/>
      <c r="P119" s="124"/>
      <c r="Q119" s="66"/>
      <c r="R119" s="115"/>
      <c r="S119" s="46"/>
      <c r="T119" s="121"/>
      <c r="U119" s="46"/>
      <c r="V119" s="163"/>
      <c r="W119" s="45"/>
      <c r="X119" s="70">
        <v>8.5</v>
      </c>
      <c r="Y119" s="145">
        <f t="shared" si="60"/>
        <v>0</v>
      </c>
      <c r="Z119" s="146">
        <f t="shared" si="104"/>
        <v>0</v>
      </c>
    </row>
    <row r="120" spans="1:27" x14ac:dyDescent="0.3">
      <c r="A120" s="7"/>
      <c r="B120" s="56">
        <v>105</v>
      </c>
      <c r="C120" s="13">
        <v>42048</v>
      </c>
      <c r="D120" s="65" t="s">
        <v>58</v>
      </c>
      <c r="E120" s="65" t="s">
        <v>58</v>
      </c>
      <c r="F120" s="27"/>
      <c r="G120" s="144"/>
      <c r="H120" s="37"/>
      <c r="I120" s="15"/>
      <c r="J120" s="11"/>
      <c r="K120" s="37"/>
      <c r="L120" s="37"/>
      <c r="M120" s="124">
        <f t="shared" si="103"/>
        <v>0</v>
      </c>
      <c r="N120" s="113"/>
      <c r="O120" s="113"/>
      <c r="P120" s="124"/>
      <c r="Q120" s="66"/>
      <c r="R120" s="115"/>
      <c r="S120" s="46"/>
      <c r="T120" s="121"/>
      <c r="U120" s="46"/>
      <c r="V120" s="163"/>
      <c r="W120" s="45"/>
      <c r="X120" s="70">
        <v>12</v>
      </c>
      <c r="Y120" s="145">
        <f t="shared" si="60"/>
        <v>3</v>
      </c>
      <c r="Z120" s="146">
        <f t="shared" si="104"/>
        <v>460</v>
      </c>
    </row>
    <row r="121" spans="1:27" x14ac:dyDescent="0.3">
      <c r="A121" s="7"/>
      <c r="B121" s="58">
        <v>106</v>
      </c>
      <c r="C121" s="13">
        <v>42049</v>
      </c>
      <c r="D121" s="39" t="s">
        <v>84</v>
      </c>
      <c r="E121" s="39" t="s">
        <v>84</v>
      </c>
      <c r="F121" s="27"/>
      <c r="G121" s="144">
        <v>12</v>
      </c>
      <c r="H121" s="37">
        <f t="shared" si="58"/>
        <v>1.5</v>
      </c>
      <c r="I121" s="15">
        <f t="shared" si="99"/>
        <v>10.5</v>
      </c>
      <c r="J121" s="11">
        <f t="shared" si="100"/>
        <v>2.5</v>
      </c>
      <c r="K121" s="37">
        <f t="shared" si="101"/>
        <v>2</v>
      </c>
      <c r="L121" s="37">
        <f t="shared" si="102"/>
        <v>0.5</v>
      </c>
      <c r="M121" s="124">
        <f t="shared" si="103"/>
        <v>445</v>
      </c>
      <c r="N121" s="113"/>
      <c r="O121" s="113"/>
      <c r="P121" s="124"/>
      <c r="Q121" s="66"/>
      <c r="R121" s="115"/>
      <c r="S121" s="46"/>
      <c r="T121" s="121"/>
      <c r="U121" s="46"/>
      <c r="V121" s="163"/>
      <c r="W121" s="45"/>
      <c r="X121" s="70">
        <v>12.5</v>
      </c>
      <c r="Y121" s="145">
        <f t="shared" si="60"/>
        <v>3.5</v>
      </c>
      <c r="Z121" s="146">
        <f t="shared" si="104"/>
        <v>537</v>
      </c>
    </row>
    <row r="122" spans="1:27" x14ac:dyDescent="0.3">
      <c r="A122" s="7"/>
      <c r="B122" s="56">
        <v>107</v>
      </c>
      <c r="C122" s="13">
        <v>42050</v>
      </c>
      <c r="D122" s="39" t="s">
        <v>84</v>
      </c>
      <c r="E122" s="39" t="s">
        <v>84</v>
      </c>
      <c r="F122" s="27"/>
      <c r="G122" s="144">
        <v>11.5</v>
      </c>
      <c r="H122" s="37">
        <f t="shared" si="58"/>
        <v>1.5</v>
      </c>
      <c r="I122" s="15">
        <f t="shared" si="99"/>
        <v>10</v>
      </c>
      <c r="J122" s="11">
        <f t="shared" si="100"/>
        <v>2</v>
      </c>
      <c r="K122" s="37">
        <f t="shared" si="101"/>
        <v>2</v>
      </c>
      <c r="L122" s="37">
        <f t="shared" si="102"/>
        <v>0</v>
      </c>
      <c r="M122" s="124">
        <f t="shared" si="103"/>
        <v>339</v>
      </c>
      <c r="N122" s="42">
        <v>2</v>
      </c>
      <c r="O122" s="42">
        <v>3</v>
      </c>
      <c r="P122" s="115">
        <f>ROUND(N122*1/3*127+O122*2/3*127,0)</f>
        <v>339</v>
      </c>
      <c r="Q122" s="66"/>
      <c r="R122" s="115"/>
      <c r="S122" s="46"/>
      <c r="T122" s="121"/>
      <c r="U122" s="46"/>
      <c r="V122" s="163"/>
      <c r="W122" s="45"/>
      <c r="X122" s="70">
        <v>12</v>
      </c>
      <c r="Y122" s="145">
        <f t="shared" si="60"/>
        <v>3</v>
      </c>
      <c r="Z122" s="146">
        <f t="shared" si="104"/>
        <v>460</v>
      </c>
    </row>
    <row r="123" spans="1:27" x14ac:dyDescent="0.3">
      <c r="A123" s="7"/>
      <c r="B123" s="58">
        <v>108</v>
      </c>
      <c r="C123" s="13">
        <v>42051</v>
      </c>
      <c r="D123" s="65" t="s">
        <v>88</v>
      </c>
      <c r="E123" s="65" t="s">
        <v>356</v>
      </c>
      <c r="F123" s="27"/>
      <c r="G123" s="144">
        <v>9</v>
      </c>
      <c r="H123" s="37">
        <f t="shared" si="58"/>
        <v>1.5</v>
      </c>
      <c r="I123" s="15">
        <f t="shared" si="99"/>
        <v>7.5</v>
      </c>
      <c r="J123" s="11">
        <f t="shared" si="100"/>
        <v>0</v>
      </c>
      <c r="K123" s="37">
        <f t="shared" si="101"/>
        <v>0</v>
      </c>
      <c r="L123" s="37">
        <f t="shared" si="102"/>
        <v>0</v>
      </c>
      <c r="M123" s="124">
        <f t="shared" si="103"/>
        <v>0</v>
      </c>
      <c r="N123" s="42">
        <v>2</v>
      </c>
      <c r="O123" s="42">
        <v>5.5</v>
      </c>
      <c r="P123" s="115">
        <f t="shared" ref="P123:P126" si="119">ROUND(N123*1/3*127+O123*2/3*127,0)</f>
        <v>550</v>
      </c>
      <c r="Q123" s="66"/>
      <c r="R123" s="115"/>
      <c r="S123" s="46"/>
      <c r="T123" s="121"/>
      <c r="U123" s="46"/>
      <c r="V123" s="163"/>
      <c r="W123" s="45" t="s">
        <v>87</v>
      </c>
      <c r="X123" s="70">
        <v>12</v>
      </c>
      <c r="Y123" s="145">
        <f t="shared" si="60"/>
        <v>3</v>
      </c>
      <c r="Z123" s="146">
        <f t="shared" si="104"/>
        <v>460</v>
      </c>
    </row>
    <row r="124" spans="1:27" x14ac:dyDescent="0.3">
      <c r="A124" s="7"/>
      <c r="B124" s="56">
        <v>109</v>
      </c>
      <c r="C124" s="13">
        <v>42052</v>
      </c>
      <c r="D124" s="200" t="s">
        <v>60</v>
      </c>
      <c r="E124" s="201"/>
      <c r="F124" s="27"/>
      <c r="G124" s="144"/>
      <c r="H124" s="37"/>
      <c r="I124" s="15"/>
      <c r="J124" s="11"/>
      <c r="K124" s="37"/>
      <c r="L124" s="37"/>
      <c r="M124" s="124">
        <f t="shared" si="103"/>
        <v>0</v>
      </c>
      <c r="N124" s="42"/>
      <c r="O124" s="42"/>
      <c r="P124" s="115">
        <f t="shared" si="119"/>
        <v>0</v>
      </c>
      <c r="Q124" s="66"/>
      <c r="R124" s="115"/>
      <c r="S124" s="46"/>
      <c r="T124" s="121"/>
      <c r="U124" s="46"/>
      <c r="V124" s="163"/>
      <c r="W124" s="45"/>
      <c r="X124" s="70"/>
      <c r="Y124" s="145">
        <f t="shared" si="60"/>
        <v>0</v>
      </c>
      <c r="Z124" s="146">
        <f t="shared" si="104"/>
        <v>0</v>
      </c>
      <c r="AA124" s="129" t="s">
        <v>197</v>
      </c>
    </row>
    <row r="125" spans="1:27" x14ac:dyDescent="0.3">
      <c r="A125" s="7"/>
      <c r="B125" s="56"/>
      <c r="C125" s="82" t="s">
        <v>207</v>
      </c>
      <c r="D125" s="103"/>
      <c r="E125" s="103"/>
      <c r="F125" s="73"/>
      <c r="G125" s="134">
        <f>SUM(G111:G124)</f>
        <v>122.5</v>
      </c>
      <c r="H125" s="134">
        <f t="shared" ref="H125" si="120">SUM(H111:H124)</f>
        <v>16.5</v>
      </c>
      <c r="I125" s="134">
        <f t="shared" ref="I125" si="121">SUM(I111:I124)</f>
        <v>106</v>
      </c>
      <c r="J125" s="134">
        <f t="shared" ref="J125" si="122">SUM(J111:J124)</f>
        <v>18.5</v>
      </c>
      <c r="K125" s="134">
        <f t="shared" ref="K125" si="123">SUM(K111:K124)</f>
        <v>17.5</v>
      </c>
      <c r="L125" s="134">
        <f t="shared" ref="L125" si="124">SUM(L111:L124)</f>
        <v>1</v>
      </c>
      <c r="M125" s="139">
        <f t="shared" ref="M125" si="125">SUM(M111:M124)</f>
        <v>3177</v>
      </c>
      <c r="N125" s="126">
        <f t="shared" ref="N125:O125" si="126">SUM(N111:N124)</f>
        <v>4</v>
      </c>
      <c r="O125" s="126">
        <f t="shared" si="126"/>
        <v>8.5</v>
      </c>
      <c r="P125" s="116">
        <f t="shared" si="119"/>
        <v>889</v>
      </c>
      <c r="Q125" s="134">
        <v>1</v>
      </c>
      <c r="R125" s="136">
        <f t="shared" ref="R125" si="127">SUM(R111:R124)</f>
        <v>593</v>
      </c>
      <c r="S125" s="134">
        <v>1</v>
      </c>
      <c r="T125" s="139">
        <f t="shared" ref="T125" si="128">SUM(T111:T124)</f>
        <v>1272</v>
      </c>
      <c r="U125" s="134">
        <f t="shared" ref="U125" si="129">SUM(U111:U124)</f>
        <v>0</v>
      </c>
      <c r="V125" s="164">
        <f t="shared" ref="V125" si="130">SUM(V111:V124)</f>
        <v>0</v>
      </c>
      <c r="W125" s="63" t="s">
        <v>439</v>
      </c>
    </row>
    <row r="126" spans="1:27" x14ac:dyDescent="0.3">
      <c r="A126" s="7"/>
      <c r="B126" s="112"/>
      <c r="C126" s="82" t="s">
        <v>380</v>
      </c>
      <c r="D126" s="103"/>
      <c r="E126" s="103"/>
      <c r="F126" s="73"/>
      <c r="G126" s="134">
        <f>G125-G111</f>
        <v>111.5</v>
      </c>
      <c r="H126" s="134">
        <f t="shared" ref="H126:M126" si="131">H125-H111</f>
        <v>15</v>
      </c>
      <c r="I126" s="134">
        <f t="shared" si="131"/>
        <v>96.5</v>
      </c>
      <c r="J126" s="134">
        <f t="shared" si="131"/>
        <v>17</v>
      </c>
      <c r="K126" s="134">
        <f t="shared" si="131"/>
        <v>16</v>
      </c>
      <c r="L126" s="134">
        <f t="shared" si="131"/>
        <v>1</v>
      </c>
      <c r="M126" s="139">
        <f t="shared" si="131"/>
        <v>2923</v>
      </c>
      <c r="N126" s="126">
        <f>N125</f>
        <v>4</v>
      </c>
      <c r="O126" s="126">
        <f t="shared" ref="O126" si="132">O125</f>
        <v>8.5</v>
      </c>
      <c r="P126" s="116">
        <f t="shared" si="119"/>
        <v>889</v>
      </c>
      <c r="Q126" s="134">
        <v>1</v>
      </c>
      <c r="R126" s="136">
        <f t="shared" ref="R126" si="133">R125</f>
        <v>593</v>
      </c>
      <c r="S126" s="134">
        <f t="shared" ref="S126" si="134">S125</f>
        <v>1</v>
      </c>
      <c r="T126" s="139">
        <f t="shared" ref="T126" si="135">T125</f>
        <v>1272</v>
      </c>
      <c r="U126" s="134">
        <f t="shared" ref="U126" si="136">U125</f>
        <v>0</v>
      </c>
      <c r="V126" s="164">
        <f t="shared" ref="V126" si="137">V125</f>
        <v>0</v>
      </c>
      <c r="W126" s="63"/>
    </row>
    <row r="127" spans="1:27" x14ac:dyDescent="0.3">
      <c r="A127" s="7"/>
      <c r="B127" s="58">
        <v>110</v>
      </c>
      <c r="C127" s="21">
        <v>42053</v>
      </c>
      <c r="D127" s="200" t="s">
        <v>231</v>
      </c>
      <c r="E127" s="201"/>
      <c r="F127" s="27"/>
      <c r="G127" s="144"/>
      <c r="H127" s="37"/>
      <c r="I127" s="15"/>
      <c r="J127" s="11"/>
      <c r="K127" s="37"/>
      <c r="L127" s="37"/>
      <c r="M127" s="133">
        <f t="shared" si="103"/>
        <v>0</v>
      </c>
      <c r="N127" s="113"/>
      <c r="O127" s="113"/>
      <c r="P127" s="142"/>
      <c r="Q127" s="66"/>
      <c r="R127" s="115"/>
      <c r="S127" s="46"/>
      <c r="T127" s="121"/>
      <c r="U127" s="46"/>
      <c r="V127" s="163"/>
      <c r="W127" s="45" t="s">
        <v>223</v>
      </c>
      <c r="X127" s="70">
        <v>7.5</v>
      </c>
      <c r="Y127" s="145">
        <f t="shared" si="60"/>
        <v>0</v>
      </c>
      <c r="Z127" s="146">
        <f t="shared" si="104"/>
        <v>0</v>
      </c>
    </row>
    <row r="128" spans="1:27" x14ac:dyDescent="0.3">
      <c r="A128" s="7"/>
      <c r="B128" s="56">
        <v>111</v>
      </c>
      <c r="C128" s="21">
        <v>42054</v>
      </c>
      <c r="D128" s="200" t="s">
        <v>231</v>
      </c>
      <c r="E128" s="201"/>
      <c r="F128" s="27"/>
      <c r="G128" s="144"/>
      <c r="H128" s="37"/>
      <c r="I128" s="15"/>
      <c r="J128" s="11"/>
      <c r="K128" s="37"/>
      <c r="L128" s="37"/>
      <c r="M128" s="133">
        <f t="shared" si="103"/>
        <v>0</v>
      </c>
      <c r="N128" s="113"/>
      <c r="O128" s="113"/>
      <c r="P128" s="142"/>
      <c r="Q128" s="66"/>
      <c r="R128" s="115"/>
      <c r="S128" s="46"/>
      <c r="T128" s="121"/>
      <c r="U128" s="46"/>
      <c r="V128" s="163"/>
      <c r="W128" s="45" t="s">
        <v>224</v>
      </c>
      <c r="X128" s="70">
        <v>8</v>
      </c>
      <c r="Y128" s="145">
        <f t="shared" si="60"/>
        <v>0</v>
      </c>
      <c r="Z128" s="146">
        <f t="shared" si="104"/>
        <v>0</v>
      </c>
    </row>
    <row r="129" spans="1:27" x14ac:dyDescent="0.3">
      <c r="A129" s="7"/>
      <c r="B129" s="58">
        <v>112</v>
      </c>
      <c r="C129" s="21">
        <v>42055</v>
      </c>
      <c r="D129" s="200" t="s">
        <v>231</v>
      </c>
      <c r="E129" s="201"/>
      <c r="F129" s="27"/>
      <c r="G129" s="144"/>
      <c r="H129" s="37"/>
      <c r="I129" s="15"/>
      <c r="J129" s="11"/>
      <c r="K129" s="37"/>
      <c r="L129" s="37"/>
      <c r="M129" s="133">
        <f t="shared" si="103"/>
        <v>0</v>
      </c>
      <c r="N129" s="113"/>
      <c r="O129" s="113"/>
      <c r="P129" s="142"/>
      <c r="Q129" s="66"/>
      <c r="R129" s="115"/>
      <c r="S129" s="46"/>
      <c r="T129" s="121"/>
      <c r="U129" s="46"/>
      <c r="V129" s="163"/>
      <c r="W129" s="45" t="s">
        <v>226</v>
      </c>
      <c r="X129" s="70">
        <v>8</v>
      </c>
      <c r="Y129" s="145">
        <f t="shared" si="60"/>
        <v>0</v>
      </c>
      <c r="Z129" s="146">
        <f t="shared" si="104"/>
        <v>0</v>
      </c>
    </row>
    <row r="130" spans="1:27" x14ac:dyDescent="0.3">
      <c r="A130" s="7"/>
      <c r="B130" s="56">
        <v>113</v>
      </c>
      <c r="C130" s="21">
        <v>42056</v>
      </c>
      <c r="D130" s="200" t="s">
        <v>231</v>
      </c>
      <c r="E130" s="201"/>
      <c r="F130" s="27"/>
      <c r="G130" s="144"/>
      <c r="H130" s="37"/>
      <c r="I130" s="15"/>
      <c r="J130" s="11"/>
      <c r="K130" s="37"/>
      <c r="L130" s="37"/>
      <c r="M130" s="133">
        <f t="shared" si="103"/>
        <v>0</v>
      </c>
      <c r="N130" s="113"/>
      <c r="O130" s="113"/>
      <c r="P130" s="142"/>
      <c r="Q130" s="66"/>
      <c r="R130" s="115"/>
      <c r="S130" s="46"/>
      <c r="T130" s="121"/>
      <c r="U130" s="46"/>
      <c r="V130" s="163"/>
      <c r="W130" s="45" t="s">
        <v>227</v>
      </c>
      <c r="X130" s="70"/>
      <c r="Y130" s="145">
        <f t="shared" si="60"/>
        <v>0</v>
      </c>
      <c r="Z130" s="146">
        <f t="shared" si="104"/>
        <v>0</v>
      </c>
    </row>
    <row r="131" spans="1:27" x14ac:dyDescent="0.3">
      <c r="A131" s="7"/>
      <c r="B131" s="58">
        <v>114</v>
      </c>
      <c r="C131" s="21">
        <v>42057</v>
      </c>
      <c r="D131" s="200" t="s">
        <v>231</v>
      </c>
      <c r="E131" s="201"/>
      <c r="F131" s="27"/>
      <c r="G131" s="144"/>
      <c r="H131" s="37"/>
      <c r="I131" s="15"/>
      <c r="J131" s="11"/>
      <c r="K131" s="37"/>
      <c r="L131" s="37"/>
      <c r="M131" s="133">
        <f t="shared" si="103"/>
        <v>0</v>
      </c>
      <c r="N131" s="113"/>
      <c r="O131" s="113"/>
      <c r="P131" s="142"/>
      <c r="Q131" s="66"/>
      <c r="R131" s="115"/>
      <c r="S131" s="46"/>
      <c r="T131" s="121"/>
      <c r="U131" s="46"/>
      <c r="V131" s="163"/>
      <c r="W131" s="45"/>
      <c r="X131" s="70"/>
      <c r="Y131" s="145">
        <f t="shared" si="60"/>
        <v>0</v>
      </c>
      <c r="Z131" s="146">
        <f t="shared" si="104"/>
        <v>0</v>
      </c>
    </row>
    <row r="132" spans="1:27" x14ac:dyDescent="0.3">
      <c r="A132" s="7"/>
      <c r="B132" s="56">
        <v>115</v>
      </c>
      <c r="C132" s="13">
        <v>42058</v>
      </c>
      <c r="D132" s="200" t="s">
        <v>231</v>
      </c>
      <c r="E132" s="201"/>
      <c r="F132" s="27"/>
      <c r="G132" s="144"/>
      <c r="H132" s="37"/>
      <c r="I132" s="15"/>
      <c r="J132" s="11"/>
      <c r="K132" s="37"/>
      <c r="L132" s="37"/>
      <c r="M132" s="133">
        <f t="shared" si="103"/>
        <v>0</v>
      </c>
      <c r="N132" s="113"/>
      <c r="O132" s="113"/>
      <c r="P132" s="142"/>
      <c r="Q132" s="66"/>
      <c r="R132" s="115"/>
      <c r="S132" s="46"/>
      <c r="T132" s="121"/>
      <c r="U132" s="46"/>
      <c r="V132" s="163"/>
      <c r="W132" s="45"/>
      <c r="X132" s="70">
        <v>8</v>
      </c>
      <c r="Y132" s="145">
        <f t="shared" si="60"/>
        <v>0</v>
      </c>
      <c r="Z132" s="146">
        <f t="shared" si="104"/>
        <v>0</v>
      </c>
    </row>
    <row r="133" spans="1:27" x14ac:dyDescent="0.3">
      <c r="A133" s="7"/>
      <c r="B133" s="58">
        <v>116</v>
      </c>
      <c r="C133" s="13">
        <v>42059</v>
      </c>
      <c r="D133" s="65" t="s">
        <v>88</v>
      </c>
      <c r="E133" s="65" t="s">
        <v>88</v>
      </c>
      <c r="F133" s="27"/>
      <c r="G133" s="144">
        <v>10</v>
      </c>
      <c r="H133" s="37">
        <f t="shared" si="58"/>
        <v>1.5</v>
      </c>
      <c r="I133" s="15">
        <f t="shared" si="99"/>
        <v>8.5</v>
      </c>
      <c r="J133" s="11">
        <f t="shared" si="100"/>
        <v>0.5</v>
      </c>
      <c r="K133" s="37">
        <f t="shared" si="101"/>
        <v>0.5</v>
      </c>
      <c r="L133" s="37">
        <f t="shared" si="102"/>
        <v>0</v>
      </c>
      <c r="M133" s="133">
        <f t="shared" si="103"/>
        <v>85</v>
      </c>
      <c r="N133" s="113"/>
      <c r="O133" s="113"/>
      <c r="P133" s="142"/>
      <c r="Q133" s="66"/>
      <c r="R133" s="115"/>
      <c r="S133" s="46"/>
      <c r="T133" s="121"/>
      <c r="U133" s="46"/>
      <c r="V133" s="163"/>
      <c r="W133" s="45"/>
      <c r="X133" s="70">
        <v>11.5</v>
      </c>
      <c r="Y133" s="145">
        <f t="shared" si="60"/>
        <v>2.5</v>
      </c>
      <c r="Z133" s="146">
        <f t="shared" si="104"/>
        <v>383</v>
      </c>
    </row>
    <row r="134" spans="1:27" x14ac:dyDescent="0.3">
      <c r="A134" s="7"/>
      <c r="B134" s="56">
        <v>117</v>
      </c>
      <c r="C134" s="13">
        <v>42060</v>
      </c>
      <c r="D134" s="65" t="s">
        <v>58</v>
      </c>
      <c r="E134" s="65" t="s">
        <v>58</v>
      </c>
      <c r="F134" s="27"/>
      <c r="G134" s="144"/>
      <c r="H134" s="37"/>
      <c r="I134" s="15"/>
      <c r="J134" s="11"/>
      <c r="K134" s="37"/>
      <c r="L134" s="37"/>
      <c r="M134" s="133">
        <f t="shared" si="103"/>
        <v>0</v>
      </c>
      <c r="N134" s="113"/>
      <c r="O134" s="113"/>
      <c r="P134" s="142"/>
      <c r="Q134" s="66"/>
      <c r="R134" s="115"/>
      <c r="S134" s="46"/>
      <c r="T134" s="121"/>
      <c r="U134" s="46"/>
      <c r="V134" s="163"/>
      <c r="W134" s="45"/>
      <c r="X134" s="70">
        <v>7</v>
      </c>
      <c r="Y134" s="145">
        <f t="shared" si="60"/>
        <v>0</v>
      </c>
      <c r="Z134" s="146">
        <f t="shared" si="104"/>
        <v>0</v>
      </c>
    </row>
    <row r="135" spans="1:27" x14ac:dyDescent="0.3">
      <c r="A135" s="7"/>
      <c r="B135" s="58">
        <v>118</v>
      </c>
      <c r="C135" s="13">
        <v>42061</v>
      </c>
      <c r="D135" s="200" t="s">
        <v>60</v>
      </c>
      <c r="E135" s="201"/>
      <c r="F135" s="27"/>
      <c r="G135" s="144"/>
      <c r="H135" s="37"/>
      <c r="I135" s="15"/>
      <c r="J135" s="11"/>
      <c r="K135" s="37"/>
      <c r="L135" s="37"/>
      <c r="M135" s="133">
        <f t="shared" si="103"/>
        <v>0</v>
      </c>
      <c r="N135" s="113"/>
      <c r="O135" s="113"/>
      <c r="P135" s="142"/>
      <c r="Q135" s="66"/>
      <c r="R135" s="115"/>
      <c r="S135" s="46"/>
      <c r="T135" s="121"/>
      <c r="U135" s="46"/>
      <c r="V135" s="163"/>
      <c r="W135" s="45"/>
      <c r="X135" s="70"/>
      <c r="Y135" s="145">
        <f t="shared" si="60"/>
        <v>0</v>
      </c>
      <c r="Z135" s="146">
        <f t="shared" si="104"/>
        <v>0</v>
      </c>
    </row>
    <row r="136" spans="1:27" x14ac:dyDescent="0.3">
      <c r="A136" s="7"/>
      <c r="B136" s="56">
        <v>119</v>
      </c>
      <c r="C136" s="21">
        <v>42062</v>
      </c>
      <c r="D136" s="39" t="s">
        <v>84</v>
      </c>
      <c r="E136" s="39" t="s">
        <v>84</v>
      </c>
      <c r="F136" s="27"/>
      <c r="G136" s="144">
        <v>10</v>
      </c>
      <c r="H136" s="37">
        <f t="shared" si="58"/>
        <v>1.5</v>
      </c>
      <c r="I136" s="15">
        <f t="shared" si="99"/>
        <v>8.5</v>
      </c>
      <c r="J136" s="11">
        <f t="shared" si="100"/>
        <v>0.5</v>
      </c>
      <c r="K136" s="37">
        <f t="shared" si="101"/>
        <v>0.5</v>
      </c>
      <c r="L136" s="37">
        <f t="shared" si="102"/>
        <v>0</v>
      </c>
      <c r="M136" s="133">
        <f t="shared" si="103"/>
        <v>85</v>
      </c>
      <c r="N136" s="113"/>
      <c r="O136" s="113"/>
      <c r="P136" s="142"/>
      <c r="Q136" s="66"/>
      <c r="R136" s="115"/>
      <c r="S136" s="46"/>
      <c r="T136" s="121"/>
      <c r="U136" s="46"/>
      <c r="V136" s="163"/>
      <c r="W136" s="45"/>
      <c r="X136" s="70">
        <v>12</v>
      </c>
      <c r="Y136" s="145">
        <f t="shared" si="60"/>
        <v>3</v>
      </c>
      <c r="Z136" s="146">
        <f t="shared" si="104"/>
        <v>460</v>
      </c>
    </row>
    <row r="137" spans="1:27" ht="32.4" x14ac:dyDescent="0.3">
      <c r="A137" s="7"/>
      <c r="B137" s="58">
        <v>120</v>
      </c>
      <c r="C137" s="13">
        <v>42063</v>
      </c>
      <c r="D137" s="39" t="s">
        <v>84</v>
      </c>
      <c r="E137" s="39" t="s">
        <v>84</v>
      </c>
      <c r="F137" s="27"/>
      <c r="G137" s="144">
        <v>10</v>
      </c>
      <c r="H137" s="37">
        <f t="shared" si="58"/>
        <v>1.5</v>
      </c>
      <c r="I137" s="15">
        <f t="shared" si="99"/>
        <v>8.5</v>
      </c>
      <c r="J137" s="11">
        <f t="shared" si="100"/>
        <v>0.5</v>
      </c>
      <c r="K137" s="37">
        <f t="shared" si="101"/>
        <v>0.5</v>
      </c>
      <c r="L137" s="37">
        <f t="shared" si="102"/>
        <v>0</v>
      </c>
      <c r="M137" s="133">
        <f t="shared" si="103"/>
        <v>85</v>
      </c>
      <c r="N137" s="113"/>
      <c r="O137" s="113"/>
      <c r="P137" s="142"/>
      <c r="Q137" s="66"/>
      <c r="R137" s="115"/>
      <c r="S137" s="46"/>
      <c r="T137" s="121"/>
      <c r="U137" s="46"/>
      <c r="V137" s="163"/>
      <c r="W137" s="157" t="s">
        <v>383</v>
      </c>
      <c r="X137" s="70">
        <v>10</v>
      </c>
      <c r="Y137" s="145">
        <f t="shared" si="60"/>
        <v>1</v>
      </c>
      <c r="Z137" s="146">
        <f t="shared" si="104"/>
        <v>153</v>
      </c>
    </row>
    <row r="138" spans="1:27" x14ac:dyDescent="0.3">
      <c r="A138" s="25" t="s">
        <v>236</v>
      </c>
      <c r="B138" s="56">
        <v>121</v>
      </c>
      <c r="C138" s="13">
        <v>42064</v>
      </c>
      <c r="D138" s="39" t="s">
        <v>84</v>
      </c>
      <c r="E138" s="39" t="s">
        <v>84</v>
      </c>
      <c r="F138" s="27"/>
      <c r="G138" s="144">
        <v>8</v>
      </c>
      <c r="H138" s="37">
        <f t="shared" si="58"/>
        <v>0.5</v>
      </c>
      <c r="I138" s="15">
        <f t="shared" ref="I138" si="138">IF((G138="？"),"?",(G138-H138))</f>
        <v>7.5</v>
      </c>
      <c r="J138" s="11">
        <f t="shared" ref="J138" si="139">IF(I138-8&lt;0,0,(I138-8))</f>
        <v>0</v>
      </c>
      <c r="K138" s="37">
        <f t="shared" ref="K138" si="140">IF(2&lt;J138,2,J138)</f>
        <v>0</v>
      </c>
      <c r="L138" s="37">
        <f t="shared" ref="L138" si="141">J138-K138</f>
        <v>0</v>
      </c>
      <c r="M138" s="133">
        <f t="shared" ref="M138:M172" si="142">ROUND(127*4/3*K138+127*5/3*L138,0)</f>
        <v>0</v>
      </c>
      <c r="N138" s="113"/>
      <c r="O138" s="113"/>
      <c r="P138" s="142"/>
      <c r="Q138" s="66"/>
      <c r="R138" s="115"/>
      <c r="S138" s="46"/>
      <c r="T138" s="121"/>
      <c r="U138" s="46"/>
      <c r="V138" s="163"/>
      <c r="W138" s="45"/>
      <c r="X138" s="70">
        <v>9</v>
      </c>
      <c r="Y138" s="145">
        <f>IF((X138&gt;=9),(X138-8.5),0)</f>
        <v>0.5</v>
      </c>
      <c r="Z138" s="146">
        <f>ROUND(113*4/3*Y138,0)</f>
        <v>75</v>
      </c>
      <c r="AA138" s="129" t="s">
        <v>197</v>
      </c>
    </row>
    <row r="139" spans="1:27" x14ac:dyDescent="0.3">
      <c r="A139" s="7" t="s">
        <v>237</v>
      </c>
      <c r="B139" s="58">
        <v>122</v>
      </c>
      <c r="C139" s="13">
        <v>42065</v>
      </c>
      <c r="D139" s="65" t="s">
        <v>58</v>
      </c>
      <c r="E139" s="65" t="s">
        <v>58</v>
      </c>
      <c r="F139" s="27"/>
      <c r="G139" s="144"/>
      <c r="H139" s="37"/>
      <c r="I139" s="15"/>
      <c r="J139" s="11"/>
      <c r="K139" s="37"/>
      <c r="L139" s="37"/>
      <c r="M139" s="133">
        <f t="shared" si="142"/>
        <v>0</v>
      </c>
      <c r="N139" s="37"/>
      <c r="O139" s="37"/>
      <c r="P139" s="142"/>
      <c r="Q139" s="66"/>
      <c r="R139" s="115"/>
      <c r="S139" s="46"/>
      <c r="T139" s="121"/>
      <c r="U139" s="46"/>
      <c r="V139" s="163"/>
      <c r="W139" s="45"/>
      <c r="X139" s="70">
        <v>11</v>
      </c>
      <c r="Y139" s="145">
        <f t="shared" si="60"/>
        <v>2</v>
      </c>
      <c r="Z139" s="146">
        <f t="shared" ref="Z139:Z172" si="143">ROUND(113*4/3*Y139,0)</f>
        <v>301</v>
      </c>
    </row>
    <row r="140" spans="1:27" x14ac:dyDescent="0.3">
      <c r="A140" s="7" t="s">
        <v>221</v>
      </c>
      <c r="B140" s="56">
        <v>123</v>
      </c>
      <c r="C140" s="13">
        <v>42066</v>
      </c>
      <c r="D140" s="39" t="s">
        <v>84</v>
      </c>
      <c r="E140" s="39" t="s">
        <v>84</v>
      </c>
      <c r="F140" s="27"/>
      <c r="G140" s="144">
        <v>10</v>
      </c>
      <c r="H140" s="37">
        <f t="shared" si="58"/>
        <v>1.5</v>
      </c>
      <c r="I140" s="15">
        <f t="shared" ref="I140:I172" si="144">IF((G140="？"),"?",(G140-H140))</f>
        <v>8.5</v>
      </c>
      <c r="J140" s="11">
        <f t="shared" ref="J140:J172" si="145">IF(I140-8&lt;0,0,(I140-8))</f>
        <v>0.5</v>
      </c>
      <c r="K140" s="37">
        <f t="shared" ref="K140:K172" si="146">IF(2&lt;J140,2,J140)</f>
        <v>0.5</v>
      </c>
      <c r="L140" s="37">
        <f t="shared" ref="L140:L172" si="147">J140-K140</f>
        <v>0</v>
      </c>
      <c r="M140" s="133">
        <f t="shared" si="142"/>
        <v>85</v>
      </c>
      <c r="N140" s="37"/>
      <c r="O140" s="37"/>
      <c r="P140" s="142"/>
      <c r="Q140" s="66"/>
      <c r="R140" s="115"/>
      <c r="S140" s="46"/>
      <c r="T140" s="121"/>
      <c r="U140" s="46"/>
      <c r="V140" s="163"/>
      <c r="W140" s="45"/>
      <c r="X140" s="70">
        <v>9</v>
      </c>
      <c r="Y140" s="145">
        <f>IF((X140&gt;=9),(X140-8.5),0)</f>
        <v>0.5</v>
      </c>
      <c r="Z140" s="146">
        <f t="shared" si="143"/>
        <v>75</v>
      </c>
    </row>
    <row r="141" spans="1:27" x14ac:dyDescent="0.3">
      <c r="A141" s="7"/>
      <c r="B141" s="56"/>
      <c r="C141" s="82" t="s">
        <v>207</v>
      </c>
      <c r="D141" s="103"/>
      <c r="E141" s="103"/>
      <c r="F141" s="73"/>
      <c r="G141" s="134">
        <f>SUM(G127:G140)</f>
        <v>48</v>
      </c>
      <c r="H141" s="134">
        <f t="shared" ref="H141" si="148">SUM(H127:H140)</f>
        <v>6.5</v>
      </c>
      <c r="I141" s="134">
        <f t="shared" ref="I141" si="149">SUM(I127:I140)</f>
        <v>41.5</v>
      </c>
      <c r="J141" s="134">
        <f t="shared" ref="J141" si="150">SUM(J127:J140)</f>
        <v>2</v>
      </c>
      <c r="K141" s="134">
        <f t="shared" ref="K141" si="151">SUM(K127:K140)</f>
        <v>2</v>
      </c>
      <c r="L141" s="134">
        <f t="shared" ref="L141:M141" si="152">SUM(L127:L140)</f>
        <v>0</v>
      </c>
      <c r="M141" s="134">
        <f t="shared" si="152"/>
        <v>340</v>
      </c>
      <c r="N141" s="126">
        <f t="shared" ref="N141:P141" si="153">SUM(N127:N140)</f>
        <v>0</v>
      </c>
      <c r="O141" s="126">
        <f t="shared" si="153"/>
        <v>0</v>
      </c>
      <c r="P141" s="116">
        <f t="shared" si="153"/>
        <v>0</v>
      </c>
      <c r="Q141" s="134">
        <f t="shared" ref="Q141" si="154">SUM(Q127:Q140)</f>
        <v>0</v>
      </c>
      <c r="R141" s="136">
        <f t="shared" ref="R141" si="155">SUM(R127:R140)</f>
        <v>0</v>
      </c>
      <c r="S141" s="134">
        <f t="shared" ref="S141" si="156">SUM(S127:S140)</f>
        <v>0</v>
      </c>
      <c r="T141" s="139">
        <f t="shared" ref="T141" si="157">SUM(T127:T140)</f>
        <v>0</v>
      </c>
      <c r="U141" s="134">
        <f t="shared" ref="U141" si="158">SUM(U127:U140)</f>
        <v>0</v>
      </c>
      <c r="V141" s="164">
        <f t="shared" ref="V141" si="159">SUM(V127:V140)</f>
        <v>0</v>
      </c>
      <c r="W141" s="63" t="s">
        <v>36</v>
      </c>
    </row>
    <row r="142" spans="1:27" x14ac:dyDescent="0.3">
      <c r="A142" s="7"/>
      <c r="B142" s="56"/>
      <c r="C142" s="82" t="s">
        <v>380</v>
      </c>
      <c r="D142" s="103"/>
      <c r="E142" s="103"/>
      <c r="F142" s="73"/>
      <c r="G142" s="134">
        <f>G141</f>
        <v>48</v>
      </c>
      <c r="H142" s="134">
        <f t="shared" ref="H142" si="160">H141</f>
        <v>6.5</v>
      </c>
      <c r="I142" s="134">
        <f t="shared" ref="I142" si="161">I141</f>
        <v>41.5</v>
      </c>
      <c r="J142" s="134">
        <f t="shared" ref="J142" si="162">J141</f>
        <v>2</v>
      </c>
      <c r="K142" s="134">
        <f t="shared" ref="K142" si="163">K141</f>
        <v>2</v>
      </c>
      <c r="L142" s="134">
        <f t="shared" ref="L142:M142" si="164">L141</f>
        <v>0</v>
      </c>
      <c r="M142" s="134">
        <f t="shared" si="164"/>
        <v>340</v>
      </c>
      <c r="N142" s="126">
        <f>N141</f>
        <v>0</v>
      </c>
      <c r="O142" s="126">
        <f t="shared" ref="O142" si="165">O141</f>
        <v>0</v>
      </c>
      <c r="P142" s="116">
        <f t="shared" ref="P142" si="166">P141</f>
        <v>0</v>
      </c>
      <c r="Q142" s="134">
        <f t="shared" ref="Q142" si="167">Q141</f>
        <v>0</v>
      </c>
      <c r="R142" s="136">
        <f t="shared" ref="R142" si="168">R141</f>
        <v>0</v>
      </c>
      <c r="S142" s="134">
        <f t="shared" ref="S142" si="169">S141</f>
        <v>0</v>
      </c>
      <c r="T142" s="139">
        <f t="shared" ref="T142" si="170">T141</f>
        <v>0</v>
      </c>
      <c r="U142" s="134">
        <f t="shared" ref="U142" si="171">U141</f>
        <v>0</v>
      </c>
      <c r="V142" s="164">
        <f t="shared" ref="V142" si="172">V141</f>
        <v>0</v>
      </c>
      <c r="W142" s="63"/>
    </row>
    <row r="143" spans="1:27" x14ac:dyDescent="0.3">
      <c r="A143" s="7" t="s">
        <v>238</v>
      </c>
      <c r="B143" s="58">
        <v>124</v>
      </c>
      <c r="C143" s="13">
        <v>42067</v>
      </c>
      <c r="D143" s="200" t="s">
        <v>60</v>
      </c>
      <c r="E143" s="201"/>
      <c r="F143" s="27"/>
      <c r="G143" s="144"/>
      <c r="H143" s="37"/>
      <c r="I143" s="15"/>
      <c r="J143" s="11"/>
      <c r="K143" s="37"/>
      <c r="L143" s="37"/>
      <c r="M143" s="133">
        <f t="shared" si="142"/>
        <v>0</v>
      </c>
      <c r="N143" s="113"/>
      <c r="O143" s="113"/>
      <c r="P143" s="142"/>
      <c r="Q143" s="66"/>
      <c r="R143" s="115"/>
      <c r="S143" s="46"/>
      <c r="T143" s="121"/>
      <c r="U143" s="46"/>
      <c r="V143" s="163"/>
      <c r="W143" s="45"/>
      <c r="X143" s="70">
        <v>11.5</v>
      </c>
      <c r="Y143" s="145">
        <f t="shared" si="60"/>
        <v>2.5</v>
      </c>
      <c r="Z143" s="146">
        <f t="shared" si="143"/>
        <v>377</v>
      </c>
    </row>
    <row r="144" spans="1:27" x14ac:dyDescent="0.3">
      <c r="A144" s="198"/>
      <c r="B144" s="56">
        <v>125</v>
      </c>
      <c r="C144" s="13">
        <v>42068</v>
      </c>
      <c r="D144" s="65" t="s">
        <v>58</v>
      </c>
      <c r="E144" s="65" t="s">
        <v>58</v>
      </c>
      <c r="F144" s="27"/>
      <c r="G144" s="144"/>
      <c r="H144" s="37">
        <f t="shared" ref="H144:H212" si="173">IF(G144&gt;=9,1.5,0.5)</f>
        <v>0.5</v>
      </c>
      <c r="I144" s="15"/>
      <c r="J144" s="11"/>
      <c r="K144" s="37"/>
      <c r="L144" s="37"/>
      <c r="M144" s="133">
        <f t="shared" si="142"/>
        <v>0</v>
      </c>
      <c r="N144" s="113"/>
      <c r="O144" s="113"/>
      <c r="P144" s="142"/>
      <c r="Q144" s="66"/>
      <c r="R144" s="115"/>
      <c r="S144" s="46"/>
      <c r="T144" s="121"/>
      <c r="U144" s="46"/>
      <c r="V144" s="163"/>
      <c r="W144" s="45"/>
      <c r="X144" s="70">
        <v>0</v>
      </c>
      <c r="Y144" s="145">
        <f t="shared" ref="Y144:Y208" si="174">IF((X144&gt;=9),(X144-9),0)</f>
        <v>0</v>
      </c>
      <c r="Z144" s="146">
        <f t="shared" si="143"/>
        <v>0</v>
      </c>
    </row>
    <row r="145" spans="1:27" x14ac:dyDescent="0.3">
      <c r="A145" s="198"/>
      <c r="B145" s="58">
        <v>126</v>
      </c>
      <c r="C145" s="13">
        <v>42069</v>
      </c>
      <c r="D145" s="200" t="s">
        <v>231</v>
      </c>
      <c r="E145" s="201"/>
      <c r="F145" s="27"/>
      <c r="G145" s="144"/>
      <c r="H145" s="37"/>
      <c r="I145" s="15"/>
      <c r="J145" s="11"/>
      <c r="K145" s="37"/>
      <c r="L145" s="37"/>
      <c r="M145" s="133">
        <f t="shared" si="142"/>
        <v>0</v>
      </c>
      <c r="N145" s="113"/>
      <c r="O145" s="113"/>
      <c r="P145" s="142"/>
      <c r="Q145" s="66"/>
      <c r="R145" s="115"/>
      <c r="S145" s="46"/>
      <c r="T145" s="121"/>
      <c r="U145" s="46"/>
      <c r="V145" s="163"/>
      <c r="W145" s="45"/>
      <c r="X145" s="70">
        <v>0</v>
      </c>
      <c r="Y145" s="145">
        <f t="shared" si="174"/>
        <v>0</v>
      </c>
      <c r="Z145" s="146">
        <f t="shared" si="143"/>
        <v>0</v>
      </c>
    </row>
    <row r="146" spans="1:27" x14ac:dyDescent="0.3">
      <c r="A146" s="198"/>
      <c r="B146" s="56">
        <v>127</v>
      </c>
      <c r="C146" s="13">
        <v>42070</v>
      </c>
      <c r="D146" s="200" t="s">
        <v>231</v>
      </c>
      <c r="E146" s="201"/>
      <c r="F146" s="27"/>
      <c r="G146" s="144"/>
      <c r="H146" s="37"/>
      <c r="I146" s="15"/>
      <c r="J146" s="11"/>
      <c r="K146" s="37"/>
      <c r="L146" s="37"/>
      <c r="M146" s="133">
        <f t="shared" si="142"/>
        <v>0</v>
      </c>
      <c r="N146" s="113"/>
      <c r="O146" s="113"/>
      <c r="P146" s="142"/>
      <c r="Q146" s="66"/>
      <c r="R146" s="115"/>
      <c r="S146" s="46"/>
      <c r="T146" s="121"/>
      <c r="U146" s="46"/>
      <c r="V146" s="163"/>
      <c r="W146" s="45"/>
      <c r="X146" s="70">
        <v>0</v>
      </c>
      <c r="Y146" s="145">
        <f t="shared" si="174"/>
        <v>0</v>
      </c>
      <c r="Z146" s="146">
        <f t="shared" si="143"/>
        <v>0</v>
      </c>
    </row>
    <row r="147" spans="1:27" x14ac:dyDescent="0.3">
      <c r="A147" s="198"/>
      <c r="B147" s="58">
        <v>128</v>
      </c>
      <c r="C147" s="13">
        <v>42071</v>
      </c>
      <c r="D147" s="200" t="s">
        <v>231</v>
      </c>
      <c r="E147" s="201"/>
      <c r="F147" s="27"/>
      <c r="G147" s="144"/>
      <c r="H147" s="37"/>
      <c r="I147" s="15"/>
      <c r="J147" s="11"/>
      <c r="K147" s="37"/>
      <c r="L147" s="37"/>
      <c r="M147" s="133">
        <f t="shared" si="142"/>
        <v>0</v>
      </c>
      <c r="N147" s="113"/>
      <c r="O147" s="113"/>
      <c r="P147" s="142"/>
      <c r="Q147" s="66"/>
      <c r="R147" s="115"/>
      <c r="S147" s="46"/>
      <c r="T147" s="121"/>
      <c r="U147" s="46"/>
      <c r="V147" s="163"/>
      <c r="W147" s="45"/>
      <c r="X147" s="70">
        <v>0</v>
      </c>
      <c r="Y147" s="145">
        <f t="shared" si="174"/>
        <v>0</v>
      </c>
      <c r="Z147" s="146">
        <f t="shared" si="143"/>
        <v>0</v>
      </c>
    </row>
    <row r="148" spans="1:27" x14ac:dyDescent="0.3">
      <c r="A148" s="7"/>
      <c r="B148" s="56">
        <v>129</v>
      </c>
      <c r="C148" s="13">
        <v>42072</v>
      </c>
      <c r="D148" s="200" t="s">
        <v>231</v>
      </c>
      <c r="E148" s="201"/>
      <c r="F148" s="27"/>
      <c r="G148" s="144"/>
      <c r="H148" s="37"/>
      <c r="I148" s="15"/>
      <c r="J148" s="11"/>
      <c r="K148" s="37"/>
      <c r="L148" s="37"/>
      <c r="M148" s="133">
        <f t="shared" si="142"/>
        <v>0</v>
      </c>
      <c r="N148" s="113"/>
      <c r="O148" s="113"/>
      <c r="P148" s="142"/>
      <c r="Q148" s="66"/>
      <c r="R148" s="115"/>
      <c r="S148" s="46"/>
      <c r="T148" s="121"/>
      <c r="U148" s="46"/>
      <c r="V148" s="163"/>
      <c r="W148" s="45"/>
      <c r="X148" s="70">
        <v>0</v>
      </c>
      <c r="Y148" s="145">
        <f t="shared" si="174"/>
        <v>0</v>
      </c>
      <c r="Z148" s="146">
        <f t="shared" si="143"/>
        <v>0</v>
      </c>
    </row>
    <row r="149" spans="1:27" x14ac:dyDescent="0.3">
      <c r="A149" s="7"/>
      <c r="B149" s="58">
        <v>130</v>
      </c>
      <c r="C149" s="13">
        <v>42073</v>
      </c>
      <c r="D149" s="200" t="s">
        <v>231</v>
      </c>
      <c r="E149" s="201"/>
      <c r="F149" s="27"/>
      <c r="G149" s="144"/>
      <c r="H149" s="37"/>
      <c r="I149" s="15"/>
      <c r="J149" s="11"/>
      <c r="K149" s="37"/>
      <c r="L149" s="37"/>
      <c r="M149" s="133">
        <f t="shared" si="142"/>
        <v>0</v>
      </c>
      <c r="N149" s="113"/>
      <c r="O149" s="113"/>
      <c r="P149" s="142"/>
      <c r="Q149" s="66"/>
      <c r="R149" s="115"/>
      <c r="S149" s="46"/>
      <c r="T149" s="121"/>
      <c r="U149" s="46"/>
      <c r="V149" s="163"/>
      <c r="W149" s="45"/>
      <c r="X149" s="70">
        <v>0</v>
      </c>
      <c r="Y149" s="145">
        <f t="shared" si="174"/>
        <v>0</v>
      </c>
      <c r="Z149" s="146">
        <f t="shared" si="143"/>
        <v>0</v>
      </c>
      <c r="AA149" s="129" t="s">
        <v>197</v>
      </c>
    </row>
    <row r="150" spans="1:27" x14ac:dyDescent="0.3">
      <c r="A150" s="7"/>
      <c r="B150" s="56">
        <v>131</v>
      </c>
      <c r="C150" s="13">
        <v>42074</v>
      </c>
      <c r="D150" s="39" t="s">
        <v>84</v>
      </c>
      <c r="E150" s="39" t="s">
        <v>84</v>
      </c>
      <c r="F150" s="27"/>
      <c r="G150" s="144">
        <v>7</v>
      </c>
      <c r="H150" s="37">
        <f t="shared" si="173"/>
        <v>0.5</v>
      </c>
      <c r="I150" s="15">
        <f t="shared" si="144"/>
        <v>6.5</v>
      </c>
      <c r="J150" s="11">
        <f t="shared" si="145"/>
        <v>0</v>
      </c>
      <c r="K150" s="37">
        <f t="shared" si="146"/>
        <v>0</v>
      </c>
      <c r="L150" s="37">
        <f t="shared" si="147"/>
        <v>0</v>
      </c>
      <c r="M150" s="133">
        <f t="shared" si="142"/>
        <v>0</v>
      </c>
      <c r="N150" s="113"/>
      <c r="O150" s="113"/>
      <c r="P150" s="142"/>
      <c r="Q150" s="66"/>
      <c r="R150" s="115"/>
      <c r="S150" s="46"/>
      <c r="T150" s="121"/>
      <c r="U150" s="46"/>
      <c r="V150" s="163"/>
      <c r="W150" s="45"/>
      <c r="X150" s="70">
        <v>7</v>
      </c>
      <c r="Y150" s="145">
        <f t="shared" si="174"/>
        <v>0</v>
      </c>
      <c r="Z150" s="146">
        <f t="shared" si="143"/>
        <v>0</v>
      </c>
      <c r="AA150" s="129" t="s">
        <v>197</v>
      </c>
    </row>
    <row r="151" spans="1:27" x14ac:dyDescent="0.3">
      <c r="A151" s="7"/>
      <c r="B151" s="58">
        <v>132</v>
      </c>
      <c r="C151" s="13">
        <v>42075</v>
      </c>
      <c r="D151" s="39" t="s">
        <v>84</v>
      </c>
      <c r="E151" s="39" t="s">
        <v>84</v>
      </c>
      <c r="F151" s="27"/>
      <c r="G151" s="144">
        <v>9</v>
      </c>
      <c r="H151" s="37">
        <f t="shared" si="173"/>
        <v>1.5</v>
      </c>
      <c r="I151" s="15">
        <f t="shared" si="144"/>
        <v>7.5</v>
      </c>
      <c r="J151" s="11">
        <f t="shared" si="145"/>
        <v>0</v>
      </c>
      <c r="K151" s="37">
        <f t="shared" si="146"/>
        <v>0</v>
      </c>
      <c r="L151" s="37">
        <f t="shared" si="147"/>
        <v>0</v>
      </c>
      <c r="M151" s="133">
        <f t="shared" si="142"/>
        <v>0</v>
      </c>
      <c r="N151" s="113"/>
      <c r="O151" s="113"/>
      <c r="P151" s="142"/>
      <c r="Q151" s="66"/>
      <c r="R151" s="115"/>
      <c r="S151" s="46"/>
      <c r="T151" s="121"/>
      <c r="U151" s="46"/>
      <c r="V151" s="163"/>
      <c r="W151" s="45"/>
      <c r="X151" s="70">
        <v>7</v>
      </c>
      <c r="Y151" s="145">
        <f t="shared" si="174"/>
        <v>0</v>
      </c>
      <c r="Z151" s="146">
        <f t="shared" si="143"/>
        <v>0</v>
      </c>
    </row>
    <row r="152" spans="1:27" x14ac:dyDescent="0.3">
      <c r="A152" s="7"/>
      <c r="B152" s="56">
        <v>133</v>
      </c>
      <c r="C152" s="13">
        <v>42076</v>
      </c>
      <c r="D152" s="39" t="s">
        <v>84</v>
      </c>
      <c r="E152" s="39" t="s">
        <v>84</v>
      </c>
      <c r="F152" s="27"/>
      <c r="G152" s="144">
        <v>9</v>
      </c>
      <c r="H152" s="37">
        <f t="shared" si="173"/>
        <v>1.5</v>
      </c>
      <c r="I152" s="15">
        <f t="shared" si="144"/>
        <v>7.5</v>
      </c>
      <c r="J152" s="11">
        <f t="shared" si="145"/>
        <v>0</v>
      </c>
      <c r="K152" s="37">
        <f t="shared" si="146"/>
        <v>0</v>
      </c>
      <c r="L152" s="37">
        <f t="shared" si="147"/>
        <v>0</v>
      </c>
      <c r="M152" s="133">
        <f t="shared" si="142"/>
        <v>0</v>
      </c>
      <c r="N152" s="113"/>
      <c r="O152" s="113"/>
      <c r="P152" s="142"/>
      <c r="Q152" s="66"/>
      <c r="R152" s="115"/>
      <c r="S152" s="46"/>
      <c r="T152" s="121"/>
      <c r="U152" s="46"/>
      <c r="V152" s="163"/>
      <c r="W152" s="45"/>
      <c r="X152" s="70">
        <v>12</v>
      </c>
      <c r="Y152" s="145">
        <f t="shared" si="174"/>
        <v>3</v>
      </c>
      <c r="Z152" s="146">
        <f t="shared" si="143"/>
        <v>452</v>
      </c>
    </row>
    <row r="153" spans="1:27" x14ac:dyDescent="0.3">
      <c r="A153" s="7"/>
      <c r="B153" s="58">
        <v>134</v>
      </c>
      <c r="C153" s="13">
        <v>42077</v>
      </c>
      <c r="D153" s="39" t="s">
        <v>84</v>
      </c>
      <c r="E153" s="39" t="s">
        <v>84</v>
      </c>
      <c r="F153" s="27"/>
      <c r="G153" s="144">
        <v>9</v>
      </c>
      <c r="H153" s="37">
        <f t="shared" si="173"/>
        <v>1.5</v>
      </c>
      <c r="I153" s="15">
        <f t="shared" si="144"/>
        <v>7.5</v>
      </c>
      <c r="J153" s="11">
        <f t="shared" si="145"/>
        <v>0</v>
      </c>
      <c r="K153" s="37">
        <f t="shared" si="146"/>
        <v>0</v>
      </c>
      <c r="L153" s="37">
        <f t="shared" si="147"/>
        <v>0</v>
      </c>
      <c r="M153" s="133">
        <f t="shared" si="142"/>
        <v>0</v>
      </c>
      <c r="N153" s="113"/>
      <c r="O153" s="113"/>
      <c r="P153" s="142"/>
      <c r="Q153" s="66"/>
      <c r="R153" s="115"/>
      <c r="S153" s="46"/>
      <c r="T153" s="121"/>
      <c r="U153" s="46"/>
      <c r="V153" s="163"/>
      <c r="W153" s="45"/>
      <c r="X153" s="70">
        <v>9.5</v>
      </c>
      <c r="Y153" s="145">
        <f>IF((X153&gt;=9),(X153-9),0)</f>
        <v>0.5</v>
      </c>
      <c r="Z153" s="146">
        <f t="shared" si="143"/>
        <v>75</v>
      </c>
    </row>
    <row r="154" spans="1:27" x14ac:dyDescent="0.3">
      <c r="A154" s="7"/>
      <c r="B154" s="56">
        <v>135</v>
      </c>
      <c r="C154" s="13">
        <v>42078</v>
      </c>
      <c r="D154" s="39" t="s">
        <v>84</v>
      </c>
      <c r="E154" s="39" t="s">
        <v>84</v>
      </c>
      <c r="F154" s="27"/>
      <c r="G154" s="144">
        <v>10</v>
      </c>
      <c r="H154" s="37">
        <f t="shared" si="173"/>
        <v>1.5</v>
      </c>
      <c r="I154" s="15">
        <f t="shared" si="144"/>
        <v>8.5</v>
      </c>
      <c r="J154" s="11">
        <f t="shared" si="145"/>
        <v>0.5</v>
      </c>
      <c r="K154" s="37">
        <f t="shared" si="146"/>
        <v>0.5</v>
      </c>
      <c r="L154" s="37">
        <f t="shared" si="147"/>
        <v>0</v>
      </c>
      <c r="M154" s="133">
        <f t="shared" si="142"/>
        <v>85</v>
      </c>
      <c r="N154" s="113"/>
      <c r="O154" s="113"/>
      <c r="P154" s="142"/>
      <c r="Q154" s="66"/>
      <c r="R154" s="115"/>
      <c r="S154" s="46"/>
      <c r="T154" s="121"/>
      <c r="U154" s="46"/>
      <c r="V154" s="163"/>
      <c r="W154" s="45"/>
      <c r="X154" s="70">
        <v>9</v>
      </c>
      <c r="Y154" s="145">
        <f>IF((X154&gt;=9),(X154-8.5),0)</f>
        <v>0.5</v>
      </c>
      <c r="Z154" s="146">
        <f t="shared" si="143"/>
        <v>75</v>
      </c>
    </row>
    <row r="155" spans="1:27" x14ac:dyDescent="0.3">
      <c r="A155" s="7"/>
      <c r="B155" s="58">
        <v>136</v>
      </c>
      <c r="C155" s="13">
        <v>42079</v>
      </c>
      <c r="D155" s="39" t="s">
        <v>84</v>
      </c>
      <c r="E155" s="39" t="s">
        <v>84</v>
      </c>
      <c r="F155" s="27"/>
      <c r="G155" s="144">
        <v>8</v>
      </c>
      <c r="H155" s="37">
        <f t="shared" si="173"/>
        <v>0.5</v>
      </c>
      <c r="I155" s="15">
        <f t="shared" si="144"/>
        <v>7.5</v>
      </c>
      <c r="J155" s="11">
        <f t="shared" si="145"/>
        <v>0</v>
      </c>
      <c r="K155" s="37">
        <f t="shared" si="146"/>
        <v>0</v>
      </c>
      <c r="L155" s="37">
        <f t="shared" si="147"/>
        <v>0</v>
      </c>
      <c r="M155" s="133">
        <f t="shared" si="142"/>
        <v>0</v>
      </c>
      <c r="N155" s="113"/>
      <c r="O155" s="113"/>
      <c r="P155" s="142"/>
      <c r="Q155" s="66"/>
      <c r="R155" s="115"/>
      <c r="S155" s="46"/>
      <c r="T155" s="121"/>
      <c r="U155" s="46"/>
      <c r="V155" s="163"/>
      <c r="W155" s="45"/>
      <c r="X155" s="70">
        <v>11.5</v>
      </c>
      <c r="Y155" s="145">
        <f t="shared" si="174"/>
        <v>2.5</v>
      </c>
      <c r="Z155" s="146">
        <f t="shared" si="143"/>
        <v>377</v>
      </c>
    </row>
    <row r="156" spans="1:27" x14ac:dyDescent="0.3">
      <c r="A156" s="7"/>
      <c r="B156" s="56">
        <v>137</v>
      </c>
      <c r="C156" s="13">
        <v>42080</v>
      </c>
      <c r="D156" s="65" t="s">
        <v>88</v>
      </c>
      <c r="E156" s="65" t="s">
        <v>88</v>
      </c>
      <c r="F156" s="27"/>
      <c r="G156" s="144">
        <v>9</v>
      </c>
      <c r="H156" s="37">
        <f t="shared" si="173"/>
        <v>1.5</v>
      </c>
      <c r="I156" s="15">
        <f t="shared" si="144"/>
        <v>7.5</v>
      </c>
      <c r="J156" s="11">
        <f t="shared" si="145"/>
        <v>0</v>
      </c>
      <c r="K156" s="37">
        <f t="shared" si="146"/>
        <v>0</v>
      </c>
      <c r="L156" s="37">
        <f t="shared" si="147"/>
        <v>0</v>
      </c>
      <c r="M156" s="133">
        <f t="shared" si="142"/>
        <v>0</v>
      </c>
      <c r="N156" s="113"/>
      <c r="O156" s="113"/>
      <c r="P156" s="142"/>
      <c r="Q156" s="66"/>
      <c r="R156" s="115"/>
      <c r="S156" s="46"/>
      <c r="T156" s="121"/>
      <c r="U156" s="46"/>
      <c r="V156" s="163"/>
      <c r="W156" s="45" t="s">
        <v>87</v>
      </c>
      <c r="X156" s="70">
        <v>0</v>
      </c>
      <c r="Y156" s="145">
        <f t="shared" si="174"/>
        <v>0</v>
      </c>
      <c r="Z156" s="146">
        <f t="shared" si="143"/>
        <v>0</v>
      </c>
    </row>
    <row r="157" spans="1:27" x14ac:dyDescent="0.3">
      <c r="A157" s="7"/>
      <c r="B157" s="56"/>
      <c r="C157" s="82" t="s">
        <v>207</v>
      </c>
      <c r="D157" s="103"/>
      <c r="E157" s="103"/>
      <c r="F157" s="73"/>
      <c r="G157" s="134">
        <f>SUM(G143:G156)</f>
        <v>61</v>
      </c>
      <c r="H157" s="134">
        <f t="shared" ref="H157" si="175">SUM(H143:H156)</f>
        <v>9</v>
      </c>
      <c r="I157" s="134">
        <f t="shared" ref="I157" si="176">SUM(I143:I156)</f>
        <v>52.5</v>
      </c>
      <c r="J157" s="134">
        <f t="shared" ref="J157" si="177">SUM(J143:J156)</f>
        <v>0.5</v>
      </c>
      <c r="K157" s="134">
        <f t="shared" ref="K157" si="178">SUM(K143:K156)</f>
        <v>0.5</v>
      </c>
      <c r="L157" s="134">
        <f t="shared" ref="L157" si="179">SUM(L143:L156)</f>
        <v>0</v>
      </c>
      <c r="M157" s="139">
        <f t="shared" ref="M157" si="180">SUM(M143:M156)</f>
        <v>85</v>
      </c>
      <c r="N157" s="126">
        <f t="shared" ref="N157:P157" si="181">SUM(N143:N156)</f>
        <v>0</v>
      </c>
      <c r="O157" s="126">
        <f t="shared" si="181"/>
        <v>0</v>
      </c>
      <c r="P157" s="116">
        <f t="shared" si="181"/>
        <v>0</v>
      </c>
      <c r="Q157" s="134">
        <f t="shared" ref="Q157" si="182">SUM(Q143:Q156)</f>
        <v>0</v>
      </c>
      <c r="R157" s="136">
        <f t="shared" ref="R157" si="183">SUM(R143:R156)</f>
        <v>0</v>
      </c>
      <c r="S157" s="134">
        <f t="shared" ref="S157" si="184">SUM(S143:S156)</f>
        <v>0</v>
      </c>
      <c r="T157" s="139">
        <f t="shared" ref="T157" si="185">SUM(T143:T156)</f>
        <v>0</v>
      </c>
      <c r="U157" s="134">
        <f t="shared" ref="U157" si="186">SUM(U143:U156)</f>
        <v>0</v>
      </c>
      <c r="V157" s="164">
        <f t="shared" ref="V157" si="187">SUM(V143:V156)</f>
        <v>0</v>
      </c>
      <c r="W157" s="63" t="s">
        <v>384</v>
      </c>
    </row>
    <row r="158" spans="1:27" x14ac:dyDescent="0.3">
      <c r="A158" s="7"/>
      <c r="B158" s="56"/>
      <c r="C158" s="82" t="s">
        <v>380</v>
      </c>
      <c r="D158" s="103"/>
      <c r="E158" s="103"/>
      <c r="F158" s="73"/>
      <c r="G158" s="134">
        <f>G157</f>
        <v>61</v>
      </c>
      <c r="H158" s="134">
        <f t="shared" ref="H158" si="188">H157</f>
        <v>9</v>
      </c>
      <c r="I158" s="134">
        <f t="shared" ref="I158" si="189">I157</f>
        <v>52.5</v>
      </c>
      <c r="J158" s="134">
        <f t="shared" ref="J158" si="190">J157</f>
        <v>0.5</v>
      </c>
      <c r="K158" s="134">
        <f t="shared" ref="K158" si="191">K157</f>
        <v>0.5</v>
      </c>
      <c r="L158" s="134">
        <f t="shared" ref="L158" si="192">L157</f>
        <v>0</v>
      </c>
      <c r="M158" s="139">
        <f t="shared" ref="M158" si="193">M157</f>
        <v>85</v>
      </c>
      <c r="N158" s="126">
        <f>N157</f>
        <v>0</v>
      </c>
      <c r="O158" s="126">
        <f t="shared" ref="O158" si="194">O157</f>
        <v>0</v>
      </c>
      <c r="P158" s="116">
        <f t="shared" ref="P158" si="195">P157</f>
        <v>0</v>
      </c>
      <c r="Q158" s="134">
        <f t="shared" ref="Q158" si="196">Q157</f>
        <v>0</v>
      </c>
      <c r="R158" s="136">
        <f t="shared" ref="R158" si="197">R157</f>
        <v>0</v>
      </c>
      <c r="S158" s="134">
        <f t="shared" ref="S158" si="198">S157</f>
        <v>0</v>
      </c>
      <c r="T158" s="139">
        <f t="shared" ref="T158" si="199">T157</f>
        <v>0</v>
      </c>
      <c r="U158" s="134">
        <f t="shared" ref="U158" si="200">U157</f>
        <v>0</v>
      </c>
      <c r="V158" s="164">
        <f t="shared" ref="V158" si="201">V157</f>
        <v>0</v>
      </c>
      <c r="W158" s="63"/>
    </row>
    <row r="159" spans="1:27" x14ac:dyDescent="0.3">
      <c r="A159" s="7"/>
      <c r="B159" s="58">
        <v>138</v>
      </c>
      <c r="C159" s="13">
        <v>42081</v>
      </c>
      <c r="D159" s="65" t="s">
        <v>88</v>
      </c>
      <c r="E159" s="65" t="s">
        <v>88</v>
      </c>
      <c r="F159" s="27"/>
      <c r="G159" s="144">
        <v>10</v>
      </c>
      <c r="H159" s="37">
        <f t="shared" si="173"/>
        <v>1.5</v>
      </c>
      <c r="I159" s="15">
        <f t="shared" si="144"/>
        <v>8.5</v>
      </c>
      <c r="J159" s="11">
        <f t="shared" si="145"/>
        <v>0.5</v>
      </c>
      <c r="K159" s="37">
        <f t="shared" si="146"/>
        <v>0.5</v>
      </c>
      <c r="L159" s="37">
        <f t="shared" si="147"/>
        <v>0</v>
      </c>
      <c r="M159" s="133">
        <f t="shared" si="142"/>
        <v>85</v>
      </c>
      <c r="N159" s="113"/>
      <c r="O159" s="113"/>
      <c r="P159" s="142"/>
      <c r="Q159" s="66"/>
      <c r="R159" s="115"/>
      <c r="S159" s="46"/>
      <c r="T159" s="121"/>
      <c r="U159" s="46"/>
      <c r="V159" s="163"/>
      <c r="W159" s="45" t="s">
        <v>87</v>
      </c>
      <c r="X159" s="101">
        <v>2</v>
      </c>
      <c r="Y159" s="145">
        <f t="shared" si="174"/>
        <v>0</v>
      </c>
      <c r="Z159" s="146">
        <f t="shared" si="143"/>
        <v>0</v>
      </c>
    </row>
    <row r="160" spans="1:27" x14ac:dyDescent="0.3">
      <c r="A160" s="7"/>
      <c r="B160" s="56">
        <v>139</v>
      </c>
      <c r="C160" s="13">
        <v>42082</v>
      </c>
      <c r="D160" s="200" t="s">
        <v>60</v>
      </c>
      <c r="E160" s="201"/>
      <c r="F160" s="27"/>
      <c r="G160" s="144"/>
      <c r="H160" s="37"/>
      <c r="I160" s="15"/>
      <c r="J160" s="11"/>
      <c r="K160" s="37"/>
      <c r="L160" s="37"/>
      <c r="M160" s="133">
        <f t="shared" si="142"/>
        <v>0</v>
      </c>
      <c r="N160" s="113"/>
      <c r="O160" s="113"/>
      <c r="P160" s="142"/>
      <c r="Q160" s="66"/>
      <c r="R160" s="115"/>
      <c r="S160" s="46"/>
      <c r="T160" s="121"/>
      <c r="U160" s="46"/>
      <c r="V160" s="163"/>
      <c r="W160" s="45"/>
      <c r="X160" s="70"/>
      <c r="Y160" s="145">
        <f t="shared" si="174"/>
        <v>0</v>
      </c>
      <c r="Z160" s="146">
        <f t="shared" si="143"/>
        <v>0</v>
      </c>
    </row>
    <row r="161" spans="1:27" x14ac:dyDescent="0.3">
      <c r="A161" s="7"/>
      <c r="B161" s="58">
        <v>140</v>
      </c>
      <c r="C161" s="13">
        <v>42083</v>
      </c>
      <c r="D161" s="200" t="s">
        <v>60</v>
      </c>
      <c r="E161" s="201"/>
      <c r="F161" s="27"/>
      <c r="G161" s="144"/>
      <c r="H161" s="37"/>
      <c r="I161" s="15"/>
      <c r="J161" s="11"/>
      <c r="K161" s="37"/>
      <c r="L161" s="37"/>
      <c r="M161" s="133">
        <f t="shared" si="142"/>
        <v>0</v>
      </c>
      <c r="N161" s="113"/>
      <c r="O161" s="113"/>
      <c r="P161" s="142"/>
      <c r="Q161" s="66"/>
      <c r="R161" s="115"/>
      <c r="S161" s="46"/>
      <c r="T161" s="121"/>
      <c r="U161" s="46"/>
      <c r="V161" s="163"/>
      <c r="W161" s="45"/>
      <c r="X161" s="70">
        <v>12</v>
      </c>
      <c r="Y161" s="145">
        <f t="shared" si="174"/>
        <v>3</v>
      </c>
      <c r="Z161" s="146">
        <f t="shared" si="143"/>
        <v>452</v>
      </c>
    </row>
    <row r="162" spans="1:27" x14ac:dyDescent="0.3">
      <c r="A162" s="7"/>
      <c r="B162" s="56">
        <v>141</v>
      </c>
      <c r="C162" s="13">
        <v>42084</v>
      </c>
      <c r="D162" s="39" t="s">
        <v>84</v>
      </c>
      <c r="E162" s="39" t="s">
        <v>84</v>
      </c>
      <c r="F162" s="27"/>
      <c r="G162" s="144">
        <v>8</v>
      </c>
      <c r="H162" s="37">
        <f t="shared" si="173"/>
        <v>0.5</v>
      </c>
      <c r="I162" s="15">
        <f t="shared" si="144"/>
        <v>7.5</v>
      </c>
      <c r="J162" s="11">
        <f t="shared" si="145"/>
        <v>0</v>
      </c>
      <c r="K162" s="37">
        <f t="shared" si="146"/>
        <v>0</v>
      </c>
      <c r="L162" s="37">
        <f t="shared" si="147"/>
        <v>0</v>
      </c>
      <c r="M162" s="133">
        <f t="shared" si="142"/>
        <v>0</v>
      </c>
      <c r="N162" s="113"/>
      <c r="O162" s="113"/>
      <c r="P162" s="142"/>
      <c r="Q162" s="66"/>
      <c r="R162" s="115"/>
      <c r="S162" s="46"/>
      <c r="T162" s="121"/>
      <c r="U162" s="46"/>
      <c r="V162" s="163"/>
      <c r="W162" s="45"/>
      <c r="X162" s="70">
        <v>12.5</v>
      </c>
      <c r="Y162" s="145">
        <f t="shared" si="174"/>
        <v>3.5</v>
      </c>
      <c r="Z162" s="146">
        <f t="shared" si="143"/>
        <v>527</v>
      </c>
    </row>
    <row r="163" spans="1:27" x14ac:dyDescent="0.3">
      <c r="A163" s="7"/>
      <c r="B163" s="58">
        <v>142</v>
      </c>
      <c r="C163" s="13">
        <v>42085</v>
      </c>
      <c r="D163" s="39" t="s">
        <v>84</v>
      </c>
      <c r="E163" s="39" t="s">
        <v>84</v>
      </c>
      <c r="F163" s="27"/>
      <c r="G163" s="144">
        <v>8</v>
      </c>
      <c r="H163" s="37">
        <f t="shared" si="173"/>
        <v>0.5</v>
      </c>
      <c r="I163" s="15">
        <f t="shared" si="144"/>
        <v>7.5</v>
      </c>
      <c r="J163" s="11">
        <f t="shared" si="145"/>
        <v>0</v>
      </c>
      <c r="K163" s="37">
        <f t="shared" si="146"/>
        <v>0</v>
      </c>
      <c r="L163" s="37">
        <f t="shared" si="147"/>
        <v>0</v>
      </c>
      <c r="M163" s="133">
        <f t="shared" si="142"/>
        <v>0</v>
      </c>
      <c r="N163" s="113"/>
      <c r="O163" s="113"/>
      <c r="P163" s="142"/>
      <c r="Q163" s="66"/>
      <c r="R163" s="115"/>
      <c r="S163" s="46"/>
      <c r="T163" s="121"/>
      <c r="U163" s="46"/>
      <c r="V163" s="163"/>
      <c r="W163" s="45"/>
      <c r="X163" s="70">
        <v>9</v>
      </c>
      <c r="Y163" s="145">
        <f>IF((X163&gt;=9),(X163-8.5),0)</f>
        <v>0.5</v>
      </c>
      <c r="Z163" s="146">
        <f t="shared" si="143"/>
        <v>75</v>
      </c>
    </row>
    <row r="164" spans="1:27" x14ac:dyDescent="0.3">
      <c r="A164" s="7"/>
      <c r="B164" s="56">
        <v>143</v>
      </c>
      <c r="C164" s="13">
        <v>42086</v>
      </c>
      <c r="D164" s="39" t="s">
        <v>84</v>
      </c>
      <c r="E164" s="39" t="s">
        <v>84</v>
      </c>
      <c r="F164" s="27"/>
      <c r="G164" s="144">
        <v>9</v>
      </c>
      <c r="H164" s="37">
        <f t="shared" si="173"/>
        <v>1.5</v>
      </c>
      <c r="I164" s="15">
        <f t="shared" si="144"/>
        <v>7.5</v>
      </c>
      <c r="J164" s="11">
        <f t="shared" si="145"/>
        <v>0</v>
      </c>
      <c r="K164" s="37">
        <f t="shared" si="146"/>
        <v>0</v>
      </c>
      <c r="L164" s="37">
        <f t="shared" si="147"/>
        <v>0</v>
      </c>
      <c r="M164" s="133">
        <f t="shared" si="142"/>
        <v>0</v>
      </c>
      <c r="N164" s="113"/>
      <c r="O164" s="113"/>
      <c r="P164" s="142"/>
      <c r="Q164" s="66"/>
      <c r="R164" s="115"/>
      <c r="S164" s="46"/>
      <c r="T164" s="121"/>
      <c r="U164" s="46"/>
      <c r="V164" s="163"/>
      <c r="W164" s="45"/>
      <c r="X164" s="70">
        <v>0</v>
      </c>
      <c r="Y164" s="145">
        <f t="shared" si="174"/>
        <v>0</v>
      </c>
      <c r="Z164" s="146">
        <f t="shared" si="143"/>
        <v>0</v>
      </c>
    </row>
    <row r="165" spans="1:27" x14ac:dyDescent="0.3">
      <c r="A165" s="7"/>
      <c r="B165" s="58">
        <v>144</v>
      </c>
      <c r="C165" s="13">
        <v>42087</v>
      </c>
      <c r="D165" s="39" t="s">
        <v>84</v>
      </c>
      <c r="E165" s="39" t="s">
        <v>84</v>
      </c>
      <c r="F165" s="27"/>
      <c r="G165" s="144">
        <v>9</v>
      </c>
      <c r="H165" s="37">
        <f t="shared" si="173"/>
        <v>1.5</v>
      </c>
      <c r="I165" s="15">
        <f t="shared" si="144"/>
        <v>7.5</v>
      </c>
      <c r="J165" s="11">
        <f t="shared" si="145"/>
        <v>0</v>
      </c>
      <c r="K165" s="37">
        <f t="shared" si="146"/>
        <v>0</v>
      </c>
      <c r="L165" s="37">
        <f t="shared" si="147"/>
        <v>0</v>
      </c>
      <c r="M165" s="133">
        <f t="shared" si="142"/>
        <v>0</v>
      </c>
      <c r="N165" s="113"/>
      <c r="O165" s="113"/>
      <c r="P165" s="142"/>
      <c r="Q165" s="66"/>
      <c r="R165" s="115"/>
      <c r="S165" s="46"/>
      <c r="T165" s="121"/>
      <c r="U165" s="46"/>
      <c r="V165" s="163"/>
      <c r="W165" s="45"/>
      <c r="X165" s="70">
        <v>11.5</v>
      </c>
      <c r="Y165" s="145">
        <f t="shared" si="174"/>
        <v>2.5</v>
      </c>
      <c r="Z165" s="146">
        <f t="shared" si="143"/>
        <v>377</v>
      </c>
      <c r="AA165" s="129" t="s">
        <v>197</v>
      </c>
    </row>
    <row r="166" spans="1:27" x14ac:dyDescent="0.3">
      <c r="A166" s="7"/>
      <c r="B166" s="56">
        <v>145</v>
      </c>
      <c r="C166" s="13">
        <v>42088</v>
      </c>
      <c r="D166" s="39" t="s">
        <v>84</v>
      </c>
      <c r="E166" s="39" t="s">
        <v>84</v>
      </c>
      <c r="F166" s="27"/>
      <c r="G166" s="144">
        <v>9</v>
      </c>
      <c r="H166" s="37">
        <f t="shared" si="173"/>
        <v>1.5</v>
      </c>
      <c r="I166" s="15">
        <f t="shared" si="144"/>
        <v>7.5</v>
      </c>
      <c r="J166" s="11">
        <f t="shared" si="145"/>
        <v>0</v>
      </c>
      <c r="K166" s="37">
        <f t="shared" si="146"/>
        <v>0</v>
      </c>
      <c r="L166" s="37">
        <f t="shared" si="147"/>
        <v>0</v>
      </c>
      <c r="M166" s="133">
        <f t="shared" si="142"/>
        <v>0</v>
      </c>
      <c r="N166" s="113"/>
      <c r="O166" s="113"/>
      <c r="P166" s="142"/>
      <c r="Q166" s="66"/>
      <c r="R166" s="115"/>
      <c r="S166" s="46"/>
      <c r="T166" s="121"/>
      <c r="U166" s="46"/>
      <c r="V166" s="163"/>
      <c r="W166" s="45"/>
      <c r="X166" s="70">
        <v>11.5</v>
      </c>
      <c r="Y166" s="145">
        <f t="shared" si="174"/>
        <v>2.5</v>
      </c>
      <c r="Z166" s="146">
        <f t="shared" si="143"/>
        <v>377</v>
      </c>
      <c r="AA166" s="129" t="s">
        <v>197</v>
      </c>
    </row>
    <row r="167" spans="1:27" x14ac:dyDescent="0.3">
      <c r="A167" s="7"/>
      <c r="B167" s="58">
        <v>146</v>
      </c>
      <c r="C167" s="13">
        <v>42089</v>
      </c>
      <c r="D167" s="65" t="s">
        <v>58</v>
      </c>
      <c r="E167" s="65" t="s">
        <v>58</v>
      </c>
      <c r="F167" s="27"/>
      <c r="G167" s="144"/>
      <c r="H167" s="37"/>
      <c r="I167" s="15"/>
      <c r="J167" s="11"/>
      <c r="K167" s="37"/>
      <c r="L167" s="37"/>
      <c r="M167" s="133">
        <f t="shared" si="142"/>
        <v>0</v>
      </c>
      <c r="N167" s="113"/>
      <c r="O167" s="113"/>
      <c r="P167" s="142"/>
      <c r="Q167" s="66"/>
      <c r="R167" s="115"/>
      <c r="S167" s="46"/>
      <c r="T167" s="121"/>
      <c r="U167" s="46"/>
      <c r="V167" s="163"/>
      <c r="W167" s="45"/>
      <c r="X167" s="70">
        <v>10</v>
      </c>
      <c r="Y167" s="145">
        <f t="shared" si="174"/>
        <v>1</v>
      </c>
      <c r="Z167" s="146">
        <f t="shared" si="143"/>
        <v>151</v>
      </c>
      <c r="AA167" s="129" t="s">
        <v>197</v>
      </c>
    </row>
    <row r="168" spans="1:27" x14ac:dyDescent="0.3">
      <c r="A168" s="7"/>
      <c r="B168" s="56">
        <v>147</v>
      </c>
      <c r="C168" s="13">
        <v>42090</v>
      </c>
      <c r="D168" s="39" t="s">
        <v>84</v>
      </c>
      <c r="E168" s="39" t="s">
        <v>84</v>
      </c>
      <c r="F168" s="27"/>
      <c r="G168" s="144">
        <v>10</v>
      </c>
      <c r="H168" s="37">
        <f t="shared" si="173"/>
        <v>1.5</v>
      </c>
      <c r="I168" s="15">
        <f t="shared" si="144"/>
        <v>8.5</v>
      </c>
      <c r="J168" s="11">
        <f t="shared" si="145"/>
        <v>0.5</v>
      </c>
      <c r="K168" s="37">
        <f t="shared" si="146"/>
        <v>0.5</v>
      </c>
      <c r="L168" s="37">
        <f t="shared" si="147"/>
        <v>0</v>
      </c>
      <c r="M168" s="133">
        <f t="shared" si="142"/>
        <v>85</v>
      </c>
      <c r="N168" s="113"/>
      <c r="O168" s="113"/>
      <c r="P168" s="142"/>
      <c r="Q168" s="66"/>
      <c r="R168" s="115"/>
      <c r="S168" s="46"/>
      <c r="T168" s="121"/>
      <c r="U168" s="46"/>
      <c r="V168" s="163"/>
      <c r="W168" s="45"/>
      <c r="X168" s="70">
        <v>11.5</v>
      </c>
      <c r="Y168" s="145">
        <f t="shared" si="174"/>
        <v>2.5</v>
      </c>
      <c r="Z168" s="146">
        <f t="shared" si="143"/>
        <v>377</v>
      </c>
    </row>
    <row r="169" spans="1:27" x14ac:dyDescent="0.3">
      <c r="A169" s="7"/>
      <c r="B169" s="58">
        <v>148</v>
      </c>
      <c r="C169" s="13">
        <v>42091</v>
      </c>
      <c r="D169" s="39" t="s">
        <v>84</v>
      </c>
      <c r="E169" s="39" t="s">
        <v>84</v>
      </c>
      <c r="F169" s="27"/>
      <c r="G169" s="144">
        <v>8</v>
      </c>
      <c r="H169" s="37">
        <f t="shared" si="173"/>
        <v>0.5</v>
      </c>
      <c r="I169" s="15">
        <f t="shared" si="144"/>
        <v>7.5</v>
      </c>
      <c r="J169" s="11">
        <f t="shared" si="145"/>
        <v>0</v>
      </c>
      <c r="K169" s="37">
        <f t="shared" si="146"/>
        <v>0</v>
      </c>
      <c r="L169" s="37">
        <f t="shared" si="147"/>
        <v>0</v>
      </c>
      <c r="M169" s="133">
        <f t="shared" si="142"/>
        <v>0</v>
      </c>
      <c r="N169" s="113"/>
      <c r="O169" s="113"/>
      <c r="P169" s="142"/>
      <c r="Q169" s="66"/>
      <c r="R169" s="115"/>
      <c r="S169" s="46"/>
      <c r="T169" s="121"/>
      <c r="U169" s="46"/>
      <c r="V169" s="163"/>
      <c r="W169" s="45"/>
      <c r="X169" s="70">
        <v>12.5</v>
      </c>
      <c r="Y169" s="145">
        <f t="shared" si="174"/>
        <v>3.5</v>
      </c>
      <c r="Z169" s="146">
        <f t="shared" si="143"/>
        <v>527</v>
      </c>
    </row>
    <row r="170" spans="1:27" ht="32.4" x14ac:dyDescent="0.3">
      <c r="A170" s="7"/>
      <c r="B170" s="56">
        <v>149</v>
      </c>
      <c r="C170" s="21">
        <v>42092</v>
      </c>
      <c r="D170" s="39" t="s">
        <v>84</v>
      </c>
      <c r="E170" s="39" t="s">
        <v>84</v>
      </c>
      <c r="F170" s="27"/>
      <c r="G170" s="144">
        <v>9</v>
      </c>
      <c r="H170" s="37">
        <f t="shared" si="173"/>
        <v>1.5</v>
      </c>
      <c r="I170" s="15">
        <f t="shared" si="144"/>
        <v>7.5</v>
      </c>
      <c r="J170" s="11">
        <f t="shared" si="145"/>
        <v>0</v>
      </c>
      <c r="K170" s="37">
        <f t="shared" si="146"/>
        <v>0</v>
      </c>
      <c r="L170" s="37">
        <f t="shared" si="147"/>
        <v>0</v>
      </c>
      <c r="M170" s="133">
        <f t="shared" si="142"/>
        <v>0</v>
      </c>
      <c r="N170" s="113"/>
      <c r="O170" s="113"/>
      <c r="P170" s="142"/>
      <c r="Q170" s="66"/>
      <c r="R170" s="115"/>
      <c r="S170" s="46"/>
      <c r="T170" s="121"/>
      <c r="U170" s="46"/>
      <c r="V170" s="163"/>
      <c r="W170" s="157" t="s">
        <v>385</v>
      </c>
      <c r="X170" s="70">
        <v>11</v>
      </c>
      <c r="Y170" s="145">
        <f t="shared" si="174"/>
        <v>2</v>
      </c>
      <c r="Z170" s="146">
        <f t="shared" si="143"/>
        <v>301</v>
      </c>
    </row>
    <row r="171" spans="1:27" x14ac:dyDescent="0.3">
      <c r="A171" s="7"/>
      <c r="B171" s="58">
        <v>150</v>
      </c>
      <c r="C171" s="13">
        <v>42093</v>
      </c>
      <c r="D171" s="65" t="s">
        <v>58</v>
      </c>
      <c r="E171" s="65" t="s">
        <v>58</v>
      </c>
      <c r="F171" s="27"/>
      <c r="G171" s="144"/>
      <c r="H171" s="37"/>
      <c r="I171" s="15"/>
      <c r="J171" s="11"/>
      <c r="K171" s="37"/>
      <c r="L171" s="37"/>
      <c r="M171" s="133">
        <f t="shared" si="142"/>
        <v>0</v>
      </c>
      <c r="N171" s="113"/>
      <c r="O171" s="113"/>
      <c r="P171" s="142"/>
      <c r="Q171" s="66"/>
      <c r="R171" s="115"/>
      <c r="S171" s="46"/>
      <c r="T171" s="121"/>
      <c r="U171" s="46"/>
      <c r="V171" s="163"/>
      <c r="W171" s="45"/>
      <c r="X171" s="70">
        <v>11.5</v>
      </c>
      <c r="Y171" s="145">
        <f t="shared" si="174"/>
        <v>2.5</v>
      </c>
      <c r="Z171" s="146">
        <f t="shared" si="143"/>
        <v>377</v>
      </c>
    </row>
    <row r="172" spans="1:27" x14ac:dyDescent="0.3">
      <c r="A172" s="7"/>
      <c r="B172" s="56">
        <v>151</v>
      </c>
      <c r="C172" s="13">
        <v>42094</v>
      </c>
      <c r="D172" s="39" t="s">
        <v>84</v>
      </c>
      <c r="E172" s="39" t="s">
        <v>84</v>
      </c>
      <c r="F172" s="27"/>
      <c r="G172" s="144">
        <v>10</v>
      </c>
      <c r="H172" s="37">
        <f t="shared" si="173"/>
        <v>1.5</v>
      </c>
      <c r="I172" s="15">
        <f t="shared" si="144"/>
        <v>8.5</v>
      </c>
      <c r="J172" s="11">
        <f t="shared" si="145"/>
        <v>0.5</v>
      </c>
      <c r="K172" s="37">
        <f t="shared" si="146"/>
        <v>0.5</v>
      </c>
      <c r="L172" s="37">
        <f t="shared" si="147"/>
        <v>0</v>
      </c>
      <c r="M172" s="133">
        <f t="shared" si="142"/>
        <v>85</v>
      </c>
      <c r="N172" s="113"/>
      <c r="O172" s="113"/>
      <c r="P172" s="142"/>
      <c r="Q172" s="66"/>
      <c r="R172" s="115"/>
      <c r="S172" s="46"/>
      <c r="T172" s="121"/>
      <c r="U172" s="46"/>
      <c r="V172" s="163"/>
      <c r="W172" s="45"/>
      <c r="X172" s="70">
        <v>0</v>
      </c>
      <c r="Y172" s="145">
        <f t="shared" si="174"/>
        <v>0</v>
      </c>
      <c r="Z172" s="146">
        <f t="shared" si="143"/>
        <v>0</v>
      </c>
    </row>
    <row r="173" spans="1:27" x14ac:dyDescent="0.3">
      <c r="A173" s="7"/>
      <c r="B173" s="56"/>
      <c r="C173" s="82" t="s">
        <v>207</v>
      </c>
      <c r="D173" s="103"/>
      <c r="E173" s="103"/>
      <c r="F173" s="73"/>
      <c r="G173" s="134">
        <f>SUM(G159:G172)</f>
        <v>90</v>
      </c>
      <c r="H173" s="134">
        <f t="shared" ref="H173" si="202">SUM(H159:H172)</f>
        <v>12</v>
      </c>
      <c r="I173" s="134">
        <f t="shared" ref="I173" si="203">SUM(I159:I172)</f>
        <v>78</v>
      </c>
      <c r="J173" s="134">
        <f t="shared" ref="J173" si="204">SUM(J159:J172)</f>
        <v>1.5</v>
      </c>
      <c r="K173" s="134">
        <f t="shared" ref="K173" si="205">SUM(K159:K172)</f>
        <v>1.5</v>
      </c>
      <c r="L173" s="134">
        <f t="shared" ref="L173" si="206">SUM(L159:L172)</f>
        <v>0</v>
      </c>
      <c r="M173" s="139">
        <f t="shared" ref="M173" si="207">SUM(M159:M172)</f>
        <v>255</v>
      </c>
      <c r="N173" s="126">
        <f t="shared" ref="N173:P173" si="208">SUM(N159:N172)</f>
        <v>0</v>
      </c>
      <c r="O173" s="126">
        <f t="shared" si="208"/>
        <v>0</v>
      </c>
      <c r="P173" s="116">
        <f t="shared" si="208"/>
        <v>0</v>
      </c>
      <c r="Q173" s="134">
        <f t="shared" ref="Q173" si="209">SUM(Q159:Q172)</f>
        <v>0</v>
      </c>
      <c r="R173" s="136">
        <f t="shared" ref="R173" si="210">SUM(R159:R172)</f>
        <v>0</v>
      </c>
      <c r="S173" s="134">
        <f t="shared" ref="S173" si="211">SUM(S159:S172)</f>
        <v>0</v>
      </c>
      <c r="T173" s="139">
        <f t="shared" ref="T173" si="212">SUM(T159:T172)</f>
        <v>0</v>
      </c>
      <c r="U173" s="134">
        <f t="shared" ref="U173" si="213">SUM(U159:U172)</f>
        <v>0</v>
      </c>
      <c r="V173" s="164">
        <f t="shared" ref="V173" si="214">SUM(V159:V172)</f>
        <v>0</v>
      </c>
      <c r="W173" s="63" t="s">
        <v>386</v>
      </c>
    </row>
    <row r="174" spans="1:27" x14ac:dyDescent="0.3">
      <c r="A174" s="7"/>
      <c r="B174" s="56"/>
      <c r="C174" s="82" t="s">
        <v>380</v>
      </c>
      <c r="D174" s="103"/>
      <c r="E174" s="103"/>
      <c r="F174" s="73"/>
      <c r="G174" s="134">
        <f>G173</f>
        <v>90</v>
      </c>
      <c r="H174" s="134">
        <f t="shared" ref="H174" si="215">H173</f>
        <v>12</v>
      </c>
      <c r="I174" s="134">
        <f t="shared" ref="I174" si="216">I173</f>
        <v>78</v>
      </c>
      <c r="J174" s="134">
        <f t="shared" ref="J174" si="217">J173</f>
        <v>1.5</v>
      </c>
      <c r="K174" s="134">
        <f t="shared" ref="K174" si="218">K173</f>
        <v>1.5</v>
      </c>
      <c r="L174" s="134">
        <f t="shared" ref="L174" si="219">L173</f>
        <v>0</v>
      </c>
      <c r="M174" s="139">
        <f t="shared" ref="M174" si="220">M173</f>
        <v>255</v>
      </c>
      <c r="N174" s="126">
        <f>N173</f>
        <v>0</v>
      </c>
      <c r="O174" s="126">
        <f t="shared" ref="O174" si="221">O173</f>
        <v>0</v>
      </c>
      <c r="P174" s="116">
        <f t="shared" ref="P174" si="222">P173</f>
        <v>0</v>
      </c>
      <c r="Q174" s="134">
        <f t="shared" ref="Q174" si="223">Q173</f>
        <v>0</v>
      </c>
      <c r="R174" s="136">
        <f t="shared" ref="R174" si="224">R173</f>
        <v>0</v>
      </c>
      <c r="S174" s="134">
        <f t="shared" ref="S174" si="225">S173</f>
        <v>0</v>
      </c>
      <c r="T174" s="139">
        <f t="shared" ref="T174" si="226">T173</f>
        <v>0</v>
      </c>
      <c r="U174" s="134">
        <f t="shared" ref="U174" si="227">U173</f>
        <v>0</v>
      </c>
      <c r="V174" s="164">
        <f t="shared" ref="V174" si="228">V173</f>
        <v>0</v>
      </c>
      <c r="W174" s="63"/>
    </row>
    <row r="175" spans="1:27" x14ac:dyDescent="0.3">
      <c r="A175" s="25" t="s">
        <v>239</v>
      </c>
      <c r="B175" s="58">
        <v>152</v>
      </c>
      <c r="C175" s="13">
        <v>42095</v>
      </c>
      <c r="D175" s="39" t="s">
        <v>84</v>
      </c>
      <c r="E175" s="39" t="s">
        <v>84</v>
      </c>
      <c r="F175" s="27"/>
      <c r="G175" s="144">
        <v>11</v>
      </c>
      <c r="H175" s="37">
        <f t="shared" si="173"/>
        <v>1.5</v>
      </c>
      <c r="I175" s="15">
        <f t="shared" ref="I175:I208" si="229">IF((G175="？"),"?",(G175-H175))</f>
        <v>9.5</v>
      </c>
      <c r="J175" s="11">
        <f t="shared" ref="J175:J208" si="230">IF(I175-8&lt;0,0,(I175-8))</f>
        <v>1.5</v>
      </c>
      <c r="K175" s="37">
        <f t="shared" ref="K175:K208" si="231">IF(2&lt;J175,2,J175)</f>
        <v>1.5</v>
      </c>
      <c r="L175" s="37">
        <f t="shared" ref="L175:L208" si="232">J175-K175</f>
        <v>0</v>
      </c>
      <c r="M175" s="124">
        <f>ROUND(132*4/3*K175+132*5/3*L175,0)</f>
        <v>264</v>
      </c>
      <c r="N175" s="113"/>
      <c r="O175" s="113"/>
      <c r="P175" s="124"/>
      <c r="Q175" s="66"/>
      <c r="R175" s="115"/>
      <c r="S175" s="46" t="s">
        <v>378</v>
      </c>
      <c r="T175" s="122">
        <v>1320</v>
      </c>
      <c r="U175" s="46"/>
      <c r="V175" s="163"/>
      <c r="W175" s="45"/>
      <c r="X175" s="70">
        <v>7</v>
      </c>
      <c r="Y175" s="145">
        <f t="shared" si="174"/>
        <v>0</v>
      </c>
      <c r="Z175" s="146">
        <f>ROUND(116*4/3*Y175,0)</f>
        <v>0</v>
      </c>
    </row>
    <row r="176" spans="1:27" x14ac:dyDescent="0.3">
      <c r="A176" s="7" t="s">
        <v>357</v>
      </c>
      <c r="B176" s="56">
        <v>153</v>
      </c>
      <c r="C176" s="13">
        <v>42096</v>
      </c>
      <c r="D176" s="39" t="s">
        <v>84</v>
      </c>
      <c r="E176" s="39" t="s">
        <v>84</v>
      </c>
      <c r="F176" s="27"/>
      <c r="G176" s="144">
        <v>11</v>
      </c>
      <c r="H176" s="37">
        <f t="shared" si="173"/>
        <v>1.5</v>
      </c>
      <c r="I176" s="15">
        <f t="shared" si="229"/>
        <v>9.5</v>
      </c>
      <c r="J176" s="11">
        <f t="shared" si="230"/>
        <v>1.5</v>
      </c>
      <c r="K176" s="37">
        <f t="shared" si="231"/>
        <v>1.5</v>
      </c>
      <c r="L176" s="37">
        <f t="shared" si="232"/>
        <v>0</v>
      </c>
      <c r="M176" s="124">
        <f t="shared" ref="M176:M208" si="233">ROUND(132*4/3*K176+132*5/3*L176,0)</f>
        <v>264</v>
      </c>
      <c r="N176" s="113"/>
      <c r="O176" s="113"/>
      <c r="P176" s="124"/>
      <c r="Q176" s="66"/>
      <c r="R176" s="115"/>
      <c r="S176" s="46"/>
      <c r="T176" s="121"/>
      <c r="U176" s="46"/>
      <c r="V176" s="163"/>
      <c r="W176" s="45"/>
      <c r="X176" s="70">
        <v>11</v>
      </c>
      <c r="Y176" s="145">
        <f t="shared" si="174"/>
        <v>2</v>
      </c>
      <c r="Z176" s="146">
        <f t="shared" ref="Z176:Z208" si="234">ROUND(116*4/3*Y176,0)</f>
        <v>309</v>
      </c>
      <c r="AA176" s="147">
        <f>2614-174</f>
        <v>2440</v>
      </c>
    </row>
    <row r="177" spans="1:26" x14ac:dyDescent="0.3">
      <c r="A177" s="7" t="s">
        <v>233</v>
      </c>
      <c r="B177" s="58">
        <v>154</v>
      </c>
      <c r="C177" s="108">
        <v>42097</v>
      </c>
      <c r="D177" s="39" t="s">
        <v>84</v>
      </c>
      <c r="E177" s="39" t="s">
        <v>84</v>
      </c>
      <c r="F177" s="27"/>
      <c r="G177" s="144">
        <v>11</v>
      </c>
      <c r="H177" s="37">
        <f t="shared" si="173"/>
        <v>1.5</v>
      </c>
      <c r="I177" s="15">
        <f t="shared" si="229"/>
        <v>9.5</v>
      </c>
      <c r="J177" s="11">
        <f t="shared" si="230"/>
        <v>1.5</v>
      </c>
      <c r="K177" s="37">
        <f t="shared" si="231"/>
        <v>1.5</v>
      </c>
      <c r="L177" s="37">
        <f t="shared" si="232"/>
        <v>0</v>
      </c>
      <c r="M177" s="124">
        <f t="shared" si="233"/>
        <v>264</v>
      </c>
      <c r="N177" s="113"/>
      <c r="O177" s="113"/>
      <c r="P177" s="124"/>
      <c r="Q177" s="66"/>
      <c r="R177" s="115"/>
      <c r="S177" s="46"/>
      <c r="T177" s="121"/>
      <c r="U177" s="46"/>
      <c r="V177" s="163"/>
      <c r="W177" s="45"/>
      <c r="X177" s="70">
        <v>11</v>
      </c>
      <c r="Y177" s="145">
        <f t="shared" si="174"/>
        <v>2</v>
      </c>
      <c r="Z177" s="146">
        <f t="shared" si="234"/>
        <v>309</v>
      </c>
    </row>
    <row r="178" spans="1:26" x14ac:dyDescent="0.3">
      <c r="A178" s="7"/>
      <c r="B178" s="56">
        <v>155</v>
      </c>
      <c r="C178" s="108">
        <v>42098</v>
      </c>
      <c r="D178" s="39" t="s">
        <v>84</v>
      </c>
      <c r="E178" s="39" t="s">
        <v>84</v>
      </c>
      <c r="F178" s="27"/>
      <c r="G178" s="144">
        <v>11.5</v>
      </c>
      <c r="H178" s="37">
        <f t="shared" si="173"/>
        <v>1.5</v>
      </c>
      <c r="I178" s="15">
        <f t="shared" si="229"/>
        <v>10</v>
      </c>
      <c r="J178" s="11">
        <f t="shared" si="230"/>
        <v>2</v>
      </c>
      <c r="K178" s="37">
        <f t="shared" si="231"/>
        <v>2</v>
      </c>
      <c r="L178" s="37">
        <f t="shared" si="232"/>
        <v>0</v>
      </c>
      <c r="M178" s="124">
        <f t="shared" si="233"/>
        <v>352</v>
      </c>
      <c r="N178" s="113"/>
      <c r="O178" s="113"/>
      <c r="P178" s="124"/>
      <c r="Q178" s="66"/>
      <c r="R178" s="115"/>
      <c r="S178" s="46"/>
      <c r="T178" s="121"/>
      <c r="U178" s="46" t="s">
        <v>225</v>
      </c>
      <c r="V178" s="163">
        <v>1408</v>
      </c>
      <c r="W178" s="45" t="s">
        <v>228</v>
      </c>
      <c r="X178" s="70">
        <v>11</v>
      </c>
      <c r="Y178" s="145">
        <f t="shared" si="174"/>
        <v>2</v>
      </c>
      <c r="Z178" s="146">
        <f t="shared" si="234"/>
        <v>309</v>
      </c>
    </row>
    <row r="179" spans="1:26" x14ac:dyDescent="0.3">
      <c r="A179" s="198"/>
      <c r="B179" s="58">
        <v>156</v>
      </c>
      <c r="C179" s="13">
        <v>42099</v>
      </c>
      <c r="D179" s="39" t="s">
        <v>84</v>
      </c>
      <c r="E179" s="39" t="s">
        <v>84</v>
      </c>
      <c r="F179" s="27"/>
      <c r="G179" s="144">
        <v>11</v>
      </c>
      <c r="H179" s="37">
        <f t="shared" si="173"/>
        <v>1.5</v>
      </c>
      <c r="I179" s="15">
        <f t="shared" si="229"/>
        <v>9.5</v>
      </c>
      <c r="J179" s="11">
        <f t="shared" si="230"/>
        <v>1.5</v>
      </c>
      <c r="K179" s="37">
        <f t="shared" si="231"/>
        <v>1.5</v>
      </c>
      <c r="L179" s="37">
        <f t="shared" si="232"/>
        <v>0</v>
      </c>
      <c r="M179" s="124">
        <f t="shared" si="233"/>
        <v>264</v>
      </c>
      <c r="N179" s="113"/>
      <c r="O179" s="113"/>
      <c r="P179" s="124"/>
      <c r="Q179" s="66"/>
      <c r="R179" s="115"/>
      <c r="S179" s="46"/>
      <c r="T179" s="121"/>
      <c r="U179" s="46" t="s">
        <v>225</v>
      </c>
      <c r="V179" s="163">
        <v>1320</v>
      </c>
      <c r="W179" s="45" t="s">
        <v>229</v>
      </c>
      <c r="X179" s="70">
        <v>11.5</v>
      </c>
      <c r="Y179" s="145">
        <f t="shared" si="174"/>
        <v>2.5</v>
      </c>
      <c r="Z179" s="146">
        <f t="shared" si="234"/>
        <v>387</v>
      </c>
    </row>
    <row r="180" spans="1:26" x14ac:dyDescent="0.3">
      <c r="A180" s="198"/>
      <c r="B180" s="56">
        <v>157</v>
      </c>
      <c r="C180" s="13">
        <v>42100</v>
      </c>
      <c r="D180" s="39" t="s">
        <v>84</v>
      </c>
      <c r="E180" s="39" t="s">
        <v>84</v>
      </c>
      <c r="F180" s="27"/>
      <c r="G180" s="144">
        <v>11</v>
      </c>
      <c r="H180" s="37">
        <f t="shared" si="173"/>
        <v>1.5</v>
      </c>
      <c r="I180" s="15">
        <f t="shared" si="229"/>
        <v>9.5</v>
      </c>
      <c r="J180" s="11">
        <f t="shared" si="230"/>
        <v>1.5</v>
      </c>
      <c r="K180" s="37">
        <f t="shared" si="231"/>
        <v>1.5</v>
      </c>
      <c r="L180" s="37">
        <f t="shared" si="232"/>
        <v>0</v>
      </c>
      <c r="M180" s="124">
        <f t="shared" si="233"/>
        <v>264</v>
      </c>
      <c r="N180" s="113"/>
      <c r="O180" s="113"/>
      <c r="P180" s="124"/>
      <c r="Q180" s="66"/>
      <c r="R180" s="115"/>
      <c r="S180" s="46"/>
      <c r="T180" s="121"/>
      <c r="U180" s="46"/>
      <c r="V180" s="163"/>
      <c r="W180" s="45"/>
      <c r="X180" s="70">
        <v>11</v>
      </c>
      <c r="Y180" s="145">
        <f t="shared" si="174"/>
        <v>2</v>
      </c>
      <c r="Z180" s="146">
        <f t="shared" si="234"/>
        <v>309</v>
      </c>
    </row>
    <row r="181" spans="1:26" x14ac:dyDescent="0.3">
      <c r="A181" s="198"/>
      <c r="B181" s="58">
        <v>158</v>
      </c>
      <c r="C181" s="13">
        <v>42101</v>
      </c>
      <c r="D181" s="39" t="s">
        <v>84</v>
      </c>
      <c r="E181" s="39" t="s">
        <v>84</v>
      </c>
      <c r="F181" s="27"/>
      <c r="G181" s="144">
        <v>10</v>
      </c>
      <c r="H181" s="37">
        <f t="shared" si="173"/>
        <v>1.5</v>
      </c>
      <c r="I181" s="15">
        <f t="shared" si="229"/>
        <v>8.5</v>
      </c>
      <c r="J181" s="11">
        <f t="shared" si="230"/>
        <v>0.5</v>
      </c>
      <c r="K181" s="37">
        <f t="shared" si="231"/>
        <v>0.5</v>
      </c>
      <c r="L181" s="37">
        <f t="shared" si="232"/>
        <v>0</v>
      </c>
      <c r="M181" s="124">
        <f t="shared" si="233"/>
        <v>88</v>
      </c>
      <c r="N181" s="113"/>
      <c r="O181" s="113"/>
      <c r="P181" s="124"/>
      <c r="Q181" s="66"/>
      <c r="R181" s="115"/>
      <c r="S181" s="46"/>
      <c r="T181" s="121"/>
      <c r="U181" s="46"/>
      <c r="V181" s="163"/>
      <c r="W181" s="45"/>
      <c r="X181" s="70">
        <v>8</v>
      </c>
      <c r="Y181" s="145">
        <f t="shared" si="174"/>
        <v>0</v>
      </c>
      <c r="Z181" s="146">
        <f t="shared" si="234"/>
        <v>0</v>
      </c>
    </row>
    <row r="182" spans="1:26" x14ac:dyDescent="0.3">
      <c r="A182" s="198"/>
      <c r="B182" s="56">
        <v>159</v>
      </c>
      <c r="C182" s="13">
        <v>42102</v>
      </c>
      <c r="D182" s="39" t="s">
        <v>84</v>
      </c>
      <c r="E182" s="39" t="s">
        <v>84</v>
      </c>
      <c r="F182" s="27"/>
      <c r="G182" s="144">
        <v>11</v>
      </c>
      <c r="H182" s="37">
        <f t="shared" si="173"/>
        <v>1.5</v>
      </c>
      <c r="I182" s="15">
        <f t="shared" si="229"/>
        <v>9.5</v>
      </c>
      <c r="J182" s="11">
        <f t="shared" si="230"/>
        <v>1.5</v>
      </c>
      <c r="K182" s="37">
        <f t="shared" si="231"/>
        <v>1.5</v>
      </c>
      <c r="L182" s="37">
        <f t="shared" si="232"/>
        <v>0</v>
      </c>
      <c r="M182" s="124">
        <f t="shared" si="233"/>
        <v>264</v>
      </c>
      <c r="N182" s="113"/>
      <c r="O182" s="113"/>
      <c r="P182" s="124"/>
      <c r="Q182" s="66"/>
      <c r="R182" s="115"/>
      <c r="S182" s="46" t="s">
        <v>377</v>
      </c>
      <c r="T182" s="122">
        <v>1320</v>
      </c>
      <c r="U182" s="46"/>
      <c r="V182" s="163"/>
      <c r="W182" s="45"/>
      <c r="X182" s="70">
        <v>11.5</v>
      </c>
      <c r="Y182" s="145">
        <f t="shared" si="174"/>
        <v>2.5</v>
      </c>
      <c r="Z182" s="146">
        <f t="shared" si="234"/>
        <v>387</v>
      </c>
    </row>
    <row r="183" spans="1:26" x14ac:dyDescent="0.3">
      <c r="A183" s="7"/>
      <c r="B183" s="58">
        <v>160</v>
      </c>
      <c r="C183" s="13">
        <v>42103</v>
      </c>
      <c r="D183" s="39" t="s">
        <v>84</v>
      </c>
      <c r="E183" s="39" t="s">
        <v>84</v>
      </c>
      <c r="F183" s="27"/>
      <c r="G183" s="144">
        <v>11</v>
      </c>
      <c r="H183" s="37">
        <f t="shared" si="173"/>
        <v>1.5</v>
      </c>
      <c r="I183" s="15">
        <f t="shared" si="229"/>
        <v>9.5</v>
      </c>
      <c r="J183" s="11">
        <f t="shared" si="230"/>
        <v>1.5</v>
      </c>
      <c r="K183" s="37">
        <f t="shared" si="231"/>
        <v>1.5</v>
      </c>
      <c r="L183" s="37">
        <f t="shared" si="232"/>
        <v>0</v>
      </c>
      <c r="M183" s="124">
        <f t="shared" si="233"/>
        <v>264</v>
      </c>
      <c r="N183" s="113"/>
      <c r="O183" s="113"/>
      <c r="P183" s="124"/>
      <c r="Q183" s="66"/>
      <c r="R183" s="115"/>
      <c r="S183" s="46"/>
      <c r="T183" s="121"/>
      <c r="U183" s="46"/>
      <c r="V183" s="163"/>
      <c r="W183" s="45"/>
      <c r="X183" s="70"/>
      <c r="Y183" s="145">
        <f t="shared" si="174"/>
        <v>0</v>
      </c>
      <c r="Z183" s="146">
        <f t="shared" si="234"/>
        <v>0</v>
      </c>
    </row>
    <row r="184" spans="1:26" x14ac:dyDescent="0.3">
      <c r="A184" s="7"/>
      <c r="B184" s="56">
        <v>161</v>
      </c>
      <c r="C184" s="13">
        <v>42104</v>
      </c>
      <c r="D184" s="39" t="s">
        <v>84</v>
      </c>
      <c r="E184" s="39" t="s">
        <v>84</v>
      </c>
      <c r="F184" s="27"/>
      <c r="G184" s="144">
        <v>11</v>
      </c>
      <c r="H184" s="37">
        <f t="shared" si="173"/>
        <v>1.5</v>
      </c>
      <c r="I184" s="15">
        <f t="shared" si="229"/>
        <v>9.5</v>
      </c>
      <c r="J184" s="11">
        <f t="shared" si="230"/>
        <v>1.5</v>
      </c>
      <c r="K184" s="37">
        <f t="shared" si="231"/>
        <v>1.5</v>
      </c>
      <c r="L184" s="37">
        <f t="shared" si="232"/>
        <v>0</v>
      </c>
      <c r="M184" s="124">
        <f t="shared" si="233"/>
        <v>264</v>
      </c>
      <c r="N184" s="113"/>
      <c r="O184" s="113"/>
      <c r="P184" s="124"/>
      <c r="Q184" s="66"/>
      <c r="R184" s="115"/>
      <c r="S184" s="46"/>
      <c r="T184" s="121"/>
      <c r="U184" s="46"/>
      <c r="V184" s="163"/>
      <c r="W184" s="45"/>
      <c r="X184" s="70">
        <v>7</v>
      </c>
      <c r="Y184" s="145">
        <f t="shared" si="174"/>
        <v>0</v>
      </c>
      <c r="Z184" s="146">
        <f t="shared" si="234"/>
        <v>0</v>
      </c>
    </row>
    <row r="185" spans="1:26" x14ac:dyDescent="0.3">
      <c r="A185" s="7"/>
      <c r="B185" s="58">
        <v>162</v>
      </c>
      <c r="C185" s="13">
        <v>42105</v>
      </c>
      <c r="D185" s="39" t="s">
        <v>84</v>
      </c>
      <c r="E185" s="39" t="s">
        <v>84</v>
      </c>
      <c r="F185" s="27"/>
      <c r="G185" s="144">
        <v>11</v>
      </c>
      <c r="H185" s="37">
        <f t="shared" si="173"/>
        <v>1.5</v>
      </c>
      <c r="I185" s="15">
        <f t="shared" si="229"/>
        <v>9.5</v>
      </c>
      <c r="J185" s="11">
        <f t="shared" si="230"/>
        <v>1.5</v>
      </c>
      <c r="K185" s="37">
        <f t="shared" si="231"/>
        <v>1.5</v>
      </c>
      <c r="L185" s="37">
        <f t="shared" si="232"/>
        <v>0</v>
      </c>
      <c r="M185" s="124">
        <f t="shared" si="233"/>
        <v>264</v>
      </c>
      <c r="N185" s="37">
        <v>1.5</v>
      </c>
      <c r="O185" s="37">
        <v>0</v>
      </c>
      <c r="P185" s="37">
        <f>ROUND(N185*1/3*132+O185*2/3*132,0)</f>
        <v>66</v>
      </c>
      <c r="Q185" s="66"/>
      <c r="R185" s="115"/>
      <c r="S185" s="46"/>
      <c r="T185" s="121"/>
      <c r="U185" s="46"/>
      <c r="V185" s="163"/>
      <c r="W185" s="45"/>
      <c r="X185" s="70">
        <v>11.5</v>
      </c>
      <c r="Y185" s="145">
        <f t="shared" si="174"/>
        <v>2.5</v>
      </c>
      <c r="Z185" s="146">
        <f t="shared" si="234"/>
        <v>387</v>
      </c>
    </row>
    <row r="186" spans="1:26" x14ac:dyDescent="0.3">
      <c r="A186" s="7"/>
      <c r="B186" s="56">
        <v>163</v>
      </c>
      <c r="C186" s="13">
        <v>42106</v>
      </c>
      <c r="D186" s="39" t="s">
        <v>84</v>
      </c>
      <c r="E186" s="39" t="s">
        <v>84</v>
      </c>
      <c r="F186" s="27"/>
      <c r="G186" s="144">
        <v>10.5</v>
      </c>
      <c r="H186" s="37">
        <f t="shared" si="173"/>
        <v>1.5</v>
      </c>
      <c r="I186" s="15">
        <f t="shared" si="229"/>
        <v>9</v>
      </c>
      <c r="J186" s="11">
        <f t="shared" si="230"/>
        <v>1</v>
      </c>
      <c r="K186" s="37">
        <f t="shared" si="231"/>
        <v>1</v>
      </c>
      <c r="L186" s="37">
        <f t="shared" si="232"/>
        <v>0</v>
      </c>
      <c r="M186" s="124">
        <f t="shared" si="233"/>
        <v>176</v>
      </c>
      <c r="N186" s="37">
        <v>2</v>
      </c>
      <c r="O186" s="37">
        <v>6</v>
      </c>
      <c r="P186" s="37">
        <f t="shared" ref="P186:P190" si="235">ROUND(N186*1/3*132+O186*2/3*132,0)</f>
        <v>616</v>
      </c>
      <c r="Q186" s="66"/>
      <c r="R186" s="115"/>
      <c r="S186" s="46"/>
      <c r="T186" s="121"/>
      <c r="U186" s="46"/>
      <c r="V186" s="163"/>
      <c r="W186" s="45"/>
      <c r="X186" s="70">
        <v>11</v>
      </c>
      <c r="Y186" s="145">
        <f t="shared" si="174"/>
        <v>2</v>
      </c>
      <c r="Z186" s="146">
        <f t="shared" si="234"/>
        <v>309</v>
      </c>
    </row>
    <row r="187" spans="1:26" x14ac:dyDescent="0.3">
      <c r="A187" s="7"/>
      <c r="B187" s="58">
        <v>164</v>
      </c>
      <c r="C187" s="13">
        <v>42107</v>
      </c>
      <c r="D187" s="39" t="s">
        <v>84</v>
      </c>
      <c r="E187" s="39" t="s">
        <v>84</v>
      </c>
      <c r="F187" s="27"/>
      <c r="G187" s="144">
        <v>11</v>
      </c>
      <c r="H187" s="37">
        <f t="shared" si="173"/>
        <v>1.5</v>
      </c>
      <c r="I187" s="15">
        <f t="shared" si="229"/>
        <v>9.5</v>
      </c>
      <c r="J187" s="11">
        <f t="shared" si="230"/>
        <v>1.5</v>
      </c>
      <c r="K187" s="37">
        <f t="shared" si="231"/>
        <v>1.5</v>
      </c>
      <c r="L187" s="37">
        <f t="shared" si="232"/>
        <v>0</v>
      </c>
      <c r="M187" s="124">
        <f t="shared" si="233"/>
        <v>264</v>
      </c>
      <c r="N187" s="37">
        <v>2</v>
      </c>
      <c r="O187" s="37">
        <v>6</v>
      </c>
      <c r="P187" s="37">
        <f t="shared" si="235"/>
        <v>616</v>
      </c>
      <c r="Q187" s="66"/>
      <c r="R187" s="115"/>
      <c r="S187" s="46"/>
      <c r="T187" s="121"/>
      <c r="U187" s="46"/>
      <c r="V187" s="163"/>
      <c r="W187" s="45"/>
      <c r="X187" s="70">
        <v>11.5</v>
      </c>
      <c r="Y187" s="145">
        <f t="shared" si="174"/>
        <v>2.5</v>
      </c>
      <c r="Z187" s="146">
        <f t="shared" si="234"/>
        <v>387</v>
      </c>
    </row>
    <row r="188" spans="1:26" x14ac:dyDescent="0.3">
      <c r="A188" s="7"/>
      <c r="B188" s="56">
        <v>165</v>
      </c>
      <c r="C188" s="13">
        <v>42108</v>
      </c>
      <c r="D188" s="39" t="s">
        <v>84</v>
      </c>
      <c r="E188" s="39" t="s">
        <v>84</v>
      </c>
      <c r="F188" s="27"/>
      <c r="G188" s="144">
        <v>11</v>
      </c>
      <c r="H188" s="37">
        <f t="shared" si="173"/>
        <v>1.5</v>
      </c>
      <c r="I188" s="15">
        <f t="shared" si="229"/>
        <v>9.5</v>
      </c>
      <c r="J188" s="11">
        <f t="shared" si="230"/>
        <v>1.5</v>
      </c>
      <c r="K188" s="37">
        <f t="shared" si="231"/>
        <v>1.5</v>
      </c>
      <c r="L188" s="37">
        <f t="shared" si="232"/>
        <v>0</v>
      </c>
      <c r="M188" s="124">
        <f t="shared" si="233"/>
        <v>264</v>
      </c>
      <c r="N188" s="37">
        <v>2</v>
      </c>
      <c r="O188" s="37">
        <v>6</v>
      </c>
      <c r="P188" s="37">
        <f t="shared" si="235"/>
        <v>616</v>
      </c>
      <c r="Q188" s="66"/>
      <c r="R188" s="115"/>
      <c r="S188" s="46"/>
      <c r="T188" s="121"/>
      <c r="U188" s="46"/>
      <c r="V188" s="163"/>
      <c r="W188" s="45"/>
      <c r="X188" s="70"/>
      <c r="Y188" s="145">
        <f t="shared" si="174"/>
        <v>0</v>
      </c>
      <c r="Z188" s="146">
        <f t="shared" si="234"/>
        <v>0</v>
      </c>
    </row>
    <row r="189" spans="1:26" x14ac:dyDescent="0.3">
      <c r="A189" s="7"/>
      <c r="B189" s="56"/>
      <c r="C189" s="82" t="s">
        <v>207</v>
      </c>
      <c r="D189" s="103"/>
      <c r="E189" s="103"/>
      <c r="F189" s="73"/>
      <c r="G189" s="134">
        <f>SUM(G175:G188)</f>
        <v>153</v>
      </c>
      <c r="H189" s="134">
        <f t="shared" ref="H189" si="236">SUM(H175:H188)</f>
        <v>21</v>
      </c>
      <c r="I189" s="134">
        <f t="shared" ref="I189" si="237">SUM(I175:I188)</f>
        <v>132</v>
      </c>
      <c r="J189" s="134">
        <f t="shared" ref="J189" si="238">SUM(J175:J188)</f>
        <v>20</v>
      </c>
      <c r="K189" s="134">
        <f t="shared" ref="K189" si="239">SUM(K175:K188)</f>
        <v>20</v>
      </c>
      <c r="L189" s="134">
        <f t="shared" ref="L189" si="240">SUM(L175:L188)</f>
        <v>0</v>
      </c>
      <c r="M189" s="139">
        <f t="shared" ref="M189:O189" si="241">SUM(M175:M188)</f>
        <v>3520</v>
      </c>
      <c r="N189" s="126">
        <f t="shared" si="241"/>
        <v>7.5</v>
      </c>
      <c r="O189" s="126">
        <f t="shared" si="241"/>
        <v>18</v>
      </c>
      <c r="P189" s="126">
        <f t="shared" si="235"/>
        <v>1914</v>
      </c>
      <c r="Q189" s="134">
        <f t="shared" ref="Q189" si="242">SUM(Q175:Q188)</f>
        <v>0</v>
      </c>
      <c r="R189" s="136">
        <f t="shared" ref="R189" si="243">SUM(R175:R188)</f>
        <v>0</v>
      </c>
      <c r="S189" s="134">
        <v>2</v>
      </c>
      <c r="T189" s="139">
        <f t="shared" ref="T189" si="244">SUM(T175:T188)</f>
        <v>2640</v>
      </c>
      <c r="U189" s="134">
        <v>2</v>
      </c>
      <c r="V189" s="164">
        <v>2728</v>
      </c>
      <c r="W189" s="63" t="s">
        <v>371</v>
      </c>
    </row>
    <row r="190" spans="1:26" x14ac:dyDescent="0.3">
      <c r="A190" s="7"/>
      <c r="B190" s="112"/>
      <c r="C190" s="82" t="s">
        <v>380</v>
      </c>
      <c r="D190" s="103"/>
      <c r="E190" s="103"/>
      <c r="F190" s="73"/>
      <c r="G190" s="134">
        <f>G189-G182-G175</f>
        <v>131</v>
      </c>
      <c r="H190" s="134">
        <f>H189-H182-H175</f>
        <v>18</v>
      </c>
      <c r="I190" s="134">
        <f>I189-J179-J178-I175-I182</f>
        <v>109.5</v>
      </c>
      <c r="J190" s="134">
        <f>J189-J179-J178-J175-J182</f>
        <v>13.5</v>
      </c>
      <c r="K190" s="134">
        <f t="shared" ref="K190:M190" si="245">K189-K179-K178-K175-K182</f>
        <v>13.5</v>
      </c>
      <c r="L190" s="134">
        <f t="shared" si="245"/>
        <v>0</v>
      </c>
      <c r="M190" s="139">
        <f t="shared" si="245"/>
        <v>2376</v>
      </c>
      <c r="N190" s="126">
        <f>N189</f>
        <v>7.5</v>
      </c>
      <c r="O190" s="126">
        <f t="shared" ref="O190" si="246">O189</f>
        <v>18</v>
      </c>
      <c r="P190" s="126">
        <f t="shared" si="235"/>
        <v>1914</v>
      </c>
      <c r="Q190" s="134">
        <f t="shared" ref="Q190" si="247">Q189</f>
        <v>0</v>
      </c>
      <c r="R190" s="136">
        <f t="shared" ref="R190" si="248">R189</f>
        <v>0</v>
      </c>
      <c r="S190" s="134">
        <f t="shared" ref="S190" si="249">S189</f>
        <v>2</v>
      </c>
      <c r="T190" s="139">
        <f t="shared" ref="T190" si="250">T189</f>
        <v>2640</v>
      </c>
      <c r="U190" s="134">
        <f t="shared" ref="U190" si="251">U189</f>
        <v>2</v>
      </c>
      <c r="V190" s="164">
        <f t="shared" ref="V190" si="252">V189</f>
        <v>2728</v>
      </c>
      <c r="W190" s="63"/>
    </row>
    <row r="191" spans="1:26" x14ac:dyDescent="0.3">
      <c r="A191" s="7"/>
      <c r="B191" s="58">
        <v>166</v>
      </c>
      <c r="C191" s="13">
        <v>42109</v>
      </c>
      <c r="D191" s="39" t="s">
        <v>84</v>
      </c>
      <c r="E191" s="39" t="s">
        <v>84</v>
      </c>
      <c r="F191" s="27"/>
      <c r="G191" s="144">
        <v>11</v>
      </c>
      <c r="H191" s="37">
        <f t="shared" si="173"/>
        <v>1.5</v>
      </c>
      <c r="I191" s="15">
        <f t="shared" si="229"/>
        <v>9.5</v>
      </c>
      <c r="J191" s="11">
        <f t="shared" si="230"/>
        <v>1.5</v>
      </c>
      <c r="K191" s="37">
        <f t="shared" si="231"/>
        <v>1.5</v>
      </c>
      <c r="L191" s="37">
        <f t="shared" si="232"/>
        <v>0</v>
      </c>
      <c r="M191" s="133">
        <f t="shared" si="233"/>
        <v>264</v>
      </c>
      <c r="N191" s="113"/>
      <c r="O191" s="113"/>
      <c r="P191" s="142"/>
      <c r="Q191" s="66"/>
      <c r="R191" s="115"/>
      <c r="S191" s="46" t="s">
        <v>377</v>
      </c>
      <c r="T191" s="122">
        <v>1320</v>
      </c>
      <c r="U191" s="46"/>
      <c r="V191" s="163"/>
      <c r="W191" s="45"/>
      <c r="X191" s="70">
        <v>11.5</v>
      </c>
      <c r="Y191" s="145">
        <f t="shared" si="174"/>
        <v>2.5</v>
      </c>
      <c r="Z191" s="146">
        <f t="shared" si="234"/>
        <v>387</v>
      </c>
    </row>
    <row r="192" spans="1:26" x14ac:dyDescent="0.3">
      <c r="A192" s="7"/>
      <c r="B192" s="56">
        <v>167</v>
      </c>
      <c r="C192" s="13">
        <v>42110</v>
      </c>
      <c r="D192" s="39" t="s">
        <v>84</v>
      </c>
      <c r="E192" s="39" t="s">
        <v>84</v>
      </c>
      <c r="F192" s="27"/>
      <c r="G192" s="144">
        <v>11</v>
      </c>
      <c r="H192" s="37">
        <f t="shared" si="173"/>
        <v>1.5</v>
      </c>
      <c r="I192" s="15">
        <f t="shared" si="229"/>
        <v>9.5</v>
      </c>
      <c r="J192" s="11">
        <f t="shared" si="230"/>
        <v>1.5</v>
      </c>
      <c r="K192" s="37">
        <f t="shared" si="231"/>
        <v>1.5</v>
      </c>
      <c r="L192" s="37">
        <f t="shared" si="232"/>
        <v>0</v>
      </c>
      <c r="M192" s="133">
        <f t="shared" si="233"/>
        <v>264</v>
      </c>
      <c r="N192" s="113"/>
      <c r="O192" s="113"/>
      <c r="P192" s="142"/>
      <c r="Q192" s="66"/>
      <c r="R192" s="115"/>
      <c r="S192" s="46"/>
      <c r="T192" s="121"/>
      <c r="U192" s="46"/>
      <c r="V192" s="163"/>
      <c r="W192" s="45"/>
      <c r="X192" s="70">
        <v>11.5</v>
      </c>
      <c r="Y192" s="145">
        <f t="shared" si="174"/>
        <v>2.5</v>
      </c>
      <c r="Z192" s="146">
        <f t="shared" si="234"/>
        <v>387</v>
      </c>
    </row>
    <row r="193" spans="1:27" x14ac:dyDescent="0.3">
      <c r="A193" s="7"/>
      <c r="B193" s="58">
        <v>168</v>
      </c>
      <c r="C193" s="13">
        <v>42111</v>
      </c>
      <c r="D193" s="39" t="s">
        <v>84</v>
      </c>
      <c r="E193" s="39" t="s">
        <v>84</v>
      </c>
      <c r="F193" s="27"/>
      <c r="G193" s="144">
        <v>11</v>
      </c>
      <c r="H193" s="37">
        <f t="shared" si="173"/>
        <v>1.5</v>
      </c>
      <c r="I193" s="15">
        <f t="shared" si="229"/>
        <v>9.5</v>
      </c>
      <c r="J193" s="11">
        <f t="shared" si="230"/>
        <v>1.5</v>
      </c>
      <c r="K193" s="37">
        <f t="shared" si="231"/>
        <v>1.5</v>
      </c>
      <c r="L193" s="37">
        <f t="shared" si="232"/>
        <v>0</v>
      </c>
      <c r="M193" s="133">
        <f t="shared" si="233"/>
        <v>264</v>
      </c>
      <c r="N193" s="113"/>
      <c r="O193" s="113"/>
      <c r="P193" s="142"/>
      <c r="Q193" s="66"/>
      <c r="R193" s="115"/>
      <c r="S193" s="46"/>
      <c r="T193" s="121"/>
      <c r="U193" s="46"/>
      <c r="V193" s="163"/>
      <c r="W193" s="45"/>
      <c r="X193" s="70">
        <v>7</v>
      </c>
      <c r="Y193" s="145">
        <f t="shared" si="174"/>
        <v>0</v>
      </c>
      <c r="Z193" s="146">
        <f t="shared" si="234"/>
        <v>0</v>
      </c>
    </row>
    <row r="194" spans="1:27" x14ac:dyDescent="0.3">
      <c r="A194" s="7"/>
      <c r="B194" s="56">
        <v>169</v>
      </c>
      <c r="C194" s="13">
        <v>42112</v>
      </c>
      <c r="D194" s="39" t="s">
        <v>84</v>
      </c>
      <c r="E194" s="39" t="s">
        <v>84</v>
      </c>
      <c r="F194" s="27"/>
      <c r="G194" s="144">
        <v>11</v>
      </c>
      <c r="H194" s="37">
        <f t="shared" si="173"/>
        <v>1.5</v>
      </c>
      <c r="I194" s="15">
        <f t="shared" si="229"/>
        <v>9.5</v>
      </c>
      <c r="J194" s="11">
        <f t="shared" si="230"/>
        <v>1.5</v>
      </c>
      <c r="K194" s="37">
        <f t="shared" si="231"/>
        <v>1.5</v>
      </c>
      <c r="L194" s="37">
        <f t="shared" si="232"/>
        <v>0</v>
      </c>
      <c r="M194" s="133">
        <f t="shared" si="233"/>
        <v>264</v>
      </c>
      <c r="N194" s="113"/>
      <c r="O194" s="113"/>
      <c r="P194" s="142"/>
      <c r="Q194" s="66" t="s">
        <v>200</v>
      </c>
      <c r="R194" s="115">
        <v>616</v>
      </c>
      <c r="S194" s="46"/>
      <c r="T194" s="121"/>
      <c r="U194" s="46"/>
      <c r="V194" s="163"/>
      <c r="W194" s="45"/>
      <c r="X194" s="70">
        <v>12.5</v>
      </c>
      <c r="Y194" s="145">
        <f t="shared" si="174"/>
        <v>3.5</v>
      </c>
      <c r="Z194" s="146">
        <f t="shared" si="234"/>
        <v>541</v>
      </c>
    </row>
    <row r="195" spans="1:27" x14ac:dyDescent="0.3">
      <c r="A195" s="7"/>
      <c r="B195" s="58">
        <v>170</v>
      </c>
      <c r="C195" s="13">
        <v>42113</v>
      </c>
      <c r="D195" s="39" t="s">
        <v>84</v>
      </c>
      <c r="E195" s="39" t="s">
        <v>84</v>
      </c>
      <c r="F195" s="27"/>
      <c r="G195" s="144">
        <v>11</v>
      </c>
      <c r="H195" s="37">
        <f t="shared" si="173"/>
        <v>1.5</v>
      </c>
      <c r="I195" s="15">
        <f t="shared" si="229"/>
        <v>9.5</v>
      </c>
      <c r="J195" s="11">
        <f t="shared" si="230"/>
        <v>1.5</v>
      </c>
      <c r="K195" s="37">
        <f t="shared" si="231"/>
        <v>1.5</v>
      </c>
      <c r="L195" s="37">
        <f t="shared" si="232"/>
        <v>0</v>
      </c>
      <c r="M195" s="133">
        <f t="shared" si="233"/>
        <v>264</v>
      </c>
      <c r="N195" s="113"/>
      <c r="O195" s="113"/>
      <c r="P195" s="142"/>
      <c r="Q195" s="66"/>
      <c r="R195" s="115"/>
      <c r="S195" s="46"/>
      <c r="T195" s="121"/>
      <c r="U195" s="46"/>
      <c r="V195" s="163"/>
      <c r="W195" s="45"/>
      <c r="X195" s="70">
        <v>10</v>
      </c>
      <c r="Y195" s="145">
        <f t="shared" si="174"/>
        <v>1</v>
      </c>
      <c r="Z195" s="146">
        <f t="shared" si="234"/>
        <v>155</v>
      </c>
    </row>
    <row r="196" spans="1:27" x14ac:dyDescent="0.3">
      <c r="A196" s="7"/>
      <c r="B196" s="56">
        <v>171</v>
      </c>
      <c r="C196" s="13">
        <v>42114</v>
      </c>
      <c r="D196" s="39" t="s">
        <v>84</v>
      </c>
      <c r="E196" s="39" t="s">
        <v>84</v>
      </c>
      <c r="F196" s="27"/>
      <c r="G196" s="144">
        <v>11</v>
      </c>
      <c r="H196" s="37">
        <f t="shared" si="173"/>
        <v>1.5</v>
      </c>
      <c r="I196" s="15">
        <f t="shared" si="229"/>
        <v>9.5</v>
      </c>
      <c r="J196" s="11">
        <f t="shared" si="230"/>
        <v>1.5</v>
      </c>
      <c r="K196" s="37">
        <f t="shared" si="231"/>
        <v>1.5</v>
      </c>
      <c r="L196" s="37">
        <f t="shared" si="232"/>
        <v>0</v>
      </c>
      <c r="M196" s="133">
        <f t="shared" si="233"/>
        <v>264</v>
      </c>
      <c r="N196" s="113"/>
      <c r="O196" s="113"/>
      <c r="P196" s="142"/>
      <c r="Q196" s="66"/>
      <c r="R196" s="115"/>
      <c r="S196" s="46"/>
      <c r="T196" s="121"/>
      <c r="U196" s="46"/>
      <c r="V196" s="163"/>
      <c r="W196" s="45"/>
      <c r="X196" s="70">
        <v>11.5</v>
      </c>
      <c r="Y196" s="145">
        <f t="shared" si="174"/>
        <v>2.5</v>
      </c>
      <c r="Z196" s="146">
        <f t="shared" si="234"/>
        <v>387</v>
      </c>
    </row>
    <row r="197" spans="1:27" x14ac:dyDescent="0.3">
      <c r="A197" s="7"/>
      <c r="B197" s="58">
        <v>172</v>
      </c>
      <c r="C197" s="13">
        <v>42115</v>
      </c>
      <c r="D197" s="39" t="s">
        <v>84</v>
      </c>
      <c r="E197" s="39" t="s">
        <v>84</v>
      </c>
      <c r="F197" s="27"/>
      <c r="G197" s="144">
        <v>11</v>
      </c>
      <c r="H197" s="37">
        <f t="shared" si="173"/>
        <v>1.5</v>
      </c>
      <c r="I197" s="15">
        <f t="shared" si="229"/>
        <v>9.5</v>
      </c>
      <c r="J197" s="11">
        <f t="shared" si="230"/>
        <v>1.5</v>
      </c>
      <c r="K197" s="37">
        <f t="shared" si="231"/>
        <v>1.5</v>
      </c>
      <c r="L197" s="37">
        <f t="shared" si="232"/>
        <v>0</v>
      </c>
      <c r="M197" s="124">
        <f t="shared" si="233"/>
        <v>264</v>
      </c>
      <c r="N197" s="113"/>
      <c r="O197" s="113"/>
      <c r="P197" s="124"/>
      <c r="Q197" s="66"/>
      <c r="R197" s="115"/>
      <c r="S197" s="46"/>
      <c r="T197" s="121"/>
      <c r="U197" s="46"/>
      <c r="V197" s="163"/>
      <c r="W197" s="45"/>
      <c r="X197" s="70">
        <v>11.5</v>
      </c>
      <c r="Y197" s="145">
        <f t="shared" si="174"/>
        <v>2.5</v>
      </c>
      <c r="Z197" s="146">
        <f t="shared" si="234"/>
        <v>387</v>
      </c>
    </row>
    <row r="198" spans="1:27" x14ac:dyDescent="0.3">
      <c r="A198" s="7"/>
      <c r="B198" s="56">
        <v>173</v>
      </c>
      <c r="C198" s="13">
        <v>42116</v>
      </c>
      <c r="D198" s="65" t="s">
        <v>58</v>
      </c>
      <c r="E198" s="65" t="s">
        <v>58</v>
      </c>
      <c r="F198" s="27"/>
      <c r="G198" s="144"/>
      <c r="H198" s="37"/>
      <c r="I198" s="15"/>
      <c r="J198" s="11"/>
      <c r="K198" s="37"/>
      <c r="L198" s="37"/>
      <c r="M198" s="124">
        <f t="shared" si="233"/>
        <v>0</v>
      </c>
      <c r="N198" s="113"/>
      <c r="O198" s="113"/>
      <c r="P198" s="124"/>
      <c r="Q198" s="66"/>
      <c r="R198" s="115"/>
      <c r="S198" s="46"/>
      <c r="T198" s="122"/>
      <c r="U198" s="46"/>
      <c r="V198" s="163"/>
      <c r="W198" s="157"/>
      <c r="X198" s="70"/>
      <c r="Y198" s="145">
        <f t="shared" si="174"/>
        <v>0</v>
      </c>
      <c r="Z198" s="146">
        <f t="shared" si="234"/>
        <v>0</v>
      </c>
    </row>
    <row r="199" spans="1:27" x14ac:dyDescent="0.3">
      <c r="A199" s="7"/>
      <c r="B199" s="58">
        <v>174</v>
      </c>
      <c r="C199" s="13">
        <v>42117</v>
      </c>
      <c r="D199" s="39" t="s">
        <v>84</v>
      </c>
      <c r="E199" s="39" t="s">
        <v>84</v>
      </c>
      <c r="F199" s="27"/>
      <c r="G199" s="144">
        <v>8</v>
      </c>
      <c r="H199" s="37">
        <f t="shared" si="173"/>
        <v>0.5</v>
      </c>
      <c r="I199" s="15">
        <f t="shared" si="229"/>
        <v>7.5</v>
      </c>
      <c r="J199" s="11">
        <f t="shared" si="230"/>
        <v>0</v>
      </c>
      <c r="K199" s="37">
        <f t="shared" si="231"/>
        <v>0</v>
      </c>
      <c r="L199" s="37">
        <f t="shared" si="232"/>
        <v>0</v>
      </c>
      <c r="M199" s="124">
        <f t="shared" si="233"/>
        <v>0</v>
      </c>
      <c r="N199" s="113"/>
      <c r="O199" s="113"/>
      <c r="P199" s="124"/>
      <c r="Q199" s="66"/>
      <c r="R199" s="115"/>
      <c r="S199" s="46"/>
      <c r="T199" s="121"/>
      <c r="U199" s="46"/>
      <c r="V199" s="163"/>
      <c r="W199" s="45"/>
      <c r="X199" s="70">
        <v>11</v>
      </c>
      <c r="Y199" s="145">
        <f t="shared" si="174"/>
        <v>2</v>
      </c>
      <c r="Z199" s="146">
        <f t="shared" si="234"/>
        <v>309</v>
      </c>
    </row>
    <row r="200" spans="1:27" x14ac:dyDescent="0.3">
      <c r="A200" s="7"/>
      <c r="B200" s="56">
        <v>175</v>
      </c>
      <c r="C200" s="13">
        <v>42118</v>
      </c>
      <c r="D200" s="200" t="s">
        <v>60</v>
      </c>
      <c r="E200" s="201"/>
      <c r="F200" s="27"/>
      <c r="G200" s="144"/>
      <c r="H200" s="37"/>
      <c r="I200" s="15"/>
      <c r="J200" s="11"/>
      <c r="K200" s="37"/>
      <c r="L200" s="37"/>
      <c r="M200" s="124">
        <f t="shared" si="233"/>
        <v>0</v>
      </c>
      <c r="N200" s="37"/>
      <c r="O200" s="37"/>
      <c r="P200" s="37"/>
      <c r="Q200" s="66"/>
      <c r="R200" s="115"/>
      <c r="S200" s="46"/>
      <c r="T200" s="121"/>
      <c r="U200" s="46"/>
      <c r="V200" s="163"/>
      <c r="W200" s="45"/>
      <c r="X200" s="70">
        <v>10</v>
      </c>
      <c r="Y200" s="145">
        <f t="shared" si="174"/>
        <v>1</v>
      </c>
      <c r="Z200" s="146">
        <f t="shared" si="234"/>
        <v>155</v>
      </c>
    </row>
    <row r="201" spans="1:27" x14ac:dyDescent="0.3">
      <c r="A201" s="7"/>
      <c r="B201" s="58">
        <v>176</v>
      </c>
      <c r="C201" s="13">
        <v>42119</v>
      </c>
      <c r="D201" s="39" t="s">
        <v>84</v>
      </c>
      <c r="E201" s="39" t="s">
        <v>84</v>
      </c>
      <c r="F201" s="27"/>
      <c r="G201" s="144">
        <v>9</v>
      </c>
      <c r="H201" s="37">
        <f t="shared" si="173"/>
        <v>1.5</v>
      </c>
      <c r="I201" s="15">
        <f t="shared" si="229"/>
        <v>7.5</v>
      </c>
      <c r="J201" s="11">
        <f t="shared" si="230"/>
        <v>0</v>
      </c>
      <c r="K201" s="37">
        <f t="shared" si="231"/>
        <v>0</v>
      </c>
      <c r="L201" s="37">
        <f t="shared" si="232"/>
        <v>0</v>
      </c>
      <c r="M201" s="124">
        <f t="shared" si="233"/>
        <v>0</v>
      </c>
      <c r="N201" s="37"/>
      <c r="O201" s="37"/>
      <c r="P201" s="37"/>
      <c r="Q201" s="66"/>
      <c r="R201" s="115"/>
      <c r="S201" s="46"/>
      <c r="T201" s="121"/>
      <c r="U201" s="46"/>
      <c r="V201" s="163"/>
      <c r="W201" s="45"/>
      <c r="X201" s="70">
        <v>11</v>
      </c>
      <c r="Y201" s="145">
        <f t="shared" si="174"/>
        <v>2</v>
      </c>
      <c r="Z201" s="146">
        <f t="shared" si="234"/>
        <v>309</v>
      </c>
    </row>
    <row r="202" spans="1:27" x14ac:dyDescent="0.3">
      <c r="A202" s="7"/>
      <c r="B202" s="56">
        <v>177</v>
      </c>
      <c r="C202" s="13">
        <v>42120</v>
      </c>
      <c r="D202" s="39" t="s">
        <v>84</v>
      </c>
      <c r="E202" s="39" t="s">
        <v>84</v>
      </c>
      <c r="F202" s="27"/>
      <c r="G202" s="144">
        <v>8</v>
      </c>
      <c r="H202" s="37">
        <f t="shared" si="173"/>
        <v>0.5</v>
      </c>
      <c r="I202" s="15">
        <f t="shared" si="229"/>
        <v>7.5</v>
      </c>
      <c r="J202" s="11">
        <f t="shared" si="230"/>
        <v>0</v>
      </c>
      <c r="K202" s="37">
        <f t="shared" si="231"/>
        <v>0</v>
      </c>
      <c r="L202" s="37">
        <f t="shared" si="232"/>
        <v>0</v>
      </c>
      <c r="M202" s="124">
        <f t="shared" si="233"/>
        <v>0</v>
      </c>
      <c r="N202" s="37"/>
      <c r="O202" s="37"/>
      <c r="P202" s="37"/>
      <c r="Q202" s="66"/>
      <c r="R202" s="115"/>
      <c r="S202" s="46"/>
      <c r="T202" s="121"/>
      <c r="U202" s="46"/>
      <c r="V202" s="163"/>
      <c r="W202" s="45"/>
      <c r="X202" s="70">
        <v>11</v>
      </c>
      <c r="Y202" s="145">
        <f t="shared" si="174"/>
        <v>2</v>
      </c>
      <c r="Z202" s="146">
        <f t="shared" si="234"/>
        <v>309</v>
      </c>
    </row>
    <row r="203" spans="1:27" x14ac:dyDescent="0.3">
      <c r="A203" s="7"/>
      <c r="B203" s="58">
        <v>178</v>
      </c>
      <c r="C203" s="13">
        <v>42121</v>
      </c>
      <c r="D203" s="39" t="s">
        <v>84</v>
      </c>
      <c r="E203" s="39" t="s">
        <v>84</v>
      </c>
      <c r="F203" s="27"/>
      <c r="G203" s="144">
        <v>8</v>
      </c>
      <c r="H203" s="37">
        <f t="shared" si="173"/>
        <v>0.5</v>
      </c>
      <c r="I203" s="15">
        <f t="shared" si="229"/>
        <v>7.5</v>
      </c>
      <c r="J203" s="11">
        <f t="shared" si="230"/>
        <v>0</v>
      </c>
      <c r="K203" s="37">
        <f t="shared" si="231"/>
        <v>0</v>
      </c>
      <c r="L203" s="37">
        <f t="shared" si="232"/>
        <v>0</v>
      </c>
      <c r="M203" s="124">
        <f t="shared" si="233"/>
        <v>0</v>
      </c>
      <c r="N203" s="37">
        <v>2</v>
      </c>
      <c r="O203" s="37">
        <v>1</v>
      </c>
      <c r="P203" s="37">
        <f>ROUND(N203*1/3*132+O203*2/3*132,0)</f>
        <v>176</v>
      </c>
      <c r="Q203" s="66"/>
      <c r="R203" s="115"/>
      <c r="S203" s="46"/>
      <c r="T203" s="121"/>
      <c r="U203" s="46"/>
      <c r="V203" s="163"/>
      <c r="W203" s="45"/>
      <c r="X203" s="70">
        <v>7</v>
      </c>
      <c r="Y203" s="145">
        <f t="shared" si="174"/>
        <v>0</v>
      </c>
      <c r="Z203" s="146">
        <f t="shared" si="234"/>
        <v>0</v>
      </c>
      <c r="AA203" s="129" t="s">
        <v>197</v>
      </c>
    </row>
    <row r="204" spans="1:27" x14ac:dyDescent="0.3">
      <c r="A204" s="7"/>
      <c r="B204" s="56">
        <v>179</v>
      </c>
      <c r="C204" s="13">
        <v>42122</v>
      </c>
      <c r="D204" s="39" t="s">
        <v>84</v>
      </c>
      <c r="E204" s="39" t="s">
        <v>84</v>
      </c>
      <c r="F204" s="27"/>
      <c r="G204" s="144">
        <v>8</v>
      </c>
      <c r="H204" s="37">
        <f t="shared" si="173"/>
        <v>0.5</v>
      </c>
      <c r="I204" s="15">
        <f t="shared" si="229"/>
        <v>7.5</v>
      </c>
      <c r="J204" s="11">
        <f t="shared" si="230"/>
        <v>0</v>
      </c>
      <c r="K204" s="37">
        <f t="shared" si="231"/>
        <v>0</v>
      </c>
      <c r="L204" s="37">
        <f t="shared" si="232"/>
        <v>0</v>
      </c>
      <c r="M204" s="124">
        <f t="shared" si="233"/>
        <v>0</v>
      </c>
      <c r="N204" s="37">
        <v>2</v>
      </c>
      <c r="O204" s="37">
        <v>5.5</v>
      </c>
      <c r="P204" s="37">
        <f t="shared" ref="P204:P206" si="253">ROUND(N204*1/3*132+O204*2/3*132,0)</f>
        <v>572</v>
      </c>
      <c r="Q204" s="66"/>
      <c r="R204" s="115"/>
      <c r="S204" s="46"/>
      <c r="T204" s="121"/>
      <c r="U204" s="46"/>
      <c r="V204" s="163"/>
      <c r="W204" s="45"/>
      <c r="X204" s="70">
        <v>11.5</v>
      </c>
      <c r="Y204" s="145">
        <f t="shared" si="174"/>
        <v>2.5</v>
      </c>
      <c r="Z204" s="146">
        <f t="shared" si="234"/>
        <v>387</v>
      </c>
    </row>
    <row r="205" spans="1:27" x14ac:dyDescent="0.3">
      <c r="A205" s="7"/>
      <c r="B205" s="56"/>
      <c r="C205" s="82" t="s">
        <v>207</v>
      </c>
      <c r="D205" s="103"/>
      <c r="E205" s="103"/>
      <c r="F205" s="73"/>
      <c r="G205" s="134">
        <f>SUM(G191:G204)</f>
        <v>118</v>
      </c>
      <c r="H205" s="134">
        <f t="shared" ref="H205" si="254">SUM(H191:H204)</f>
        <v>14</v>
      </c>
      <c r="I205" s="134">
        <f t="shared" ref="I205" si="255">SUM(I191:I204)</f>
        <v>104</v>
      </c>
      <c r="J205" s="134">
        <f t="shared" ref="J205" si="256">SUM(J191:J204)</f>
        <v>10.5</v>
      </c>
      <c r="K205" s="134">
        <f t="shared" ref="K205" si="257">SUM(K191:K204)</f>
        <v>10.5</v>
      </c>
      <c r="L205" s="134">
        <f t="shared" ref="L205" si="258">SUM(L191:L204)</f>
        <v>0</v>
      </c>
      <c r="M205" s="139">
        <f t="shared" ref="M205" si="259">SUM(M191:M204)</f>
        <v>1848</v>
      </c>
      <c r="N205" s="126">
        <f t="shared" ref="N205:O205" si="260">SUM(N191:N204)</f>
        <v>4</v>
      </c>
      <c r="O205" s="126">
        <f t="shared" si="260"/>
        <v>6.5</v>
      </c>
      <c r="P205" s="126">
        <f t="shared" si="253"/>
        <v>748</v>
      </c>
      <c r="Q205" s="134">
        <v>1</v>
      </c>
      <c r="R205" s="136">
        <f t="shared" ref="R205" si="261">SUM(R191:R204)</f>
        <v>616</v>
      </c>
      <c r="S205" s="134">
        <v>1</v>
      </c>
      <c r="T205" s="139">
        <f t="shared" ref="T205" si="262">SUM(T191:T204)</f>
        <v>1320</v>
      </c>
      <c r="U205" s="134">
        <f t="shared" ref="U205" si="263">SUM(U191:U204)</f>
        <v>0</v>
      </c>
      <c r="V205" s="164">
        <f t="shared" ref="V205" si="264">SUM(V191:V204)</f>
        <v>0</v>
      </c>
      <c r="W205" s="63" t="s">
        <v>387</v>
      </c>
    </row>
    <row r="206" spans="1:27" x14ac:dyDescent="0.3">
      <c r="A206" s="7"/>
      <c r="B206" s="112"/>
      <c r="C206" s="82" t="s">
        <v>380</v>
      </c>
      <c r="D206" s="103"/>
      <c r="E206" s="103"/>
      <c r="F206" s="73"/>
      <c r="G206" s="134">
        <f>G205-G191</f>
        <v>107</v>
      </c>
      <c r="H206" s="134">
        <f t="shared" ref="H206:M206" si="265">H205-H191</f>
        <v>12.5</v>
      </c>
      <c r="I206" s="134">
        <f t="shared" si="265"/>
        <v>94.5</v>
      </c>
      <c r="J206" s="134">
        <f t="shared" si="265"/>
        <v>9</v>
      </c>
      <c r="K206" s="134">
        <f t="shared" si="265"/>
        <v>9</v>
      </c>
      <c r="L206" s="134">
        <f t="shared" si="265"/>
        <v>0</v>
      </c>
      <c r="M206" s="139">
        <f t="shared" si="265"/>
        <v>1584</v>
      </c>
      <c r="N206" s="126">
        <f>N205</f>
        <v>4</v>
      </c>
      <c r="O206" s="126">
        <f t="shared" ref="O206" si="266">O205</f>
        <v>6.5</v>
      </c>
      <c r="P206" s="126">
        <f t="shared" si="253"/>
        <v>748</v>
      </c>
      <c r="Q206" s="134">
        <f t="shared" ref="Q206" si="267">Q205</f>
        <v>1</v>
      </c>
      <c r="R206" s="136">
        <f t="shared" ref="R206" si="268">R205</f>
        <v>616</v>
      </c>
      <c r="S206" s="134">
        <f t="shared" ref="S206" si="269">S205</f>
        <v>1</v>
      </c>
      <c r="T206" s="139">
        <f t="shared" ref="T206" si="270">T205</f>
        <v>1320</v>
      </c>
      <c r="U206" s="134">
        <f t="shared" ref="U206" si="271">U205</f>
        <v>0</v>
      </c>
      <c r="V206" s="164">
        <f t="shared" ref="V206" si="272">V205</f>
        <v>0</v>
      </c>
      <c r="W206" s="63"/>
    </row>
    <row r="207" spans="1:27" x14ac:dyDescent="0.3">
      <c r="A207" s="7"/>
      <c r="B207" s="58">
        <v>180</v>
      </c>
      <c r="C207" s="13">
        <v>42123</v>
      </c>
      <c r="D207" s="39" t="s">
        <v>84</v>
      </c>
      <c r="E207" s="39" t="s">
        <v>84</v>
      </c>
      <c r="F207" s="27"/>
      <c r="G207" s="144">
        <v>8</v>
      </c>
      <c r="H207" s="37">
        <f t="shared" si="173"/>
        <v>0.5</v>
      </c>
      <c r="I207" s="15">
        <f t="shared" si="229"/>
        <v>7.5</v>
      </c>
      <c r="J207" s="11">
        <f t="shared" si="230"/>
        <v>0</v>
      </c>
      <c r="K207" s="37">
        <f t="shared" si="231"/>
        <v>0</v>
      </c>
      <c r="L207" s="37">
        <f t="shared" si="232"/>
        <v>0</v>
      </c>
      <c r="M207" s="133">
        <f t="shared" si="233"/>
        <v>0</v>
      </c>
      <c r="N207" s="113"/>
      <c r="O207" s="113"/>
      <c r="P207" s="37"/>
      <c r="Q207" s="66"/>
      <c r="R207" s="115"/>
      <c r="S207" s="46"/>
      <c r="T207" s="121"/>
      <c r="U207" s="46"/>
      <c r="V207" s="163"/>
      <c r="W207" s="45"/>
      <c r="X207" s="70">
        <v>11.5</v>
      </c>
      <c r="Y207" s="145">
        <f t="shared" si="174"/>
        <v>2.5</v>
      </c>
      <c r="Z207" s="146">
        <f t="shared" si="234"/>
        <v>387</v>
      </c>
    </row>
    <row r="208" spans="1:27" x14ac:dyDescent="0.3">
      <c r="A208" s="7"/>
      <c r="B208" s="56">
        <v>181</v>
      </c>
      <c r="C208" s="13">
        <v>42124</v>
      </c>
      <c r="D208" s="39" t="s">
        <v>84</v>
      </c>
      <c r="E208" s="39" t="s">
        <v>84</v>
      </c>
      <c r="F208" s="27"/>
      <c r="G208" s="144">
        <v>8</v>
      </c>
      <c r="H208" s="37">
        <f t="shared" si="173"/>
        <v>0.5</v>
      </c>
      <c r="I208" s="15">
        <f t="shared" si="229"/>
        <v>7.5</v>
      </c>
      <c r="J208" s="11">
        <f t="shared" si="230"/>
        <v>0</v>
      </c>
      <c r="K208" s="37">
        <f t="shared" si="231"/>
        <v>0</v>
      </c>
      <c r="L208" s="37">
        <f t="shared" si="232"/>
        <v>0</v>
      </c>
      <c r="M208" s="133">
        <f t="shared" si="233"/>
        <v>0</v>
      </c>
      <c r="N208" s="113"/>
      <c r="O208" s="113"/>
      <c r="P208" s="142"/>
      <c r="Q208" s="66"/>
      <c r="R208" s="115"/>
      <c r="S208" s="46"/>
      <c r="T208" s="121"/>
      <c r="U208" s="46"/>
      <c r="V208" s="163"/>
      <c r="W208" s="45"/>
      <c r="X208" s="70">
        <v>7</v>
      </c>
      <c r="Y208" s="145">
        <f t="shared" si="174"/>
        <v>0</v>
      </c>
      <c r="Z208" s="146">
        <f t="shared" si="234"/>
        <v>0</v>
      </c>
    </row>
    <row r="209" spans="1:26" ht="32.4" x14ac:dyDescent="0.3">
      <c r="A209" s="25" t="s">
        <v>240</v>
      </c>
      <c r="B209" s="58">
        <v>182</v>
      </c>
      <c r="C209" s="9">
        <v>42125</v>
      </c>
      <c r="D209" s="47" t="s">
        <v>84</v>
      </c>
      <c r="E209" s="47" t="s">
        <v>84</v>
      </c>
      <c r="F209" s="27"/>
      <c r="G209" s="148">
        <v>9</v>
      </c>
      <c r="H209" s="37">
        <f t="shared" si="173"/>
        <v>1.5</v>
      </c>
      <c r="I209" s="15">
        <f t="shared" ref="I209:I243" si="273">IF((G209="？"),"?",(G209-H209))</f>
        <v>7.5</v>
      </c>
      <c r="J209" s="11">
        <f t="shared" ref="J209:J243" si="274">IF(I209-8&lt;0,0,(I209-8))</f>
        <v>0</v>
      </c>
      <c r="K209" s="37">
        <f t="shared" ref="K209:K243" si="275">IF(2&lt;J209,2,J209)</f>
        <v>0</v>
      </c>
      <c r="L209" s="37">
        <f t="shared" ref="L209:L243" si="276">J209-K209</f>
        <v>0</v>
      </c>
      <c r="M209" s="133">
        <f>IF(K209="?",0,ROUND(128*4/3*K209+128*5/3*L209,0))</f>
        <v>0</v>
      </c>
      <c r="N209" s="113"/>
      <c r="O209" s="113"/>
      <c r="P209" s="142"/>
      <c r="Q209" s="37"/>
      <c r="R209" s="115"/>
      <c r="S209" s="48"/>
      <c r="T209" s="120"/>
      <c r="U209" s="48"/>
      <c r="V209" s="163"/>
      <c r="W209" s="157" t="s">
        <v>388</v>
      </c>
      <c r="X209" s="149">
        <v>9</v>
      </c>
      <c r="Y209" s="145">
        <f>IF((X209&gt;=10),(X209-9),(X209-8.5))</f>
        <v>0.5</v>
      </c>
      <c r="Z209" s="145">
        <f>ROUND(Y209*4/3*128,0)</f>
        <v>85</v>
      </c>
    </row>
    <row r="210" spans="1:26" x14ac:dyDescent="0.3">
      <c r="A210" s="7" t="s">
        <v>241</v>
      </c>
      <c r="B210" s="56">
        <v>183</v>
      </c>
      <c r="C210" s="13">
        <v>42126</v>
      </c>
      <c r="D210" s="47" t="s">
        <v>84</v>
      </c>
      <c r="E210" s="47" t="s">
        <v>84</v>
      </c>
      <c r="F210" s="27"/>
      <c r="G210" s="148">
        <v>10.5</v>
      </c>
      <c r="H210" s="37">
        <f t="shared" si="173"/>
        <v>1.5</v>
      </c>
      <c r="I210" s="15">
        <f t="shared" si="273"/>
        <v>9</v>
      </c>
      <c r="J210" s="11">
        <f t="shared" si="274"/>
        <v>1</v>
      </c>
      <c r="K210" s="37">
        <f t="shared" si="275"/>
        <v>1</v>
      </c>
      <c r="L210" s="37">
        <f t="shared" si="276"/>
        <v>0</v>
      </c>
      <c r="M210" s="133">
        <f t="shared" ref="M210:M243" si="277">IF(K210="?",0,ROUND(128*4/3*K210+128*5/3*L210,0))</f>
        <v>171</v>
      </c>
      <c r="N210" s="113"/>
      <c r="O210" s="113"/>
      <c r="P210" s="142"/>
      <c r="Q210" s="37"/>
      <c r="R210" s="115"/>
      <c r="S210" s="46"/>
      <c r="T210" s="121"/>
      <c r="U210" s="46"/>
      <c r="V210" s="163"/>
      <c r="W210" s="45"/>
      <c r="X210" s="102">
        <v>10.5</v>
      </c>
      <c r="Y210" s="145">
        <f>IF((X210&gt;=10),(X210-9),(X210-8.5))</f>
        <v>1.5</v>
      </c>
      <c r="Z210" s="145">
        <f t="shared" ref="Z210:Z243" si="278">ROUND(Y210*4/3*128,0)</f>
        <v>256</v>
      </c>
    </row>
    <row r="211" spans="1:26" x14ac:dyDescent="0.3">
      <c r="A211" s="7" t="s">
        <v>92</v>
      </c>
      <c r="B211" s="58">
        <v>184</v>
      </c>
      <c r="C211" s="13">
        <v>42127</v>
      </c>
      <c r="D211" s="47" t="s">
        <v>84</v>
      </c>
      <c r="E211" s="47" t="s">
        <v>84</v>
      </c>
      <c r="F211" s="27"/>
      <c r="G211" s="148">
        <v>10</v>
      </c>
      <c r="H211" s="37">
        <f t="shared" si="173"/>
        <v>1.5</v>
      </c>
      <c r="I211" s="15">
        <f t="shared" si="273"/>
        <v>8.5</v>
      </c>
      <c r="J211" s="11">
        <f t="shared" si="274"/>
        <v>0.5</v>
      </c>
      <c r="K211" s="37">
        <f t="shared" si="275"/>
        <v>0.5</v>
      </c>
      <c r="L211" s="37">
        <f t="shared" si="276"/>
        <v>0</v>
      </c>
      <c r="M211" s="133">
        <f t="shared" si="277"/>
        <v>85</v>
      </c>
      <c r="N211" s="113"/>
      <c r="O211" s="113"/>
      <c r="P211" s="142"/>
      <c r="Q211" s="37"/>
      <c r="R211" s="115"/>
      <c r="S211" s="46"/>
      <c r="T211" s="121"/>
      <c r="U211" s="46"/>
      <c r="V211" s="163"/>
      <c r="W211" s="45"/>
      <c r="X211" s="102">
        <v>10</v>
      </c>
      <c r="Y211" s="145">
        <f>IF((X211&gt;=10),(X211-9),(X211-8.5))</f>
        <v>1</v>
      </c>
      <c r="Z211" s="145">
        <f t="shared" si="278"/>
        <v>171</v>
      </c>
    </row>
    <row r="212" spans="1:26" x14ac:dyDescent="0.3">
      <c r="A212" s="31"/>
      <c r="B212" s="56">
        <v>185</v>
      </c>
      <c r="C212" s="13">
        <v>42128</v>
      </c>
      <c r="D212" s="47" t="s">
        <v>84</v>
      </c>
      <c r="E212" s="47" t="s">
        <v>84</v>
      </c>
      <c r="F212" s="27"/>
      <c r="G212" s="148">
        <v>9</v>
      </c>
      <c r="H212" s="37">
        <f t="shared" si="173"/>
        <v>1.5</v>
      </c>
      <c r="I212" s="15">
        <f t="shared" si="273"/>
        <v>7.5</v>
      </c>
      <c r="J212" s="11">
        <f t="shared" si="274"/>
        <v>0</v>
      </c>
      <c r="K212" s="37">
        <f t="shared" si="275"/>
        <v>0</v>
      </c>
      <c r="L212" s="37">
        <f t="shared" si="276"/>
        <v>0</v>
      </c>
      <c r="M212" s="133">
        <f t="shared" si="277"/>
        <v>0</v>
      </c>
      <c r="N212" s="113"/>
      <c r="O212" s="113"/>
      <c r="P212" s="142"/>
      <c r="Q212" s="37"/>
      <c r="R212" s="115"/>
      <c r="S212" s="46"/>
      <c r="T212" s="121"/>
      <c r="U212" s="46"/>
      <c r="V212" s="163"/>
      <c r="W212" s="45"/>
      <c r="X212" s="102">
        <v>9</v>
      </c>
      <c r="Y212" s="145">
        <f>IF((X212&gt;=10),(X212-9),(X212-8.5))</f>
        <v>0.5</v>
      </c>
      <c r="Z212" s="145">
        <f t="shared" si="278"/>
        <v>85</v>
      </c>
    </row>
    <row r="213" spans="1:26" x14ac:dyDescent="0.3">
      <c r="A213" s="7"/>
      <c r="B213" s="58">
        <v>186</v>
      </c>
      <c r="C213" s="13">
        <v>42129</v>
      </c>
      <c r="D213" s="196" t="s">
        <v>190</v>
      </c>
      <c r="E213" s="197"/>
      <c r="F213" s="27"/>
      <c r="G213" s="148"/>
      <c r="H213" s="37"/>
      <c r="I213" s="15"/>
      <c r="J213" s="11"/>
      <c r="K213" s="37"/>
      <c r="L213" s="37"/>
      <c r="M213" s="133">
        <f t="shared" si="277"/>
        <v>0</v>
      </c>
      <c r="N213" s="113"/>
      <c r="O213" s="113"/>
      <c r="P213" s="142"/>
      <c r="Q213" s="37"/>
      <c r="R213" s="115"/>
      <c r="S213" s="46"/>
      <c r="T213" s="121"/>
      <c r="U213" s="46"/>
      <c r="V213" s="163"/>
      <c r="W213" s="45"/>
      <c r="X213" s="102"/>
      <c r="Y213" s="145"/>
      <c r="Z213" s="145">
        <f t="shared" si="278"/>
        <v>0</v>
      </c>
    </row>
    <row r="214" spans="1:26" x14ac:dyDescent="0.3">
      <c r="A214" s="198"/>
      <c r="B214" s="56">
        <v>187</v>
      </c>
      <c r="C214" s="13">
        <v>42130</v>
      </c>
      <c r="D214" s="47" t="s">
        <v>84</v>
      </c>
      <c r="E214" s="47" t="s">
        <v>84</v>
      </c>
      <c r="F214" s="27"/>
      <c r="G214" s="148">
        <v>8</v>
      </c>
      <c r="H214" s="37">
        <f t="shared" ref="H214:H283" si="279">IF(G214&gt;=9,1.5,0.5)</f>
        <v>0.5</v>
      </c>
      <c r="I214" s="15">
        <f t="shared" si="273"/>
        <v>7.5</v>
      </c>
      <c r="J214" s="11">
        <f t="shared" si="274"/>
        <v>0</v>
      </c>
      <c r="K214" s="37">
        <f t="shared" si="275"/>
        <v>0</v>
      </c>
      <c r="L214" s="37">
        <f t="shared" si="276"/>
        <v>0</v>
      </c>
      <c r="M214" s="133">
        <f t="shared" si="277"/>
        <v>0</v>
      </c>
      <c r="N214" s="113"/>
      <c r="O214" s="113"/>
      <c r="P214" s="142"/>
      <c r="Q214" s="37"/>
      <c r="R214" s="115"/>
      <c r="S214" s="46"/>
      <c r="T214" s="121"/>
      <c r="U214" s="46"/>
      <c r="V214" s="163"/>
      <c r="W214" s="45"/>
      <c r="X214" s="102">
        <v>8</v>
      </c>
      <c r="Y214" s="145"/>
      <c r="Z214" s="145">
        <f t="shared" si="278"/>
        <v>0</v>
      </c>
    </row>
    <row r="215" spans="1:26" x14ac:dyDescent="0.3">
      <c r="A215" s="198"/>
      <c r="B215" s="58">
        <v>188</v>
      </c>
      <c r="C215" s="13">
        <v>42131</v>
      </c>
      <c r="D215" s="47" t="s">
        <v>84</v>
      </c>
      <c r="E215" s="47" t="s">
        <v>84</v>
      </c>
      <c r="F215" s="27"/>
      <c r="G215" s="148">
        <v>8</v>
      </c>
      <c r="H215" s="37">
        <f t="shared" si="279"/>
        <v>0.5</v>
      </c>
      <c r="I215" s="15">
        <f t="shared" si="273"/>
        <v>7.5</v>
      </c>
      <c r="J215" s="11">
        <f t="shared" si="274"/>
        <v>0</v>
      </c>
      <c r="K215" s="37">
        <f t="shared" si="275"/>
        <v>0</v>
      </c>
      <c r="L215" s="37">
        <f t="shared" si="276"/>
        <v>0</v>
      </c>
      <c r="M215" s="133">
        <f t="shared" si="277"/>
        <v>0</v>
      </c>
      <c r="N215" s="37"/>
      <c r="O215" s="37"/>
      <c r="P215" s="37"/>
      <c r="Q215" s="37"/>
      <c r="R215" s="115"/>
      <c r="S215" s="46"/>
      <c r="T215" s="121"/>
      <c r="U215" s="46"/>
      <c r="V215" s="163"/>
      <c r="W215" s="45"/>
      <c r="X215" s="102">
        <v>8</v>
      </c>
      <c r="Y215" s="145"/>
      <c r="Z215" s="145">
        <f t="shared" si="278"/>
        <v>0</v>
      </c>
    </row>
    <row r="216" spans="1:26" x14ac:dyDescent="0.3">
      <c r="A216" s="198"/>
      <c r="B216" s="56">
        <v>189</v>
      </c>
      <c r="C216" s="13">
        <v>42132</v>
      </c>
      <c r="D216" s="47" t="s">
        <v>84</v>
      </c>
      <c r="E216" s="47" t="s">
        <v>84</v>
      </c>
      <c r="F216" s="27"/>
      <c r="G216" s="148">
        <v>8</v>
      </c>
      <c r="H216" s="37">
        <f t="shared" si="279"/>
        <v>0.5</v>
      </c>
      <c r="I216" s="15">
        <f t="shared" si="273"/>
        <v>7.5</v>
      </c>
      <c r="J216" s="11">
        <f t="shared" si="274"/>
        <v>0</v>
      </c>
      <c r="K216" s="37">
        <f t="shared" si="275"/>
        <v>0</v>
      </c>
      <c r="L216" s="37">
        <f t="shared" si="276"/>
        <v>0</v>
      </c>
      <c r="M216" s="133">
        <f t="shared" si="277"/>
        <v>0</v>
      </c>
      <c r="N216" s="37"/>
      <c r="O216" s="37"/>
      <c r="P216" s="37"/>
      <c r="Q216" s="37"/>
      <c r="R216" s="115"/>
      <c r="S216" s="46"/>
      <c r="T216" s="121"/>
      <c r="U216" s="46"/>
      <c r="V216" s="163"/>
      <c r="W216" s="45"/>
      <c r="X216" s="102">
        <v>8</v>
      </c>
      <c r="Y216" s="145"/>
      <c r="Z216" s="145">
        <f t="shared" si="278"/>
        <v>0</v>
      </c>
    </row>
    <row r="217" spans="1:26" x14ac:dyDescent="0.3">
      <c r="A217" s="198"/>
      <c r="B217" s="58">
        <v>190</v>
      </c>
      <c r="C217" s="13">
        <v>42133</v>
      </c>
      <c r="D217" s="47" t="s">
        <v>84</v>
      </c>
      <c r="E217" s="47" t="s">
        <v>84</v>
      </c>
      <c r="F217" s="27"/>
      <c r="G217" s="148">
        <v>9</v>
      </c>
      <c r="H217" s="37">
        <f t="shared" si="279"/>
        <v>1.5</v>
      </c>
      <c r="I217" s="15">
        <f t="shared" si="273"/>
        <v>7.5</v>
      </c>
      <c r="J217" s="11">
        <f t="shared" si="274"/>
        <v>0</v>
      </c>
      <c r="K217" s="37">
        <f t="shared" si="275"/>
        <v>0</v>
      </c>
      <c r="L217" s="37">
        <f t="shared" si="276"/>
        <v>0</v>
      </c>
      <c r="M217" s="133">
        <f t="shared" si="277"/>
        <v>0</v>
      </c>
      <c r="N217" s="37"/>
      <c r="O217" s="37"/>
      <c r="P217" s="37"/>
      <c r="Q217" s="37"/>
      <c r="R217" s="115"/>
      <c r="S217" s="46"/>
      <c r="T217" s="121"/>
      <c r="U217" s="46"/>
      <c r="V217" s="163"/>
      <c r="W217" s="45"/>
      <c r="X217" s="102">
        <v>9</v>
      </c>
      <c r="Y217" s="145">
        <f>IF((X217&gt;=10),(X217-9),(X217-8.5))</f>
        <v>0.5</v>
      </c>
      <c r="Z217" s="145">
        <f t="shared" si="278"/>
        <v>85</v>
      </c>
    </row>
    <row r="218" spans="1:26" x14ac:dyDescent="0.3">
      <c r="A218" s="7"/>
      <c r="B218" s="56">
        <v>191</v>
      </c>
      <c r="C218" s="13">
        <v>42134</v>
      </c>
      <c r="D218" s="47" t="s">
        <v>84</v>
      </c>
      <c r="E218" s="47" t="s">
        <v>84</v>
      </c>
      <c r="F218" s="27"/>
      <c r="G218" s="148">
        <v>8</v>
      </c>
      <c r="H218" s="37">
        <f t="shared" si="279"/>
        <v>0.5</v>
      </c>
      <c r="I218" s="15">
        <f t="shared" si="273"/>
        <v>7.5</v>
      </c>
      <c r="J218" s="11">
        <f t="shared" si="274"/>
        <v>0</v>
      </c>
      <c r="K218" s="37">
        <f t="shared" si="275"/>
        <v>0</v>
      </c>
      <c r="L218" s="37">
        <f t="shared" si="276"/>
        <v>0</v>
      </c>
      <c r="M218" s="133">
        <f t="shared" si="277"/>
        <v>0</v>
      </c>
      <c r="N218" s="37">
        <v>1</v>
      </c>
      <c r="O218" s="37">
        <v>0</v>
      </c>
      <c r="P218" s="37">
        <f>ROUND(N218*1/3*128+O218*2/3*128,0)</f>
        <v>43</v>
      </c>
      <c r="Q218" s="37"/>
      <c r="R218" s="115"/>
      <c r="S218" s="46"/>
      <c r="T218" s="121"/>
      <c r="U218" s="46"/>
      <c r="V218" s="163"/>
      <c r="W218" s="45"/>
      <c r="X218" s="102">
        <v>8</v>
      </c>
      <c r="Y218" s="145"/>
      <c r="Z218" s="145">
        <f t="shared" si="278"/>
        <v>0</v>
      </c>
    </row>
    <row r="219" spans="1:26" x14ac:dyDescent="0.3">
      <c r="A219" s="7"/>
      <c r="B219" s="58">
        <v>192</v>
      </c>
      <c r="C219" s="13">
        <v>42135</v>
      </c>
      <c r="D219" s="196" t="s">
        <v>190</v>
      </c>
      <c r="E219" s="197"/>
      <c r="F219" s="27"/>
      <c r="G219" s="148"/>
      <c r="H219" s="37"/>
      <c r="I219" s="15"/>
      <c r="J219" s="11"/>
      <c r="K219" s="37"/>
      <c r="L219" s="37"/>
      <c r="M219" s="133">
        <f t="shared" si="277"/>
        <v>0</v>
      </c>
      <c r="N219" s="37"/>
      <c r="O219" s="37"/>
      <c r="P219" s="37"/>
      <c r="Q219" s="37"/>
      <c r="R219" s="115"/>
      <c r="S219" s="46"/>
      <c r="T219" s="121"/>
      <c r="U219" s="46"/>
      <c r="V219" s="163"/>
      <c r="W219" s="45"/>
      <c r="X219" s="102"/>
      <c r="Y219" s="145"/>
      <c r="Z219" s="145">
        <f t="shared" si="278"/>
        <v>0</v>
      </c>
    </row>
    <row r="220" spans="1:26" x14ac:dyDescent="0.3">
      <c r="A220" s="7"/>
      <c r="B220" s="56">
        <v>193</v>
      </c>
      <c r="C220" s="13">
        <v>42136</v>
      </c>
      <c r="D220" s="196" t="s">
        <v>190</v>
      </c>
      <c r="E220" s="197"/>
      <c r="F220" s="27"/>
      <c r="G220" s="148"/>
      <c r="H220" s="37"/>
      <c r="I220" s="15"/>
      <c r="J220" s="11"/>
      <c r="K220" s="37"/>
      <c r="L220" s="37"/>
      <c r="M220" s="133">
        <f t="shared" si="277"/>
        <v>0</v>
      </c>
      <c r="N220" s="37"/>
      <c r="O220" s="37"/>
      <c r="P220" s="37"/>
      <c r="Q220" s="37"/>
      <c r="R220" s="115"/>
      <c r="S220" s="46"/>
      <c r="T220" s="121"/>
      <c r="U220" s="46"/>
      <c r="V220" s="163"/>
      <c r="W220" s="45"/>
      <c r="X220" s="102"/>
      <c r="Y220" s="145"/>
      <c r="Z220" s="145">
        <f t="shared" si="278"/>
        <v>0</v>
      </c>
    </row>
    <row r="221" spans="1:26" x14ac:dyDescent="0.3">
      <c r="A221" s="7"/>
      <c r="B221" s="56"/>
      <c r="C221" s="82" t="s">
        <v>207</v>
      </c>
      <c r="D221" s="103"/>
      <c r="E221" s="103"/>
      <c r="F221" s="73"/>
      <c r="G221" s="134">
        <f>SUM(G207:G220)</f>
        <v>95.5</v>
      </c>
      <c r="H221" s="134">
        <f t="shared" ref="H221" si="280">SUM(H207:H220)</f>
        <v>10.5</v>
      </c>
      <c r="I221" s="134">
        <f t="shared" ref="I221" si="281">SUM(I207:I220)</f>
        <v>85</v>
      </c>
      <c r="J221" s="134">
        <f t="shared" ref="J221" si="282">SUM(J207:J220)</f>
        <v>1.5</v>
      </c>
      <c r="K221" s="134">
        <f t="shared" ref="K221" si="283">SUM(K207:K220)</f>
        <v>1.5</v>
      </c>
      <c r="L221" s="134">
        <f t="shared" ref="L221" si="284">SUM(L207:L220)</f>
        <v>0</v>
      </c>
      <c r="M221" s="139">
        <f t="shared" ref="M221" si="285">SUM(M207:M220)</f>
        <v>256</v>
      </c>
      <c r="N221" s="126">
        <f t="shared" ref="N221:P221" si="286">SUM(N207:N220)</f>
        <v>1</v>
      </c>
      <c r="O221" s="126">
        <f t="shared" si="286"/>
        <v>0</v>
      </c>
      <c r="P221" s="116">
        <f t="shared" si="286"/>
        <v>43</v>
      </c>
      <c r="Q221" s="134">
        <f t="shared" ref="Q221" si="287">SUM(Q207:Q220)</f>
        <v>0</v>
      </c>
      <c r="R221" s="136">
        <f t="shared" ref="R221" si="288">SUM(R207:R220)</f>
        <v>0</v>
      </c>
      <c r="S221" s="134">
        <f t="shared" ref="S221" si="289">SUM(S207:S220)</f>
        <v>0</v>
      </c>
      <c r="T221" s="139">
        <f t="shared" ref="T221" si="290">SUM(T207:T220)</f>
        <v>0</v>
      </c>
      <c r="U221" s="134">
        <v>0</v>
      </c>
      <c r="V221" s="164">
        <f t="shared" ref="V221" si="291">SUM(V207:V220)</f>
        <v>0</v>
      </c>
      <c r="W221" s="63" t="s">
        <v>382</v>
      </c>
    </row>
    <row r="222" spans="1:26" x14ac:dyDescent="0.3">
      <c r="A222" s="7"/>
      <c r="B222" s="112"/>
      <c r="C222" s="82" t="s">
        <v>380</v>
      </c>
      <c r="D222" s="106"/>
      <c r="E222" s="107"/>
      <c r="F222" s="73"/>
      <c r="G222" s="137">
        <f>G221</f>
        <v>95.5</v>
      </c>
      <c r="H222" s="137">
        <f t="shared" ref="H222:V222" si="292">H221</f>
        <v>10.5</v>
      </c>
      <c r="I222" s="137">
        <f t="shared" si="292"/>
        <v>85</v>
      </c>
      <c r="J222" s="137">
        <f t="shared" si="292"/>
        <v>1.5</v>
      </c>
      <c r="K222" s="137">
        <f t="shared" si="292"/>
        <v>1.5</v>
      </c>
      <c r="L222" s="137">
        <f t="shared" si="292"/>
        <v>0</v>
      </c>
      <c r="M222" s="139">
        <f t="shared" si="292"/>
        <v>256</v>
      </c>
      <c r="N222" s="126">
        <f>N221</f>
        <v>1</v>
      </c>
      <c r="O222" s="126">
        <f t="shared" ref="O222" si="293">O221</f>
        <v>0</v>
      </c>
      <c r="P222" s="116">
        <f t="shared" ref="P222" si="294">P221</f>
        <v>43</v>
      </c>
      <c r="Q222" s="137">
        <f t="shared" si="292"/>
        <v>0</v>
      </c>
      <c r="R222" s="138">
        <f t="shared" si="292"/>
        <v>0</v>
      </c>
      <c r="S222" s="137">
        <f t="shared" si="292"/>
        <v>0</v>
      </c>
      <c r="T222" s="140">
        <f t="shared" si="292"/>
        <v>0</v>
      </c>
      <c r="U222" s="137">
        <f t="shared" si="292"/>
        <v>0</v>
      </c>
      <c r="V222" s="164">
        <f t="shared" si="292"/>
        <v>0</v>
      </c>
      <c r="W222" s="63"/>
    </row>
    <row r="223" spans="1:26" x14ac:dyDescent="0.3">
      <c r="A223" s="7"/>
      <c r="B223" s="58">
        <v>194</v>
      </c>
      <c r="C223" s="13">
        <v>42137</v>
      </c>
      <c r="D223" s="196" t="s">
        <v>190</v>
      </c>
      <c r="E223" s="197"/>
      <c r="F223" s="27"/>
      <c r="G223" s="148"/>
      <c r="H223" s="37"/>
      <c r="I223" s="15"/>
      <c r="J223" s="11"/>
      <c r="K223" s="37"/>
      <c r="L223" s="37"/>
      <c r="M223" s="133">
        <f t="shared" si="277"/>
        <v>0</v>
      </c>
      <c r="N223" s="113"/>
      <c r="O223" s="113"/>
      <c r="P223" s="142"/>
      <c r="Q223" s="37"/>
      <c r="R223" s="115"/>
      <c r="S223" s="46"/>
      <c r="T223" s="121"/>
      <c r="U223" s="46"/>
      <c r="V223" s="163"/>
      <c r="W223" s="45"/>
      <c r="X223" s="102"/>
      <c r="Y223" s="145"/>
      <c r="Z223" s="145">
        <f t="shared" si="278"/>
        <v>0</v>
      </c>
    </row>
    <row r="224" spans="1:26" x14ac:dyDescent="0.3">
      <c r="A224" s="7"/>
      <c r="B224" s="56">
        <v>195</v>
      </c>
      <c r="C224" s="13">
        <v>42138</v>
      </c>
      <c r="D224" s="47" t="s">
        <v>84</v>
      </c>
      <c r="E224" s="47" t="s">
        <v>84</v>
      </c>
      <c r="F224" s="27"/>
      <c r="G224" s="148">
        <v>5</v>
      </c>
      <c r="H224" s="37">
        <f t="shared" si="279"/>
        <v>0.5</v>
      </c>
      <c r="I224" s="15">
        <f t="shared" si="273"/>
        <v>4.5</v>
      </c>
      <c r="J224" s="11">
        <f t="shared" si="274"/>
        <v>0</v>
      </c>
      <c r="K224" s="37">
        <f t="shared" si="275"/>
        <v>0</v>
      </c>
      <c r="L224" s="37">
        <f t="shared" si="276"/>
        <v>0</v>
      </c>
      <c r="M224" s="133">
        <f t="shared" si="277"/>
        <v>0</v>
      </c>
      <c r="N224" s="113"/>
      <c r="O224" s="113"/>
      <c r="P224" s="142"/>
      <c r="Q224" s="37"/>
      <c r="R224" s="115"/>
      <c r="S224" s="46"/>
      <c r="T224" s="121"/>
      <c r="U224" s="46"/>
      <c r="V224" s="163"/>
      <c r="W224" s="45"/>
      <c r="X224" s="102">
        <v>5</v>
      </c>
      <c r="Y224" s="145"/>
      <c r="Z224" s="145">
        <f t="shared" si="278"/>
        <v>0</v>
      </c>
    </row>
    <row r="225" spans="1:26" x14ac:dyDescent="0.3">
      <c r="A225" s="7"/>
      <c r="B225" s="58">
        <v>196</v>
      </c>
      <c r="C225" s="13">
        <v>42139</v>
      </c>
      <c r="D225" s="196" t="s">
        <v>190</v>
      </c>
      <c r="E225" s="197"/>
      <c r="F225" s="27"/>
      <c r="G225" s="148"/>
      <c r="H225" s="37"/>
      <c r="I225" s="15"/>
      <c r="J225" s="11"/>
      <c r="K225" s="37"/>
      <c r="L225" s="37"/>
      <c r="M225" s="133">
        <f t="shared" si="277"/>
        <v>0</v>
      </c>
      <c r="N225" s="113"/>
      <c r="O225" s="113"/>
      <c r="P225" s="142"/>
      <c r="Q225" s="37"/>
      <c r="R225" s="115"/>
      <c r="S225" s="46"/>
      <c r="T225" s="121"/>
      <c r="U225" s="46"/>
      <c r="V225" s="163"/>
      <c r="W225" s="45"/>
      <c r="X225" s="102"/>
      <c r="Y225" s="145"/>
      <c r="Z225" s="145">
        <f t="shared" si="278"/>
        <v>0</v>
      </c>
    </row>
    <row r="226" spans="1:26" x14ac:dyDescent="0.3">
      <c r="A226" s="7"/>
      <c r="B226" s="56">
        <v>197</v>
      </c>
      <c r="C226" s="13">
        <v>42140</v>
      </c>
      <c r="D226" s="47" t="s">
        <v>84</v>
      </c>
      <c r="E226" s="47" t="s">
        <v>84</v>
      </c>
      <c r="F226" s="27"/>
      <c r="G226" s="148">
        <v>9</v>
      </c>
      <c r="H226" s="37">
        <f t="shared" si="279"/>
        <v>1.5</v>
      </c>
      <c r="I226" s="15">
        <f t="shared" si="273"/>
        <v>7.5</v>
      </c>
      <c r="J226" s="11">
        <f t="shared" si="274"/>
        <v>0</v>
      </c>
      <c r="K226" s="37">
        <f t="shared" si="275"/>
        <v>0</v>
      </c>
      <c r="L226" s="37">
        <f t="shared" si="276"/>
        <v>0</v>
      </c>
      <c r="M226" s="133">
        <f t="shared" si="277"/>
        <v>0</v>
      </c>
      <c r="N226" s="113"/>
      <c r="O226" s="113"/>
      <c r="P226" s="142"/>
      <c r="Q226" s="37"/>
      <c r="R226" s="115"/>
      <c r="S226" s="46"/>
      <c r="T226" s="121"/>
      <c r="U226" s="46"/>
      <c r="V226" s="163"/>
      <c r="W226" s="45"/>
      <c r="X226" s="102">
        <v>9</v>
      </c>
      <c r="Y226" s="145">
        <f>IF((X226&gt;=10),(X226-9),(X226-8.5))</f>
        <v>0.5</v>
      </c>
      <c r="Z226" s="145">
        <f t="shared" si="278"/>
        <v>85</v>
      </c>
    </row>
    <row r="227" spans="1:26" x14ac:dyDescent="0.3">
      <c r="A227" s="7"/>
      <c r="B227" s="58">
        <v>198</v>
      </c>
      <c r="C227" s="13">
        <v>42141</v>
      </c>
      <c r="D227" s="47" t="s">
        <v>84</v>
      </c>
      <c r="E227" s="47" t="s">
        <v>84</v>
      </c>
      <c r="F227" s="27"/>
      <c r="G227" s="148">
        <v>10</v>
      </c>
      <c r="H227" s="37">
        <f t="shared" si="279"/>
        <v>1.5</v>
      </c>
      <c r="I227" s="15">
        <f t="shared" si="273"/>
        <v>8.5</v>
      </c>
      <c r="J227" s="11">
        <f t="shared" si="274"/>
        <v>0.5</v>
      </c>
      <c r="K227" s="37">
        <f t="shared" si="275"/>
        <v>0.5</v>
      </c>
      <c r="L227" s="37">
        <f t="shared" si="276"/>
        <v>0</v>
      </c>
      <c r="M227" s="133">
        <f t="shared" si="277"/>
        <v>85</v>
      </c>
      <c r="N227" s="113"/>
      <c r="O227" s="113"/>
      <c r="P227" s="142"/>
      <c r="Q227" s="37"/>
      <c r="R227" s="115"/>
      <c r="S227" s="46"/>
      <c r="T227" s="121"/>
      <c r="U227" s="46"/>
      <c r="V227" s="163"/>
      <c r="W227" s="45"/>
      <c r="X227" s="102">
        <v>10</v>
      </c>
      <c r="Y227" s="145">
        <f>IF((X227&gt;=10),(X227-9),(X227-8.5))</f>
        <v>1</v>
      </c>
      <c r="Z227" s="145">
        <f t="shared" si="278"/>
        <v>171</v>
      </c>
    </row>
    <row r="228" spans="1:26" x14ac:dyDescent="0.3">
      <c r="A228" s="7"/>
      <c r="B228" s="56">
        <v>199</v>
      </c>
      <c r="C228" s="13">
        <v>42142</v>
      </c>
      <c r="D228" s="196" t="s">
        <v>190</v>
      </c>
      <c r="E228" s="197"/>
      <c r="F228" s="27"/>
      <c r="G228" s="148"/>
      <c r="H228" s="37"/>
      <c r="I228" s="15"/>
      <c r="J228" s="11"/>
      <c r="K228" s="37"/>
      <c r="L228" s="37"/>
      <c r="M228" s="133">
        <f t="shared" si="277"/>
        <v>0</v>
      </c>
      <c r="N228" s="113"/>
      <c r="O228" s="113"/>
      <c r="P228" s="142"/>
      <c r="Q228" s="37"/>
      <c r="R228" s="115"/>
      <c r="S228" s="46"/>
      <c r="T228" s="121"/>
      <c r="U228" s="46"/>
      <c r="V228" s="163"/>
      <c r="W228" s="45"/>
      <c r="X228" s="102"/>
      <c r="Y228" s="145"/>
      <c r="Z228" s="145">
        <f t="shared" si="278"/>
        <v>0</v>
      </c>
    </row>
    <row r="229" spans="1:26" x14ac:dyDescent="0.3">
      <c r="A229" s="7"/>
      <c r="B229" s="58">
        <v>200</v>
      </c>
      <c r="C229" s="13">
        <v>42143</v>
      </c>
      <c r="D229" s="49" t="s">
        <v>120</v>
      </c>
      <c r="E229" s="49" t="s">
        <v>120</v>
      </c>
      <c r="F229" s="27"/>
      <c r="G229" s="148"/>
      <c r="H229" s="37">
        <f t="shared" si="279"/>
        <v>0.5</v>
      </c>
      <c r="I229" s="15"/>
      <c r="J229" s="11"/>
      <c r="K229" s="37"/>
      <c r="L229" s="37"/>
      <c r="M229" s="133">
        <f t="shared" si="277"/>
        <v>0</v>
      </c>
      <c r="N229" s="113"/>
      <c r="O229" s="113"/>
      <c r="P229" s="142"/>
      <c r="Q229" s="37"/>
      <c r="R229" s="115"/>
      <c r="S229" s="46"/>
      <c r="T229" s="121"/>
      <c r="U229" s="46"/>
      <c r="V229" s="163"/>
      <c r="W229" s="45"/>
      <c r="X229" s="102">
        <v>10</v>
      </c>
      <c r="Y229" s="145">
        <f>IF((X229&gt;=10),(X229-9),(X229-8.5))</f>
        <v>1</v>
      </c>
      <c r="Z229" s="145">
        <f t="shared" si="278"/>
        <v>171</v>
      </c>
    </row>
    <row r="230" spans="1:26" x14ac:dyDescent="0.3">
      <c r="A230" s="7"/>
      <c r="B230" s="56">
        <v>201</v>
      </c>
      <c r="C230" s="13">
        <v>42144</v>
      </c>
      <c r="D230" s="49" t="s">
        <v>72</v>
      </c>
      <c r="E230" s="49" t="s">
        <v>88</v>
      </c>
      <c r="F230" s="27"/>
      <c r="G230" s="148">
        <v>8</v>
      </c>
      <c r="H230" s="37">
        <f t="shared" si="279"/>
        <v>0.5</v>
      </c>
      <c r="I230" s="15">
        <f t="shared" si="273"/>
        <v>7.5</v>
      </c>
      <c r="J230" s="11">
        <f t="shared" si="274"/>
        <v>0</v>
      </c>
      <c r="K230" s="37">
        <f t="shared" si="275"/>
        <v>0</v>
      </c>
      <c r="L230" s="37">
        <f t="shared" si="276"/>
        <v>0</v>
      </c>
      <c r="M230" s="133">
        <f t="shared" si="277"/>
        <v>0</v>
      </c>
      <c r="N230" s="113"/>
      <c r="O230" s="113"/>
      <c r="P230" s="142"/>
      <c r="Q230" s="37"/>
      <c r="R230" s="115"/>
      <c r="S230" s="46"/>
      <c r="T230" s="121"/>
      <c r="U230" s="46"/>
      <c r="V230" s="163"/>
      <c r="W230" s="45" t="s">
        <v>87</v>
      </c>
      <c r="X230" s="102">
        <v>8</v>
      </c>
      <c r="Y230" s="145"/>
      <c r="Z230" s="145">
        <f t="shared" si="278"/>
        <v>0</v>
      </c>
    </row>
    <row r="231" spans="1:26" x14ac:dyDescent="0.3">
      <c r="A231" s="7"/>
      <c r="B231" s="58">
        <v>202</v>
      </c>
      <c r="C231" s="13">
        <v>42145</v>
      </c>
      <c r="D231" s="47" t="s">
        <v>84</v>
      </c>
      <c r="E231" s="47" t="s">
        <v>84</v>
      </c>
      <c r="F231" s="27"/>
      <c r="G231" s="148">
        <v>9</v>
      </c>
      <c r="H231" s="37">
        <f t="shared" si="279"/>
        <v>1.5</v>
      </c>
      <c r="I231" s="15">
        <f t="shared" si="273"/>
        <v>7.5</v>
      </c>
      <c r="J231" s="11">
        <f t="shared" si="274"/>
        <v>0</v>
      </c>
      <c r="K231" s="37">
        <f t="shared" si="275"/>
        <v>0</v>
      </c>
      <c r="L231" s="37">
        <f t="shared" si="276"/>
        <v>0</v>
      </c>
      <c r="M231" s="133">
        <f t="shared" si="277"/>
        <v>0</v>
      </c>
      <c r="N231" s="113"/>
      <c r="O231" s="113"/>
      <c r="P231" s="142"/>
      <c r="Q231" s="37"/>
      <c r="R231" s="115"/>
      <c r="S231" s="46"/>
      <c r="T231" s="121"/>
      <c r="U231" s="46"/>
      <c r="V231" s="163"/>
      <c r="W231" s="45"/>
      <c r="X231" s="102">
        <v>9</v>
      </c>
      <c r="Y231" s="145">
        <f>IF((X231&gt;=10),(X231-9),(X231-8.5))</f>
        <v>0.5</v>
      </c>
      <c r="Z231" s="145">
        <f t="shared" si="278"/>
        <v>85</v>
      </c>
    </row>
    <row r="232" spans="1:26" x14ac:dyDescent="0.3">
      <c r="A232" s="7"/>
      <c r="B232" s="56">
        <v>203</v>
      </c>
      <c r="C232" s="13">
        <v>42146</v>
      </c>
      <c r="D232" s="47" t="s">
        <v>84</v>
      </c>
      <c r="E232" s="47" t="s">
        <v>84</v>
      </c>
      <c r="F232" s="27"/>
      <c r="G232" s="148">
        <v>8</v>
      </c>
      <c r="H232" s="37">
        <f t="shared" si="279"/>
        <v>0.5</v>
      </c>
      <c r="I232" s="15">
        <f t="shared" si="273"/>
        <v>7.5</v>
      </c>
      <c r="J232" s="11">
        <f t="shared" si="274"/>
        <v>0</v>
      </c>
      <c r="K232" s="37">
        <f t="shared" si="275"/>
        <v>0</v>
      </c>
      <c r="L232" s="37">
        <f t="shared" si="276"/>
        <v>0</v>
      </c>
      <c r="M232" s="133">
        <f t="shared" si="277"/>
        <v>0</v>
      </c>
      <c r="N232" s="113"/>
      <c r="O232" s="113"/>
      <c r="P232" s="142"/>
      <c r="Q232" s="37"/>
      <c r="R232" s="115"/>
      <c r="S232" s="46"/>
      <c r="T232" s="121"/>
      <c r="U232" s="46"/>
      <c r="V232" s="163"/>
      <c r="W232" s="45"/>
      <c r="X232" s="102">
        <v>8</v>
      </c>
      <c r="Y232" s="145"/>
      <c r="Z232" s="145">
        <f t="shared" si="278"/>
        <v>0</v>
      </c>
    </row>
    <row r="233" spans="1:26" x14ac:dyDescent="0.3">
      <c r="A233" s="7"/>
      <c r="B233" s="58">
        <v>204</v>
      </c>
      <c r="C233" s="13">
        <v>42147</v>
      </c>
      <c r="D233" s="47" t="s">
        <v>84</v>
      </c>
      <c r="E233" s="47" t="s">
        <v>84</v>
      </c>
      <c r="F233" s="27"/>
      <c r="G233" s="148">
        <v>8</v>
      </c>
      <c r="H233" s="37">
        <f t="shared" si="279"/>
        <v>0.5</v>
      </c>
      <c r="I233" s="15">
        <f t="shared" si="273"/>
        <v>7.5</v>
      </c>
      <c r="J233" s="11">
        <f t="shared" si="274"/>
        <v>0</v>
      </c>
      <c r="K233" s="37">
        <f t="shared" si="275"/>
        <v>0</v>
      </c>
      <c r="L233" s="37">
        <f t="shared" si="276"/>
        <v>0</v>
      </c>
      <c r="M233" s="133">
        <f t="shared" si="277"/>
        <v>0</v>
      </c>
      <c r="N233" s="113"/>
      <c r="O233" s="113"/>
      <c r="P233" s="142"/>
      <c r="Q233" s="37"/>
      <c r="R233" s="115"/>
      <c r="S233" s="46"/>
      <c r="T233" s="121"/>
      <c r="U233" s="46"/>
      <c r="V233" s="163"/>
      <c r="W233" s="45"/>
      <c r="X233" s="102">
        <v>8</v>
      </c>
      <c r="Y233" s="145"/>
      <c r="Z233" s="145">
        <f t="shared" si="278"/>
        <v>0</v>
      </c>
    </row>
    <row r="234" spans="1:26" x14ac:dyDescent="0.3">
      <c r="A234" s="7"/>
      <c r="B234" s="56">
        <v>205</v>
      </c>
      <c r="C234" s="13">
        <v>42148</v>
      </c>
      <c r="D234" s="47" t="s">
        <v>84</v>
      </c>
      <c r="E234" s="47" t="s">
        <v>84</v>
      </c>
      <c r="F234" s="27"/>
      <c r="G234" s="148">
        <v>10</v>
      </c>
      <c r="H234" s="37">
        <f t="shared" si="279"/>
        <v>1.5</v>
      </c>
      <c r="I234" s="15">
        <f t="shared" si="273"/>
        <v>8.5</v>
      </c>
      <c r="J234" s="11">
        <f t="shared" si="274"/>
        <v>0.5</v>
      </c>
      <c r="K234" s="37">
        <f t="shared" si="275"/>
        <v>0.5</v>
      </c>
      <c r="L234" s="37">
        <f t="shared" si="276"/>
        <v>0</v>
      </c>
      <c r="M234" s="133">
        <f t="shared" si="277"/>
        <v>85</v>
      </c>
      <c r="N234" s="113"/>
      <c r="O234" s="113"/>
      <c r="P234" s="142"/>
      <c r="Q234" s="37"/>
      <c r="R234" s="115"/>
      <c r="S234" s="46"/>
      <c r="T234" s="121"/>
      <c r="U234" s="46"/>
      <c r="V234" s="163"/>
      <c r="W234" s="45"/>
      <c r="X234" s="102">
        <v>10</v>
      </c>
      <c r="Y234" s="145">
        <f>IF((X234&gt;=10),(X234-9),(X234-8.5))</f>
        <v>1</v>
      </c>
      <c r="Z234" s="145">
        <f t="shared" si="278"/>
        <v>171</v>
      </c>
    </row>
    <row r="235" spans="1:26" x14ac:dyDescent="0.3">
      <c r="A235" s="7"/>
      <c r="B235" s="58">
        <v>206</v>
      </c>
      <c r="C235" s="13">
        <v>42149</v>
      </c>
      <c r="D235" s="47" t="s">
        <v>84</v>
      </c>
      <c r="E235" s="47" t="s">
        <v>84</v>
      </c>
      <c r="F235" s="27"/>
      <c r="G235" s="148">
        <v>8</v>
      </c>
      <c r="H235" s="37">
        <f t="shared" si="279"/>
        <v>0.5</v>
      </c>
      <c r="I235" s="15">
        <f t="shared" si="273"/>
        <v>7.5</v>
      </c>
      <c r="J235" s="11">
        <f t="shared" si="274"/>
        <v>0</v>
      </c>
      <c r="K235" s="37">
        <f t="shared" si="275"/>
        <v>0</v>
      </c>
      <c r="L235" s="37">
        <f t="shared" si="276"/>
        <v>0</v>
      </c>
      <c r="M235" s="133">
        <f t="shared" si="277"/>
        <v>0</v>
      </c>
      <c r="N235" s="113"/>
      <c r="O235" s="113"/>
      <c r="P235" s="142"/>
      <c r="Q235" s="37"/>
      <c r="R235" s="115"/>
      <c r="S235" s="46"/>
      <c r="T235" s="121"/>
      <c r="U235" s="46"/>
      <c r="V235" s="163"/>
      <c r="W235" s="45"/>
      <c r="X235" s="102">
        <v>8</v>
      </c>
      <c r="Y235" s="145"/>
      <c r="Z235" s="145">
        <f t="shared" si="278"/>
        <v>0</v>
      </c>
    </row>
    <row r="236" spans="1:26" x14ac:dyDescent="0.3">
      <c r="A236" s="7"/>
      <c r="B236" s="56">
        <v>207</v>
      </c>
      <c r="C236" s="13">
        <v>42150</v>
      </c>
      <c r="D236" s="196" t="s">
        <v>190</v>
      </c>
      <c r="E236" s="197"/>
      <c r="F236" s="27"/>
      <c r="G236" s="148"/>
      <c r="H236" s="37"/>
      <c r="I236" s="15"/>
      <c r="J236" s="11"/>
      <c r="K236" s="37"/>
      <c r="L236" s="37"/>
      <c r="M236" s="133">
        <f t="shared" si="277"/>
        <v>0</v>
      </c>
      <c r="N236" s="113"/>
      <c r="O236" s="113"/>
      <c r="P236" s="142"/>
      <c r="Q236" s="37"/>
      <c r="R236" s="115"/>
      <c r="S236" s="46"/>
      <c r="T236" s="121"/>
      <c r="U236" s="46"/>
      <c r="V236" s="163"/>
      <c r="W236" s="45"/>
      <c r="X236" s="102"/>
      <c r="Y236" s="145"/>
      <c r="Z236" s="145">
        <f t="shared" si="278"/>
        <v>0</v>
      </c>
    </row>
    <row r="237" spans="1:26" x14ac:dyDescent="0.3">
      <c r="A237" s="7"/>
      <c r="B237" s="56"/>
      <c r="C237" s="82" t="s">
        <v>207</v>
      </c>
      <c r="D237" s="103"/>
      <c r="E237" s="103"/>
      <c r="F237" s="73"/>
      <c r="G237" s="134">
        <f>SUM(G223:G236)</f>
        <v>75</v>
      </c>
      <c r="H237" s="134">
        <f t="shared" ref="H237" si="295">SUM(H223:H236)</f>
        <v>9</v>
      </c>
      <c r="I237" s="134">
        <f t="shared" ref="I237" si="296">SUM(I223:I236)</f>
        <v>66.5</v>
      </c>
      <c r="J237" s="134">
        <f t="shared" ref="J237" si="297">SUM(J223:J236)</f>
        <v>1</v>
      </c>
      <c r="K237" s="134">
        <f t="shared" ref="K237" si="298">SUM(K223:K236)</f>
        <v>1</v>
      </c>
      <c r="L237" s="134">
        <f t="shared" ref="L237" si="299">SUM(L223:L236)</f>
        <v>0</v>
      </c>
      <c r="M237" s="139">
        <f t="shared" ref="M237" si="300">SUM(M223:M236)</f>
        <v>170</v>
      </c>
      <c r="N237" s="125"/>
      <c r="O237" s="125"/>
      <c r="P237" s="139"/>
      <c r="Q237" s="134">
        <f t="shared" ref="Q237" si="301">SUM(Q223:Q236)</f>
        <v>0</v>
      </c>
      <c r="R237" s="136">
        <f t="shared" ref="R237" si="302">SUM(R223:R236)</f>
        <v>0</v>
      </c>
      <c r="S237" s="134">
        <f t="shared" ref="S237" si="303">SUM(S223:S236)</f>
        <v>0</v>
      </c>
      <c r="T237" s="139">
        <f t="shared" ref="T237" si="304">SUM(T223:T236)</f>
        <v>0</v>
      </c>
      <c r="U237" s="134">
        <f t="shared" ref="U237" si="305">SUM(U223:U236)</f>
        <v>0</v>
      </c>
      <c r="V237" s="164">
        <f t="shared" ref="V237" si="306">SUM(V223:V236)</f>
        <v>0</v>
      </c>
      <c r="W237" s="63" t="s">
        <v>376</v>
      </c>
    </row>
    <row r="238" spans="1:26" x14ac:dyDescent="0.3">
      <c r="A238" s="7"/>
      <c r="B238" s="56"/>
      <c r="C238" s="82" t="s">
        <v>380</v>
      </c>
      <c r="D238" s="106"/>
      <c r="E238" s="107"/>
      <c r="F238" s="73"/>
      <c r="G238" s="137">
        <f>G237</f>
        <v>75</v>
      </c>
      <c r="H238" s="137">
        <f t="shared" ref="H238" si="307">H237</f>
        <v>9</v>
      </c>
      <c r="I238" s="137">
        <f t="shared" ref="I238" si="308">I237</f>
        <v>66.5</v>
      </c>
      <c r="J238" s="137">
        <f t="shared" ref="J238" si="309">J237</f>
        <v>1</v>
      </c>
      <c r="K238" s="137">
        <f t="shared" ref="K238" si="310">K237</f>
        <v>1</v>
      </c>
      <c r="L238" s="137">
        <f t="shared" ref="L238" si="311">L237</f>
        <v>0</v>
      </c>
      <c r="M238" s="139">
        <f t="shared" ref="M238" si="312">M237</f>
        <v>170</v>
      </c>
      <c r="N238" s="125"/>
      <c r="O238" s="125"/>
      <c r="P238" s="140"/>
      <c r="Q238" s="137">
        <f t="shared" ref="Q238" si="313">Q237</f>
        <v>0</v>
      </c>
      <c r="R238" s="138">
        <f t="shared" ref="R238" si="314">R237</f>
        <v>0</v>
      </c>
      <c r="S238" s="137">
        <f t="shared" ref="S238" si="315">S237</f>
        <v>0</v>
      </c>
      <c r="T238" s="140">
        <f t="shared" ref="T238" si="316">T237</f>
        <v>0</v>
      </c>
      <c r="U238" s="137">
        <f t="shared" ref="U238" si="317">U237</f>
        <v>0</v>
      </c>
      <c r="V238" s="164">
        <f t="shared" ref="V238" si="318">V237</f>
        <v>0</v>
      </c>
      <c r="W238" s="63"/>
    </row>
    <row r="239" spans="1:26" x14ac:dyDescent="0.3">
      <c r="A239" s="7"/>
      <c r="B239" s="58">
        <v>208</v>
      </c>
      <c r="C239" s="13">
        <v>42151</v>
      </c>
      <c r="D239" s="47" t="s">
        <v>84</v>
      </c>
      <c r="E239" s="47" t="s">
        <v>84</v>
      </c>
      <c r="F239" s="27"/>
      <c r="G239" s="148">
        <v>8</v>
      </c>
      <c r="H239" s="37">
        <f t="shared" si="279"/>
        <v>0.5</v>
      </c>
      <c r="I239" s="15">
        <f t="shared" si="273"/>
        <v>7.5</v>
      </c>
      <c r="J239" s="11">
        <f t="shared" si="274"/>
        <v>0</v>
      </c>
      <c r="K239" s="37">
        <f t="shared" si="275"/>
        <v>0</v>
      </c>
      <c r="L239" s="37">
        <f t="shared" si="276"/>
        <v>0</v>
      </c>
      <c r="M239" s="133">
        <f t="shared" si="277"/>
        <v>0</v>
      </c>
      <c r="N239" s="113"/>
      <c r="O239" s="113"/>
      <c r="P239" s="142"/>
      <c r="Q239" s="37"/>
      <c r="R239" s="115"/>
      <c r="S239" s="46"/>
      <c r="T239" s="121"/>
      <c r="U239" s="46"/>
      <c r="V239" s="163"/>
      <c r="W239" s="45"/>
      <c r="X239" s="102">
        <v>8</v>
      </c>
      <c r="Y239" s="145"/>
      <c r="Z239" s="145">
        <f t="shared" si="278"/>
        <v>0</v>
      </c>
    </row>
    <row r="240" spans="1:26" x14ac:dyDescent="0.3">
      <c r="A240" s="7"/>
      <c r="B240" s="58">
        <v>209</v>
      </c>
      <c r="C240" s="13">
        <v>42152</v>
      </c>
      <c r="D240" s="196" t="s">
        <v>190</v>
      </c>
      <c r="E240" s="197"/>
      <c r="F240" s="27"/>
      <c r="G240" s="148"/>
      <c r="H240" s="37"/>
      <c r="I240" s="15"/>
      <c r="J240" s="11"/>
      <c r="K240" s="37"/>
      <c r="L240" s="37"/>
      <c r="M240" s="133">
        <f t="shared" si="277"/>
        <v>0</v>
      </c>
      <c r="N240" s="113"/>
      <c r="O240" s="113"/>
      <c r="P240" s="142"/>
      <c r="Q240" s="37"/>
      <c r="R240" s="115"/>
      <c r="S240" s="46"/>
      <c r="T240" s="121"/>
      <c r="U240" s="46"/>
      <c r="V240" s="163"/>
      <c r="W240" s="45"/>
      <c r="X240" s="102"/>
      <c r="Y240" s="145"/>
      <c r="Z240" s="145">
        <f t="shared" si="278"/>
        <v>0</v>
      </c>
    </row>
    <row r="241" spans="1:26" x14ac:dyDescent="0.3">
      <c r="A241" s="7"/>
      <c r="B241" s="58">
        <v>210</v>
      </c>
      <c r="C241" s="13">
        <v>42153</v>
      </c>
      <c r="D241" s="49" t="s">
        <v>120</v>
      </c>
      <c r="E241" s="49" t="s">
        <v>120</v>
      </c>
      <c r="F241" s="27"/>
      <c r="G241" s="148"/>
      <c r="H241" s="37">
        <f t="shared" si="279"/>
        <v>0.5</v>
      </c>
      <c r="I241" s="15"/>
      <c r="J241" s="11"/>
      <c r="K241" s="37"/>
      <c r="L241" s="37"/>
      <c r="M241" s="133">
        <f t="shared" si="277"/>
        <v>0</v>
      </c>
      <c r="N241" s="113"/>
      <c r="O241" s="113"/>
      <c r="P241" s="142"/>
      <c r="Q241" s="37"/>
      <c r="R241" s="115"/>
      <c r="S241" s="46"/>
      <c r="T241" s="121"/>
      <c r="U241" s="46"/>
      <c r="V241" s="163"/>
      <c r="W241" s="45"/>
      <c r="X241" s="102">
        <v>9</v>
      </c>
      <c r="Y241" s="145">
        <f>IF((X241&gt;=10),(X241-9),(X241-8.5))</f>
        <v>0.5</v>
      </c>
      <c r="Z241" s="145">
        <f t="shared" si="278"/>
        <v>85</v>
      </c>
    </row>
    <row r="242" spans="1:26" x14ac:dyDescent="0.3">
      <c r="A242" s="7"/>
      <c r="B242" s="58">
        <v>211</v>
      </c>
      <c r="C242" s="13">
        <v>42154</v>
      </c>
      <c r="D242" s="47" t="s">
        <v>84</v>
      </c>
      <c r="E242" s="47" t="s">
        <v>84</v>
      </c>
      <c r="F242" s="27"/>
      <c r="G242" s="148">
        <v>9</v>
      </c>
      <c r="H242" s="37">
        <f t="shared" si="279"/>
        <v>1.5</v>
      </c>
      <c r="I242" s="15">
        <f t="shared" si="273"/>
        <v>7.5</v>
      </c>
      <c r="J242" s="11">
        <f t="shared" si="274"/>
        <v>0</v>
      </c>
      <c r="K242" s="37">
        <f t="shared" si="275"/>
        <v>0</v>
      </c>
      <c r="L242" s="37">
        <f t="shared" si="276"/>
        <v>0</v>
      </c>
      <c r="M242" s="133">
        <f t="shared" si="277"/>
        <v>0</v>
      </c>
      <c r="N242" s="113"/>
      <c r="O242" s="113"/>
      <c r="P242" s="142"/>
      <c r="Q242" s="37"/>
      <c r="R242" s="115"/>
      <c r="S242" s="46"/>
      <c r="T242" s="121"/>
      <c r="U242" s="46"/>
      <c r="V242" s="163"/>
      <c r="W242" s="45"/>
      <c r="X242" s="102">
        <v>9</v>
      </c>
      <c r="Y242" s="145">
        <f>IF((X242&gt;=10),(X242-9),(X242-8.5))</f>
        <v>0.5</v>
      </c>
      <c r="Z242" s="145">
        <f t="shared" si="278"/>
        <v>85</v>
      </c>
    </row>
    <row r="243" spans="1:26" x14ac:dyDescent="0.3">
      <c r="A243" s="7"/>
      <c r="B243" s="58">
        <v>212</v>
      </c>
      <c r="C243" s="13">
        <v>42155</v>
      </c>
      <c r="D243" s="47" t="s">
        <v>84</v>
      </c>
      <c r="E243" s="47" t="s">
        <v>84</v>
      </c>
      <c r="F243" s="27"/>
      <c r="G243" s="148">
        <v>9</v>
      </c>
      <c r="H243" s="37">
        <f t="shared" si="279"/>
        <v>1.5</v>
      </c>
      <c r="I243" s="15">
        <f t="shared" si="273"/>
        <v>7.5</v>
      </c>
      <c r="J243" s="11">
        <f t="shared" si="274"/>
        <v>0</v>
      </c>
      <c r="K243" s="37">
        <f t="shared" si="275"/>
        <v>0</v>
      </c>
      <c r="L243" s="37">
        <f t="shared" si="276"/>
        <v>0</v>
      </c>
      <c r="M243" s="133">
        <f t="shared" si="277"/>
        <v>0</v>
      </c>
      <c r="N243" s="113"/>
      <c r="O243" s="113"/>
      <c r="P243" s="142"/>
      <c r="Q243" s="37"/>
      <c r="R243" s="115"/>
      <c r="S243" s="46"/>
      <c r="T243" s="121"/>
      <c r="U243" s="46"/>
      <c r="V243" s="163"/>
      <c r="W243" s="45"/>
      <c r="X243" s="102">
        <v>9</v>
      </c>
      <c r="Y243" s="145">
        <f>IF((X243&gt;=10),(X243-9),(X243-8.5))</f>
        <v>0.5</v>
      </c>
      <c r="Z243" s="145">
        <f t="shared" si="278"/>
        <v>85</v>
      </c>
    </row>
    <row r="244" spans="1:26" x14ac:dyDescent="0.3">
      <c r="A244" s="25" t="s">
        <v>242</v>
      </c>
      <c r="B244" s="58">
        <v>213</v>
      </c>
      <c r="C244" s="13">
        <v>42156</v>
      </c>
      <c r="D244" s="47" t="s">
        <v>84</v>
      </c>
      <c r="E244" s="47" t="s">
        <v>84</v>
      </c>
      <c r="F244" s="27"/>
      <c r="G244" s="148">
        <v>9</v>
      </c>
      <c r="H244" s="37">
        <f t="shared" si="279"/>
        <v>1.5</v>
      </c>
      <c r="I244" s="15">
        <f t="shared" ref="I244:I275" si="319">IF((G244="？"),"?",(G244-H244))</f>
        <v>7.5</v>
      </c>
      <c r="J244" s="11">
        <f t="shared" ref="J244:J275" si="320">IF(I244-8&lt;0,0,(I244-8))</f>
        <v>0</v>
      </c>
      <c r="K244" s="37">
        <f t="shared" ref="K244:K275" si="321">IF(2&lt;J244,2,J244)</f>
        <v>0</v>
      </c>
      <c r="L244" s="37">
        <f t="shared" ref="L244:L275" si="322">J244-K244</f>
        <v>0</v>
      </c>
      <c r="M244" s="133">
        <f>IF(K244="?",0,ROUND(129*4/3*K244+129*5/3*L244,0))</f>
        <v>0</v>
      </c>
      <c r="N244" s="113"/>
      <c r="O244" s="113"/>
      <c r="P244" s="142"/>
      <c r="Q244" s="37"/>
      <c r="R244" s="115"/>
      <c r="S244" s="46"/>
      <c r="T244" s="121"/>
      <c r="U244" s="46"/>
      <c r="V244" s="163"/>
      <c r="W244" s="45"/>
      <c r="X244" s="102">
        <v>9</v>
      </c>
      <c r="Y244" s="145">
        <f>IF((X244&gt;=10),(X244-9),(X244-8.5))</f>
        <v>0.5</v>
      </c>
      <c r="Z244" s="145">
        <f>ROUND(Y244*4/3*129,0)</f>
        <v>86</v>
      </c>
    </row>
    <row r="245" spans="1:26" x14ac:dyDescent="0.3">
      <c r="A245" s="7" t="s">
        <v>243</v>
      </c>
      <c r="B245" s="58">
        <v>214</v>
      </c>
      <c r="C245" s="13">
        <v>42157</v>
      </c>
      <c r="D245" s="47" t="s">
        <v>84</v>
      </c>
      <c r="E245" s="47" t="s">
        <v>84</v>
      </c>
      <c r="F245" s="27"/>
      <c r="G245" s="148">
        <v>10</v>
      </c>
      <c r="H245" s="37">
        <f t="shared" si="279"/>
        <v>1.5</v>
      </c>
      <c r="I245" s="15">
        <f t="shared" si="319"/>
        <v>8.5</v>
      </c>
      <c r="J245" s="11">
        <f t="shared" si="320"/>
        <v>0.5</v>
      </c>
      <c r="K245" s="37">
        <f t="shared" si="321"/>
        <v>0.5</v>
      </c>
      <c r="L245" s="37">
        <f t="shared" si="322"/>
        <v>0</v>
      </c>
      <c r="M245" s="133">
        <f t="shared" ref="M245:M277" si="323">IF(K245="?",0,ROUND(129*4/3*K245+129*5/3*L245,0))</f>
        <v>86</v>
      </c>
      <c r="N245" s="113"/>
      <c r="O245" s="113"/>
      <c r="P245" s="142"/>
      <c r="Q245" s="37"/>
      <c r="R245" s="115"/>
      <c r="S245" s="46"/>
      <c r="T245" s="121"/>
      <c r="U245" s="46"/>
      <c r="V245" s="163"/>
      <c r="W245" s="45"/>
      <c r="X245" s="102">
        <v>10</v>
      </c>
      <c r="Y245" s="145">
        <f t="shared" ref="Y245:Y314" si="324">IF((X245&gt;=10),(X245-9),(X245-8.5))</f>
        <v>1</v>
      </c>
      <c r="Z245" s="145">
        <f t="shared" ref="Z245:Z277" si="325">ROUND(Y245*4/3*129,0)</f>
        <v>172</v>
      </c>
    </row>
    <row r="246" spans="1:26" x14ac:dyDescent="0.3">
      <c r="A246" s="7" t="s">
        <v>244</v>
      </c>
      <c r="B246" s="58">
        <v>215</v>
      </c>
      <c r="C246" s="13">
        <v>42158</v>
      </c>
      <c r="D246" s="47" t="s">
        <v>84</v>
      </c>
      <c r="E246" s="47" t="s">
        <v>84</v>
      </c>
      <c r="F246" s="27"/>
      <c r="G246" s="148">
        <v>9</v>
      </c>
      <c r="H246" s="37">
        <f t="shared" si="279"/>
        <v>1.5</v>
      </c>
      <c r="I246" s="15">
        <f t="shared" si="319"/>
        <v>7.5</v>
      </c>
      <c r="J246" s="11">
        <f t="shared" si="320"/>
        <v>0</v>
      </c>
      <c r="K246" s="37">
        <f t="shared" si="321"/>
        <v>0</v>
      </c>
      <c r="L246" s="37">
        <f t="shared" si="322"/>
        <v>0</v>
      </c>
      <c r="M246" s="133">
        <f t="shared" si="323"/>
        <v>0</v>
      </c>
      <c r="N246" s="113"/>
      <c r="O246" s="113"/>
      <c r="P246" s="142"/>
      <c r="Q246" s="37"/>
      <c r="R246" s="115"/>
      <c r="S246" s="46"/>
      <c r="T246" s="121"/>
      <c r="U246" s="46"/>
      <c r="V246" s="163"/>
      <c r="W246" s="45"/>
      <c r="X246" s="102">
        <v>9</v>
      </c>
      <c r="Y246" s="145">
        <f t="shared" si="324"/>
        <v>0.5</v>
      </c>
      <c r="Z246" s="145">
        <f t="shared" si="325"/>
        <v>86</v>
      </c>
    </row>
    <row r="247" spans="1:26" x14ac:dyDescent="0.3">
      <c r="A247" s="7" t="s">
        <v>245</v>
      </c>
      <c r="B247" s="58">
        <v>216</v>
      </c>
      <c r="C247" s="13">
        <v>42159</v>
      </c>
      <c r="D247" s="49" t="s">
        <v>120</v>
      </c>
      <c r="E247" s="49" t="s">
        <v>120</v>
      </c>
      <c r="F247" s="29"/>
      <c r="G247" s="148"/>
      <c r="H247" s="37"/>
      <c r="I247" s="15"/>
      <c r="J247" s="11"/>
      <c r="K247" s="37"/>
      <c r="L247" s="37"/>
      <c r="M247" s="133">
        <f t="shared" si="323"/>
        <v>0</v>
      </c>
      <c r="N247" s="113"/>
      <c r="O247" s="113"/>
      <c r="P247" s="142"/>
      <c r="Q247" s="37"/>
      <c r="R247" s="115"/>
      <c r="S247" s="46"/>
      <c r="T247" s="121"/>
      <c r="U247" s="46"/>
      <c r="V247" s="163"/>
      <c r="W247" s="45"/>
      <c r="X247" s="102">
        <v>8</v>
      </c>
      <c r="Y247" s="145"/>
      <c r="Z247" s="145">
        <f t="shared" si="325"/>
        <v>0</v>
      </c>
    </row>
    <row r="248" spans="1:26" x14ac:dyDescent="0.3">
      <c r="A248" s="198"/>
      <c r="B248" s="58">
        <v>217</v>
      </c>
      <c r="C248" s="13">
        <v>42160</v>
      </c>
      <c r="D248" s="47" t="s">
        <v>84</v>
      </c>
      <c r="E248" s="47" t="s">
        <v>84</v>
      </c>
      <c r="F248" s="27"/>
      <c r="G248" s="148">
        <v>9</v>
      </c>
      <c r="H248" s="37">
        <f t="shared" si="279"/>
        <v>1.5</v>
      </c>
      <c r="I248" s="15">
        <f t="shared" si="319"/>
        <v>7.5</v>
      </c>
      <c r="J248" s="11">
        <f t="shared" si="320"/>
        <v>0</v>
      </c>
      <c r="K248" s="37">
        <f t="shared" si="321"/>
        <v>0</v>
      </c>
      <c r="L248" s="37">
        <f t="shared" si="322"/>
        <v>0</v>
      </c>
      <c r="M248" s="133">
        <f t="shared" si="323"/>
        <v>0</v>
      </c>
      <c r="N248" s="113"/>
      <c r="O248" s="113"/>
      <c r="P248" s="142"/>
      <c r="Q248" s="37"/>
      <c r="R248" s="115"/>
      <c r="S248" s="46"/>
      <c r="T248" s="121"/>
      <c r="U248" s="46"/>
      <c r="V248" s="163"/>
      <c r="W248" s="45"/>
      <c r="X248" s="102">
        <v>9</v>
      </c>
      <c r="Y248" s="145">
        <f t="shared" si="324"/>
        <v>0.5</v>
      </c>
      <c r="Z248" s="145">
        <f t="shared" si="325"/>
        <v>86</v>
      </c>
    </row>
    <row r="249" spans="1:26" x14ac:dyDescent="0.3">
      <c r="A249" s="198"/>
      <c r="B249" s="58">
        <v>218</v>
      </c>
      <c r="C249" s="13">
        <v>42161</v>
      </c>
      <c r="D249" s="47" t="s">
        <v>84</v>
      </c>
      <c r="E249" s="47" t="s">
        <v>84</v>
      </c>
      <c r="F249" s="27"/>
      <c r="G249" s="148">
        <v>10</v>
      </c>
      <c r="H249" s="37">
        <f t="shared" si="279"/>
        <v>1.5</v>
      </c>
      <c r="I249" s="15">
        <f t="shared" si="319"/>
        <v>8.5</v>
      </c>
      <c r="J249" s="11">
        <f t="shared" si="320"/>
        <v>0.5</v>
      </c>
      <c r="K249" s="37">
        <f t="shared" si="321"/>
        <v>0.5</v>
      </c>
      <c r="L249" s="37">
        <f t="shared" si="322"/>
        <v>0</v>
      </c>
      <c r="M249" s="133">
        <f t="shared" si="323"/>
        <v>86</v>
      </c>
      <c r="N249" s="113"/>
      <c r="O249" s="113"/>
      <c r="P249" s="142"/>
      <c r="Q249" s="37"/>
      <c r="R249" s="115"/>
      <c r="S249" s="46"/>
      <c r="T249" s="121"/>
      <c r="U249" s="46"/>
      <c r="V249" s="163"/>
      <c r="W249" s="45"/>
      <c r="X249" s="102">
        <v>10</v>
      </c>
      <c r="Y249" s="145">
        <f t="shared" si="324"/>
        <v>1</v>
      </c>
      <c r="Z249" s="145">
        <f t="shared" si="325"/>
        <v>172</v>
      </c>
    </row>
    <row r="250" spans="1:26" x14ac:dyDescent="0.3">
      <c r="A250" s="198"/>
      <c r="B250" s="58">
        <v>219</v>
      </c>
      <c r="C250" s="13">
        <v>42162</v>
      </c>
      <c r="D250" s="47" t="s">
        <v>84</v>
      </c>
      <c r="E250" s="47" t="s">
        <v>84</v>
      </c>
      <c r="F250" s="27"/>
      <c r="G250" s="148">
        <v>9</v>
      </c>
      <c r="H250" s="37">
        <f t="shared" si="279"/>
        <v>1.5</v>
      </c>
      <c r="I250" s="15">
        <f t="shared" si="319"/>
        <v>7.5</v>
      </c>
      <c r="J250" s="11">
        <f t="shared" si="320"/>
        <v>0</v>
      </c>
      <c r="K250" s="37">
        <f t="shared" si="321"/>
        <v>0</v>
      </c>
      <c r="L250" s="37">
        <f t="shared" si="322"/>
        <v>0</v>
      </c>
      <c r="M250" s="133">
        <f t="shared" si="323"/>
        <v>0</v>
      </c>
      <c r="N250" s="113"/>
      <c r="O250" s="113"/>
      <c r="P250" s="142"/>
      <c r="Q250" s="37"/>
      <c r="R250" s="115"/>
      <c r="S250" s="46"/>
      <c r="T250" s="121"/>
      <c r="U250" s="46"/>
      <c r="V250" s="163"/>
      <c r="W250" s="45"/>
      <c r="X250" s="102">
        <v>9</v>
      </c>
      <c r="Y250" s="145">
        <f t="shared" si="324"/>
        <v>0.5</v>
      </c>
      <c r="Z250" s="145">
        <f t="shared" si="325"/>
        <v>86</v>
      </c>
    </row>
    <row r="251" spans="1:26" x14ac:dyDescent="0.3">
      <c r="A251" s="198"/>
      <c r="B251" s="58">
        <v>220</v>
      </c>
      <c r="C251" s="13">
        <v>42163</v>
      </c>
      <c r="D251" s="47" t="s">
        <v>84</v>
      </c>
      <c r="E251" s="47" t="s">
        <v>84</v>
      </c>
      <c r="F251" s="27"/>
      <c r="G251" s="148">
        <v>9</v>
      </c>
      <c r="H251" s="37">
        <f t="shared" si="279"/>
        <v>1.5</v>
      </c>
      <c r="I251" s="15">
        <f t="shared" si="319"/>
        <v>7.5</v>
      </c>
      <c r="J251" s="11">
        <f t="shared" si="320"/>
        <v>0</v>
      </c>
      <c r="K251" s="37">
        <f t="shared" si="321"/>
        <v>0</v>
      </c>
      <c r="L251" s="37">
        <f t="shared" si="322"/>
        <v>0</v>
      </c>
      <c r="M251" s="133">
        <f t="shared" si="323"/>
        <v>0</v>
      </c>
      <c r="N251" s="113"/>
      <c r="O251" s="113"/>
      <c r="P251" s="142"/>
      <c r="Q251" s="37"/>
      <c r="R251" s="115"/>
      <c r="S251" s="46"/>
      <c r="T251" s="121"/>
      <c r="U251" s="46"/>
      <c r="V251" s="163"/>
      <c r="W251" s="45"/>
      <c r="X251" s="102">
        <v>9</v>
      </c>
      <c r="Y251" s="145">
        <f t="shared" si="324"/>
        <v>0.5</v>
      </c>
      <c r="Z251" s="145">
        <f t="shared" si="325"/>
        <v>86</v>
      </c>
    </row>
    <row r="252" spans="1:26" x14ac:dyDescent="0.3">
      <c r="B252" s="58">
        <v>221</v>
      </c>
      <c r="C252" s="13">
        <v>42164</v>
      </c>
      <c r="D252" s="47" t="s">
        <v>84</v>
      </c>
      <c r="E252" s="47" t="s">
        <v>84</v>
      </c>
      <c r="F252" s="27"/>
      <c r="G252" s="148">
        <v>9</v>
      </c>
      <c r="H252" s="37">
        <f t="shared" si="279"/>
        <v>1.5</v>
      </c>
      <c r="I252" s="15">
        <f t="shared" si="319"/>
        <v>7.5</v>
      </c>
      <c r="J252" s="11">
        <f t="shared" si="320"/>
        <v>0</v>
      </c>
      <c r="K252" s="37">
        <f t="shared" si="321"/>
        <v>0</v>
      </c>
      <c r="L252" s="37">
        <f t="shared" si="322"/>
        <v>0</v>
      </c>
      <c r="M252" s="133">
        <f t="shared" si="323"/>
        <v>0</v>
      </c>
      <c r="N252" s="37">
        <v>0.5</v>
      </c>
      <c r="O252" s="37">
        <v>0</v>
      </c>
      <c r="P252" s="37">
        <f>ROUND(N252*1/3*129+O252*2/3*129,0)</f>
        <v>22</v>
      </c>
      <c r="Q252" s="37"/>
      <c r="R252" s="115"/>
      <c r="S252" s="46"/>
      <c r="T252" s="121"/>
      <c r="U252" s="46"/>
      <c r="V252" s="163"/>
      <c r="W252" s="45"/>
      <c r="X252" s="102">
        <v>9</v>
      </c>
      <c r="Y252" s="145">
        <f t="shared" si="324"/>
        <v>0.5</v>
      </c>
      <c r="Z252" s="145">
        <f t="shared" si="325"/>
        <v>86</v>
      </c>
    </row>
    <row r="253" spans="1:26" x14ac:dyDescent="0.3">
      <c r="A253" s="7"/>
      <c r="B253" s="56"/>
      <c r="C253" s="82" t="s">
        <v>189</v>
      </c>
      <c r="D253" s="103"/>
      <c r="E253" s="103"/>
      <c r="F253" s="73"/>
      <c r="G253" s="134">
        <f>SUM(G239:G252)</f>
        <v>100</v>
      </c>
      <c r="H253" s="134">
        <f t="shared" ref="H253:V253" si="326">SUM(H239:H252)</f>
        <v>16</v>
      </c>
      <c r="I253" s="134">
        <f t="shared" si="326"/>
        <v>84.5</v>
      </c>
      <c r="J253" s="134">
        <f t="shared" si="326"/>
        <v>1</v>
      </c>
      <c r="K253" s="134">
        <f t="shared" si="326"/>
        <v>1</v>
      </c>
      <c r="L253" s="134">
        <f t="shared" si="326"/>
        <v>0</v>
      </c>
      <c r="M253" s="139">
        <f t="shared" si="326"/>
        <v>172</v>
      </c>
      <c r="N253" s="126">
        <f t="shared" si="326"/>
        <v>0.5</v>
      </c>
      <c r="O253" s="126">
        <f t="shared" si="326"/>
        <v>0</v>
      </c>
      <c r="P253" s="116">
        <f t="shared" si="326"/>
        <v>22</v>
      </c>
      <c r="Q253" s="134">
        <f t="shared" si="326"/>
        <v>0</v>
      </c>
      <c r="R253" s="136">
        <f t="shared" si="326"/>
        <v>0</v>
      </c>
      <c r="S253" s="134">
        <f t="shared" si="326"/>
        <v>0</v>
      </c>
      <c r="T253" s="139">
        <f t="shared" si="326"/>
        <v>0</v>
      </c>
      <c r="U253" s="134">
        <f t="shared" si="326"/>
        <v>0</v>
      </c>
      <c r="V253" s="164">
        <f t="shared" si="326"/>
        <v>0</v>
      </c>
      <c r="W253" s="63" t="s">
        <v>376</v>
      </c>
    </row>
    <row r="254" spans="1:26" x14ac:dyDescent="0.3">
      <c r="A254" s="7"/>
      <c r="B254" s="112"/>
      <c r="C254" s="82" t="s">
        <v>380</v>
      </c>
      <c r="D254" s="106"/>
      <c r="E254" s="107"/>
      <c r="F254" s="73"/>
      <c r="G254" s="137">
        <f>G253</f>
        <v>100</v>
      </c>
      <c r="H254" s="137">
        <f t="shared" ref="H254:V254" si="327">H253</f>
        <v>16</v>
      </c>
      <c r="I254" s="137">
        <f t="shared" si="327"/>
        <v>84.5</v>
      </c>
      <c r="J254" s="137">
        <f t="shared" si="327"/>
        <v>1</v>
      </c>
      <c r="K254" s="137">
        <f t="shared" si="327"/>
        <v>1</v>
      </c>
      <c r="L254" s="137">
        <f t="shared" si="327"/>
        <v>0</v>
      </c>
      <c r="M254" s="139">
        <f t="shared" si="327"/>
        <v>172</v>
      </c>
      <c r="N254" s="126">
        <f>N253</f>
        <v>0.5</v>
      </c>
      <c r="O254" s="126">
        <f t="shared" ref="O254" si="328">O253</f>
        <v>0</v>
      </c>
      <c r="P254" s="116">
        <f t="shared" ref="P254" si="329">P253</f>
        <v>22</v>
      </c>
      <c r="Q254" s="137">
        <f t="shared" si="327"/>
        <v>0</v>
      </c>
      <c r="R254" s="138">
        <f t="shared" si="327"/>
        <v>0</v>
      </c>
      <c r="S254" s="137">
        <f t="shared" si="327"/>
        <v>0</v>
      </c>
      <c r="T254" s="140">
        <f t="shared" si="327"/>
        <v>0</v>
      </c>
      <c r="U254" s="137">
        <f t="shared" si="327"/>
        <v>0</v>
      </c>
      <c r="V254" s="164">
        <f t="shared" si="327"/>
        <v>0</v>
      </c>
      <c r="W254" s="63"/>
    </row>
    <row r="255" spans="1:26" x14ac:dyDescent="0.3">
      <c r="A255" s="7"/>
      <c r="B255" s="56">
        <v>222</v>
      </c>
      <c r="C255" s="13">
        <v>42165</v>
      </c>
      <c r="D255" s="49" t="s">
        <v>120</v>
      </c>
      <c r="E255" s="49" t="s">
        <v>120</v>
      </c>
      <c r="F255" s="29"/>
      <c r="G255" s="148"/>
      <c r="H255" s="37"/>
      <c r="I255" s="15"/>
      <c r="J255" s="11"/>
      <c r="K255" s="37"/>
      <c r="L255" s="37"/>
      <c r="M255" s="133">
        <f t="shared" si="323"/>
        <v>0</v>
      </c>
      <c r="N255" s="113"/>
      <c r="O255" s="113"/>
      <c r="P255" s="142"/>
      <c r="Q255" s="37"/>
      <c r="R255" s="115"/>
      <c r="S255" s="46"/>
      <c r="T255" s="121"/>
      <c r="U255" s="46"/>
      <c r="V255" s="163"/>
      <c r="W255" s="45"/>
      <c r="X255" s="102">
        <v>8</v>
      </c>
      <c r="Y255" s="145"/>
      <c r="Z255" s="145">
        <f t="shared" si="325"/>
        <v>0</v>
      </c>
    </row>
    <row r="256" spans="1:26" x14ac:dyDescent="0.3">
      <c r="A256" s="7"/>
      <c r="B256" s="58">
        <v>223</v>
      </c>
      <c r="C256" s="13">
        <v>42166</v>
      </c>
      <c r="D256" s="47" t="s">
        <v>84</v>
      </c>
      <c r="E256" s="47" t="s">
        <v>84</v>
      </c>
      <c r="F256" s="27"/>
      <c r="G256" s="148">
        <v>8</v>
      </c>
      <c r="H256" s="37">
        <f t="shared" si="279"/>
        <v>0.5</v>
      </c>
      <c r="I256" s="15">
        <f t="shared" si="319"/>
        <v>7.5</v>
      </c>
      <c r="J256" s="11">
        <f t="shared" si="320"/>
        <v>0</v>
      </c>
      <c r="K256" s="37">
        <f t="shared" si="321"/>
        <v>0</v>
      </c>
      <c r="L256" s="37">
        <f t="shared" si="322"/>
        <v>0</v>
      </c>
      <c r="M256" s="133">
        <f t="shared" si="323"/>
        <v>0</v>
      </c>
      <c r="N256" s="113"/>
      <c r="O256" s="113"/>
      <c r="P256" s="142"/>
      <c r="Q256" s="37"/>
      <c r="R256" s="115"/>
      <c r="S256" s="46"/>
      <c r="T256" s="121"/>
      <c r="U256" s="46"/>
      <c r="V256" s="163"/>
      <c r="W256" s="45"/>
      <c r="X256" s="102">
        <v>8</v>
      </c>
      <c r="Y256" s="145"/>
      <c r="Z256" s="145">
        <f t="shared" si="325"/>
        <v>0</v>
      </c>
    </row>
    <row r="257" spans="1:26" x14ac:dyDescent="0.3">
      <c r="A257" s="7"/>
      <c r="B257" s="56">
        <v>224</v>
      </c>
      <c r="C257" s="13">
        <v>42167</v>
      </c>
      <c r="D257" s="47" t="s">
        <v>84</v>
      </c>
      <c r="E257" s="47" t="s">
        <v>84</v>
      </c>
      <c r="F257" s="27"/>
      <c r="G257" s="148">
        <v>9</v>
      </c>
      <c r="H257" s="37">
        <f t="shared" si="279"/>
        <v>1.5</v>
      </c>
      <c r="I257" s="15">
        <f t="shared" si="319"/>
        <v>7.5</v>
      </c>
      <c r="J257" s="11">
        <f t="shared" si="320"/>
        <v>0</v>
      </c>
      <c r="K257" s="37">
        <f t="shared" si="321"/>
        <v>0</v>
      </c>
      <c r="L257" s="37">
        <f t="shared" si="322"/>
        <v>0</v>
      </c>
      <c r="M257" s="133">
        <f t="shared" si="323"/>
        <v>0</v>
      </c>
      <c r="N257" s="113"/>
      <c r="O257" s="113"/>
      <c r="P257" s="142"/>
      <c r="Q257" s="37"/>
      <c r="R257" s="115"/>
      <c r="S257" s="46"/>
      <c r="T257" s="121"/>
      <c r="U257" s="46"/>
      <c r="V257" s="163"/>
      <c r="W257" s="45"/>
      <c r="X257" s="102">
        <v>9</v>
      </c>
      <c r="Y257" s="145">
        <f t="shared" si="324"/>
        <v>0.5</v>
      </c>
      <c r="Z257" s="145">
        <f t="shared" si="325"/>
        <v>86</v>
      </c>
    </row>
    <row r="258" spans="1:26" x14ac:dyDescent="0.3">
      <c r="A258" s="7"/>
      <c r="B258" s="58">
        <v>225</v>
      </c>
      <c r="C258" s="13">
        <v>42168</v>
      </c>
      <c r="D258" s="47" t="s">
        <v>84</v>
      </c>
      <c r="E258" s="47" t="s">
        <v>84</v>
      </c>
      <c r="F258" s="27"/>
      <c r="G258" s="148">
        <v>9</v>
      </c>
      <c r="H258" s="37">
        <f t="shared" si="279"/>
        <v>1.5</v>
      </c>
      <c r="I258" s="15">
        <f t="shared" si="319"/>
        <v>7.5</v>
      </c>
      <c r="J258" s="11">
        <f t="shared" si="320"/>
        <v>0</v>
      </c>
      <c r="K258" s="37">
        <f t="shared" si="321"/>
        <v>0</v>
      </c>
      <c r="L258" s="37">
        <f t="shared" si="322"/>
        <v>0</v>
      </c>
      <c r="M258" s="133">
        <f t="shared" si="323"/>
        <v>0</v>
      </c>
      <c r="N258" s="113"/>
      <c r="O258" s="113"/>
      <c r="P258" s="142"/>
      <c r="Q258" s="37"/>
      <c r="R258" s="115"/>
      <c r="S258" s="46"/>
      <c r="T258" s="121"/>
      <c r="U258" s="46"/>
      <c r="V258" s="163"/>
      <c r="W258" s="45"/>
      <c r="X258" s="102">
        <v>9</v>
      </c>
      <c r="Y258" s="145">
        <f t="shared" si="324"/>
        <v>0.5</v>
      </c>
      <c r="Z258" s="145">
        <f t="shared" si="325"/>
        <v>86</v>
      </c>
    </row>
    <row r="259" spans="1:26" x14ac:dyDescent="0.3">
      <c r="A259" s="7"/>
      <c r="B259" s="56">
        <v>226</v>
      </c>
      <c r="C259" s="13">
        <v>42169</v>
      </c>
      <c r="D259" s="47" t="s">
        <v>84</v>
      </c>
      <c r="E259" s="47" t="s">
        <v>84</v>
      </c>
      <c r="F259" s="27"/>
      <c r="G259" s="148">
        <v>9</v>
      </c>
      <c r="H259" s="37">
        <f t="shared" si="279"/>
        <v>1.5</v>
      </c>
      <c r="I259" s="15">
        <f t="shared" si="319"/>
        <v>7.5</v>
      </c>
      <c r="J259" s="11">
        <f t="shared" si="320"/>
        <v>0</v>
      </c>
      <c r="K259" s="37">
        <f t="shared" si="321"/>
        <v>0</v>
      </c>
      <c r="L259" s="37">
        <f t="shared" si="322"/>
        <v>0</v>
      </c>
      <c r="M259" s="133">
        <f t="shared" si="323"/>
        <v>0</v>
      </c>
      <c r="N259" s="113"/>
      <c r="O259" s="113"/>
      <c r="P259" s="142"/>
      <c r="Q259" s="37"/>
      <c r="R259" s="115"/>
      <c r="S259" s="46"/>
      <c r="T259" s="121"/>
      <c r="U259" s="46"/>
      <c r="V259" s="163"/>
      <c r="W259" s="45"/>
      <c r="X259" s="102">
        <v>9</v>
      </c>
      <c r="Y259" s="145">
        <f t="shared" si="324"/>
        <v>0.5</v>
      </c>
      <c r="Z259" s="145">
        <f t="shared" si="325"/>
        <v>86</v>
      </c>
    </row>
    <row r="260" spans="1:26" x14ac:dyDescent="0.3">
      <c r="A260" s="7"/>
      <c r="B260" s="58">
        <v>227</v>
      </c>
      <c r="C260" s="13">
        <v>42170</v>
      </c>
      <c r="D260" s="47" t="s">
        <v>84</v>
      </c>
      <c r="E260" s="47" t="s">
        <v>84</v>
      </c>
      <c r="F260" s="27"/>
      <c r="G260" s="148">
        <v>9</v>
      </c>
      <c r="H260" s="37">
        <f t="shared" si="279"/>
        <v>1.5</v>
      </c>
      <c r="I260" s="15">
        <f t="shared" si="319"/>
        <v>7.5</v>
      </c>
      <c r="J260" s="11">
        <f t="shared" si="320"/>
        <v>0</v>
      </c>
      <c r="K260" s="37">
        <f t="shared" si="321"/>
        <v>0</v>
      </c>
      <c r="L260" s="37">
        <f t="shared" si="322"/>
        <v>0</v>
      </c>
      <c r="M260" s="133">
        <f t="shared" si="323"/>
        <v>0</v>
      </c>
      <c r="N260" s="113"/>
      <c r="O260" s="113"/>
      <c r="P260" s="142"/>
      <c r="Q260" s="37"/>
      <c r="R260" s="115"/>
      <c r="S260" s="46"/>
      <c r="T260" s="121"/>
      <c r="U260" s="46"/>
      <c r="V260" s="163"/>
      <c r="W260" s="45"/>
      <c r="X260" s="102">
        <v>9</v>
      </c>
      <c r="Y260" s="145">
        <f t="shared" si="324"/>
        <v>0.5</v>
      </c>
      <c r="Z260" s="145">
        <f t="shared" si="325"/>
        <v>86</v>
      </c>
    </row>
    <row r="261" spans="1:26" x14ac:dyDescent="0.3">
      <c r="A261" s="7"/>
      <c r="B261" s="56">
        <v>228</v>
      </c>
      <c r="C261" s="13">
        <v>42171</v>
      </c>
      <c r="D261" s="47" t="s">
        <v>84</v>
      </c>
      <c r="E261" s="47" t="s">
        <v>84</v>
      </c>
      <c r="F261" s="27"/>
      <c r="G261" s="148">
        <v>9</v>
      </c>
      <c r="H261" s="37">
        <f t="shared" si="279"/>
        <v>1.5</v>
      </c>
      <c r="I261" s="15">
        <f t="shared" si="319"/>
        <v>7.5</v>
      </c>
      <c r="J261" s="11">
        <f t="shared" si="320"/>
        <v>0</v>
      </c>
      <c r="K261" s="37">
        <f t="shared" si="321"/>
        <v>0</v>
      </c>
      <c r="L261" s="37">
        <f t="shared" si="322"/>
        <v>0</v>
      </c>
      <c r="M261" s="133">
        <f t="shared" si="323"/>
        <v>0</v>
      </c>
      <c r="N261" s="113"/>
      <c r="O261" s="113"/>
      <c r="P261" s="142"/>
      <c r="Q261" s="37"/>
      <c r="R261" s="115"/>
      <c r="S261" s="46"/>
      <c r="T261" s="121"/>
      <c r="U261" s="46"/>
      <c r="V261" s="163"/>
      <c r="W261" s="45"/>
      <c r="X261" s="102">
        <v>9</v>
      </c>
      <c r="Y261" s="145">
        <f t="shared" si="324"/>
        <v>0.5</v>
      </c>
      <c r="Z261" s="145">
        <f t="shared" si="325"/>
        <v>86</v>
      </c>
    </row>
    <row r="262" spans="1:26" x14ac:dyDescent="0.3">
      <c r="A262" s="7"/>
      <c r="B262" s="58">
        <v>229</v>
      </c>
      <c r="C262" s="13">
        <v>42172</v>
      </c>
      <c r="D262" s="49" t="s">
        <v>120</v>
      </c>
      <c r="E262" s="49" t="s">
        <v>120</v>
      </c>
      <c r="F262" s="29"/>
      <c r="G262" s="148"/>
      <c r="H262" s="37"/>
      <c r="I262" s="15"/>
      <c r="J262" s="11"/>
      <c r="K262" s="37"/>
      <c r="L262" s="37"/>
      <c r="M262" s="133">
        <f t="shared" si="323"/>
        <v>0</v>
      </c>
      <c r="N262" s="113"/>
      <c r="O262" s="113"/>
      <c r="P262" s="142"/>
      <c r="Q262" s="37"/>
      <c r="R262" s="115"/>
      <c r="S262" s="46"/>
      <c r="T262" s="121"/>
      <c r="U262" s="46"/>
      <c r="V262" s="163"/>
      <c r="W262" s="45"/>
      <c r="X262" s="102">
        <v>9</v>
      </c>
      <c r="Y262" s="145"/>
      <c r="Z262" s="145">
        <f t="shared" si="325"/>
        <v>0</v>
      </c>
    </row>
    <row r="263" spans="1:26" x14ac:dyDescent="0.3">
      <c r="A263" s="7"/>
      <c r="B263" s="56">
        <v>230</v>
      </c>
      <c r="C263" s="13">
        <v>42173</v>
      </c>
      <c r="D263" s="47" t="s">
        <v>84</v>
      </c>
      <c r="E263" s="47" t="s">
        <v>84</v>
      </c>
      <c r="F263" s="27"/>
      <c r="G263" s="148">
        <v>11.5</v>
      </c>
      <c r="H263" s="37">
        <f t="shared" si="279"/>
        <v>1.5</v>
      </c>
      <c r="I263" s="15">
        <f t="shared" si="319"/>
        <v>10</v>
      </c>
      <c r="J263" s="11">
        <f t="shared" si="320"/>
        <v>2</v>
      </c>
      <c r="K263" s="37">
        <f t="shared" si="321"/>
        <v>2</v>
      </c>
      <c r="L263" s="37">
        <f t="shared" si="322"/>
        <v>0</v>
      </c>
      <c r="M263" s="133">
        <f t="shared" si="323"/>
        <v>344</v>
      </c>
      <c r="N263" s="113"/>
      <c r="O263" s="113"/>
      <c r="P263" s="142"/>
      <c r="Q263" s="37"/>
      <c r="R263" s="115"/>
      <c r="S263" s="46"/>
      <c r="T263" s="121"/>
      <c r="U263" s="46"/>
      <c r="V263" s="163"/>
      <c r="W263" s="45"/>
      <c r="X263" s="102">
        <v>11.5</v>
      </c>
      <c r="Y263" s="145">
        <f t="shared" si="324"/>
        <v>2.5</v>
      </c>
      <c r="Z263" s="145">
        <f t="shared" si="325"/>
        <v>430</v>
      </c>
    </row>
    <row r="264" spans="1:26" x14ac:dyDescent="0.3">
      <c r="A264" s="7"/>
      <c r="B264" s="58">
        <v>231</v>
      </c>
      <c r="C264" s="13">
        <v>42174</v>
      </c>
      <c r="D264" s="47" t="s">
        <v>84</v>
      </c>
      <c r="E264" s="47" t="s">
        <v>84</v>
      </c>
      <c r="F264" s="27"/>
      <c r="G264" s="148">
        <v>12.5</v>
      </c>
      <c r="H264" s="37">
        <f t="shared" si="279"/>
        <v>1.5</v>
      </c>
      <c r="I264" s="15">
        <f t="shared" si="319"/>
        <v>11</v>
      </c>
      <c r="J264" s="11">
        <f t="shared" si="320"/>
        <v>3</v>
      </c>
      <c r="K264" s="37">
        <f t="shared" si="321"/>
        <v>2</v>
      </c>
      <c r="L264" s="37">
        <f t="shared" si="322"/>
        <v>1</v>
      </c>
      <c r="M264" s="133">
        <f t="shared" si="323"/>
        <v>559</v>
      </c>
      <c r="N264" s="113"/>
      <c r="O264" s="113"/>
      <c r="P264" s="142"/>
      <c r="Q264" s="37"/>
      <c r="R264" s="115"/>
      <c r="S264" s="46"/>
      <c r="T264" s="121"/>
      <c r="U264" s="46"/>
      <c r="V264" s="163"/>
      <c r="W264" s="45"/>
      <c r="X264" s="102">
        <v>12.5</v>
      </c>
      <c r="Y264" s="145">
        <f t="shared" si="324"/>
        <v>3.5</v>
      </c>
      <c r="Z264" s="145">
        <f t="shared" si="325"/>
        <v>602</v>
      </c>
    </row>
    <row r="265" spans="1:26" ht="32.4" x14ac:dyDescent="0.3">
      <c r="A265" s="7"/>
      <c r="B265" s="56">
        <v>232</v>
      </c>
      <c r="C265" s="21">
        <v>42175</v>
      </c>
      <c r="D265" s="47" t="s">
        <v>84</v>
      </c>
      <c r="E265" s="47" t="s">
        <v>84</v>
      </c>
      <c r="F265" s="27"/>
      <c r="G265" s="148">
        <v>10</v>
      </c>
      <c r="H265" s="37">
        <f t="shared" si="279"/>
        <v>1.5</v>
      </c>
      <c r="I265" s="15">
        <f t="shared" si="319"/>
        <v>8.5</v>
      </c>
      <c r="J265" s="11">
        <f t="shared" si="320"/>
        <v>0.5</v>
      </c>
      <c r="K265" s="37">
        <f t="shared" si="321"/>
        <v>0.5</v>
      </c>
      <c r="L265" s="37">
        <f t="shared" si="322"/>
        <v>0</v>
      </c>
      <c r="M265" s="133">
        <f t="shared" si="323"/>
        <v>86</v>
      </c>
      <c r="N265" s="113"/>
      <c r="O265" s="113"/>
      <c r="P265" s="142"/>
      <c r="Q265" s="37"/>
      <c r="R265" s="115"/>
      <c r="S265" s="46"/>
      <c r="T265" s="121"/>
      <c r="U265" s="46"/>
      <c r="V265" s="163"/>
      <c r="W265" s="157" t="s">
        <v>389</v>
      </c>
      <c r="X265" s="102">
        <v>10</v>
      </c>
      <c r="Y265" s="145">
        <f t="shared" si="324"/>
        <v>1</v>
      </c>
      <c r="Z265" s="145">
        <f t="shared" si="325"/>
        <v>172</v>
      </c>
    </row>
    <row r="266" spans="1:26" x14ac:dyDescent="0.3">
      <c r="A266" s="7"/>
      <c r="B266" s="58">
        <v>233</v>
      </c>
      <c r="C266" s="13">
        <v>42176</v>
      </c>
      <c r="D266" s="47" t="s">
        <v>84</v>
      </c>
      <c r="E266" s="47" t="s">
        <v>84</v>
      </c>
      <c r="F266" s="27"/>
      <c r="G266" s="148">
        <v>6</v>
      </c>
      <c r="H266" s="37">
        <f t="shared" si="279"/>
        <v>0.5</v>
      </c>
      <c r="I266" s="15">
        <f t="shared" si="319"/>
        <v>5.5</v>
      </c>
      <c r="J266" s="11">
        <f t="shared" si="320"/>
        <v>0</v>
      </c>
      <c r="K266" s="37">
        <f t="shared" si="321"/>
        <v>0</v>
      </c>
      <c r="L266" s="37">
        <f t="shared" si="322"/>
        <v>0</v>
      </c>
      <c r="M266" s="133">
        <f t="shared" si="323"/>
        <v>0</v>
      </c>
      <c r="N266" s="113"/>
      <c r="O266" s="113"/>
      <c r="P266" s="142"/>
      <c r="Q266" s="37"/>
      <c r="R266" s="115"/>
      <c r="S266" s="46"/>
      <c r="T266" s="121"/>
      <c r="U266" s="46"/>
      <c r="V266" s="163"/>
      <c r="W266" s="45"/>
      <c r="X266" s="102">
        <v>6</v>
      </c>
      <c r="Y266" s="145"/>
      <c r="Z266" s="145">
        <f t="shared" si="325"/>
        <v>0</v>
      </c>
    </row>
    <row r="267" spans="1:26" x14ac:dyDescent="0.3">
      <c r="A267" s="7"/>
      <c r="B267" s="56">
        <v>234</v>
      </c>
      <c r="C267" s="13">
        <v>42177</v>
      </c>
      <c r="D267" s="196" t="s">
        <v>43</v>
      </c>
      <c r="E267" s="197"/>
      <c r="F267" s="29"/>
      <c r="G267" s="148"/>
      <c r="H267" s="37"/>
      <c r="I267" s="15"/>
      <c r="J267" s="11"/>
      <c r="K267" s="37"/>
      <c r="L267" s="37"/>
      <c r="M267" s="133">
        <f t="shared" si="323"/>
        <v>0</v>
      </c>
      <c r="N267" s="113"/>
      <c r="O267" s="113"/>
      <c r="P267" s="142"/>
      <c r="Q267" s="37"/>
      <c r="R267" s="115"/>
      <c r="S267" s="46"/>
      <c r="T267" s="121"/>
      <c r="U267" s="46"/>
      <c r="V267" s="163"/>
      <c r="W267" s="45"/>
      <c r="X267" s="102">
        <v>0</v>
      </c>
      <c r="Y267" s="145"/>
      <c r="Z267" s="145">
        <f t="shared" si="325"/>
        <v>0</v>
      </c>
    </row>
    <row r="268" spans="1:26" x14ac:dyDescent="0.3">
      <c r="A268" s="7"/>
      <c r="B268" s="58">
        <v>235</v>
      </c>
      <c r="C268" s="13">
        <v>42178</v>
      </c>
      <c r="D268" s="196" t="s">
        <v>43</v>
      </c>
      <c r="E268" s="197"/>
      <c r="F268" s="29"/>
      <c r="G268" s="148"/>
      <c r="H268" s="37"/>
      <c r="I268" s="15"/>
      <c r="J268" s="11"/>
      <c r="K268" s="37"/>
      <c r="L268" s="37"/>
      <c r="M268" s="133">
        <f t="shared" si="323"/>
        <v>0</v>
      </c>
      <c r="N268" s="113"/>
      <c r="O268" s="113"/>
      <c r="P268" s="142"/>
      <c r="Q268" s="37"/>
      <c r="R268" s="115"/>
      <c r="S268" s="46"/>
      <c r="T268" s="121"/>
      <c r="U268" s="46"/>
      <c r="V268" s="163"/>
      <c r="W268" s="45"/>
      <c r="X268" s="102">
        <v>0</v>
      </c>
      <c r="Y268" s="145"/>
      <c r="Z268" s="145">
        <f t="shared" si="325"/>
        <v>0</v>
      </c>
    </row>
    <row r="269" spans="1:26" x14ac:dyDescent="0.3">
      <c r="A269" s="7"/>
      <c r="B269" s="56"/>
      <c r="C269" s="82" t="s">
        <v>207</v>
      </c>
      <c r="D269" s="103"/>
      <c r="E269" s="103"/>
      <c r="F269" s="73"/>
      <c r="G269" s="134">
        <f t="shared" ref="G269:V269" si="330">SUM(G255:G268)</f>
        <v>93</v>
      </c>
      <c r="H269" s="134">
        <f t="shared" si="330"/>
        <v>13</v>
      </c>
      <c r="I269" s="134">
        <f t="shared" si="330"/>
        <v>80</v>
      </c>
      <c r="J269" s="134">
        <f t="shared" si="330"/>
        <v>5.5</v>
      </c>
      <c r="K269" s="134">
        <f t="shared" si="330"/>
        <v>4.5</v>
      </c>
      <c r="L269" s="134">
        <f t="shared" si="330"/>
        <v>1</v>
      </c>
      <c r="M269" s="139">
        <f t="shared" si="330"/>
        <v>989</v>
      </c>
      <c r="N269" s="126">
        <f t="shared" ref="N269:P269" si="331">SUM(N255:N268)</f>
        <v>0</v>
      </c>
      <c r="O269" s="126">
        <f t="shared" si="331"/>
        <v>0</v>
      </c>
      <c r="P269" s="116">
        <f t="shared" si="331"/>
        <v>0</v>
      </c>
      <c r="Q269" s="134">
        <f t="shared" si="330"/>
        <v>0</v>
      </c>
      <c r="R269" s="136">
        <f t="shared" si="330"/>
        <v>0</v>
      </c>
      <c r="S269" s="134">
        <f t="shared" si="330"/>
        <v>0</v>
      </c>
      <c r="T269" s="139">
        <f t="shared" si="330"/>
        <v>0</v>
      </c>
      <c r="U269" s="134">
        <f t="shared" si="330"/>
        <v>0</v>
      </c>
      <c r="V269" s="164">
        <f t="shared" si="330"/>
        <v>0</v>
      </c>
      <c r="W269" s="63" t="s">
        <v>372</v>
      </c>
    </row>
    <row r="270" spans="1:26" x14ac:dyDescent="0.3">
      <c r="A270" s="7"/>
      <c r="B270" s="56"/>
      <c r="C270" s="82" t="s">
        <v>380</v>
      </c>
      <c r="D270" s="106"/>
      <c r="E270" s="107"/>
      <c r="F270" s="73"/>
      <c r="G270" s="137">
        <f>G269</f>
        <v>93</v>
      </c>
      <c r="H270" s="137">
        <f t="shared" ref="H270" si="332">H269</f>
        <v>13</v>
      </c>
      <c r="I270" s="137">
        <f t="shared" ref="I270" si="333">I269</f>
        <v>80</v>
      </c>
      <c r="J270" s="137">
        <f t="shared" ref="J270" si="334">J269</f>
        <v>5.5</v>
      </c>
      <c r="K270" s="137">
        <f t="shared" ref="K270" si="335">K269</f>
        <v>4.5</v>
      </c>
      <c r="L270" s="137">
        <f t="shared" ref="L270" si="336">L269</f>
        <v>1</v>
      </c>
      <c r="M270" s="139">
        <f t="shared" ref="M270" si="337">M269</f>
        <v>989</v>
      </c>
      <c r="N270" s="126">
        <f>N269</f>
        <v>0</v>
      </c>
      <c r="O270" s="126">
        <f t="shared" ref="O270" si="338">O269</f>
        <v>0</v>
      </c>
      <c r="P270" s="116">
        <f t="shared" ref="P270" si="339">P269</f>
        <v>0</v>
      </c>
      <c r="Q270" s="137">
        <f t="shared" ref="Q270" si="340">Q269</f>
        <v>0</v>
      </c>
      <c r="R270" s="138">
        <f t="shared" ref="R270" si="341">R269</f>
        <v>0</v>
      </c>
      <c r="S270" s="137">
        <f t="shared" ref="S270" si="342">S269</f>
        <v>0</v>
      </c>
      <c r="T270" s="140">
        <f t="shared" ref="T270" si="343">T269</f>
        <v>0</v>
      </c>
      <c r="U270" s="137">
        <f t="shared" ref="U270" si="344">U269</f>
        <v>0</v>
      </c>
      <c r="V270" s="164">
        <f t="shared" ref="V270" si="345">V269</f>
        <v>0</v>
      </c>
      <c r="W270" s="63"/>
    </row>
    <row r="271" spans="1:26" x14ac:dyDescent="0.3">
      <c r="A271" s="7"/>
      <c r="B271" s="56">
        <v>236</v>
      </c>
      <c r="C271" s="13">
        <v>42179</v>
      </c>
      <c r="D271" s="196" t="s">
        <v>43</v>
      </c>
      <c r="E271" s="197"/>
      <c r="F271" s="29"/>
      <c r="G271" s="148"/>
      <c r="H271" s="37"/>
      <c r="I271" s="15"/>
      <c r="J271" s="11"/>
      <c r="K271" s="37"/>
      <c r="L271" s="37"/>
      <c r="M271" s="115">
        <f t="shared" si="323"/>
        <v>0</v>
      </c>
      <c r="N271" s="37"/>
      <c r="O271" s="37"/>
      <c r="P271" s="115"/>
      <c r="Q271" s="37"/>
      <c r="R271" s="115"/>
      <c r="S271" s="46"/>
      <c r="T271" s="121"/>
      <c r="U271" s="46"/>
      <c r="V271" s="163"/>
      <c r="W271" s="45"/>
      <c r="X271" s="102">
        <v>0</v>
      </c>
      <c r="Y271" s="145"/>
      <c r="Z271" s="145">
        <f t="shared" si="325"/>
        <v>0</v>
      </c>
    </row>
    <row r="272" spans="1:26" x14ac:dyDescent="0.3">
      <c r="A272" s="7"/>
      <c r="B272" s="58">
        <v>237</v>
      </c>
      <c r="C272" s="13">
        <v>42180</v>
      </c>
      <c r="D272" s="196" t="s">
        <v>60</v>
      </c>
      <c r="E272" s="197"/>
      <c r="F272" s="29"/>
      <c r="G272" s="148"/>
      <c r="H272" s="37"/>
      <c r="I272" s="15"/>
      <c r="J272" s="11"/>
      <c r="K272" s="37"/>
      <c r="L272" s="37"/>
      <c r="M272" s="115">
        <f t="shared" si="323"/>
        <v>0</v>
      </c>
      <c r="N272" s="37"/>
      <c r="O272" s="37"/>
      <c r="P272" s="115"/>
      <c r="Q272" s="37"/>
      <c r="R272" s="115"/>
      <c r="S272" s="46"/>
      <c r="T272" s="121"/>
      <c r="U272" s="46"/>
      <c r="V272" s="163"/>
      <c r="W272" s="45"/>
      <c r="X272" s="102">
        <v>0</v>
      </c>
      <c r="Y272" s="145"/>
      <c r="Z272" s="145">
        <f t="shared" si="325"/>
        <v>0</v>
      </c>
    </row>
    <row r="273" spans="1:26" x14ac:dyDescent="0.3">
      <c r="A273" s="7"/>
      <c r="B273" s="56">
        <v>238</v>
      </c>
      <c r="C273" s="13">
        <v>42181</v>
      </c>
      <c r="D273" s="196" t="s">
        <v>35</v>
      </c>
      <c r="E273" s="197"/>
      <c r="F273" s="29"/>
      <c r="G273" s="148"/>
      <c r="H273" s="37"/>
      <c r="I273" s="15"/>
      <c r="J273" s="11"/>
      <c r="K273" s="37"/>
      <c r="L273" s="37"/>
      <c r="M273" s="115">
        <f t="shared" si="323"/>
        <v>0</v>
      </c>
      <c r="N273" s="37"/>
      <c r="O273" s="37"/>
      <c r="P273" s="115"/>
      <c r="Q273" s="37"/>
      <c r="R273" s="115"/>
      <c r="S273" s="46"/>
      <c r="T273" s="121"/>
      <c r="U273" s="46"/>
      <c r="V273" s="163"/>
      <c r="W273" s="45"/>
      <c r="X273" s="102">
        <v>0</v>
      </c>
      <c r="Y273" s="145"/>
      <c r="Z273" s="145">
        <f t="shared" si="325"/>
        <v>0</v>
      </c>
    </row>
    <row r="274" spans="1:26" x14ac:dyDescent="0.3">
      <c r="A274" s="7"/>
      <c r="B274" s="58">
        <v>239</v>
      </c>
      <c r="C274" s="13">
        <v>42182</v>
      </c>
      <c r="D274" s="47" t="s">
        <v>84</v>
      </c>
      <c r="E274" s="47" t="s">
        <v>84</v>
      </c>
      <c r="F274" s="27"/>
      <c r="G274" s="148">
        <v>10</v>
      </c>
      <c r="H274" s="37">
        <f t="shared" si="279"/>
        <v>1.5</v>
      </c>
      <c r="I274" s="15">
        <f t="shared" si="319"/>
        <v>8.5</v>
      </c>
      <c r="J274" s="11">
        <f t="shared" si="320"/>
        <v>0.5</v>
      </c>
      <c r="K274" s="37">
        <f t="shared" si="321"/>
        <v>0.5</v>
      </c>
      <c r="L274" s="37">
        <f t="shared" si="322"/>
        <v>0</v>
      </c>
      <c r="M274" s="115">
        <f t="shared" si="323"/>
        <v>86</v>
      </c>
      <c r="N274" s="37"/>
      <c r="O274" s="37"/>
      <c r="P274" s="115"/>
      <c r="Q274" s="37"/>
      <c r="R274" s="115"/>
      <c r="S274" s="46"/>
      <c r="T274" s="121"/>
      <c r="U274" s="46"/>
      <c r="V274" s="163"/>
      <c r="W274" s="45"/>
      <c r="X274" s="102">
        <v>10</v>
      </c>
      <c r="Y274" s="145">
        <f t="shared" si="324"/>
        <v>1</v>
      </c>
      <c r="Z274" s="145">
        <f t="shared" si="325"/>
        <v>172</v>
      </c>
    </row>
    <row r="275" spans="1:26" x14ac:dyDescent="0.3">
      <c r="A275" s="7"/>
      <c r="B275" s="56">
        <v>240</v>
      </c>
      <c r="C275" s="13">
        <v>42183</v>
      </c>
      <c r="D275" s="47" t="s">
        <v>84</v>
      </c>
      <c r="E275" s="47" t="s">
        <v>84</v>
      </c>
      <c r="F275" s="27"/>
      <c r="G275" s="148">
        <v>9</v>
      </c>
      <c r="H275" s="37">
        <f t="shared" si="279"/>
        <v>1.5</v>
      </c>
      <c r="I275" s="15">
        <f t="shared" si="319"/>
        <v>7.5</v>
      </c>
      <c r="J275" s="11">
        <f t="shared" si="320"/>
        <v>0</v>
      </c>
      <c r="K275" s="37">
        <f t="shared" si="321"/>
        <v>0</v>
      </c>
      <c r="L275" s="37">
        <f t="shared" si="322"/>
        <v>0</v>
      </c>
      <c r="M275" s="115">
        <f t="shared" si="323"/>
        <v>0</v>
      </c>
      <c r="N275" s="37"/>
      <c r="O275" s="37"/>
      <c r="P275" s="115"/>
      <c r="Q275" s="37"/>
      <c r="R275" s="115"/>
      <c r="S275" s="46"/>
      <c r="T275" s="121"/>
      <c r="U275" s="46"/>
      <c r="V275" s="163"/>
      <c r="W275" s="45"/>
      <c r="X275" s="102">
        <v>9</v>
      </c>
      <c r="Y275" s="145">
        <f t="shared" si="324"/>
        <v>0.5</v>
      </c>
      <c r="Z275" s="145">
        <f t="shared" si="325"/>
        <v>86</v>
      </c>
    </row>
    <row r="276" spans="1:26" x14ac:dyDescent="0.3">
      <c r="A276" s="7"/>
      <c r="B276" s="58">
        <v>241</v>
      </c>
      <c r="C276" s="13">
        <v>42184</v>
      </c>
      <c r="D276" s="49" t="s">
        <v>120</v>
      </c>
      <c r="E276" s="49" t="s">
        <v>120</v>
      </c>
      <c r="F276" s="29"/>
      <c r="G276" s="148"/>
      <c r="H276" s="37"/>
      <c r="I276" s="15"/>
      <c r="J276" s="11"/>
      <c r="K276" s="37"/>
      <c r="L276" s="37"/>
      <c r="M276" s="115">
        <f t="shared" si="323"/>
        <v>0</v>
      </c>
      <c r="N276" s="37"/>
      <c r="O276" s="37"/>
      <c r="P276" s="115"/>
      <c r="Q276" s="37"/>
      <c r="R276" s="115"/>
      <c r="S276" s="46"/>
      <c r="T276" s="121"/>
      <c r="U276" s="46"/>
      <c r="V276" s="163"/>
      <c r="W276" s="45"/>
      <c r="X276" s="102">
        <v>0</v>
      </c>
      <c r="Y276" s="145"/>
      <c r="Z276" s="145">
        <f t="shared" si="325"/>
        <v>0</v>
      </c>
    </row>
    <row r="277" spans="1:26" x14ac:dyDescent="0.3">
      <c r="A277" s="7"/>
      <c r="B277" s="56">
        <v>242</v>
      </c>
      <c r="C277" s="13">
        <v>42185</v>
      </c>
      <c r="D277" s="49" t="s">
        <v>120</v>
      </c>
      <c r="E277" s="49" t="s">
        <v>120</v>
      </c>
      <c r="F277" s="29"/>
      <c r="G277" s="148"/>
      <c r="H277" s="37"/>
      <c r="I277" s="15"/>
      <c r="J277" s="11"/>
      <c r="K277" s="37"/>
      <c r="L277" s="37"/>
      <c r="M277" s="115">
        <f t="shared" si="323"/>
        <v>0</v>
      </c>
      <c r="N277" s="37"/>
      <c r="O277" s="37"/>
      <c r="P277" s="115"/>
      <c r="Q277" s="37"/>
      <c r="R277" s="115"/>
      <c r="S277" s="46"/>
      <c r="T277" s="121"/>
      <c r="U277" s="46"/>
      <c r="V277" s="163"/>
      <c r="W277" s="45"/>
      <c r="X277" s="102">
        <v>0</v>
      </c>
      <c r="Y277" s="145"/>
      <c r="Z277" s="145">
        <f t="shared" si="325"/>
        <v>0</v>
      </c>
    </row>
    <row r="278" spans="1:26" x14ac:dyDescent="0.3">
      <c r="A278" s="25" t="s">
        <v>246</v>
      </c>
      <c r="B278" s="58">
        <v>243</v>
      </c>
      <c r="C278" s="13">
        <v>42186</v>
      </c>
      <c r="D278" s="47" t="s">
        <v>84</v>
      </c>
      <c r="E278" s="47" t="s">
        <v>84</v>
      </c>
      <c r="F278" s="27"/>
      <c r="G278" s="148">
        <v>9</v>
      </c>
      <c r="H278" s="37">
        <f t="shared" si="279"/>
        <v>1.5</v>
      </c>
      <c r="I278" s="15">
        <f t="shared" ref="I278:I312" si="346">IF((G278="？"),"?",(G278-H278))</f>
        <v>7.5</v>
      </c>
      <c r="J278" s="11">
        <f t="shared" ref="J278:J312" si="347">IF(I278-8&lt;0,0,(I278-8))</f>
        <v>0</v>
      </c>
      <c r="K278" s="37">
        <f t="shared" ref="K278:K312" si="348">IF(2&lt;J278,2,J278)</f>
        <v>0</v>
      </c>
      <c r="L278" s="37">
        <f t="shared" ref="L278:L312" si="349">J278-K278</f>
        <v>0</v>
      </c>
      <c r="M278" s="115">
        <f>IF(K278="?",0,ROUND(131*4/3*K278+131*5/3*L278,0))</f>
        <v>0</v>
      </c>
      <c r="N278" s="37"/>
      <c r="O278" s="37"/>
      <c r="P278" s="115"/>
      <c r="Q278" s="37"/>
      <c r="R278" s="115"/>
      <c r="S278" s="46"/>
      <c r="T278" s="121"/>
      <c r="U278" s="46"/>
      <c r="V278" s="163"/>
      <c r="W278" s="45"/>
      <c r="X278" s="102">
        <v>9</v>
      </c>
      <c r="Y278" s="145">
        <f t="shared" si="324"/>
        <v>0.5</v>
      </c>
      <c r="Z278" s="145">
        <f>ROUND(Y278*4/3*131,0)</f>
        <v>87</v>
      </c>
    </row>
    <row r="279" spans="1:26" x14ac:dyDescent="0.3">
      <c r="A279" s="7" t="s">
        <v>247</v>
      </c>
      <c r="B279" s="56">
        <v>244</v>
      </c>
      <c r="C279" s="13">
        <v>42187</v>
      </c>
      <c r="D279" s="47" t="s">
        <v>84</v>
      </c>
      <c r="E279" s="47" t="s">
        <v>84</v>
      </c>
      <c r="F279" s="27"/>
      <c r="G279" s="148">
        <v>9</v>
      </c>
      <c r="H279" s="37">
        <f t="shared" si="279"/>
        <v>1.5</v>
      </c>
      <c r="I279" s="15">
        <f t="shared" si="346"/>
        <v>7.5</v>
      </c>
      <c r="J279" s="11">
        <f t="shared" si="347"/>
        <v>0</v>
      </c>
      <c r="K279" s="37">
        <f t="shared" si="348"/>
        <v>0</v>
      </c>
      <c r="L279" s="37">
        <f t="shared" si="349"/>
        <v>0</v>
      </c>
      <c r="M279" s="115">
        <f t="shared" ref="M279:M312" si="350">IF(K279="?",0,ROUND(131*4/3*K279+131*5/3*L279,0))</f>
        <v>0</v>
      </c>
      <c r="N279" s="37"/>
      <c r="O279" s="37"/>
      <c r="P279" s="115"/>
      <c r="Q279" s="37"/>
      <c r="R279" s="115"/>
      <c r="S279" s="46"/>
      <c r="T279" s="121"/>
      <c r="U279" s="46"/>
      <c r="V279" s="163"/>
      <c r="W279" s="45"/>
      <c r="X279" s="102">
        <v>9</v>
      </c>
      <c r="Y279" s="145">
        <f t="shared" si="324"/>
        <v>0.5</v>
      </c>
      <c r="Z279" s="145">
        <f t="shared" ref="Z279:Z312" si="351">ROUND(Y279*4/3*131,0)</f>
        <v>87</v>
      </c>
    </row>
    <row r="280" spans="1:26" x14ac:dyDescent="0.3">
      <c r="A280" s="7" t="s">
        <v>244</v>
      </c>
      <c r="B280" s="58">
        <v>245</v>
      </c>
      <c r="C280" s="13">
        <v>42188</v>
      </c>
      <c r="D280" s="47" t="s">
        <v>84</v>
      </c>
      <c r="E280" s="47" t="s">
        <v>84</v>
      </c>
      <c r="F280" s="27"/>
      <c r="G280" s="148">
        <v>11</v>
      </c>
      <c r="H280" s="37">
        <f t="shared" si="279"/>
        <v>1.5</v>
      </c>
      <c r="I280" s="15">
        <f t="shared" si="346"/>
        <v>9.5</v>
      </c>
      <c r="J280" s="11">
        <f t="shared" si="347"/>
        <v>1.5</v>
      </c>
      <c r="K280" s="37">
        <f t="shared" si="348"/>
        <v>1.5</v>
      </c>
      <c r="L280" s="37">
        <f t="shared" si="349"/>
        <v>0</v>
      </c>
      <c r="M280" s="115">
        <f t="shared" si="350"/>
        <v>262</v>
      </c>
      <c r="N280" s="37"/>
      <c r="O280" s="37"/>
      <c r="P280" s="115"/>
      <c r="Q280" s="37"/>
      <c r="R280" s="115"/>
      <c r="S280" s="46"/>
      <c r="T280" s="121"/>
      <c r="U280" s="46"/>
      <c r="V280" s="163"/>
      <c r="W280" s="45"/>
      <c r="X280" s="102">
        <v>11</v>
      </c>
      <c r="Y280" s="145">
        <f t="shared" si="324"/>
        <v>2</v>
      </c>
      <c r="Z280" s="145">
        <f t="shared" si="351"/>
        <v>349</v>
      </c>
    </row>
    <row r="281" spans="1:26" x14ac:dyDescent="0.3">
      <c r="A281" s="199"/>
      <c r="B281" s="56">
        <v>246</v>
      </c>
      <c r="C281" s="13">
        <v>42189</v>
      </c>
      <c r="D281" s="47" t="s">
        <v>84</v>
      </c>
      <c r="E281" s="47" t="s">
        <v>84</v>
      </c>
      <c r="F281" s="27"/>
      <c r="G281" s="148">
        <v>9</v>
      </c>
      <c r="H281" s="37">
        <f t="shared" si="279"/>
        <v>1.5</v>
      </c>
      <c r="I281" s="15">
        <f t="shared" si="346"/>
        <v>7.5</v>
      </c>
      <c r="J281" s="11">
        <f t="shared" si="347"/>
        <v>0</v>
      </c>
      <c r="K281" s="37">
        <f t="shared" si="348"/>
        <v>0</v>
      </c>
      <c r="L281" s="37">
        <f t="shared" si="349"/>
        <v>0</v>
      </c>
      <c r="M281" s="115">
        <f t="shared" si="350"/>
        <v>0</v>
      </c>
      <c r="N281" s="37"/>
      <c r="O281" s="37"/>
      <c r="P281" s="115"/>
      <c r="Q281" s="37"/>
      <c r="R281" s="115"/>
      <c r="S281" s="46"/>
      <c r="T281" s="121"/>
      <c r="U281" s="46"/>
      <c r="V281" s="163"/>
      <c r="W281" s="45"/>
      <c r="X281" s="102">
        <v>9</v>
      </c>
      <c r="Y281" s="145">
        <f t="shared" si="324"/>
        <v>0.5</v>
      </c>
      <c r="Z281" s="145">
        <f t="shared" si="351"/>
        <v>87</v>
      </c>
    </row>
    <row r="282" spans="1:26" x14ac:dyDescent="0.3">
      <c r="A282" s="199"/>
      <c r="B282" s="58">
        <v>247</v>
      </c>
      <c r="C282" s="13">
        <v>42190</v>
      </c>
      <c r="D282" s="47" t="s">
        <v>84</v>
      </c>
      <c r="E282" s="47" t="s">
        <v>84</v>
      </c>
      <c r="F282" s="27"/>
      <c r="G282" s="148">
        <v>9</v>
      </c>
      <c r="H282" s="37">
        <f t="shared" si="279"/>
        <v>1.5</v>
      </c>
      <c r="I282" s="15">
        <f t="shared" si="346"/>
        <v>7.5</v>
      </c>
      <c r="J282" s="11">
        <f t="shared" si="347"/>
        <v>0</v>
      </c>
      <c r="K282" s="37">
        <f t="shared" si="348"/>
        <v>0</v>
      </c>
      <c r="L282" s="37">
        <f t="shared" si="349"/>
        <v>0</v>
      </c>
      <c r="M282" s="115">
        <f t="shared" si="350"/>
        <v>0</v>
      </c>
      <c r="N282" s="37"/>
      <c r="O282" s="37"/>
      <c r="P282" s="115"/>
      <c r="Q282" s="37"/>
      <c r="R282" s="115"/>
      <c r="S282" s="46"/>
      <c r="T282" s="121"/>
      <c r="U282" s="46"/>
      <c r="V282" s="163"/>
      <c r="W282" s="45"/>
      <c r="X282" s="102">
        <v>9</v>
      </c>
      <c r="Y282" s="145">
        <f t="shared" si="324"/>
        <v>0.5</v>
      </c>
      <c r="Z282" s="145">
        <f t="shared" si="351"/>
        <v>87</v>
      </c>
    </row>
    <row r="283" spans="1:26" ht="16.95" customHeight="1" x14ac:dyDescent="0.3">
      <c r="A283" s="67"/>
      <c r="B283" s="56">
        <v>248</v>
      </c>
      <c r="C283" s="13">
        <v>42191</v>
      </c>
      <c r="D283" s="47" t="s">
        <v>84</v>
      </c>
      <c r="E283" s="47" t="s">
        <v>84</v>
      </c>
      <c r="F283" s="27"/>
      <c r="G283" s="148">
        <v>11.5</v>
      </c>
      <c r="H283" s="37">
        <f t="shared" si="279"/>
        <v>1.5</v>
      </c>
      <c r="I283" s="15">
        <f t="shared" si="346"/>
        <v>10</v>
      </c>
      <c r="J283" s="11">
        <f t="shared" si="347"/>
        <v>2</v>
      </c>
      <c r="K283" s="37">
        <f t="shared" si="348"/>
        <v>2</v>
      </c>
      <c r="L283" s="37">
        <f t="shared" si="349"/>
        <v>0</v>
      </c>
      <c r="M283" s="115">
        <f t="shared" si="350"/>
        <v>349</v>
      </c>
      <c r="N283" s="37"/>
      <c r="O283" s="37"/>
      <c r="P283" s="115"/>
      <c r="Q283" s="37"/>
      <c r="R283" s="115"/>
      <c r="S283" s="46"/>
      <c r="T283" s="121"/>
      <c r="U283" s="46"/>
      <c r="V283" s="163"/>
      <c r="W283" s="45"/>
      <c r="X283" s="102">
        <v>11.5</v>
      </c>
      <c r="Y283" s="145">
        <f t="shared" si="324"/>
        <v>2.5</v>
      </c>
      <c r="Z283" s="145">
        <f t="shared" si="351"/>
        <v>437</v>
      </c>
    </row>
    <row r="284" spans="1:26" x14ac:dyDescent="0.3">
      <c r="A284" s="67"/>
      <c r="B284" s="58">
        <v>249</v>
      </c>
      <c r="C284" s="13">
        <v>42192</v>
      </c>
      <c r="D284" s="47" t="s">
        <v>84</v>
      </c>
      <c r="E284" s="47" t="s">
        <v>84</v>
      </c>
      <c r="F284" s="27"/>
      <c r="G284" s="148">
        <v>9</v>
      </c>
      <c r="H284" s="37">
        <f t="shared" ref="H284:H355" si="352">IF(G284&gt;=9,1.5,0.5)</f>
        <v>1.5</v>
      </c>
      <c r="I284" s="15">
        <f t="shared" si="346"/>
        <v>7.5</v>
      </c>
      <c r="J284" s="11">
        <f t="shared" si="347"/>
        <v>0</v>
      </c>
      <c r="K284" s="37">
        <f t="shared" si="348"/>
        <v>0</v>
      </c>
      <c r="L284" s="37">
        <f t="shared" si="349"/>
        <v>0</v>
      </c>
      <c r="M284" s="115">
        <f t="shared" si="350"/>
        <v>0</v>
      </c>
      <c r="N284" s="37"/>
      <c r="O284" s="37"/>
      <c r="P284" s="115"/>
      <c r="Q284" s="37"/>
      <c r="R284" s="115"/>
      <c r="S284" s="46"/>
      <c r="T284" s="122"/>
      <c r="U284" s="46"/>
      <c r="V284" s="163"/>
      <c r="W284" s="45"/>
      <c r="X284" s="102">
        <v>9</v>
      </c>
      <c r="Y284" s="145">
        <f t="shared" si="324"/>
        <v>0.5</v>
      </c>
      <c r="Z284" s="145">
        <f t="shared" si="351"/>
        <v>87</v>
      </c>
    </row>
    <row r="285" spans="1:26" x14ac:dyDescent="0.3">
      <c r="A285" s="7"/>
      <c r="B285" s="56"/>
      <c r="C285" s="82" t="s">
        <v>207</v>
      </c>
      <c r="D285" s="103"/>
      <c r="E285" s="103"/>
      <c r="F285" s="73"/>
      <c r="G285" s="134">
        <f>SUM(G271:G284)</f>
        <v>86.5</v>
      </c>
      <c r="H285" s="134">
        <f t="shared" ref="H285" si="353">SUM(H271:H284)</f>
        <v>13.5</v>
      </c>
      <c r="I285" s="134">
        <f t="shared" ref="I285" si="354">SUM(I271:I284)</f>
        <v>73</v>
      </c>
      <c r="J285" s="134">
        <f t="shared" ref="J285" si="355">SUM(J271:J284)</f>
        <v>4</v>
      </c>
      <c r="K285" s="134">
        <f t="shared" ref="K285" si="356">SUM(K271:K284)</f>
        <v>4</v>
      </c>
      <c r="L285" s="134">
        <f t="shared" ref="L285" si="357">SUM(L271:L284)</f>
        <v>0</v>
      </c>
      <c r="M285" s="136">
        <f t="shared" ref="M285:P285" si="358">SUM(M271:M284)</f>
        <v>697</v>
      </c>
      <c r="N285" s="126">
        <f t="shared" si="358"/>
        <v>0</v>
      </c>
      <c r="O285" s="126">
        <f t="shared" si="358"/>
        <v>0</v>
      </c>
      <c r="P285" s="116">
        <f t="shared" si="358"/>
        <v>0</v>
      </c>
      <c r="Q285" s="134">
        <v>0</v>
      </c>
      <c r="R285" s="136">
        <f t="shared" ref="R285" si="359">SUM(R271:R284)</f>
        <v>0</v>
      </c>
      <c r="S285" s="134">
        <v>0</v>
      </c>
      <c r="T285" s="139">
        <f t="shared" ref="T285" si="360">SUM(T271:T284)</f>
        <v>0</v>
      </c>
      <c r="U285" s="134">
        <f t="shared" ref="U285" si="361">SUM(U271:U284)</f>
        <v>0</v>
      </c>
      <c r="V285" s="164">
        <f t="shared" ref="V285" si="362">SUM(V271:V284)</f>
        <v>0</v>
      </c>
      <c r="W285" s="63" t="s">
        <v>382</v>
      </c>
    </row>
    <row r="286" spans="1:26" x14ac:dyDescent="0.3">
      <c r="A286" s="7"/>
      <c r="B286" s="56"/>
      <c r="C286" s="82" t="s">
        <v>380</v>
      </c>
      <c r="D286" s="106"/>
      <c r="E286" s="107"/>
      <c r="F286" s="73"/>
      <c r="G286" s="137">
        <f>G285</f>
        <v>86.5</v>
      </c>
      <c r="H286" s="137">
        <f t="shared" ref="H286:M286" si="363">H285</f>
        <v>13.5</v>
      </c>
      <c r="I286" s="137">
        <f t="shared" si="363"/>
        <v>73</v>
      </c>
      <c r="J286" s="137">
        <f t="shared" si="363"/>
        <v>4</v>
      </c>
      <c r="K286" s="137">
        <f t="shared" si="363"/>
        <v>4</v>
      </c>
      <c r="L286" s="137">
        <f t="shared" si="363"/>
        <v>0</v>
      </c>
      <c r="M286" s="138">
        <f t="shared" si="363"/>
        <v>697</v>
      </c>
      <c r="N286" s="126">
        <f>N285</f>
        <v>0</v>
      </c>
      <c r="O286" s="126">
        <f t="shared" ref="O286" si="364">O285</f>
        <v>0</v>
      </c>
      <c r="P286" s="116">
        <f t="shared" ref="P286" si="365">P285</f>
        <v>0</v>
      </c>
      <c r="Q286" s="137">
        <f t="shared" ref="Q286" si="366">Q285</f>
        <v>0</v>
      </c>
      <c r="R286" s="138">
        <f t="shared" ref="R286" si="367">R285</f>
        <v>0</v>
      </c>
      <c r="S286" s="137">
        <f t="shared" ref="S286" si="368">S285</f>
        <v>0</v>
      </c>
      <c r="T286" s="140">
        <f t="shared" ref="T286" si="369">T285</f>
        <v>0</v>
      </c>
      <c r="U286" s="137">
        <f t="shared" ref="U286" si="370">U285</f>
        <v>0</v>
      </c>
      <c r="V286" s="164">
        <f t="shared" ref="V286" si="371">V285</f>
        <v>0</v>
      </c>
      <c r="W286" s="63"/>
    </row>
    <row r="287" spans="1:26" x14ac:dyDescent="0.3">
      <c r="A287" s="67"/>
      <c r="B287" s="56">
        <v>250</v>
      </c>
      <c r="C287" s="13">
        <v>42193</v>
      </c>
      <c r="D287" s="49" t="s">
        <v>120</v>
      </c>
      <c r="E287" s="49" t="s">
        <v>120</v>
      </c>
      <c r="F287" s="29"/>
      <c r="G287" s="148"/>
      <c r="H287" s="37"/>
      <c r="I287" s="15"/>
      <c r="J287" s="11"/>
      <c r="K287" s="37"/>
      <c r="L287" s="37"/>
      <c r="M287" s="115">
        <f t="shared" si="350"/>
        <v>0</v>
      </c>
      <c r="N287" s="37"/>
      <c r="O287" s="37"/>
      <c r="P287" s="115"/>
      <c r="Q287" s="37"/>
      <c r="R287" s="115"/>
      <c r="S287" s="46"/>
      <c r="T287" s="121"/>
      <c r="U287" s="46"/>
      <c r="V287" s="163"/>
      <c r="W287" s="45"/>
      <c r="X287" s="102">
        <v>9</v>
      </c>
      <c r="Y287" s="145">
        <f t="shared" si="324"/>
        <v>0.5</v>
      </c>
      <c r="Z287" s="145">
        <f t="shared" si="351"/>
        <v>87</v>
      </c>
    </row>
    <row r="288" spans="1:26" x14ac:dyDescent="0.3">
      <c r="A288" s="67"/>
      <c r="B288" s="58">
        <v>251</v>
      </c>
      <c r="C288" s="13">
        <v>42194</v>
      </c>
      <c r="D288" s="49" t="s">
        <v>120</v>
      </c>
      <c r="E288" s="49" t="s">
        <v>120</v>
      </c>
      <c r="F288" s="29"/>
      <c r="G288" s="148"/>
      <c r="H288" s="37"/>
      <c r="I288" s="15"/>
      <c r="J288" s="11"/>
      <c r="K288" s="37"/>
      <c r="L288" s="37"/>
      <c r="M288" s="115">
        <f t="shared" si="350"/>
        <v>0</v>
      </c>
      <c r="N288" s="37"/>
      <c r="O288" s="37"/>
      <c r="P288" s="115"/>
      <c r="Q288" s="37"/>
      <c r="R288" s="115"/>
      <c r="S288" s="46"/>
      <c r="T288" s="121"/>
      <c r="U288" s="46"/>
      <c r="V288" s="163"/>
      <c r="W288" s="45"/>
      <c r="X288" s="102">
        <v>9</v>
      </c>
      <c r="Y288" s="145">
        <f t="shared" si="324"/>
        <v>0.5</v>
      </c>
      <c r="Z288" s="145">
        <f t="shared" si="351"/>
        <v>87</v>
      </c>
    </row>
    <row r="289" spans="1:26" x14ac:dyDescent="0.3">
      <c r="B289" s="56">
        <v>252</v>
      </c>
      <c r="C289" s="13">
        <v>42195</v>
      </c>
      <c r="D289" s="47" t="s">
        <v>84</v>
      </c>
      <c r="E289" s="47" t="s">
        <v>84</v>
      </c>
      <c r="F289" s="27"/>
      <c r="G289" s="148">
        <v>9</v>
      </c>
      <c r="H289" s="37">
        <f t="shared" si="352"/>
        <v>1.5</v>
      </c>
      <c r="I289" s="15">
        <f t="shared" si="346"/>
        <v>7.5</v>
      </c>
      <c r="J289" s="11">
        <f t="shared" si="347"/>
        <v>0</v>
      </c>
      <c r="K289" s="37">
        <f t="shared" si="348"/>
        <v>0</v>
      </c>
      <c r="L289" s="37">
        <f t="shared" si="349"/>
        <v>0</v>
      </c>
      <c r="M289" s="115">
        <f t="shared" si="350"/>
        <v>0</v>
      </c>
      <c r="N289" s="37"/>
      <c r="O289" s="37"/>
      <c r="P289" s="115"/>
      <c r="Q289" s="37"/>
      <c r="R289" s="115"/>
      <c r="S289" s="46"/>
      <c r="T289" s="121"/>
      <c r="U289" s="46"/>
      <c r="V289" s="163"/>
      <c r="W289" s="45"/>
      <c r="X289" s="102">
        <v>9</v>
      </c>
      <c r="Y289" s="145">
        <f t="shared" si="324"/>
        <v>0.5</v>
      </c>
      <c r="Z289" s="145">
        <f t="shared" si="351"/>
        <v>87</v>
      </c>
    </row>
    <row r="290" spans="1:26" x14ac:dyDescent="0.3">
      <c r="A290" s="7"/>
      <c r="B290" s="58">
        <v>253</v>
      </c>
      <c r="C290" s="13">
        <v>42196</v>
      </c>
      <c r="D290" s="47" t="s">
        <v>84</v>
      </c>
      <c r="E290" s="47" t="s">
        <v>84</v>
      </c>
      <c r="F290" s="27"/>
      <c r="G290" s="148">
        <v>9</v>
      </c>
      <c r="H290" s="37">
        <f t="shared" si="352"/>
        <v>1.5</v>
      </c>
      <c r="I290" s="15">
        <f t="shared" si="346"/>
        <v>7.5</v>
      </c>
      <c r="J290" s="11">
        <f t="shared" si="347"/>
        <v>0</v>
      </c>
      <c r="K290" s="37">
        <f t="shared" si="348"/>
        <v>0</v>
      </c>
      <c r="L290" s="37">
        <f t="shared" si="349"/>
        <v>0</v>
      </c>
      <c r="M290" s="115">
        <f t="shared" si="350"/>
        <v>0</v>
      </c>
      <c r="N290" s="37"/>
      <c r="O290" s="37"/>
      <c r="P290" s="115"/>
      <c r="Q290" s="37"/>
      <c r="R290" s="115"/>
      <c r="S290" s="46"/>
      <c r="T290" s="121"/>
      <c r="U290" s="46"/>
      <c r="V290" s="163"/>
      <c r="W290" s="45"/>
      <c r="X290" s="102">
        <v>9</v>
      </c>
      <c r="Y290" s="145">
        <f t="shared" si="324"/>
        <v>0.5</v>
      </c>
      <c r="Z290" s="145">
        <f t="shared" si="351"/>
        <v>87</v>
      </c>
    </row>
    <row r="291" spans="1:26" x14ac:dyDescent="0.3">
      <c r="A291" s="7"/>
      <c r="B291" s="56">
        <v>254</v>
      </c>
      <c r="C291" s="13">
        <v>42197</v>
      </c>
      <c r="D291" s="47" t="s">
        <v>84</v>
      </c>
      <c r="E291" s="47" t="s">
        <v>84</v>
      </c>
      <c r="F291" s="27"/>
      <c r="G291" s="148">
        <v>10</v>
      </c>
      <c r="H291" s="37">
        <f t="shared" si="352"/>
        <v>1.5</v>
      </c>
      <c r="I291" s="15">
        <f t="shared" si="346"/>
        <v>8.5</v>
      </c>
      <c r="J291" s="11">
        <f t="shared" si="347"/>
        <v>0.5</v>
      </c>
      <c r="K291" s="37">
        <f t="shared" si="348"/>
        <v>0.5</v>
      </c>
      <c r="L291" s="37">
        <f t="shared" si="349"/>
        <v>0</v>
      </c>
      <c r="M291" s="115">
        <f t="shared" si="350"/>
        <v>87</v>
      </c>
      <c r="N291" s="37"/>
      <c r="O291" s="37"/>
      <c r="P291" s="115"/>
      <c r="Q291" s="37"/>
      <c r="R291" s="115"/>
      <c r="S291" s="46"/>
      <c r="T291" s="121"/>
      <c r="U291" s="46"/>
      <c r="V291" s="163"/>
      <c r="W291" s="45"/>
      <c r="X291" s="102">
        <v>10</v>
      </c>
      <c r="Y291" s="145">
        <f t="shared" si="324"/>
        <v>1</v>
      </c>
      <c r="Z291" s="145">
        <f t="shared" si="351"/>
        <v>175</v>
      </c>
    </row>
    <row r="292" spans="1:26" x14ac:dyDescent="0.3">
      <c r="A292" s="7"/>
      <c r="B292" s="58">
        <v>255</v>
      </c>
      <c r="C292" s="13">
        <v>42198</v>
      </c>
      <c r="D292" s="47" t="s">
        <v>84</v>
      </c>
      <c r="E292" s="47" t="s">
        <v>84</v>
      </c>
      <c r="F292" s="27"/>
      <c r="G292" s="148">
        <v>9</v>
      </c>
      <c r="H292" s="37">
        <f t="shared" si="352"/>
        <v>1.5</v>
      </c>
      <c r="I292" s="15">
        <f t="shared" si="346"/>
        <v>7.5</v>
      </c>
      <c r="J292" s="11">
        <f t="shared" si="347"/>
        <v>0</v>
      </c>
      <c r="K292" s="37">
        <f t="shared" si="348"/>
        <v>0</v>
      </c>
      <c r="L292" s="37">
        <f t="shared" si="349"/>
        <v>0</v>
      </c>
      <c r="M292" s="115">
        <f t="shared" si="350"/>
        <v>0</v>
      </c>
      <c r="N292" s="37"/>
      <c r="O292" s="37"/>
      <c r="P292" s="115"/>
      <c r="Q292" s="37"/>
      <c r="R292" s="115"/>
      <c r="S292" s="46"/>
      <c r="T292" s="121"/>
      <c r="U292" s="46"/>
      <c r="V292" s="163"/>
      <c r="W292" s="45"/>
      <c r="X292" s="102">
        <v>9</v>
      </c>
      <c r="Y292" s="145">
        <f t="shared" si="324"/>
        <v>0.5</v>
      </c>
      <c r="Z292" s="145">
        <f t="shared" si="351"/>
        <v>87</v>
      </c>
    </row>
    <row r="293" spans="1:26" x14ac:dyDescent="0.3">
      <c r="A293" s="7"/>
      <c r="B293" s="56">
        <v>256</v>
      </c>
      <c r="C293" s="13">
        <v>42199</v>
      </c>
      <c r="D293" s="47" t="s">
        <v>84</v>
      </c>
      <c r="E293" s="47" t="s">
        <v>84</v>
      </c>
      <c r="F293" s="27"/>
      <c r="G293" s="148">
        <v>6</v>
      </c>
      <c r="H293" s="37">
        <f t="shared" si="352"/>
        <v>0.5</v>
      </c>
      <c r="I293" s="15">
        <f t="shared" si="346"/>
        <v>5.5</v>
      </c>
      <c r="J293" s="11">
        <f t="shared" si="347"/>
        <v>0</v>
      </c>
      <c r="K293" s="37">
        <f t="shared" si="348"/>
        <v>0</v>
      </c>
      <c r="L293" s="37">
        <f t="shared" si="349"/>
        <v>0</v>
      </c>
      <c r="M293" s="115">
        <f t="shared" si="350"/>
        <v>0</v>
      </c>
      <c r="N293" s="37"/>
      <c r="O293" s="37"/>
      <c r="P293" s="115"/>
      <c r="Q293" s="37"/>
      <c r="R293" s="115"/>
      <c r="S293" s="46" t="s">
        <v>377</v>
      </c>
      <c r="T293" s="122">
        <v>1044</v>
      </c>
      <c r="U293" s="46"/>
      <c r="V293" s="163"/>
      <c r="W293" s="45"/>
      <c r="X293" s="102">
        <v>6</v>
      </c>
      <c r="Y293" s="145"/>
      <c r="Z293" s="145">
        <f t="shared" si="351"/>
        <v>0</v>
      </c>
    </row>
    <row r="294" spans="1:26" x14ac:dyDescent="0.3">
      <c r="A294" s="7"/>
      <c r="B294" s="58">
        <v>257</v>
      </c>
      <c r="C294" s="13">
        <v>42200</v>
      </c>
      <c r="D294" s="47" t="s">
        <v>84</v>
      </c>
      <c r="E294" s="47" t="s">
        <v>84</v>
      </c>
      <c r="F294" s="27"/>
      <c r="G294" s="148">
        <v>9</v>
      </c>
      <c r="H294" s="37">
        <f t="shared" si="352"/>
        <v>1.5</v>
      </c>
      <c r="I294" s="15">
        <f t="shared" si="346"/>
        <v>7.5</v>
      </c>
      <c r="J294" s="11">
        <f t="shared" si="347"/>
        <v>0</v>
      </c>
      <c r="K294" s="37">
        <f t="shared" si="348"/>
        <v>0</v>
      </c>
      <c r="L294" s="37">
        <f t="shared" si="349"/>
        <v>0</v>
      </c>
      <c r="M294" s="115">
        <f t="shared" si="350"/>
        <v>0</v>
      </c>
      <c r="N294" s="37"/>
      <c r="O294" s="37"/>
      <c r="P294" s="115"/>
      <c r="Q294" s="37"/>
      <c r="R294" s="115"/>
      <c r="S294" s="46"/>
      <c r="T294" s="121"/>
      <c r="U294" s="46"/>
      <c r="V294" s="163"/>
      <c r="W294" s="45"/>
      <c r="X294" s="102">
        <v>9</v>
      </c>
      <c r="Y294" s="145">
        <f t="shared" si="324"/>
        <v>0.5</v>
      </c>
      <c r="Z294" s="145">
        <f t="shared" si="351"/>
        <v>87</v>
      </c>
    </row>
    <row r="295" spans="1:26" x14ac:dyDescent="0.3">
      <c r="A295" s="7"/>
      <c r="B295" s="56">
        <v>258</v>
      </c>
      <c r="C295" s="13">
        <v>42201</v>
      </c>
      <c r="D295" s="47" t="s">
        <v>84</v>
      </c>
      <c r="E295" s="47" t="s">
        <v>84</v>
      </c>
      <c r="F295" s="27"/>
      <c r="G295" s="148">
        <v>7</v>
      </c>
      <c r="H295" s="37">
        <f t="shared" si="352"/>
        <v>0.5</v>
      </c>
      <c r="I295" s="15">
        <f t="shared" si="346"/>
        <v>6.5</v>
      </c>
      <c r="J295" s="11">
        <f t="shared" si="347"/>
        <v>0</v>
      </c>
      <c r="K295" s="37">
        <f t="shared" si="348"/>
        <v>0</v>
      </c>
      <c r="L295" s="37">
        <f t="shared" si="349"/>
        <v>0</v>
      </c>
      <c r="M295" s="115">
        <f t="shared" si="350"/>
        <v>0</v>
      </c>
      <c r="N295" s="37"/>
      <c r="O295" s="37"/>
      <c r="P295" s="115"/>
      <c r="Q295" s="37"/>
      <c r="R295" s="115"/>
      <c r="S295" s="46"/>
      <c r="T295" s="121"/>
      <c r="U295" s="46"/>
      <c r="V295" s="163"/>
      <c r="W295" s="45"/>
      <c r="X295" s="102">
        <v>7</v>
      </c>
      <c r="Y295" s="145"/>
      <c r="Z295" s="145">
        <f t="shared" si="351"/>
        <v>0</v>
      </c>
    </row>
    <row r="296" spans="1:26" x14ac:dyDescent="0.3">
      <c r="A296" s="7"/>
      <c r="B296" s="58">
        <v>259</v>
      </c>
      <c r="C296" s="13">
        <v>42202</v>
      </c>
      <c r="D296" s="47" t="s">
        <v>84</v>
      </c>
      <c r="E296" s="47" t="s">
        <v>84</v>
      </c>
      <c r="F296" s="27"/>
      <c r="G296" s="148">
        <v>9</v>
      </c>
      <c r="H296" s="37">
        <f t="shared" si="352"/>
        <v>1.5</v>
      </c>
      <c r="I296" s="15">
        <f t="shared" si="346"/>
        <v>7.5</v>
      </c>
      <c r="J296" s="11">
        <f t="shared" si="347"/>
        <v>0</v>
      </c>
      <c r="K296" s="37">
        <f t="shared" si="348"/>
        <v>0</v>
      </c>
      <c r="L296" s="37">
        <f t="shared" si="349"/>
        <v>0</v>
      </c>
      <c r="M296" s="115">
        <f t="shared" si="350"/>
        <v>0</v>
      </c>
      <c r="N296" s="37"/>
      <c r="O296" s="37"/>
      <c r="P296" s="115"/>
      <c r="Q296" s="37" t="s">
        <v>200</v>
      </c>
      <c r="R296" s="115">
        <v>567</v>
      </c>
      <c r="S296" s="46"/>
      <c r="T296" s="121"/>
      <c r="U296" s="46"/>
      <c r="V296" s="163"/>
      <c r="W296" s="45"/>
      <c r="X296" s="102">
        <v>9</v>
      </c>
      <c r="Y296" s="145">
        <f t="shared" si="324"/>
        <v>0.5</v>
      </c>
      <c r="Z296" s="145">
        <f t="shared" si="351"/>
        <v>87</v>
      </c>
    </row>
    <row r="297" spans="1:26" x14ac:dyDescent="0.3">
      <c r="A297" s="7"/>
      <c r="B297" s="56">
        <v>260</v>
      </c>
      <c r="C297" s="13">
        <v>42203</v>
      </c>
      <c r="D297" s="47" t="s">
        <v>84</v>
      </c>
      <c r="E297" s="47" t="s">
        <v>84</v>
      </c>
      <c r="F297" s="27"/>
      <c r="G297" s="148">
        <v>9</v>
      </c>
      <c r="H297" s="37">
        <f t="shared" si="352"/>
        <v>1.5</v>
      </c>
      <c r="I297" s="15">
        <f t="shared" si="346"/>
        <v>7.5</v>
      </c>
      <c r="J297" s="11">
        <f t="shared" si="347"/>
        <v>0</v>
      </c>
      <c r="K297" s="37">
        <f t="shared" si="348"/>
        <v>0</v>
      </c>
      <c r="L297" s="37">
        <f t="shared" si="349"/>
        <v>0</v>
      </c>
      <c r="M297" s="115">
        <f t="shared" si="350"/>
        <v>0</v>
      </c>
      <c r="N297" s="37"/>
      <c r="O297" s="37"/>
      <c r="P297" s="115"/>
      <c r="Q297" s="37"/>
      <c r="R297" s="115"/>
      <c r="S297" s="46"/>
      <c r="T297" s="121"/>
      <c r="U297" s="46"/>
      <c r="V297" s="163"/>
      <c r="W297" s="45"/>
      <c r="X297" s="102">
        <v>9</v>
      </c>
      <c r="Y297" s="145">
        <f t="shared" si="324"/>
        <v>0.5</v>
      </c>
      <c r="Z297" s="145">
        <f t="shared" si="351"/>
        <v>87</v>
      </c>
    </row>
    <row r="298" spans="1:26" x14ac:dyDescent="0.3">
      <c r="A298" s="7"/>
      <c r="B298" s="58">
        <v>261</v>
      </c>
      <c r="C298" s="13">
        <v>42204</v>
      </c>
      <c r="D298" s="47" t="s">
        <v>84</v>
      </c>
      <c r="E298" s="47" t="s">
        <v>84</v>
      </c>
      <c r="F298" s="27"/>
      <c r="G298" s="148">
        <v>9</v>
      </c>
      <c r="H298" s="37">
        <f t="shared" si="352"/>
        <v>1.5</v>
      </c>
      <c r="I298" s="15">
        <f t="shared" si="346"/>
        <v>7.5</v>
      </c>
      <c r="J298" s="11">
        <f t="shared" si="347"/>
        <v>0</v>
      </c>
      <c r="K298" s="37">
        <f t="shared" si="348"/>
        <v>0</v>
      </c>
      <c r="L298" s="37">
        <f t="shared" si="349"/>
        <v>0</v>
      </c>
      <c r="M298" s="115">
        <f t="shared" si="350"/>
        <v>0</v>
      </c>
      <c r="N298" s="37"/>
      <c r="O298" s="37"/>
      <c r="P298" s="115"/>
      <c r="Q298" s="37"/>
      <c r="R298" s="115"/>
      <c r="S298" s="46"/>
      <c r="T298" s="121"/>
      <c r="U298" s="46"/>
      <c r="V298" s="163"/>
      <c r="W298" s="45"/>
      <c r="X298" s="102">
        <v>9</v>
      </c>
      <c r="Y298" s="145">
        <f t="shared" si="324"/>
        <v>0.5</v>
      </c>
      <c r="Z298" s="145">
        <f t="shared" si="351"/>
        <v>87</v>
      </c>
    </row>
    <row r="299" spans="1:26" x14ac:dyDescent="0.3">
      <c r="A299" s="7"/>
      <c r="B299" s="56">
        <v>262</v>
      </c>
      <c r="C299" s="13">
        <v>42205</v>
      </c>
      <c r="D299" s="47" t="s">
        <v>84</v>
      </c>
      <c r="E299" s="47" t="s">
        <v>84</v>
      </c>
      <c r="F299" s="27"/>
      <c r="G299" s="148">
        <v>7</v>
      </c>
      <c r="H299" s="37">
        <f t="shared" si="352"/>
        <v>0.5</v>
      </c>
      <c r="I299" s="15">
        <f t="shared" si="346"/>
        <v>6.5</v>
      </c>
      <c r="J299" s="11">
        <f t="shared" si="347"/>
        <v>0</v>
      </c>
      <c r="K299" s="37">
        <f t="shared" si="348"/>
        <v>0</v>
      </c>
      <c r="L299" s="37">
        <f t="shared" si="349"/>
        <v>0</v>
      </c>
      <c r="M299" s="115">
        <f t="shared" si="350"/>
        <v>0</v>
      </c>
      <c r="N299" s="37"/>
      <c r="O299" s="37"/>
      <c r="P299" s="115"/>
      <c r="Q299" s="37"/>
      <c r="R299" s="115"/>
      <c r="S299" s="46"/>
      <c r="T299" s="121"/>
      <c r="U299" s="46"/>
      <c r="V299" s="163"/>
      <c r="W299" s="45"/>
      <c r="X299" s="102">
        <v>7</v>
      </c>
      <c r="Y299" s="145"/>
      <c r="Z299" s="145">
        <f t="shared" si="351"/>
        <v>0</v>
      </c>
    </row>
    <row r="300" spans="1:26" x14ac:dyDescent="0.3">
      <c r="A300" s="7"/>
      <c r="B300" s="58">
        <v>263</v>
      </c>
      <c r="C300" s="13">
        <v>42206</v>
      </c>
      <c r="D300" s="196" t="s">
        <v>35</v>
      </c>
      <c r="E300" s="197"/>
      <c r="F300" s="29"/>
      <c r="G300" s="148"/>
      <c r="H300" s="37"/>
      <c r="I300" s="15"/>
      <c r="J300" s="11"/>
      <c r="K300" s="37"/>
      <c r="L300" s="37"/>
      <c r="M300" s="115">
        <f t="shared" si="350"/>
        <v>0</v>
      </c>
      <c r="N300" s="37"/>
      <c r="O300" s="37"/>
      <c r="P300" s="115"/>
      <c r="Q300" s="37"/>
      <c r="R300" s="115"/>
      <c r="S300" s="46"/>
      <c r="T300" s="121"/>
      <c r="U300" s="46"/>
      <c r="V300" s="163"/>
      <c r="W300" s="45"/>
      <c r="X300" s="102">
        <v>0</v>
      </c>
      <c r="Y300" s="145"/>
      <c r="Z300" s="145">
        <f t="shared" si="351"/>
        <v>0</v>
      </c>
    </row>
    <row r="301" spans="1:26" x14ac:dyDescent="0.3">
      <c r="A301" s="7"/>
      <c r="B301" s="56"/>
      <c r="C301" s="82" t="s">
        <v>207</v>
      </c>
      <c r="D301" s="103"/>
      <c r="E301" s="103"/>
      <c r="F301" s="73"/>
      <c r="G301" s="134">
        <f>SUM(G287:G300)</f>
        <v>93</v>
      </c>
      <c r="H301" s="134">
        <f t="shared" ref="H301" si="372">SUM(H287:H300)</f>
        <v>13.5</v>
      </c>
      <c r="I301" s="134">
        <f t="shared" ref="I301" si="373">SUM(I287:I300)</f>
        <v>79.5</v>
      </c>
      <c r="J301" s="134">
        <f t="shared" ref="J301" si="374">SUM(J287:J300)</f>
        <v>0.5</v>
      </c>
      <c r="K301" s="134">
        <f t="shared" ref="K301" si="375">SUM(K287:K300)</f>
        <v>0.5</v>
      </c>
      <c r="L301" s="134">
        <f t="shared" ref="L301" si="376">SUM(L287:L300)</f>
        <v>0</v>
      </c>
      <c r="M301" s="136">
        <f t="shared" ref="M301" si="377">SUM(M287:M300)</f>
        <v>87</v>
      </c>
      <c r="N301" s="126">
        <f t="shared" ref="N301:P301" si="378">SUM(N287:N300)</f>
        <v>0</v>
      </c>
      <c r="O301" s="126">
        <f t="shared" si="378"/>
        <v>0</v>
      </c>
      <c r="P301" s="116">
        <f t="shared" si="378"/>
        <v>0</v>
      </c>
      <c r="Q301" s="134">
        <v>1</v>
      </c>
      <c r="R301" s="136">
        <f t="shared" ref="R301" si="379">SUM(R287:R300)</f>
        <v>567</v>
      </c>
      <c r="S301" s="134">
        <v>1</v>
      </c>
      <c r="T301" s="139">
        <f t="shared" ref="T301" si="380">SUM(T287:T300)</f>
        <v>1044</v>
      </c>
      <c r="U301" s="134">
        <f t="shared" ref="U301" si="381">SUM(U287:U300)</f>
        <v>0</v>
      </c>
      <c r="V301" s="164">
        <f t="shared" ref="V301" si="382">SUM(V287:V300)</f>
        <v>0</v>
      </c>
      <c r="W301" s="63" t="s">
        <v>390</v>
      </c>
    </row>
    <row r="302" spans="1:26" x14ac:dyDescent="0.3">
      <c r="A302" s="7"/>
      <c r="B302" s="56"/>
      <c r="C302" s="82" t="s">
        <v>380</v>
      </c>
      <c r="D302" s="106"/>
      <c r="E302" s="107"/>
      <c r="F302" s="73"/>
      <c r="G302" s="137">
        <f>G301-G293</f>
        <v>87</v>
      </c>
      <c r="H302" s="137">
        <f t="shared" ref="H302:M302" si="383">H301-H293</f>
        <v>13</v>
      </c>
      <c r="I302" s="137">
        <f t="shared" si="383"/>
        <v>74</v>
      </c>
      <c r="J302" s="137">
        <f t="shared" si="383"/>
        <v>0.5</v>
      </c>
      <c r="K302" s="137">
        <f t="shared" si="383"/>
        <v>0.5</v>
      </c>
      <c r="L302" s="137">
        <f t="shared" si="383"/>
        <v>0</v>
      </c>
      <c r="M302" s="138">
        <f t="shared" si="383"/>
        <v>87</v>
      </c>
      <c r="N302" s="126">
        <f>N301</f>
        <v>0</v>
      </c>
      <c r="O302" s="126">
        <f t="shared" ref="O302" si="384">O301</f>
        <v>0</v>
      </c>
      <c r="P302" s="116">
        <f t="shared" ref="P302" si="385">P301</f>
        <v>0</v>
      </c>
      <c r="Q302" s="137">
        <f>Q301</f>
        <v>1</v>
      </c>
      <c r="R302" s="138">
        <f t="shared" ref="R302:V302" si="386">R301</f>
        <v>567</v>
      </c>
      <c r="S302" s="137">
        <f t="shared" si="386"/>
        <v>1</v>
      </c>
      <c r="T302" s="140">
        <f t="shared" si="386"/>
        <v>1044</v>
      </c>
      <c r="U302" s="137">
        <f t="shared" si="386"/>
        <v>0</v>
      </c>
      <c r="V302" s="164">
        <f t="shared" si="386"/>
        <v>0</v>
      </c>
      <c r="W302" s="63"/>
    </row>
    <row r="303" spans="1:26" x14ac:dyDescent="0.3">
      <c r="A303" s="7"/>
      <c r="B303" s="56">
        <v>264</v>
      </c>
      <c r="C303" s="13">
        <v>42207</v>
      </c>
      <c r="D303" s="49" t="s">
        <v>120</v>
      </c>
      <c r="E303" s="49" t="s">
        <v>120</v>
      </c>
      <c r="F303" s="29"/>
      <c r="G303" s="148"/>
      <c r="H303" s="37"/>
      <c r="I303" s="15"/>
      <c r="J303" s="11"/>
      <c r="K303" s="37"/>
      <c r="L303" s="37"/>
      <c r="M303" s="115">
        <f t="shared" si="350"/>
        <v>0</v>
      </c>
      <c r="N303" s="37"/>
      <c r="O303" s="37"/>
      <c r="P303" s="115"/>
      <c r="Q303" s="37"/>
      <c r="R303" s="115"/>
      <c r="S303" s="46"/>
      <c r="T303" s="121"/>
      <c r="U303" s="46"/>
      <c r="V303" s="163"/>
      <c r="W303" s="45"/>
      <c r="X303" s="102">
        <v>8</v>
      </c>
      <c r="Y303" s="145"/>
      <c r="Z303" s="145">
        <f t="shared" si="351"/>
        <v>0</v>
      </c>
    </row>
    <row r="304" spans="1:26" x14ac:dyDescent="0.3">
      <c r="A304" s="7"/>
      <c r="B304" s="58">
        <v>265</v>
      </c>
      <c r="C304" s="13">
        <v>42208</v>
      </c>
      <c r="D304" s="49" t="s">
        <v>120</v>
      </c>
      <c r="E304" s="49" t="s">
        <v>120</v>
      </c>
      <c r="F304" s="29"/>
      <c r="G304" s="148"/>
      <c r="H304" s="37"/>
      <c r="I304" s="15"/>
      <c r="J304" s="11"/>
      <c r="K304" s="37"/>
      <c r="L304" s="37"/>
      <c r="M304" s="115">
        <f t="shared" si="350"/>
        <v>0</v>
      </c>
      <c r="N304" s="37"/>
      <c r="O304" s="37"/>
      <c r="P304" s="115"/>
      <c r="Q304" s="37"/>
      <c r="R304" s="115"/>
      <c r="S304" s="46"/>
      <c r="T304" s="121"/>
      <c r="U304" s="46"/>
      <c r="V304" s="163"/>
      <c r="W304" s="45"/>
      <c r="X304" s="102">
        <v>8</v>
      </c>
      <c r="Y304" s="145"/>
      <c r="Z304" s="145">
        <f t="shared" si="351"/>
        <v>0</v>
      </c>
    </row>
    <row r="305" spans="1:27" x14ac:dyDescent="0.3">
      <c r="A305" s="7"/>
      <c r="B305" s="56">
        <v>266</v>
      </c>
      <c r="C305" s="13">
        <v>42209</v>
      </c>
      <c r="D305" s="49" t="s">
        <v>120</v>
      </c>
      <c r="E305" s="49" t="s">
        <v>120</v>
      </c>
      <c r="F305" s="29"/>
      <c r="G305" s="148"/>
      <c r="H305" s="37"/>
      <c r="I305" s="15"/>
      <c r="J305" s="11"/>
      <c r="K305" s="37"/>
      <c r="L305" s="37"/>
      <c r="M305" s="115">
        <f t="shared" si="350"/>
        <v>0</v>
      </c>
      <c r="N305" s="37"/>
      <c r="O305" s="37"/>
      <c r="P305" s="115"/>
      <c r="Q305" s="37"/>
      <c r="R305" s="115"/>
      <c r="S305" s="46"/>
      <c r="T305" s="121"/>
      <c r="U305" s="46"/>
      <c r="V305" s="163"/>
      <c r="W305" s="45"/>
      <c r="X305" s="102">
        <v>7</v>
      </c>
      <c r="Y305" s="145"/>
      <c r="Z305" s="145">
        <f t="shared" si="351"/>
        <v>0</v>
      </c>
    </row>
    <row r="306" spans="1:27" x14ac:dyDescent="0.3">
      <c r="A306" s="7"/>
      <c r="B306" s="58">
        <v>267</v>
      </c>
      <c r="C306" s="13">
        <v>42210</v>
      </c>
      <c r="D306" s="47" t="s">
        <v>84</v>
      </c>
      <c r="E306" s="47" t="s">
        <v>84</v>
      </c>
      <c r="F306" s="27"/>
      <c r="G306" s="148">
        <v>9</v>
      </c>
      <c r="H306" s="37">
        <f t="shared" si="352"/>
        <v>1.5</v>
      </c>
      <c r="I306" s="15">
        <f t="shared" si="346"/>
        <v>7.5</v>
      </c>
      <c r="J306" s="11">
        <f t="shared" si="347"/>
        <v>0</v>
      </c>
      <c r="K306" s="37">
        <f t="shared" si="348"/>
        <v>0</v>
      </c>
      <c r="L306" s="37">
        <f t="shared" si="349"/>
        <v>0</v>
      </c>
      <c r="M306" s="115">
        <f t="shared" si="350"/>
        <v>0</v>
      </c>
      <c r="N306" s="37"/>
      <c r="O306" s="37"/>
      <c r="P306" s="115"/>
      <c r="Q306" s="37"/>
      <c r="R306" s="115"/>
      <c r="S306" s="46"/>
      <c r="T306" s="121"/>
      <c r="U306" s="46"/>
      <c r="V306" s="163"/>
      <c r="W306" s="45"/>
      <c r="X306" s="102">
        <v>9</v>
      </c>
      <c r="Y306" s="145">
        <f t="shared" si="324"/>
        <v>0.5</v>
      </c>
      <c r="Z306" s="145">
        <f t="shared" si="351"/>
        <v>87</v>
      </c>
    </row>
    <row r="307" spans="1:27" x14ac:dyDescent="0.3">
      <c r="A307" s="7"/>
      <c r="B307" s="56">
        <v>268</v>
      </c>
      <c r="C307" s="13">
        <v>42211</v>
      </c>
      <c r="D307" s="47" t="s">
        <v>84</v>
      </c>
      <c r="E307" s="47" t="s">
        <v>84</v>
      </c>
      <c r="F307" s="27"/>
      <c r="G307" s="148">
        <v>9</v>
      </c>
      <c r="H307" s="37">
        <f t="shared" si="352"/>
        <v>1.5</v>
      </c>
      <c r="I307" s="15">
        <f t="shared" si="346"/>
        <v>7.5</v>
      </c>
      <c r="J307" s="11">
        <f t="shared" si="347"/>
        <v>0</v>
      </c>
      <c r="K307" s="37">
        <f t="shared" si="348"/>
        <v>0</v>
      </c>
      <c r="L307" s="37">
        <f t="shared" si="349"/>
        <v>0</v>
      </c>
      <c r="M307" s="115">
        <f t="shared" si="350"/>
        <v>0</v>
      </c>
      <c r="N307" s="37"/>
      <c r="O307" s="37"/>
      <c r="P307" s="115"/>
      <c r="Q307" s="37"/>
      <c r="R307" s="115"/>
      <c r="S307" s="46"/>
      <c r="T307" s="121"/>
      <c r="U307" s="46"/>
      <c r="V307" s="163"/>
      <c r="W307" s="45"/>
      <c r="X307" s="102">
        <v>9</v>
      </c>
      <c r="Y307" s="145">
        <f t="shared" si="324"/>
        <v>0.5</v>
      </c>
      <c r="Z307" s="145">
        <f t="shared" si="351"/>
        <v>87</v>
      </c>
    </row>
    <row r="308" spans="1:27" x14ac:dyDescent="0.3">
      <c r="A308" s="7"/>
      <c r="B308" s="58">
        <v>269</v>
      </c>
      <c r="C308" s="13">
        <v>42212</v>
      </c>
      <c r="D308" s="47" t="s">
        <v>84</v>
      </c>
      <c r="E308" s="47" t="s">
        <v>84</v>
      </c>
      <c r="F308" s="27"/>
      <c r="G308" s="148">
        <v>6.5</v>
      </c>
      <c r="H308" s="37">
        <f t="shared" si="352"/>
        <v>0.5</v>
      </c>
      <c r="I308" s="15">
        <f t="shared" si="346"/>
        <v>6</v>
      </c>
      <c r="J308" s="11">
        <f t="shared" si="347"/>
        <v>0</v>
      </c>
      <c r="K308" s="37">
        <f t="shared" si="348"/>
        <v>0</v>
      </c>
      <c r="L308" s="37">
        <f t="shared" si="349"/>
        <v>0</v>
      </c>
      <c r="M308" s="115">
        <f t="shared" si="350"/>
        <v>0</v>
      </c>
      <c r="N308" s="37"/>
      <c r="O308" s="37"/>
      <c r="P308" s="115"/>
      <c r="Q308" s="37"/>
      <c r="R308" s="115"/>
      <c r="S308" s="46"/>
      <c r="T308" s="121"/>
      <c r="U308" s="46"/>
      <c r="V308" s="163"/>
      <c r="W308" s="45"/>
      <c r="X308" s="102">
        <v>6.5</v>
      </c>
      <c r="Y308" s="145"/>
      <c r="Z308" s="145">
        <f t="shared" si="351"/>
        <v>0</v>
      </c>
    </row>
    <row r="309" spans="1:27" x14ac:dyDescent="0.3">
      <c r="A309" s="7"/>
      <c r="B309" s="56">
        <v>270</v>
      </c>
      <c r="C309" s="13">
        <v>42213</v>
      </c>
      <c r="D309" s="47" t="s">
        <v>84</v>
      </c>
      <c r="E309" s="47" t="s">
        <v>84</v>
      </c>
      <c r="F309" s="27"/>
      <c r="G309" s="148">
        <v>9</v>
      </c>
      <c r="H309" s="37">
        <f t="shared" si="352"/>
        <v>1.5</v>
      </c>
      <c r="I309" s="15">
        <f t="shared" si="346"/>
        <v>7.5</v>
      </c>
      <c r="J309" s="11">
        <f t="shared" si="347"/>
        <v>0</v>
      </c>
      <c r="K309" s="37">
        <f t="shared" si="348"/>
        <v>0</v>
      </c>
      <c r="L309" s="37">
        <f t="shared" si="349"/>
        <v>0</v>
      </c>
      <c r="M309" s="115">
        <f t="shared" si="350"/>
        <v>0</v>
      </c>
      <c r="N309" s="37"/>
      <c r="O309" s="37"/>
      <c r="P309" s="115"/>
      <c r="Q309" s="37"/>
      <c r="R309" s="115"/>
      <c r="S309" s="46"/>
      <c r="T309" s="122"/>
      <c r="U309" s="46"/>
      <c r="V309" s="163"/>
      <c r="W309" s="45"/>
      <c r="X309" s="102">
        <v>9</v>
      </c>
      <c r="Y309" s="145">
        <f t="shared" si="324"/>
        <v>0.5</v>
      </c>
      <c r="Z309" s="145">
        <f t="shared" si="351"/>
        <v>87</v>
      </c>
    </row>
    <row r="310" spans="1:27" x14ac:dyDescent="0.3">
      <c r="A310" s="7"/>
      <c r="B310" s="58">
        <v>271</v>
      </c>
      <c r="C310" s="13">
        <v>42214</v>
      </c>
      <c r="D310" s="47" t="s">
        <v>84</v>
      </c>
      <c r="E310" s="47" t="s">
        <v>84</v>
      </c>
      <c r="F310" s="27"/>
      <c r="G310" s="148">
        <v>9</v>
      </c>
      <c r="H310" s="37">
        <f t="shared" si="352"/>
        <v>1.5</v>
      </c>
      <c r="I310" s="15">
        <f t="shared" si="346"/>
        <v>7.5</v>
      </c>
      <c r="J310" s="11">
        <f t="shared" si="347"/>
        <v>0</v>
      </c>
      <c r="K310" s="37">
        <f t="shared" si="348"/>
        <v>0</v>
      </c>
      <c r="L310" s="37">
        <f t="shared" si="349"/>
        <v>0</v>
      </c>
      <c r="M310" s="115">
        <f t="shared" si="350"/>
        <v>0</v>
      </c>
      <c r="N310" s="37"/>
      <c r="O310" s="37"/>
      <c r="P310" s="115"/>
      <c r="Q310" s="37"/>
      <c r="R310" s="115"/>
      <c r="S310" s="46"/>
      <c r="T310" s="121"/>
      <c r="U310" s="46"/>
      <c r="V310" s="163"/>
      <c r="W310" s="45"/>
      <c r="X310" s="102">
        <v>9</v>
      </c>
      <c r="Y310" s="145">
        <f t="shared" si="324"/>
        <v>0.5</v>
      </c>
      <c r="Z310" s="145">
        <f t="shared" si="351"/>
        <v>87</v>
      </c>
    </row>
    <row r="311" spans="1:27" x14ac:dyDescent="0.3">
      <c r="A311" s="7"/>
      <c r="B311" s="56">
        <v>272</v>
      </c>
      <c r="C311" s="13">
        <v>42215</v>
      </c>
      <c r="D311" s="196" t="s">
        <v>60</v>
      </c>
      <c r="E311" s="197"/>
      <c r="F311" s="29"/>
      <c r="G311" s="148"/>
      <c r="H311" s="37">
        <f t="shared" si="352"/>
        <v>0.5</v>
      </c>
      <c r="I311" s="15"/>
      <c r="J311" s="11"/>
      <c r="K311" s="37"/>
      <c r="L311" s="37"/>
      <c r="M311" s="115">
        <f t="shared" si="350"/>
        <v>0</v>
      </c>
      <c r="N311" s="37"/>
      <c r="O311" s="37"/>
      <c r="P311" s="115"/>
      <c r="Q311" s="37"/>
      <c r="R311" s="115"/>
      <c r="S311" s="46"/>
      <c r="T311" s="121"/>
      <c r="U311" s="46"/>
      <c r="V311" s="163"/>
      <c r="W311" s="45"/>
      <c r="X311" s="102">
        <v>0</v>
      </c>
      <c r="Y311" s="145"/>
      <c r="Z311" s="145">
        <f t="shared" si="351"/>
        <v>0</v>
      </c>
    </row>
    <row r="312" spans="1:27" x14ac:dyDescent="0.3">
      <c r="A312" s="7"/>
      <c r="B312" s="58">
        <v>273</v>
      </c>
      <c r="C312" s="13">
        <v>42216</v>
      </c>
      <c r="D312" s="47" t="s">
        <v>84</v>
      </c>
      <c r="E312" s="47" t="s">
        <v>84</v>
      </c>
      <c r="F312" s="27"/>
      <c r="G312" s="148">
        <v>9</v>
      </c>
      <c r="H312" s="37">
        <f t="shared" si="352"/>
        <v>1.5</v>
      </c>
      <c r="I312" s="15">
        <f t="shared" si="346"/>
        <v>7.5</v>
      </c>
      <c r="J312" s="11">
        <f t="shared" si="347"/>
        <v>0</v>
      </c>
      <c r="K312" s="37">
        <f t="shared" si="348"/>
        <v>0</v>
      </c>
      <c r="L312" s="37">
        <f t="shared" si="349"/>
        <v>0</v>
      </c>
      <c r="M312" s="115">
        <f t="shared" si="350"/>
        <v>0</v>
      </c>
      <c r="N312" s="37"/>
      <c r="O312" s="37"/>
      <c r="P312" s="115"/>
      <c r="Q312" s="37"/>
      <c r="R312" s="115"/>
      <c r="S312" s="46"/>
      <c r="T312" s="121"/>
      <c r="U312" s="46"/>
      <c r="V312" s="163"/>
      <c r="W312" s="45"/>
      <c r="X312" s="102">
        <v>9</v>
      </c>
      <c r="Y312" s="145">
        <f t="shared" si="324"/>
        <v>0.5</v>
      </c>
      <c r="Z312" s="145">
        <f t="shared" si="351"/>
        <v>87</v>
      </c>
    </row>
    <row r="313" spans="1:27" x14ac:dyDescent="0.3">
      <c r="A313" s="25" t="s">
        <v>26</v>
      </c>
      <c r="B313" s="56">
        <v>274</v>
      </c>
      <c r="C313" s="13">
        <v>42217</v>
      </c>
      <c r="D313" s="47" t="s">
        <v>84</v>
      </c>
      <c r="E313" s="47" t="s">
        <v>84</v>
      </c>
      <c r="F313" s="27"/>
      <c r="G313" s="148">
        <v>7</v>
      </c>
      <c r="H313" s="37">
        <f t="shared" si="352"/>
        <v>0.5</v>
      </c>
      <c r="I313" s="15">
        <f t="shared" ref="I313:I346" si="387">IF((G313="？"),"?",(G313-H313))</f>
        <v>6.5</v>
      </c>
      <c r="J313" s="11">
        <f t="shared" ref="J313:J346" si="388">IF(I313-8&lt;0,0,(I313-8))</f>
        <v>0</v>
      </c>
      <c r="K313" s="37">
        <f t="shared" ref="K313:K346" si="389">IF(2&lt;J313,2,J313)</f>
        <v>0</v>
      </c>
      <c r="L313" s="37">
        <f t="shared" ref="L313:L346" si="390">J313-K313</f>
        <v>0</v>
      </c>
      <c r="M313" s="115">
        <f>IF(K313="?",0,ROUND(129*4/3*K313+129*5/3*L313,0))</f>
        <v>0</v>
      </c>
      <c r="N313" s="37"/>
      <c r="O313" s="37"/>
      <c r="P313" s="115"/>
      <c r="Q313" s="37"/>
      <c r="R313" s="115"/>
      <c r="S313" s="46"/>
      <c r="T313" s="121"/>
      <c r="U313" s="46"/>
      <c r="V313" s="163"/>
      <c r="W313" s="45"/>
      <c r="X313" s="102">
        <v>7</v>
      </c>
      <c r="Y313" s="145"/>
      <c r="Z313" s="145">
        <f>ROUND(Y313*4/3*129,0)</f>
        <v>0</v>
      </c>
    </row>
    <row r="314" spans="1:27" x14ac:dyDescent="0.3">
      <c r="A314" s="7" t="s">
        <v>248</v>
      </c>
      <c r="B314" s="58">
        <v>275</v>
      </c>
      <c r="C314" s="13">
        <v>42218</v>
      </c>
      <c r="D314" s="47" t="s">
        <v>84</v>
      </c>
      <c r="E314" s="47" t="s">
        <v>84</v>
      </c>
      <c r="F314" s="27"/>
      <c r="G314" s="148">
        <v>9</v>
      </c>
      <c r="H314" s="37">
        <f t="shared" si="352"/>
        <v>1.5</v>
      </c>
      <c r="I314" s="15">
        <f t="shared" si="387"/>
        <v>7.5</v>
      </c>
      <c r="J314" s="11">
        <f t="shared" si="388"/>
        <v>0</v>
      </c>
      <c r="K314" s="37">
        <f t="shared" si="389"/>
        <v>0</v>
      </c>
      <c r="L314" s="37">
        <f t="shared" si="390"/>
        <v>0</v>
      </c>
      <c r="M314" s="115">
        <f t="shared" ref="M314:M347" si="391">IF(K314="?",0,ROUND(129*4/3*K314+129*5/3*L314,0))</f>
        <v>0</v>
      </c>
      <c r="N314" s="37"/>
      <c r="O314" s="37"/>
      <c r="P314" s="115"/>
      <c r="Q314" s="37"/>
      <c r="R314" s="115"/>
      <c r="S314" s="46"/>
      <c r="T314" s="121"/>
      <c r="U314" s="46"/>
      <c r="V314" s="163"/>
      <c r="W314" s="45"/>
      <c r="X314" s="102">
        <v>9</v>
      </c>
      <c r="Y314" s="145">
        <f t="shared" si="324"/>
        <v>0.5</v>
      </c>
      <c r="Z314" s="145">
        <f t="shared" ref="Z314:Z347" si="392">ROUND(Y314*4/3*129,0)</f>
        <v>86</v>
      </c>
      <c r="AA314" s="50">
        <f>7568-88-176</f>
        <v>7304</v>
      </c>
    </row>
    <row r="315" spans="1:27" x14ac:dyDescent="0.3">
      <c r="A315" s="7" t="s">
        <v>97</v>
      </c>
      <c r="B315" s="56">
        <v>276</v>
      </c>
      <c r="C315" s="13">
        <v>42219</v>
      </c>
      <c r="D315" s="47" t="s">
        <v>84</v>
      </c>
      <c r="E315" s="47" t="s">
        <v>84</v>
      </c>
      <c r="F315" s="27"/>
      <c r="G315" s="148">
        <v>9</v>
      </c>
      <c r="H315" s="37">
        <f t="shared" si="352"/>
        <v>1.5</v>
      </c>
      <c r="I315" s="15">
        <f t="shared" si="387"/>
        <v>7.5</v>
      </c>
      <c r="J315" s="11">
        <f t="shared" si="388"/>
        <v>0</v>
      </c>
      <c r="K315" s="37">
        <f t="shared" si="389"/>
        <v>0</v>
      </c>
      <c r="L315" s="37">
        <f t="shared" si="390"/>
        <v>0</v>
      </c>
      <c r="M315" s="115">
        <f t="shared" si="391"/>
        <v>0</v>
      </c>
      <c r="N315" s="37"/>
      <c r="O315" s="37"/>
      <c r="P315" s="115"/>
      <c r="Q315" s="37"/>
      <c r="R315" s="115"/>
      <c r="S315" s="46"/>
      <c r="T315" s="121"/>
      <c r="U315" s="46"/>
      <c r="V315" s="163"/>
      <c r="W315" s="45"/>
      <c r="X315" s="102">
        <v>9</v>
      </c>
      <c r="Y315" s="145">
        <f t="shared" ref="Y315:Y386" si="393">IF((X315&gt;=10),(X315-9),(X315-8.5))</f>
        <v>0.5</v>
      </c>
      <c r="Z315" s="145">
        <f t="shared" si="392"/>
        <v>86</v>
      </c>
    </row>
    <row r="316" spans="1:27" x14ac:dyDescent="0.3">
      <c r="A316" s="7"/>
      <c r="B316" s="58">
        <v>277</v>
      </c>
      <c r="C316" s="13">
        <v>42220</v>
      </c>
      <c r="D316" s="47" t="s">
        <v>84</v>
      </c>
      <c r="E316" s="47" t="s">
        <v>84</v>
      </c>
      <c r="F316" s="27"/>
      <c r="G316" s="148">
        <v>8</v>
      </c>
      <c r="H316" s="37">
        <f t="shared" si="352"/>
        <v>0.5</v>
      </c>
      <c r="I316" s="15">
        <f t="shared" si="387"/>
        <v>7.5</v>
      </c>
      <c r="J316" s="11">
        <f t="shared" si="388"/>
        <v>0</v>
      </c>
      <c r="K316" s="37">
        <f t="shared" si="389"/>
        <v>0</v>
      </c>
      <c r="L316" s="37">
        <f t="shared" si="390"/>
        <v>0</v>
      </c>
      <c r="M316" s="115">
        <f t="shared" si="391"/>
        <v>0</v>
      </c>
      <c r="N316" s="37"/>
      <c r="O316" s="37"/>
      <c r="P316" s="115"/>
      <c r="Q316" s="37"/>
      <c r="R316" s="115"/>
      <c r="S316" s="46"/>
      <c r="T316" s="121"/>
      <c r="U316" s="46"/>
      <c r="V316" s="163"/>
      <c r="W316" s="45"/>
      <c r="X316" s="102">
        <v>8</v>
      </c>
      <c r="Y316" s="145"/>
      <c r="Z316" s="145">
        <f t="shared" si="392"/>
        <v>0</v>
      </c>
    </row>
    <row r="317" spans="1:27" x14ac:dyDescent="0.3">
      <c r="A317" s="7"/>
      <c r="B317" s="56"/>
      <c r="C317" s="82" t="s">
        <v>207</v>
      </c>
      <c r="D317" s="103"/>
      <c r="E317" s="103"/>
      <c r="F317" s="73"/>
      <c r="G317" s="134">
        <f>SUM(G303:G316)</f>
        <v>84.5</v>
      </c>
      <c r="H317" s="134">
        <f t="shared" ref="H317" si="394">SUM(H303:H316)</f>
        <v>12.5</v>
      </c>
      <c r="I317" s="134">
        <f t="shared" ref="I317" si="395">SUM(I303:I316)</f>
        <v>72.5</v>
      </c>
      <c r="J317" s="134">
        <f t="shared" ref="J317" si="396">SUM(J303:J316)</f>
        <v>0</v>
      </c>
      <c r="K317" s="134">
        <f t="shared" ref="K317" si="397">SUM(K303:K316)</f>
        <v>0</v>
      </c>
      <c r="L317" s="134">
        <f t="shared" ref="L317" si="398">SUM(L303:L316)</f>
        <v>0</v>
      </c>
      <c r="M317" s="136">
        <f t="shared" ref="M317:P317" si="399">SUM(M303:M316)</f>
        <v>0</v>
      </c>
      <c r="N317" s="126">
        <f t="shared" si="399"/>
        <v>0</v>
      </c>
      <c r="O317" s="126">
        <f t="shared" si="399"/>
        <v>0</v>
      </c>
      <c r="P317" s="116">
        <f t="shared" si="399"/>
        <v>0</v>
      </c>
      <c r="Q317" s="134">
        <f t="shared" ref="Q317" si="400">SUM(Q303:Q316)</f>
        <v>0</v>
      </c>
      <c r="R317" s="136">
        <f t="shared" ref="R317" si="401">SUM(R303:R316)</f>
        <v>0</v>
      </c>
      <c r="S317" s="134">
        <v>1</v>
      </c>
      <c r="T317" s="139">
        <f t="shared" ref="T317" si="402">SUM(T303:T316)</f>
        <v>0</v>
      </c>
      <c r="U317" s="134">
        <f t="shared" ref="U317" si="403">SUM(U303:U316)</f>
        <v>0</v>
      </c>
      <c r="V317" s="164">
        <f t="shared" ref="V317" si="404">SUM(V303:V316)</f>
        <v>0</v>
      </c>
      <c r="W317" s="63" t="s">
        <v>390</v>
      </c>
    </row>
    <row r="318" spans="1:27" x14ac:dyDescent="0.3">
      <c r="A318" s="7"/>
      <c r="B318" s="56"/>
      <c r="C318" s="82" t="s">
        <v>380</v>
      </c>
      <c r="D318" s="106"/>
      <c r="E318" s="107"/>
      <c r="F318" s="73"/>
      <c r="G318" s="137">
        <f>G317</f>
        <v>84.5</v>
      </c>
      <c r="H318" s="137">
        <f t="shared" ref="H318:M318" si="405">H317</f>
        <v>12.5</v>
      </c>
      <c r="I318" s="137">
        <f t="shared" si="405"/>
        <v>72.5</v>
      </c>
      <c r="J318" s="137">
        <f t="shared" si="405"/>
        <v>0</v>
      </c>
      <c r="K318" s="137">
        <f t="shared" si="405"/>
        <v>0</v>
      </c>
      <c r="L318" s="137">
        <f t="shared" si="405"/>
        <v>0</v>
      </c>
      <c r="M318" s="138">
        <f t="shared" si="405"/>
        <v>0</v>
      </c>
      <c r="N318" s="126">
        <f>N317</f>
        <v>0</v>
      </c>
      <c r="O318" s="126">
        <f t="shared" ref="O318" si="406">O317</f>
        <v>0</v>
      </c>
      <c r="P318" s="116">
        <f t="shared" ref="P318" si="407">P317</f>
        <v>0</v>
      </c>
      <c r="Q318" s="137">
        <f t="shared" ref="Q318" si="408">Q317</f>
        <v>0</v>
      </c>
      <c r="R318" s="138">
        <f t="shared" ref="R318" si="409">R317</f>
        <v>0</v>
      </c>
      <c r="S318" s="137">
        <f t="shared" ref="S318" si="410">S317</f>
        <v>1</v>
      </c>
      <c r="T318" s="140">
        <f t="shared" ref="T318" si="411">T317</f>
        <v>0</v>
      </c>
      <c r="U318" s="137">
        <f t="shared" ref="U318" si="412">U317</f>
        <v>0</v>
      </c>
      <c r="V318" s="164">
        <f t="shared" ref="V318" si="413">V317</f>
        <v>0</v>
      </c>
      <c r="W318" s="63"/>
    </row>
    <row r="319" spans="1:27" x14ac:dyDescent="0.3">
      <c r="A319" s="198"/>
      <c r="B319" s="56">
        <v>278</v>
      </c>
      <c r="C319" s="13">
        <v>42221</v>
      </c>
      <c r="D319" s="196" t="s">
        <v>60</v>
      </c>
      <c r="E319" s="197"/>
      <c r="F319" s="29"/>
      <c r="G319" s="148"/>
      <c r="H319" s="37"/>
      <c r="I319" s="15"/>
      <c r="J319" s="11"/>
      <c r="K319" s="37"/>
      <c r="L319" s="37"/>
      <c r="M319" s="115">
        <f t="shared" si="391"/>
        <v>0</v>
      </c>
      <c r="N319" s="37"/>
      <c r="O319" s="37"/>
      <c r="P319" s="115"/>
      <c r="Q319" s="37"/>
      <c r="R319" s="115"/>
      <c r="S319" s="46"/>
      <c r="T319" s="121"/>
      <c r="U319" s="46"/>
      <c r="V319" s="163"/>
      <c r="W319" s="45"/>
      <c r="X319" s="102"/>
      <c r="Y319" s="145"/>
      <c r="Z319" s="145">
        <f t="shared" si="392"/>
        <v>0</v>
      </c>
    </row>
    <row r="320" spans="1:27" x14ac:dyDescent="0.3">
      <c r="A320" s="198"/>
      <c r="B320" s="58">
        <v>279</v>
      </c>
      <c r="C320" s="13">
        <v>42222</v>
      </c>
      <c r="D320" s="47" t="s">
        <v>84</v>
      </c>
      <c r="E320" s="47" t="s">
        <v>84</v>
      </c>
      <c r="F320" s="27"/>
      <c r="G320" s="148">
        <v>8</v>
      </c>
      <c r="H320" s="37">
        <f t="shared" si="352"/>
        <v>0.5</v>
      </c>
      <c r="I320" s="15">
        <f t="shared" si="387"/>
        <v>7.5</v>
      </c>
      <c r="J320" s="11">
        <f t="shared" si="388"/>
        <v>0</v>
      </c>
      <c r="K320" s="37">
        <f t="shared" si="389"/>
        <v>0</v>
      </c>
      <c r="L320" s="37">
        <f t="shared" si="390"/>
        <v>0</v>
      </c>
      <c r="M320" s="115">
        <f t="shared" si="391"/>
        <v>0</v>
      </c>
      <c r="N320" s="37"/>
      <c r="O320" s="37"/>
      <c r="P320" s="115"/>
      <c r="Q320" s="37"/>
      <c r="R320" s="115"/>
      <c r="S320" s="46"/>
      <c r="T320" s="121"/>
      <c r="U320" s="46"/>
      <c r="V320" s="163"/>
      <c r="W320" s="45"/>
      <c r="X320" s="102">
        <v>8</v>
      </c>
      <c r="Y320" s="145"/>
      <c r="Z320" s="145">
        <f t="shared" si="392"/>
        <v>0</v>
      </c>
    </row>
    <row r="321" spans="1:26" x14ac:dyDescent="0.3">
      <c r="A321" s="198"/>
      <c r="B321" s="56">
        <v>280</v>
      </c>
      <c r="C321" s="13">
        <v>42223</v>
      </c>
      <c r="D321" s="47" t="s">
        <v>84</v>
      </c>
      <c r="E321" s="47" t="s">
        <v>84</v>
      </c>
      <c r="F321" s="27"/>
      <c r="G321" s="148">
        <v>10</v>
      </c>
      <c r="H321" s="37">
        <f t="shared" si="352"/>
        <v>1.5</v>
      </c>
      <c r="I321" s="15">
        <f t="shared" si="387"/>
        <v>8.5</v>
      </c>
      <c r="J321" s="11">
        <f t="shared" si="388"/>
        <v>0.5</v>
      </c>
      <c r="K321" s="37">
        <f t="shared" si="389"/>
        <v>0.5</v>
      </c>
      <c r="L321" s="37">
        <f t="shared" si="390"/>
        <v>0</v>
      </c>
      <c r="M321" s="115">
        <f t="shared" si="391"/>
        <v>86</v>
      </c>
      <c r="N321" s="37"/>
      <c r="O321" s="37"/>
      <c r="P321" s="115"/>
      <c r="Q321" s="37"/>
      <c r="R321" s="115"/>
      <c r="S321" s="46"/>
      <c r="T321" s="121"/>
      <c r="U321" s="46"/>
      <c r="V321" s="163"/>
      <c r="W321" s="45"/>
      <c r="X321" s="102">
        <v>10</v>
      </c>
      <c r="Y321" s="145">
        <f t="shared" si="393"/>
        <v>1</v>
      </c>
      <c r="Z321" s="145">
        <f t="shared" si="392"/>
        <v>172</v>
      </c>
    </row>
    <row r="322" spans="1:26" x14ac:dyDescent="0.3">
      <c r="A322" s="198"/>
      <c r="B322" s="58">
        <v>281</v>
      </c>
      <c r="C322" s="13">
        <v>42224</v>
      </c>
      <c r="D322" s="196" t="s">
        <v>60</v>
      </c>
      <c r="E322" s="197"/>
      <c r="F322" s="29"/>
      <c r="G322" s="148"/>
      <c r="H322" s="37"/>
      <c r="I322" s="15"/>
      <c r="J322" s="11"/>
      <c r="K322" s="37"/>
      <c r="L322" s="37"/>
      <c r="M322" s="115">
        <f t="shared" si="391"/>
        <v>0</v>
      </c>
      <c r="N322" s="37"/>
      <c r="O322" s="37"/>
      <c r="P322" s="115"/>
      <c r="Q322" s="37"/>
      <c r="R322" s="115"/>
      <c r="S322" s="46"/>
      <c r="T322" s="121"/>
      <c r="U322" s="46"/>
      <c r="V322" s="163"/>
      <c r="W322" s="45"/>
      <c r="X322" s="102"/>
      <c r="Y322" s="145"/>
      <c r="Z322" s="145">
        <f t="shared" si="392"/>
        <v>0</v>
      </c>
    </row>
    <row r="323" spans="1:26" x14ac:dyDescent="0.3">
      <c r="B323" s="56">
        <v>282</v>
      </c>
      <c r="C323" s="13">
        <v>42225</v>
      </c>
      <c r="D323" s="47" t="s">
        <v>84</v>
      </c>
      <c r="E323" s="47" t="s">
        <v>84</v>
      </c>
      <c r="F323" s="27"/>
      <c r="G323" s="148">
        <v>9</v>
      </c>
      <c r="H323" s="37">
        <f t="shared" si="352"/>
        <v>1.5</v>
      </c>
      <c r="I323" s="15">
        <f t="shared" si="387"/>
        <v>7.5</v>
      </c>
      <c r="J323" s="11">
        <f t="shared" si="388"/>
        <v>0</v>
      </c>
      <c r="K323" s="37">
        <f t="shared" si="389"/>
        <v>0</v>
      </c>
      <c r="L323" s="37">
        <f t="shared" si="390"/>
        <v>0</v>
      </c>
      <c r="M323" s="115">
        <f t="shared" si="391"/>
        <v>0</v>
      </c>
      <c r="N323" s="37"/>
      <c r="O323" s="37"/>
      <c r="P323" s="115"/>
      <c r="Q323" s="37"/>
      <c r="R323" s="115"/>
      <c r="S323" s="46"/>
      <c r="T323" s="121"/>
      <c r="U323" s="46"/>
      <c r="V323" s="163"/>
      <c r="W323" s="45"/>
      <c r="X323" s="102">
        <v>9</v>
      </c>
      <c r="Y323" s="145">
        <f t="shared" si="393"/>
        <v>0.5</v>
      </c>
      <c r="Z323" s="145">
        <f t="shared" si="392"/>
        <v>86</v>
      </c>
    </row>
    <row r="324" spans="1:26" x14ac:dyDescent="0.3">
      <c r="B324" s="58">
        <v>283</v>
      </c>
      <c r="C324" s="13">
        <v>42226</v>
      </c>
      <c r="D324" s="47" t="s">
        <v>84</v>
      </c>
      <c r="E324" s="47" t="s">
        <v>84</v>
      </c>
      <c r="F324" s="27"/>
      <c r="G324" s="148">
        <v>8</v>
      </c>
      <c r="H324" s="37">
        <f t="shared" si="352"/>
        <v>0.5</v>
      </c>
      <c r="I324" s="15">
        <f t="shared" si="387"/>
        <v>7.5</v>
      </c>
      <c r="J324" s="11">
        <f t="shared" si="388"/>
        <v>0</v>
      </c>
      <c r="K324" s="37">
        <f t="shared" si="389"/>
        <v>0</v>
      </c>
      <c r="L324" s="37">
        <f t="shared" si="390"/>
        <v>0</v>
      </c>
      <c r="M324" s="115">
        <f t="shared" si="391"/>
        <v>0</v>
      </c>
      <c r="N324" s="37"/>
      <c r="O324" s="37"/>
      <c r="P324" s="115"/>
      <c r="Q324" s="37"/>
      <c r="R324" s="115"/>
      <c r="S324" s="46"/>
      <c r="T324" s="121"/>
      <c r="U324" s="46"/>
      <c r="V324" s="163"/>
      <c r="W324" s="45"/>
      <c r="X324" s="102">
        <v>8</v>
      </c>
      <c r="Y324" s="145"/>
      <c r="Z324" s="145">
        <f t="shared" si="392"/>
        <v>0</v>
      </c>
    </row>
    <row r="325" spans="1:26" x14ac:dyDescent="0.3">
      <c r="A325" s="7"/>
      <c r="B325" s="56">
        <v>284</v>
      </c>
      <c r="C325" s="13">
        <v>42227</v>
      </c>
      <c r="D325" s="47" t="s">
        <v>84</v>
      </c>
      <c r="E325" s="47" t="s">
        <v>84</v>
      </c>
      <c r="F325" s="27"/>
      <c r="G325" s="148">
        <v>7</v>
      </c>
      <c r="H325" s="37">
        <f t="shared" si="352"/>
        <v>0.5</v>
      </c>
      <c r="I325" s="15">
        <f t="shared" si="387"/>
        <v>6.5</v>
      </c>
      <c r="J325" s="11">
        <f t="shared" si="388"/>
        <v>0</v>
      </c>
      <c r="K325" s="37">
        <f t="shared" si="389"/>
        <v>0</v>
      </c>
      <c r="L325" s="37">
        <f t="shared" si="390"/>
        <v>0</v>
      </c>
      <c r="M325" s="115">
        <f t="shared" si="391"/>
        <v>0</v>
      </c>
      <c r="N325" s="37"/>
      <c r="O325" s="37"/>
      <c r="P325" s="115"/>
      <c r="Q325" s="37"/>
      <c r="R325" s="115"/>
      <c r="S325" s="46"/>
      <c r="T325" s="121"/>
      <c r="U325" s="46"/>
      <c r="V325" s="163"/>
      <c r="W325" s="45"/>
      <c r="X325" s="102">
        <v>7</v>
      </c>
      <c r="Y325" s="145"/>
      <c r="Z325" s="145">
        <f t="shared" si="392"/>
        <v>0</v>
      </c>
    </row>
    <row r="326" spans="1:26" x14ac:dyDescent="0.3">
      <c r="A326" s="7"/>
      <c r="B326" s="58">
        <v>285</v>
      </c>
      <c r="C326" s="13">
        <v>42228</v>
      </c>
      <c r="D326" s="47" t="s">
        <v>84</v>
      </c>
      <c r="E326" s="47" t="s">
        <v>84</v>
      </c>
      <c r="F326" s="27"/>
      <c r="G326" s="148">
        <v>11</v>
      </c>
      <c r="H326" s="37">
        <f t="shared" si="352"/>
        <v>1.5</v>
      </c>
      <c r="I326" s="15">
        <f t="shared" si="387"/>
        <v>9.5</v>
      </c>
      <c r="J326" s="11">
        <f t="shared" si="388"/>
        <v>1.5</v>
      </c>
      <c r="K326" s="37">
        <f t="shared" si="389"/>
        <v>1.5</v>
      </c>
      <c r="L326" s="37">
        <f t="shared" si="390"/>
        <v>0</v>
      </c>
      <c r="M326" s="115">
        <f t="shared" si="391"/>
        <v>258</v>
      </c>
      <c r="N326" s="37"/>
      <c r="O326" s="37"/>
      <c r="P326" s="115"/>
      <c r="Q326" s="37"/>
      <c r="R326" s="115"/>
      <c r="S326" s="46"/>
      <c r="T326" s="121"/>
      <c r="U326" s="46"/>
      <c r="V326" s="163"/>
      <c r="W326" s="45"/>
      <c r="X326" s="102">
        <v>11</v>
      </c>
      <c r="Y326" s="145">
        <f t="shared" si="393"/>
        <v>2</v>
      </c>
      <c r="Z326" s="145">
        <f t="shared" si="392"/>
        <v>344</v>
      </c>
    </row>
    <row r="327" spans="1:26" x14ac:dyDescent="0.3">
      <c r="A327" s="7"/>
      <c r="B327" s="56">
        <v>286</v>
      </c>
      <c r="C327" s="13">
        <v>42229</v>
      </c>
      <c r="D327" s="52" t="s">
        <v>88</v>
      </c>
      <c r="E327" s="52" t="s">
        <v>88</v>
      </c>
      <c r="F327" s="29"/>
      <c r="G327" s="148">
        <v>8</v>
      </c>
      <c r="H327" s="37">
        <f t="shared" si="352"/>
        <v>0.5</v>
      </c>
      <c r="I327" s="15">
        <f t="shared" si="387"/>
        <v>7.5</v>
      </c>
      <c r="J327" s="11">
        <f t="shared" si="388"/>
        <v>0</v>
      </c>
      <c r="K327" s="37">
        <f t="shared" si="389"/>
        <v>0</v>
      </c>
      <c r="L327" s="37">
        <f t="shared" si="390"/>
        <v>0</v>
      </c>
      <c r="M327" s="115">
        <f t="shared" si="391"/>
        <v>0</v>
      </c>
      <c r="N327" s="37"/>
      <c r="O327" s="37"/>
      <c r="P327" s="115"/>
      <c r="Q327" s="37"/>
      <c r="R327" s="115"/>
      <c r="S327" s="46"/>
      <c r="T327" s="121"/>
      <c r="U327" s="46"/>
      <c r="V327" s="163"/>
      <c r="W327" s="45" t="s">
        <v>87</v>
      </c>
      <c r="X327" s="102">
        <v>8</v>
      </c>
      <c r="Y327" s="145"/>
      <c r="Z327" s="145">
        <f t="shared" si="392"/>
        <v>0</v>
      </c>
    </row>
    <row r="328" spans="1:26" x14ac:dyDescent="0.3">
      <c r="A328" s="7"/>
      <c r="B328" s="58">
        <v>287</v>
      </c>
      <c r="C328" s="13">
        <v>42230</v>
      </c>
      <c r="D328" s="47" t="s">
        <v>84</v>
      </c>
      <c r="E328" s="47" t="s">
        <v>84</v>
      </c>
      <c r="F328" s="27"/>
      <c r="G328" s="148">
        <v>9</v>
      </c>
      <c r="H328" s="37">
        <f t="shared" si="352"/>
        <v>1.5</v>
      </c>
      <c r="I328" s="15">
        <f t="shared" si="387"/>
        <v>7.5</v>
      </c>
      <c r="J328" s="11">
        <f t="shared" si="388"/>
        <v>0</v>
      </c>
      <c r="K328" s="37">
        <f t="shared" si="389"/>
        <v>0</v>
      </c>
      <c r="L328" s="37">
        <f t="shared" si="390"/>
        <v>0</v>
      </c>
      <c r="M328" s="115">
        <f t="shared" si="391"/>
        <v>0</v>
      </c>
      <c r="N328" s="37"/>
      <c r="O328" s="37"/>
      <c r="P328" s="115"/>
      <c r="Q328" s="37"/>
      <c r="R328" s="115"/>
      <c r="S328" s="46"/>
      <c r="T328" s="121"/>
      <c r="U328" s="46"/>
      <c r="V328" s="163"/>
      <c r="W328" s="45"/>
      <c r="X328" s="102">
        <v>9</v>
      </c>
      <c r="Y328" s="145">
        <f t="shared" si="393"/>
        <v>0.5</v>
      </c>
      <c r="Z328" s="145">
        <f t="shared" si="392"/>
        <v>86</v>
      </c>
    </row>
    <row r="329" spans="1:26" x14ac:dyDescent="0.3">
      <c r="A329" s="7"/>
      <c r="B329" s="56">
        <v>288</v>
      </c>
      <c r="C329" s="13">
        <v>42231</v>
      </c>
      <c r="D329" s="47" t="s">
        <v>84</v>
      </c>
      <c r="E329" s="47" t="s">
        <v>84</v>
      </c>
      <c r="F329" s="27"/>
      <c r="G329" s="148">
        <v>9</v>
      </c>
      <c r="H329" s="37">
        <f t="shared" si="352"/>
        <v>1.5</v>
      </c>
      <c r="I329" s="15">
        <f t="shared" si="387"/>
        <v>7.5</v>
      </c>
      <c r="J329" s="11">
        <f t="shared" si="388"/>
        <v>0</v>
      </c>
      <c r="K329" s="37">
        <f t="shared" si="389"/>
        <v>0</v>
      </c>
      <c r="L329" s="37">
        <f t="shared" si="390"/>
        <v>0</v>
      </c>
      <c r="M329" s="115">
        <f t="shared" si="391"/>
        <v>0</v>
      </c>
      <c r="N329" s="37"/>
      <c r="O329" s="37"/>
      <c r="P329" s="115"/>
      <c r="Q329" s="37"/>
      <c r="R329" s="115"/>
      <c r="S329" s="46" t="s">
        <v>200</v>
      </c>
      <c r="T329" s="122">
        <v>1034</v>
      </c>
      <c r="U329" s="46"/>
      <c r="V329" s="163"/>
      <c r="W329" s="45"/>
      <c r="X329" s="102">
        <v>9</v>
      </c>
      <c r="Y329" s="145">
        <f t="shared" si="393"/>
        <v>0.5</v>
      </c>
      <c r="Z329" s="145">
        <f t="shared" si="392"/>
        <v>86</v>
      </c>
    </row>
    <row r="330" spans="1:26" x14ac:dyDescent="0.3">
      <c r="A330" s="7"/>
      <c r="B330" s="58">
        <v>289</v>
      </c>
      <c r="C330" s="13">
        <v>42232</v>
      </c>
      <c r="D330" s="47" t="s">
        <v>84</v>
      </c>
      <c r="E330" s="47" t="s">
        <v>84</v>
      </c>
      <c r="F330" s="27"/>
      <c r="G330" s="148">
        <v>9</v>
      </c>
      <c r="H330" s="37">
        <f t="shared" si="352"/>
        <v>1.5</v>
      </c>
      <c r="I330" s="15">
        <f t="shared" si="387"/>
        <v>7.5</v>
      </c>
      <c r="J330" s="11">
        <f t="shared" si="388"/>
        <v>0</v>
      </c>
      <c r="K330" s="37">
        <f t="shared" si="389"/>
        <v>0</v>
      </c>
      <c r="L330" s="37">
        <f t="shared" si="390"/>
        <v>0</v>
      </c>
      <c r="M330" s="115">
        <f t="shared" si="391"/>
        <v>0</v>
      </c>
      <c r="N330" s="37"/>
      <c r="O330" s="37"/>
      <c r="P330" s="115"/>
      <c r="Q330" s="37"/>
      <c r="R330" s="115"/>
      <c r="S330" s="46"/>
      <c r="T330" s="121"/>
      <c r="U330" s="46"/>
      <c r="V330" s="163"/>
      <c r="W330" s="45"/>
      <c r="X330" s="102">
        <v>9</v>
      </c>
      <c r="Y330" s="145">
        <f t="shared" si="393"/>
        <v>0.5</v>
      </c>
      <c r="Z330" s="145">
        <f t="shared" si="392"/>
        <v>86</v>
      </c>
    </row>
    <row r="331" spans="1:26" x14ac:dyDescent="0.3">
      <c r="A331" s="7"/>
      <c r="B331" s="56">
        <v>290</v>
      </c>
      <c r="C331" s="13">
        <v>42233</v>
      </c>
      <c r="D331" s="47" t="s">
        <v>84</v>
      </c>
      <c r="E331" s="47" t="s">
        <v>84</v>
      </c>
      <c r="F331" s="27"/>
      <c r="G331" s="148">
        <v>8</v>
      </c>
      <c r="H331" s="37">
        <f t="shared" si="352"/>
        <v>0.5</v>
      </c>
      <c r="I331" s="15">
        <f t="shared" si="387"/>
        <v>7.5</v>
      </c>
      <c r="J331" s="11">
        <f t="shared" si="388"/>
        <v>0</v>
      </c>
      <c r="K331" s="37">
        <f t="shared" si="389"/>
        <v>0</v>
      </c>
      <c r="L331" s="37">
        <f t="shared" si="390"/>
        <v>0</v>
      </c>
      <c r="M331" s="115">
        <f t="shared" si="391"/>
        <v>0</v>
      </c>
      <c r="N331" s="37"/>
      <c r="O331" s="37"/>
      <c r="P331" s="115"/>
      <c r="Q331" s="37"/>
      <c r="R331" s="115"/>
      <c r="S331" s="46"/>
      <c r="T331" s="121"/>
      <c r="U331" s="46"/>
      <c r="V331" s="163"/>
      <c r="W331" s="45"/>
      <c r="X331" s="102">
        <v>8</v>
      </c>
      <c r="Y331" s="145"/>
      <c r="Z331" s="145">
        <f t="shared" si="392"/>
        <v>0</v>
      </c>
    </row>
    <row r="332" spans="1:26" x14ac:dyDescent="0.3">
      <c r="A332" s="7"/>
      <c r="B332" s="58">
        <v>291</v>
      </c>
      <c r="C332" s="13">
        <v>42234</v>
      </c>
      <c r="D332" s="47" t="s">
        <v>84</v>
      </c>
      <c r="E332" s="47" t="s">
        <v>84</v>
      </c>
      <c r="F332" s="27"/>
      <c r="G332" s="148">
        <v>8</v>
      </c>
      <c r="H332" s="37">
        <f t="shared" si="352"/>
        <v>0.5</v>
      </c>
      <c r="I332" s="15">
        <f t="shared" si="387"/>
        <v>7.5</v>
      </c>
      <c r="J332" s="11">
        <f t="shared" si="388"/>
        <v>0</v>
      </c>
      <c r="K332" s="37">
        <f t="shared" si="389"/>
        <v>0</v>
      </c>
      <c r="L332" s="37">
        <f t="shared" si="390"/>
        <v>0</v>
      </c>
      <c r="M332" s="115">
        <f t="shared" si="391"/>
        <v>0</v>
      </c>
      <c r="N332" s="37">
        <v>0.5</v>
      </c>
      <c r="O332" s="37">
        <v>0</v>
      </c>
      <c r="P332" s="37">
        <f>ROUND(N332*1/3*129+O332*2/3*129,0)</f>
        <v>22</v>
      </c>
      <c r="Q332" s="37"/>
      <c r="R332" s="115"/>
      <c r="S332" s="46"/>
      <c r="T332" s="121"/>
      <c r="U332" s="46"/>
      <c r="V332" s="163"/>
      <c r="W332" s="45"/>
      <c r="X332" s="102">
        <v>8</v>
      </c>
      <c r="Y332" s="145"/>
      <c r="Z332" s="145">
        <f t="shared" si="392"/>
        <v>0</v>
      </c>
    </row>
    <row r="333" spans="1:26" x14ac:dyDescent="0.3">
      <c r="A333" s="7"/>
      <c r="B333" s="56"/>
      <c r="C333" s="82" t="s">
        <v>207</v>
      </c>
      <c r="D333" s="103"/>
      <c r="E333" s="103"/>
      <c r="F333" s="73"/>
      <c r="G333" s="134">
        <f>SUM(G319:G332)</f>
        <v>104</v>
      </c>
      <c r="H333" s="134">
        <f t="shared" ref="H333" si="414">SUM(H319:H332)</f>
        <v>12</v>
      </c>
      <c r="I333" s="134">
        <f t="shared" ref="I333" si="415">SUM(I319:I332)</f>
        <v>92</v>
      </c>
      <c r="J333" s="134">
        <f t="shared" ref="J333" si="416">SUM(J319:J332)</f>
        <v>2</v>
      </c>
      <c r="K333" s="134">
        <f t="shared" ref="K333" si="417">SUM(K319:K332)</f>
        <v>2</v>
      </c>
      <c r="L333" s="134">
        <f t="shared" ref="L333" si="418">SUM(L319:L332)</f>
        <v>0</v>
      </c>
      <c r="M333" s="136">
        <f t="shared" ref="M333" si="419">SUM(M319:M332)</f>
        <v>344</v>
      </c>
      <c r="N333" s="126">
        <f t="shared" ref="N333:P333" si="420">SUM(N319:N332)</f>
        <v>0.5</v>
      </c>
      <c r="O333" s="126">
        <f t="shared" si="420"/>
        <v>0</v>
      </c>
      <c r="P333" s="116">
        <f t="shared" si="420"/>
        <v>22</v>
      </c>
      <c r="Q333" s="134">
        <f t="shared" ref="Q333" si="421">SUM(Q319:Q332)</f>
        <v>0</v>
      </c>
      <c r="R333" s="136">
        <f t="shared" ref="R333" si="422">SUM(R319:R332)</f>
        <v>0</v>
      </c>
      <c r="S333" s="134">
        <v>1</v>
      </c>
      <c r="T333" s="139">
        <f t="shared" ref="T333" si="423">SUM(T319:T332)</f>
        <v>1034</v>
      </c>
      <c r="U333" s="134">
        <f t="shared" ref="U333" si="424">SUM(U319:U332)</f>
        <v>0</v>
      </c>
      <c r="V333" s="164">
        <f t="shared" ref="V333" si="425">SUM(V319:V332)</f>
        <v>0</v>
      </c>
      <c r="W333" s="63" t="s">
        <v>372</v>
      </c>
    </row>
    <row r="334" spans="1:26" x14ac:dyDescent="0.3">
      <c r="A334" s="7"/>
      <c r="B334" s="112"/>
      <c r="C334" s="82" t="s">
        <v>380</v>
      </c>
      <c r="D334" s="106"/>
      <c r="E334" s="107"/>
      <c r="F334" s="73"/>
      <c r="G334" s="137">
        <f>G333-G329</f>
        <v>95</v>
      </c>
      <c r="H334" s="137">
        <f t="shared" ref="H334:M334" si="426">H333-H329</f>
        <v>10.5</v>
      </c>
      <c r="I334" s="137">
        <f t="shared" si="426"/>
        <v>84.5</v>
      </c>
      <c r="J334" s="137">
        <f t="shared" si="426"/>
        <v>2</v>
      </c>
      <c r="K334" s="137">
        <f t="shared" si="426"/>
        <v>2</v>
      </c>
      <c r="L334" s="137">
        <f t="shared" si="426"/>
        <v>0</v>
      </c>
      <c r="M334" s="138">
        <f t="shared" si="426"/>
        <v>344</v>
      </c>
      <c r="N334" s="126">
        <f>N333</f>
        <v>0.5</v>
      </c>
      <c r="O334" s="126">
        <f t="shared" ref="O334" si="427">O333</f>
        <v>0</v>
      </c>
      <c r="P334" s="116">
        <f t="shared" ref="P334" si="428">P333</f>
        <v>22</v>
      </c>
      <c r="Q334" s="137">
        <f t="shared" ref="Q334" si="429">Q333</f>
        <v>0</v>
      </c>
      <c r="R334" s="138">
        <f t="shared" ref="R334" si="430">R333</f>
        <v>0</v>
      </c>
      <c r="S334" s="137">
        <f t="shared" ref="S334" si="431">S333</f>
        <v>1</v>
      </c>
      <c r="T334" s="140">
        <f t="shared" ref="T334" si="432">T333</f>
        <v>1034</v>
      </c>
      <c r="U334" s="137">
        <f t="shared" ref="U334" si="433">U333</f>
        <v>0</v>
      </c>
      <c r="V334" s="164">
        <f t="shared" ref="V334" si="434">V333</f>
        <v>0</v>
      </c>
      <c r="W334" s="63"/>
    </row>
    <row r="335" spans="1:26" x14ac:dyDescent="0.3">
      <c r="A335" s="7"/>
      <c r="B335" s="56">
        <v>292</v>
      </c>
      <c r="C335" s="13">
        <v>42235</v>
      </c>
      <c r="D335" s="196" t="s">
        <v>60</v>
      </c>
      <c r="E335" s="197"/>
      <c r="F335" s="29"/>
      <c r="G335" s="148"/>
      <c r="H335" s="37"/>
      <c r="I335" s="15"/>
      <c r="J335" s="11"/>
      <c r="K335" s="37"/>
      <c r="L335" s="37"/>
      <c r="M335" s="115">
        <f t="shared" si="391"/>
        <v>0</v>
      </c>
      <c r="N335" s="37"/>
      <c r="O335" s="37"/>
      <c r="P335" s="115"/>
      <c r="Q335" s="37"/>
      <c r="R335" s="115"/>
      <c r="S335" s="46"/>
      <c r="T335" s="121"/>
      <c r="U335" s="46"/>
      <c r="V335" s="163"/>
      <c r="W335" s="45"/>
      <c r="X335" s="102"/>
      <c r="Y335" s="145"/>
      <c r="Z335" s="145">
        <f t="shared" si="392"/>
        <v>0</v>
      </c>
    </row>
    <row r="336" spans="1:26" x14ac:dyDescent="0.3">
      <c r="A336" s="7"/>
      <c r="B336" s="58">
        <v>293</v>
      </c>
      <c r="C336" s="13">
        <v>42236</v>
      </c>
      <c r="D336" s="47" t="s">
        <v>84</v>
      </c>
      <c r="E336" s="47" t="s">
        <v>84</v>
      </c>
      <c r="F336" s="27"/>
      <c r="G336" s="148">
        <v>9</v>
      </c>
      <c r="H336" s="37">
        <f t="shared" si="352"/>
        <v>1.5</v>
      </c>
      <c r="I336" s="15">
        <f t="shared" si="387"/>
        <v>7.5</v>
      </c>
      <c r="J336" s="11">
        <f t="shared" si="388"/>
        <v>0</v>
      </c>
      <c r="K336" s="37">
        <f t="shared" si="389"/>
        <v>0</v>
      </c>
      <c r="L336" s="37">
        <f t="shared" si="390"/>
        <v>0</v>
      </c>
      <c r="M336" s="115">
        <f t="shared" si="391"/>
        <v>0</v>
      </c>
      <c r="N336" s="37"/>
      <c r="O336" s="37"/>
      <c r="P336" s="115"/>
      <c r="Q336" s="37"/>
      <c r="R336" s="115"/>
      <c r="S336" s="46"/>
      <c r="T336" s="121"/>
      <c r="U336" s="46"/>
      <c r="V336" s="163"/>
      <c r="W336" s="45"/>
      <c r="X336" s="102">
        <v>9</v>
      </c>
      <c r="Y336" s="145">
        <f t="shared" si="393"/>
        <v>0.5</v>
      </c>
      <c r="Z336" s="145">
        <f t="shared" si="392"/>
        <v>86</v>
      </c>
    </row>
    <row r="337" spans="1:27" x14ac:dyDescent="0.3">
      <c r="A337" s="7"/>
      <c r="B337" s="56">
        <v>294</v>
      </c>
      <c r="C337" s="13">
        <v>42237</v>
      </c>
      <c r="D337" s="47" t="s">
        <v>84</v>
      </c>
      <c r="E337" s="47" t="s">
        <v>84</v>
      </c>
      <c r="F337" s="27"/>
      <c r="G337" s="148">
        <v>9</v>
      </c>
      <c r="H337" s="37">
        <f t="shared" si="352"/>
        <v>1.5</v>
      </c>
      <c r="I337" s="15">
        <f t="shared" si="387"/>
        <v>7.5</v>
      </c>
      <c r="J337" s="11">
        <f t="shared" si="388"/>
        <v>0</v>
      </c>
      <c r="K337" s="37">
        <f t="shared" si="389"/>
        <v>0</v>
      </c>
      <c r="L337" s="37">
        <f t="shared" si="390"/>
        <v>0</v>
      </c>
      <c r="M337" s="115">
        <f t="shared" si="391"/>
        <v>0</v>
      </c>
      <c r="N337" s="37"/>
      <c r="O337" s="37"/>
      <c r="P337" s="115"/>
      <c r="Q337" s="37"/>
      <c r="R337" s="115"/>
      <c r="S337" s="46"/>
      <c r="T337" s="121"/>
      <c r="U337" s="46"/>
      <c r="V337" s="163"/>
      <c r="W337" s="45"/>
      <c r="X337" s="102">
        <v>9</v>
      </c>
      <c r="Y337" s="145">
        <f t="shared" si="393"/>
        <v>0.5</v>
      </c>
      <c r="Z337" s="145">
        <f t="shared" si="392"/>
        <v>86</v>
      </c>
    </row>
    <row r="338" spans="1:27" x14ac:dyDescent="0.3">
      <c r="A338" s="7"/>
      <c r="B338" s="58">
        <v>295</v>
      </c>
      <c r="C338" s="13">
        <v>42238</v>
      </c>
      <c r="D338" s="47" t="s">
        <v>84</v>
      </c>
      <c r="E338" s="47" t="s">
        <v>84</v>
      </c>
      <c r="F338" s="27"/>
      <c r="G338" s="148">
        <v>9</v>
      </c>
      <c r="H338" s="37">
        <f t="shared" si="352"/>
        <v>1.5</v>
      </c>
      <c r="I338" s="15">
        <f t="shared" si="387"/>
        <v>7.5</v>
      </c>
      <c r="J338" s="11">
        <f t="shared" si="388"/>
        <v>0</v>
      </c>
      <c r="K338" s="37">
        <f t="shared" si="389"/>
        <v>0</v>
      </c>
      <c r="L338" s="37">
        <f t="shared" si="390"/>
        <v>0</v>
      </c>
      <c r="M338" s="115">
        <f t="shared" si="391"/>
        <v>0</v>
      </c>
      <c r="N338" s="37"/>
      <c r="O338" s="37"/>
      <c r="P338" s="115"/>
      <c r="Q338" s="37"/>
      <c r="R338" s="115"/>
      <c r="S338" s="46"/>
      <c r="T338" s="121"/>
      <c r="U338" s="46"/>
      <c r="V338" s="163"/>
      <c r="W338" s="45"/>
      <c r="X338" s="102">
        <v>9</v>
      </c>
      <c r="Y338" s="145">
        <f t="shared" si="393"/>
        <v>0.5</v>
      </c>
      <c r="Z338" s="145">
        <f t="shared" si="392"/>
        <v>86</v>
      </c>
    </row>
    <row r="339" spans="1:27" x14ac:dyDescent="0.3">
      <c r="A339" s="7"/>
      <c r="B339" s="56">
        <v>296</v>
      </c>
      <c r="C339" s="13">
        <v>42239</v>
      </c>
      <c r="D339" s="47" t="s">
        <v>84</v>
      </c>
      <c r="E339" s="47" t="s">
        <v>84</v>
      </c>
      <c r="F339" s="27"/>
      <c r="G339" s="148">
        <v>9</v>
      </c>
      <c r="H339" s="37">
        <f t="shared" si="352"/>
        <v>1.5</v>
      </c>
      <c r="I339" s="15">
        <f t="shared" si="387"/>
        <v>7.5</v>
      </c>
      <c r="J339" s="11">
        <f t="shared" si="388"/>
        <v>0</v>
      </c>
      <c r="K339" s="37">
        <f t="shared" si="389"/>
        <v>0</v>
      </c>
      <c r="L339" s="37">
        <f t="shared" si="390"/>
        <v>0</v>
      </c>
      <c r="M339" s="115">
        <f t="shared" si="391"/>
        <v>0</v>
      </c>
      <c r="N339" s="37"/>
      <c r="O339" s="37"/>
      <c r="P339" s="115"/>
      <c r="Q339" s="37"/>
      <c r="R339" s="115"/>
      <c r="S339" s="46"/>
      <c r="T339" s="121"/>
      <c r="U339" s="46"/>
      <c r="V339" s="163"/>
      <c r="W339" s="45"/>
      <c r="X339" s="102">
        <v>9</v>
      </c>
      <c r="Y339" s="145">
        <f t="shared" si="393"/>
        <v>0.5</v>
      </c>
      <c r="Z339" s="145">
        <f t="shared" si="392"/>
        <v>86</v>
      </c>
    </row>
    <row r="340" spans="1:27" x14ac:dyDescent="0.3">
      <c r="A340" s="7"/>
      <c r="B340" s="58">
        <v>297</v>
      </c>
      <c r="C340" s="13">
        <v>42240</v>
      </c>
      <c r="D340" s="196" t="s">
        <v>60</v>
      </c>
      <c r="E340" s="197"/>
      <c r="F340" s="29"/>
      <c r="G340" s="148"/>
      <c r="H340" s="37"/>
      <c r="I340" s="15"/>
      <c r="J340" s="11"/>
      <c r="K340" s="37"/>
      <c r="L340" s="37"/>
      <c r="M340" s="115">
        <f t="shared" si="391"/>
        <v>0</v>
      </c>
      <c r="N340" s="37"/>
      <c r="O340" s="37"/>
      <c r="P340" s="115"/>
      <c r="Q340" s="37"/>
      <c r="R340" s="115"/>
      <c r="S340" s="46"/>
      <c r="T340" s="121"/>
      <c r="U340" s="46"/>
      <c r="V340" s="163"/>
      <c r="W340" s="45"/>
      <c r="X340" s="102"/>
      <c r="Y340" s="145"/>
      <c r="Z340" s="145">
        <f t="shared" si="392"/>
        <v>0</v>
      </c>
    </row>
    <row r="341" spans="1:27" x14ac:dyDescent="0.3">
      <c r="A341" s="7"/>
      <c r="B341" s="56">
        <v>298</v>
      </c>
      <c r="C341" s="13">
        <v>42241</v>
      </c>
      <c r="D341" s="49" t="s">
        <v>120</v>
      </c>
      <c r="E341" s="49" t="s">
        <v>120</v>
      </c>
      <c r="F341" s="29"/>
      <c r="G341" s="148"/>
      <c r="H341" s="37"/>
      <c r="I341" s="15"/>
      <c r="J341" s="11"/>
      <c r="K341" s="37"/>
      <c r="L341" s="37"/>
      <c r="M341" s="115">
        <f t="shared" si="391"/>
        <v>0</v>
      </c>
      <c r="N341" s="37"/>
      <c r="O341" s="37"/>
      <c r="P341" s="115"/>
      <c r="Q341" s="37"/>
      <c r="R341" s="115"/>
      <c r="S341" s="46"/>
      <c r="T341" s="121"/>
      <c r="U341" s="46"/>
      <c r="V341" s="163"/>
      <c r="W341" s="45"/>
      <c r="X341" s="102">
        <v>8</v>
      </c>
      <c r="Y341" s="145"/>
      <c r="Z341" s="145">
        <f t="shared" si="392"/>
        <v>0</v>
      </c>
      <c r="AA341" s="129" t="s">
        <v>197</v>
      </c>
    </row>
    <row r="342" spans="1:27" x14ac:dyDescent="0.3">
      <c r="A342" s="7"/>
      <c r="B342" s="58">
        <v>299</v>
      </c>
      <c r="C342" s="13">
        <v>42242</v>
      </c>
      <c r="D342" s="196" t="s">
        <v>60</v>
      </c>
      <c r="E342" s="197"/>
      <c r="F342" s="29"/>
      <c r="G342" s="148"/>
      <c r="H342" s="37"/>
      <c r="I342" s="15"/>
      <c r="J342" s="11"/>
      <c r="K342" s="37"/>
      <c r="L342" s="37"/>
      <c r="M342" s="115">
        <f t="shared" si="391"/>
        <v>0</v>
      </c>
      <c r="N342" s="37"/>
      <c r="O342" s="37"/>
      <c r="P342" s="115"/>
      <c r="Q342" s="37"/>
      <c r="R342" s="115"/>
      <c r="S342" s="46"/>
      <c r="T342" s="121"/>
      <c r="U342" s="46"/>
      <c r="V342" s="163"/>
      <c r="W342" s="45"/>
      <c r="X342" s="102"/>
      <c r="Y342" s="145"/>
      <c r="Z342" s="145">
        <f t="shared" si="392"/>
        <v>0</v>
      </c>
    </row>
    <row r="343" spans="1:27" x14ac:dyDescent="0.3">
      <c r="A343" s="7"/>
      <c r="B343" s="56">
        <v>300</v>
      </c>
      <c r="C343" s="13">
        <v>42243</v>
      </c>
      <c r="D343" s="47" t="s">
        <v>84</v>
      </c>
      <c r="E343" s="47" t="s">
        <v>84</v>
      </c>
      <c r="F343" s="27"/>
      <c r="G343" s="148">
        <v>9</v>
      </c>
      <c r="H343" s="37">
        <f t="shared" si="352"/>
        <v>1.5</v>
      </c>
      <c r="I343" s="15">
        <f t="shared" si="387"/>
        <v>7.5</v>
      </c>
      <c r="J343" s="11">
        <f t="shared" si="388"/>
        <v>0</v>
      </c>
      <c r="K343" s="37">
        <f t="shared" si="389"/>
        <v>0</v>
      </c>
      <c r="L343" s="37">
        <f t="shared" si="390"/>
        <v>0</v>
      </c>
      <c r="M343" s="115">
        <f t="shared" si="391"/>
        <v>0</v>
      </c>
      <c r="N343" s="37"/>
      <c r="O343" s="37"/>
      <c r="P343" s="115"/>
      <c r="Q343" s="37"/>
      <c r="R343" s="115"/>
      <c r="S343" s="46"/>
      <c r="T343" s="121"/>
      <c r="U343" s="46"/>
      <c r="V343" s="163"/>
      <c r="W343" s="45"/>
      <c r="X343" s="102">
        <v>9</v>
      </c>
      <c r="Y343" s="145">
        <f t="shared" si="393"/>
        <v>0.5</v>
      </c>
      <c r="Z343" s="145">
        <f t="shared" si="392"/>
        <v>86</v>
      </c>
    </row>
    <row r="344" spans="1:27" x14ac:dyDescent="0.3">
      <c r="A344" s="7"/>
      <c r="B344" s="58">
        <v>301</v>
      </c>
      <c r="C344" s="13">
        <v>42244</v>
      </c>
      <c r="D344" s="47" t="s">
        <v>84</v>
      </c>
      <c r="E344" s="47" t="s">
        <v>84</v>
      </c>
      <c r="F344" s="27"/>
      <c r="G344" s="148">
        <v>9</v>
      </c>
      <c r="H344" s="37">
        <f t="shared" si="352"/>
        <v>1.5</v>
      </c>
      <c r="I344" s="15">
        <f t="shared" si="387"/>
        <v>7.5</v>
      </c>
      <c r="J344" s="11">
        <f t="shared" si="388"/>
        <v>0</v>
      </c>
      <c r="K344" s="37">
        <f t="shared" si="389"/>
        <v>0</v>
      </c>
      <c r="L344" s="37">
        <f t="shared" si="390"/>
        <v>0</v>
      </c>
      <c r="M344" s="115">
        <f t="shared" si="391"/>
        <v>0</v>
      </c>
      <c r="N344" s="37"/>
      <c r="O344" s="37"/>
      <c r="P344" s="115"/>
      <c r="Q344" s="37"/>
      <c r="R344" s="115"/>
      <c r="S344" s="46"/>
      <c r="T344" s="121"/>
      <c r="U344" s="46"/>
      <c r="V344" s="163"/>
      <c r="W344" s="45"/>
      <c r="X344" s="102">
        <v>9</v>
      </c>
      <c r="Y344" s="145">
        <f t="shared" si="393"/>
        <v>0.5</v>
      </c>
      <c r="Z344" s="145">
        <f t="shared" si="392"/>
        <v>86</v>
      </c>
    </row>
    <row r="345" spans="1:27" x14ac:dyDescent="0.3">
      <c r="A345" s="7"/>
      <c r="B345" s="56">
        <v>302</v>
      </c>
      <c r="C345" s="13">
        <v>42245</v>
      </c>
      <c r="D345" s="47" t="s">
        <v>84</v>
      </c>
      <c r="E345" s="47" t="s">
        <v>84</v>
      </c>
      <c r="F345" s="27"/>
      <c r="G345" s="148">
        <v>9</v>
      </c>
      <c r="H345" s="37">
        <f t="shared" si="352"/>
        <v>1.5</v>
      </c>
      <c r="I345" s="15">
        <f t="shared" si="387"/>
        <v>7.5</v>
      </c>
      <c r="J345" s="11">
        <f t="shared" si="388"/>
        <v>0</v>
      </c>
      <c r="K345" s="37">
        <f t="shared" si="389"/>
        <v>0</v>
      </c>
      <c r="L345" s="37">
        <f t="shared" si="390"/>
        <v>0</v>
      </c>
      <c r="M345" s="115">
        <f t="shared" si="391"/>
        <v>0</v>
      </c>
      <c r="N345" s="37"/>
      <c r="O345" s="37"/>
      <c r="P345" s="115"/>
      <c r="Q345" s="37"/>
      <c r="R345" s="115"/>
      <c r="S345" s="46"/>
      <c r="T345" s="121"/>
      <c r="U345" s="46"/>
      <c r="V345" s="163"/>
      <c r="W345" s="45"/>
      <c r="X345" s="102">
        <v>9</v>
      </c>
      <c r="Y345" s="145">
        <f t="shared" si="393"/>
        <v>0.5</v>
      </c>
      <c r="Z345" s="145">
        <f t="shared" si="392"/>
        <v>86</v>
      </c>
    </row>
    <row r="346" spans="1:27" x14ac:dyDescent="0.3">
      <c r="A346" s="7"/>
      <c r="B346" s="58">
        <v>303</v>
      </c>
      <c r="C346" s="13">
        <v>42246</v>
      </c>
      <c r="D346" s="47" t="s">
        <v>84</v>
      </c>
      <c r="E346" s="47" t="s">
        <v>84</v>
      </c>
      <c r="F346" s="27"/>
      <c r="G346" s="148">
        <v>9</v>
      </c>
      <c r="H346" s="37">
        <f t="shared" si="352"/>
        <v>1.5</v>
      </c>
      <c r="I346" s="15">
        <f t="shared" si="387"/>
        <v>7.5</v>
      </c>
      <c r="J346" s="11">
        <f t="shared" si="388"/>
        <v>0</v>
      </c>
      <c r="K346" s="37">
        <f t="shared" si="389"/>
        <v>0</v>
      </c>
      <c r="L346" s="37">
        <f t="shared" si="390"/>
        <v>0</v>
      </c>
      <c r="M346" s="115">
        <f t="shared" si="391"/>
        <v>0</v>
      </c>
      <c r="N346" s="37"/>
      <c r="O346" s="37"/>
      <c r="P346" s="115"/>
      <c r="Q346" s="37"/>
      <c r="R346" s="115"/>
      <c r="S346" s="46"/>
      <c r="T346" s="121"/>
      <c r="U346" s="46"/>
      <c r="V346" s="163"/>
      <c r="W346" s="45"/>
      <c r="X346" s="102">
        <v>9</v>
      </c>
      <c r="Y346" s="145">
        <f t="shared" si="393"/>
        <v>0.5</v>
      </c>
      <c r="Z346" s="145">
        <f t="shared" si="392"/>
        <v>86</v>
      </c>
    </row>
    <row r="347" spans="1:27" x14ac:dyDescent="0.3">
      <c r="A347" s="7"/>
      <c r="B347" s="56">
        <v>304</v>
      </c>
      <c r="C347" s="13">
        <v>42247</v>
      </c>
      <c r="D347" s="196" t="s">
        <v>60</v>
      </c>
      <c r="E347" s="197"/>
      <c r="F347" s="29"/>
      <c r="G347" s="148"/>
      <c r="H347" s="37"/>
      <c r="I347" s="15"/>
      <c r="J347" s="11"/>
      <c r="K347" s="37"/>
      <c r="L347" s="37"/>
      <c r="M347" s="115">
        <f t="shared" si="391"/>
        <v>0</v>
      </c>
      <c r="N347" s="37"/>
      <c r="O347" s="37"/>
      <c r="P347" s="115"/>
      <c r="Q347" s="37"/>
      <c r="R347" s="115"/>
      <c r="S347" s="46"/>
      <c r="T347" s="121"/>
      <c r="U347" s="46"/>
      <c r="V347" s="163"/>
      <c r="W347" s="45"/>
      <c r="X347" s="102"/>
      <c r="Y347" s="145"/>
      <c r="Z347" s="145">
        <f t="shared" si="392"/>
        <v>0</v>
      </c>
    </row>
    <row r="348" spans="1:27" x14ac:dyDescent="0.3">
      <c r="A348" s="25" t="s">
        <v>27</v>
      </c>
      <c r="B348" s="58">
        <v>305</v>
      </c>
      <c r="C348" s="13">
        <v>42248</v>
      </c>
      <c r="D348" s="47" t="s">
        <v>84</v>
      </c>
      <c r="E348" s="47" t="s">
        <v>84</v>
      </c>
      <c r="F348" s="27"/>
      <c r="G348" s="148">
        <v>9</v>
      </c>
      <c r="H348" s="37">
        <f t="shared" si="352"/>
        <v>1.5</v>
      </c>
      <c r="I348" s="15">
        <f t="shared" ref="I348:I383" si="435">IF((G348="？"),"?",(G348-H348))</f>
        <v>7.5</v>
      </c>
      <c r="J348" s="11">
        <f t="shared" ref="J348:J383" si="436">IF(I348-8&lt;0,0,(I348-8))</f>
        <v>0</v>
      </c>
      <c r="K348" s="37">
        <f t="shared" ref="K348:K383" si="437">IF(2&lt;J348,2,J348)</f>
        <v>0</v>
      </c>
      <c r="L348" s="37">
        <f t="shared" ref="L348:L383" si="438">J348-K348</f>
        <v>0</v>
      </c>
      <c r="M348" s="115">
        <f>IF(K348="?",0,ROUND(129*4/3*K348+129*5/3*L348,0))</f>
        <v>0</v>
      </c>
      <c r="N348" s="37"/>
      <c r="O348" s="37"/>
      <c r="P348" s="115"/>
      <c r="Q348" s="37"/>
      <c r="R348" s="115"/>
      <c r="S348" s="46"/>
      <c r="T348" s="121"/>
      <c r="U348" s="46"/>
      <c r="V348" s="163"/>
      <c r="W348" s="45"/>
      <c r="X348" s="102">
        <v>9</v>
      </c>
      <c r="Y348" s="145">
        <f t="shared" si="393"/>
        <v>0.5</v>
      </c>
      <c r="Z348" s="145">
        <f>ROUND(Y348*4/3*129,0)</f>
        <v>86</v>
      </c>
      <c r="AA348" s="129" t="s">
        <v>197</v>
      </c>
    </row>
    <row r="349" spans="1:27" ht="17.850000000000001" customHeight="1" x14ac:dyDescent="0.3">
      <c r="A349" s="7"/>
      <c r="B349" s="56"/>
      <c r="C349" s="82" t="s">
        <v>207</v>
      </c>
      <c r="D349" s="103"/>
      <c r="E349" s="103"/>
      <c r="F349" s="73"/>
      <c r="G349" s="134">
        <f>SUM(G335:G348)</f>
        <v>81</v>
      </c>
      <c r="H349" s="134">
        <f t="shared" ref="H349" si="439">SUM(H335:H348)</f>
        <v>13.5</v>
      </c>
      <c r="I349" s="134">
        <f t="shared" ref="I349" si="440">SUM(I335:I348)</f>
        <v>67.5</v>
      </c>
      <c r="J349" s="134">
        <f t="shared" ref="J349" si="441">SUM(J335:J348)</f>
        <v>0</v>
      </c>
      <c r="K349" s="134">
        <f t="shared" ref="K349" si="442">SUM(K335:K348)</f>
        <v>0</v>
      </c>
      <c r="L349" s="134">
        <f t="shared" ref="L349" si="443">SUM(L335:L348)</f>
        <v>0</v>
      </c>
      <c r="M349" s="136">
        <f t="shared" ref="M349:P349" si="444">SUM(M335:M348)</f>
        <v>0</v>
      </c>
      <c r="N349" s="126">
        <f t="shared" si="444"/>
        <v>0</v>
      </c>
      <c r="O349" s="126">
        <f t="shared" si="444"/>
        <v>0</v>
      </c>
      <c r="P349" s="116">
        <f t="shared" si="444"/>
        <v>0</v>
      </c>
      <c r="Q349" s="134">
        <f t="shared" ref="Q349" si="445">SUM(Q335:Q348)</f>
        <v>0</v>
      </c>
      <c r="R349" s="136">
        <f t="shared" ref="R349" si="446">SUM(R335:R348)</f>
        <v>0</v>
      </c>
      <c r="S349" s="134">
        <f t="shared" ref="S349" si="447">SUM(S335:S348)</f>
        <v>0</v>
      </c>
      <c r="T349" s="139">
        <f t="shared" ref="T349" si="448">SUM(T335:T348)</f>
        <v>0</v>
      </c>
      <c r="U349" s="134">
        <f t="shared" ref="U349" si="449">SUM(U335:U348)</f>
        <v>0</v>
      </c>
      <c r="V349" s="164">
        <f t="shared" ref="V349" si="450">SUM(V335:V348)</f>
        <v>0</v>
      </c>
      <c r="W349" s="63" t="s">
        <v>376</v>
      </c>
    </row>
    <row r="350" spans="1:27" x14ac:dyDescent="0.3">
      <c r="A350" s="7"/>
      <c r="B350" s="56"/>
      <c r="C350" s="82" t="s">
        <v>380</v>
      </c>
      <c r="D350" s="106"/>
      <c r="E350" s="107"/>
      <c r="F350" s="73"/>
      <c r="G350" s="137">
        <f>G349</f>
        <v>81</v>
      </c>
      <c r="H350" s="137">
        <f t="shared" ref="H350" si="451">H349</f>
        <v>13.5</v>
      </c>
      <c r="I350" s="137">
        <f t="shared" ref="I350" si="452">I349</f>
        <v>67.5</v>
      </c>
      <c r="J350" s="137">
        <f t="shared" ref="J350" si="453">J349</f>
        <v>0</v>
      </c>
      <c r="K350" s="137">
        <f t="shared" ref="K350" si="454">K349</f>
        <v>0</v>
      </c>
      <c r="L350" s="137">
        <f t="shared" ref="L350" si="455">L349</f>
        <v>0</v>
      </c>
      <c r="M350" s="138">
        <f t="shared" ref="M350" si="456">M349</f>
        <v>0</v>
      </c>
      <c r="N350" s="126">
        <f>N349</f>
        <v>0</v>
      </c>
      <c r="O350" s="126">
        <f t="shared" ref="O350" si="457">O349</f>
        <v>0</v>
      </c>
      <c r="P350" s="116">
        <f t="shared" ref="P350" si="458">P349</f>
        <v>0</v>
      </c>
      <c r="Q350" s="137">
        <f t="shared" ref="Q350" si="459">Q349</f>
        <v>0</v>
      </c>
      <c r="R350" s="138">
        <f t="shared" ref="R350" si="460">R349</f>
        <v>0</v>
      </c>
      <c r="S350" s="137">
        <f t="shared" ref="S350" si="461">S349</f>
        <v>0</v>
      </c>
      <c r="T350" s="140">
        <f t="shared" ref="T350" si="462">T349</f>
        <v>0</v>
      </c>
      <c r="U350" s="137">
        <f t="shared" ref="U350" si="463">U349</f>
        <v>0</v>
      </c>
      <c r="V350" s="164">
        <f t="shared" ref="V350" si="464">V349</f>
        <v>0</v>
      </c>
      <c r="W350" s="63"/>
    </row>
    <row r="351" spans="1:27" x14ac:dyDescent="0.3">
      <c r="A351" s="7" t="s">
        <v>198</v>
      </c>
      <c r="B351" s="56">
        <v>306</v>
      </c>
      <c r="C351" s="13">
        <v>42249</v>
      </c>
      <c r="D351" s="47" t="s">
        <v>84</v>
      </c>
      <c r="E351" s="47" t="s">
        <v>84</v>
      </c>
      <c r="F351" s="27"/>
      <c r="G351" s="148">
        <v>11.5</v>
      </c>
      <c r="H351" s="37">
        <f t="shared" si="352"/>
        <v>1.5</v>
      </c>
      <c r="I351" s="15">
        <f t="shared" si="435"/>
        <v>10</v>
      </c>
      <c r="J351" s="11">
        <f t="shared" si="436"/>
        <v>2</v>
      </c>
      <c r="K351" s="37">
        <f t="shared" si="437"/>
        <v>2</v>
      </c>
      <c r="L351" s="37">
        <f t="shared" si="438"/>
        <v>0</v>
      </c>
      <c r="M351" s="115">
        <f t="shared" ref="M351:M383" si="465">IF(K351="?",0,ROUND(129*4/3*K351+129*5/3*L351,0))</f>
        <v>344</v>
      </c>
      <c r="N351" s="37"/>
      <c r="O351" s="37"/>
      <c r="P351" s="115"/>
      <c r="Q351" s="37"/>
      <c r="R351" s="115"/>
      <c r="S351" s="46"/>
      <c r="T351" s="121"/>
      <c r="U351" s="46"/>
      <c r="V351" s="163"/>
      <c r="W351" s="45"/>
      <c r="X351" s="102">
        <v>11.5</v>
      </c>
      <c r="Y351" s="145">
        <f t="shared" si="393"/>
        <v>2.5</v>
      </c>
      <c r="Z351" s="145">
        <f t="shared" ref="Z351:Z383" si="466">ROUND(Y351*4/3*129,0)</f>
        <v>430</v>
      </c>
      <c r="AA351" s="129" t="e">
        <f>#REF!-Z479</f>
        <v>#REF!</v>
      </c>
    </row>
    <row r="352" spans="1:27" x14ac:dyDescent="0.3">
      <c r="A352" s="198"/>
      <c r="B352" s="58">
        <v>307</v>
      </c>
      <c r="C352" s="13">
        <v>42250</v>
      </c>
      <c r="D352" s="47" t="s">
        <v>84</v>
      </c>
      <c r="E352" s="47" t="s">
        <v>84</v>
      </c>
      <c r="F352" s="27"/>
      <c r="G352" s="148">
        <v>10</v>
      </c>
      <c r="H352" s="37">
        <f t="shared" si="352"/>
        <v>1.5</v>
      </c>
      <c r="I352" s="15">
        <f t="shared" si="435"/>
        <v>8.5</v>
      </c>
      <c r="J352" s="11">
        <f t="shared" si="436"/>
        <v>0.5</v>
      </c>
      <c r="K352" s="37">
        <f t="shared" si="437"/>
        <v>0.5</v>
      </c>
      <c r="L352" s="37">
        <f t="shared" si="438"/>
        <v>0</v>
      </c>
      <c r="M352" s="115">
        <f t="shared" si="465"/>
        <v>86</v>
      </c>
      <c r="N352" s="37"/>
      <c r="O352" s="37"/>
      <c r="P352" s="115"/>
      <c r="Q352" s="37"/>
      <c r="R352" s="115"/>
      <c r="S352" s="46"/>
      <c r="T352" s="121"/>
      <c r="U352" s="46"/>
      <c r="V352" s="163"/>
      <c r="W352" s="45"/>
      <c r="X352" s="102">
        <v>10</v>
      </c>
      <c r="Y352" s="145">
        <f t="shared" si="393"/>
        <v>1</v>
      </c>
      <c r="Z352" s="145">
        <f t="shared" si="466"/>
        <v>172</v>
      </c>
      <c r="AA352" s="150" t="e">
        <f>AA351+AA314+#REF!+#REF!+#REF!+AA176+#REF!+#REF!</f>
        <v>#REF!</v>
      </c>
    </row>
    <row r="353" spans="1:26" x14ac:dyDescent="0.3">
      <c r="A353" s="198"/>
      <c r="B353" s="56">
        <v>308</v>
      </c>
      <c r="C353" s="13">
        <v>42251</v>
      </c>
      <c r="D353" s="47" t="s">
        <v>84</v>
      </c>
      <c r="E353" s="47" t="s">
        <v>84</v>
      </c>
      <c r="F353" s="27"/>
      <c r="G353" s="148">
        <v>10</v>
      </c>
      <c r="H353" s="37">
        <f t="shared" si="352"/>
        <v>1.5</v>
      </c>
      <c r="I353" s="15">
        <f t="shared" si="435"/>
        <v>8.5</v>
      </c>
      <c r="J353" s="11">
        <f t="shared" si="436"/>
        <v>0.5</v>
      </c>
      <c r="K353" s="37">
        <f t="shared" si="437"/>
        <v>0.5</v>
      </c>
      <c r="L353" s="37">
        <f t="shared" si="438"/>
        <v>0</v>
      </c>
      <c r="M353" s="115">
        <f t="shared" si="465"/>
        <v>86</v>
      </c>
      <c r="N353" s="37"/>
      <c r="O353" s="37"/>
      <c r="P353" s="115"/>
      <c r="Q353" s="37"/>
      <c r="R353" s="115"/>
      <c r="S353" s="46"/>
      <c r="T353" s="121"/>
      <c r="U353" s="46"/>
      <c r="V353" s="163"/>
      <c r="W353" s="45"/>
      <c r="X353" s="102">
        <v>10</v>
      </c>
      <c r="Y353" s="145">
        <f t="shared" si="393"/>
        <v>1</v>
      </c>
      <c r="Z353" s="145">
        <f t="shared" si="466"/>
        <v>172</v>
      </c>
    </row>
    <row r="354" spans="1:26" x14ac:dyDescent="0.3">
      <c r="A354" s="198"/>
      <c r="B354" s="58">
        <v>309</v>
      </c>
      <c r="C354" s="13">
        <v>42252</v>
      </c>
      <c r="D354" s="47" t="s">
        <v>84</v>
      </c>
      <c r="E354" s="47" t="s">
        <v>84</v>
      </c>
      <c r="F354" s="27"/>
      <c r="G354" s="148">
        <v>10</v>
      </c>
      <c r="H354" s="37">
        <f t="shared" si="352"/>
        <v>1.5</v>
      </c>
      <c r="I354" s="15">
        <f t="shared" si="435"/>
        <v>8.5</v>
      </c>
      <c r="J354" s="11">
        <f t="shared" si="436"/>
        <v>0.5</v>
      </c>
      <c r="K354" s="37">
        <f t="shared" si="437"/>
        <v>0.5</v>
      </c>
      <c r="L354" s="37">
        <f t="shared" si="438"/>
        <v>0</v>
      </c>
      <c r="M354" s="115">
        <f t="shared" si="465"/>
        <v>86</v>
      </c>
      <c r="N354" s="37"/>
      <c r="O354" s="37"/>
      <c r="P354" s="115"/>
      <c r="Q354" s="37"/>
      <c r="R354" s="115"/>
      <c r="S354" s="46"/>
      <c r="T354" s="121"/>
      <c r="U354" s="46"/>
      <c r="V354" s="163"/>
      <c r="W354" s="45"/>
      <c r="X354" s="102">
        <v>10</v>
      </c>
      <c r="Y354" s="145">
        <f t="shared" si="393"/>
        <v>1</v>
      </c>
      <c r="Z354" s="145">
        <f t="shared" si="466"/>
        <v>172</v>
      </c>
    </row>
    <row r="355" spans="1:26" x14ac:dyDescent="0.3">
      <c r="A355" s="198"/>
      <c r="B355" s="56">
        <v>310</v>
      </c>
      <c r="C355" s="13">
        <v>42253</v>
      </c>
      <c r="D355" s="47" t="s">
        <v>84</v>
      </c>
      <c r="E355" s="47" t="s">
        <v>84</v>
      </c>
      <c r="F355" s="27"/>
      <c r="G355" s="148">
        <v>10</v>
      </c>
      <c r="H355" s="37">
        <f t="shared" si="352"/>
        <v>1.5</v>
      </c>
      <c r="I355" s="15">
        <f t="shared" si="435"/>
        <v>8.5</v>
      </c>
      <c r="J355" s="11">
        <f t="shared" si="436"/>
        <v>0.5</v>
      </c>
      <c r="K355" s="37">
        <f t="shared" si="437"/>
        <v>0.5</v>
      </c>
      <c r="L355" s="37">
        <f t="shared" si="438"/>
        <v>0</v>
      </c>
      <c r="M355" s="115">
        <f t="shared" si="465"/>
        <v>86</v>
      </c>
      <c r="N355" s="37"/>
      <c r="O355" s="37"/>
      <c r="P355" s="115"/>
      <c r="Q355" s="37"/>
      <c r="R355" s="115"/>
      <c r="S355" s="46"/>
      <c r="T355" s="121"/>
      <c r="U355" s="46"/>
      <c r="V355" s="163"/>
      <c r="W355" s="45"/>
      <c r="X355" s="102">
        <v>10</v>
      </c>
      <c r="Y355" s="145">
        <f t="shared" si="393"/>
        <v>1</v>
      </c>
      <c r="Z355" s="145">
        <f t="shared" si="466"/>
        <v>172</v>
      </c>
    </row>
    <row r="356" spans="1:26" x14ac:dyDescent="0.3">
      <c r="A356" s="7" t="s">
        <v>108</v>
      </c>
      <c r="B356" s="58">
        <v>311</v>
      </c>
      <c r="C356" s="13">
        <v>42254</v>
      </c>
      <c r="D356" s="47" t="s">
        <v>84</v>
      </c>
      <c r="E356" s="47" t="s">
        <v>84</v>
      </c>
      <c r="F356" s="27"/>
      <c r="G356" s="148">
        <v>10</v>
      </c>
      <c r="H356" s="37">
        <f t="shared" ref="H356:H425" si="467">IF(G356&gt;=9,1.5,0.5)</f>
        <v>1.5</v>
      </c>
      <c r="I356" s="15">
        <f t="shared" si="435"/>
        <v>8.5</v>
      </c>
      <c r="J356" s="11">
        <f t="shared" si="436"/>
        <v>0.5</v>
      </c>
      <c r="K356" s="37">
        <f t="shared" si="437"/>
        <v>0.5</v>
      </c>
      <c r="L356" s="37">
        <f t="shared" si="438"/>
        <v>0</v>
      </c>
      <c r="M356" s="115">
        <f t="shared" si="465"/>
        <v>86</v>
      </c>
      <c r="N356" s="37"/>
      <c r="O356" s="37"/>
      <c r="P356" s="115"/>
      <c r="Q356" s="37"/>
      <c r="R356" s="115"/>
      <c r="S356" s="46" t="s">
        <v>200</v>
      </c>
      <c r="T356" s="122">
        <v>1121</v>
      </c>
      <c r="U356" s="46"/>
      <c r="V356" s="163"/>
      <c r="W356" s="45"/>
      <c r="X356" s="102">
        <v>10</v>
      </c>
      <c r="Y356" s="145">
        <f t="shared" si="393"/>
        <v>1</v>
      </c>
      <c r="Z356" s="145">
        <f t="shared" si="466"/>
        <v>172</v>
      </c>
    </row>
    <row r="357" spans="1:26" x14ac:dyDescent="0.3">
      <c r="A357" s="7"/>
      <c r="B357" s="56">
        <v>312</v>
      </c>
      <c r="C357" s="13">
        <v>42255</v>
      </c>
      <c r="D357" s="47" t="s">
        <v>84</v>
      </c>
      <c r="E357" s="47" t="s">
        <v>84</v>
      </c>
      <c r="F357" s="27"/>
      <c r="G357" s="148">
        <v>9</v>
      </c>
      <c r="H357" s="37">
        <f t="shared" si="467"/>
        <v>1.5</v>
      </c>
      <c r="I357" s="15">
        <f t="shared" si="435"/>
        <v>7.5</v>
      </c>
      <c r="J357" s="11">
        <f t="shared" si="436"/>
        <v>0</v>
      </c>
      <c r="K357" s="37">
        <f t="shared" si="437"/>
        <v>0</v>
      </c>
      <c r="L357" s="37">
        <f t="shared" si="438"/>
        <v>0</v>
      </c>
      <c r="M357" s="115">
        <f t="shared" si="465"/>
        <v>0</v>
      </c>
      <c r="N357" s="37"/>
      <c r="O357" s="37"/>
      <c r="P357" s="115"/>
      <c r="Q357" s="37"/>
      <c r="R357" s="115"/>
      <c r="S357" s="46"/>
      <c r="T357" s="121"/>
      <c r="U357" s="46"/>
      <c r="V357" s="163"/>
      <c r="W357" s="45"/>
      <c r="X357" s="102">
        <v>9</v>
      </c>
      <c r="Y357" s="145">
        <f t="shared" si="393"/>
        <v>0.5</v>
      </c>
      <c r="Z357" s="145">
        <f t="shared" si="466"/>
        <v>86</v>
      </c>
    </row>
    <row r="358" spans="1:26" x14ac:dyDescent="0.3">
      <c r="A358" s="7"/>
      <c r="B358" s="58">
        <v>313</v>
      </c>
      <c r="C358" s="13">
        <v>42256</v>
      </c>
      <c r="D358" s="47" t="s">
        <v>84</v>
      </c>
      <c r="E358" s="47" t="s">
        <v>84</v>
      </c>
      <c r="F358" s="27"/>
      <c r="G358" s="148">
        <v>9</v>
      </c>
      <c r="H358" s="37">
        <f t="shared" si="467"/>
        <v>1.5</v>
      </c>
      <c r="I358" s="15">
        <f t="shared" si="435"/>
        <v>7.5</v>
      </c>
      <c r="J358" s="11">
        <f t="shared" si="436"/>
        <v>0</v>
      </c>
      <c r="K358" s="37">
        <f t="shared" si="437"/>
        <v>0</v>
      </c>
      <c r="L358" s="37">
        <f t="shared" si="438"/>
        <v>0</v>
      </c>
      <c r="M358" s="115">
        <f t="shared" si="465"/>
        <v>0</v>
      </c>
      <c r="N358" s="37"/>
      <c r="O358" s="37"/>
      <c r="P358" s="115"/>
      <c r="Q358" s="37"/>
      <c r="R358" s="115"/>
      <c r="S358" s="46"/>
      <c r="T358" s="121"/>
      <c r="U358" s="46"/>
      <c r="V358" s="163"/>
      <c r="W358" s="45"/>
      <c r="X358" s="102">
        <v>9</v>
      </c>
      <c r="Y358" s="145">
        <f t="shared" si="393"/>
        <v>0.5</v>
      </c>
      <c r="Z358" s="145">
        <f t="shared" si="466"/>
        <v>86</v>
      </c>
    </row>
    <row r="359" spans="1:26" x14ac:dyDescent="0.3">
      <c r="A359" s="7"/>
      <c r="B359" s="56">
        <v>314</v>
      </c>
      <c r="C359" s="13">
        <v>42257</v>
      </c>
      <c r="D359" s="47" t="s">
        <v>84</v>
      </c>
      <c r="E359" s="47" t="s">
        <v>84</v>
      </c>
      <c r="F359" s="27"/>
      <c r="G359" s="148">
        <v>9</v>
      </c>
      <c r="H359" s="37">
        <f t="shared" si="467"/>
        <v>1.5</v>
      </c>
      <c r="I359" s="15">
        <f t="shared" si="435"/>
        <v>7.5</v>
      </c>
      <c r="J359" s="11">
        <f t="shared" si="436"/>
        <v>0</v>
      </c>
      <c r="K359" s="37">
        <f t="shared" si="437"/>
        <v>0</v>
      </c>
      <c r="L359" s="37">
        <f t="shared" si="438"/>
        <v>0</v>
      </c>
      <c r="M359" s="115">
        <f t="shared" si="465"/>
        <v>0</v>
      </c>
      <c r="N359" s="37"/>
      <c r="O359" s="37"/>
      <c r="P359" s="115"/>
      <c r="Q359" s="37"/>
      <c r="R359" s="115"/>
      <c r="S359" s="46"/>
      <c r="T359" s="121"/>
      <c r="U359" s="46"/>
      <c r="V359" s="163"/>
      <c r="W359" s="45"/>
      <c r="X359" s="102">
        <v>9</v>
      </c>
      <c r="Y359" s="145">
        <f t="shared" si="393"/>
        <v>0.5</v>
      </c>
      <c r="Z359" s="145">
        <f t="shared" si="466"/>
        <v>86</v>
      </c>
    </row>
    <row r="360" spans="1:26" x14ac:dyDescent="0.3">
      <c r="A360" s="7"/>
      <c r="B360" s="58">
        <v>315</v>
      </c>
      <c r="C360" s="13">
        <v>42258</v>
      </c>
      <c r="D360" s="47" t="s">
        <v>84</v>
      </c>
      <c r="E360" s="47" t="s">
        <v>84</v>
      </c>
      <c r="F360" s="27"/>
      <c r="G360" s="148">
        <v>9</v>
      </c>
      <c r="H360" s="37">
        <f t="shared" si="467"/>
        <v>1.5</v>
      </c>
      <c r="I360" s="15">
        <f t="shared" si="435"/>
        <v>7.5</v>
      </c>
      <c r="J360" s="11">
        <f t="shared" si="436"/>
        <v>0</v>
      </c>
      <c r="K360" s="37">
        <f t="shared" si="437"/>
        <v>0</v>
      </c>
      <c r="L360" s="37">
        <f t="shared" si="438"/>
        <v>0</v>
      </c>
      <c r="M360" s="115">
        <f t="shared" si="465"/>
        <v>0</v>
      </c>
      <c r="N360" s="37"/>
      <c r="O360" s="37"/>
      <c r="P360" s="37"/>
      <c r="Q360" s="37"/>
      <c r="R360" s="115"/>
      <c r="S360" s="46"/>
      <c r="T360" s="121"/>
      <c r="U360" s="46"/>
      <c r="V360" s="163"/>
      <c r="W360" s="45"/>
      <c r="X360" s="102">
        <v>9</v>
      </c>
      <c r="Y360" s="145">
        <f t="shared" si="393"/>
        <v>0.5</v>
      </c>
      <c r="Z360" s="145">
        <f t="shared" si="466"/>
        <v>86</v>
      </c>
    </row>
    <row r="361" spans="1:26" x14ac:dyDescent="0.3">
      <c r="A361" s="7"/>
      <c r="B361" s="56">
        <v>316</v>
      </c>
      <c r="C361" s="13">
        <v>42259</v>
      </c>
      <c r="D361" s="47" t="s">
        <v>84</v>
      </c>
      <c r="E361" s="47" t="s">
        <v>84</v>
      </c>
      <c r="F361" s="27"/>
      <c r="G361" s="148">
        <v>10</v>
      </c>
      <c r="H361" s="37">
        <f t="shared" si="467"/>
        <v>1.5</v>
      </c>
      <c r="I361" s="15">
        <f t="shared" si="435"/>
        <v>8.5</v>
      </c>
      <c r="J361" s="11">
        <f t="shared" si="436"/>
        <v>0.5</v>
      </c>
      <c r="K361" s="37">
        <f t="shared" si="437"/>
        <v>0.5</v>
      </c>
      <c r="L361" s="37">
        <f t="shared" si="438"/>
        <v>0</v>
      </c>
      <c r="M361" s="115">
        <f t="shared" si="465"/>
        <v>86</v>
      </c>
      <c r="N361" s="37"/>
      <c r="O361" s="37"/>
      <c r="P361" s="37"/>
      <c r="Q361" s="37"/>
      <c r="R361" s="115"/>
      <c r="S361" s="46"/>
      <c r="T361" s="121"/>
      <c r="U361" s="46"/>
      <c r="V361" s="163"/>
      <c r="W361" s="45"/>
      <c r="X361" s="102">
        <v>10</v>
      </c>
      <c r="Y361" s="145">
        <f t="shared" si="393"/>
        <v>1</v>
      </c>
      <c r="Z361" s="145">
        <f t="shared" si="466"/>
        <v>172</v>
      </c>
    </row>
    <row r="362" spans="1:26" x14ac:dyDescent="0.3">
      <c r="A362" s="7"/>
      <c r="B362" s="58">
        <v>317</v>
      </c>
      <c r="C362" s="13">
        <v>42260</v>
      </c>
      <c r="D362" s="47" t="s">
        <v>84</v>
      </c>
      <c r="E362" s="47" t="s">
        <v>84</v>
      </c>
      <c r="F362" s="27"/>
      <c r="G362" s="148">
        <v>9</v>
      </c>
      <c r="H362" s="37">
        <f t="shared" si="467"/>
        <v>1.5</v>
      </c>
      <c r="I362" s="15">
        <f t="shared" si="435"/>
        <v>7.5</v>
      </c>
      <c r="J362" s="11">
        <f t="shared" si="436"/>
        <v>0</v>
      </c>
      <c r="K362" s="37">
        <f t="shared" si="437"/>
        <v>0</v>
      </c>
      <c r="L362" s="37">
        <f t="shared" si="438"/>
        <v>0</v>
      </c>
      <c r="M362" s="115">
        <f t="shared" si="465"/>
        <v>0</v>
      </c>
      <c r="N362" s="37">
        <v>2</v>
      </c>
      <c r="O362" s="37">
        <v>4</v>
      </c>
      <c r="P362" s="37">
        <f>ROUND(N362*1/3*129+O362*2/3*129,0)</f>
        <v>430</v>
      </c>
      <c r="Q362" s="37"/>
      <c r="R362" s="115"/>
      <c r="S362" s="46"/>
      <c r="T362" s="121"/>
      <c r="U362" s="46"/>
      <c r="V362" s="163"/>
      <c r="W362" s="45"/>
      <c r="X362" s="102">
        <v>9</v>
      </c>
      <c r="Y362" s="145">
        <f t="shared" si="393"/>
        <v>0.5</v>
      </c>
      <c r="Z362" s="145">
        <f t="shared" si="466"/>
        <v>86</v>
      </c>
    </row>
    <row r="363" spans="1:26" x14ac:dyDescent="0.3">
      <c r="A363" s="7"/>
      <c r="B363" s="56">
        <v>318</v>
      </c>
      <c r="C363" s="13">
        <v>42261</v>
      </c>
      <c r="D363" s="47" t="s">
        <v>84</v>
      </c>
      <c r="E363" s="47" t="s">
        <v>84</v>
      </c>
      <c r="F363" s="27"/>
      <c r="G363" s="148">
        <v>4</v>
      </c>
      <c r="H363" s="37">
        <v>0</v>
      </c>
      <c r="I363" s="15">
        <f t="shared" si="435"/>
        <v>4</v>
      </c>
      <c r="J363" s="11">
        <f t="shared" si="436"/>
        <v>0</v>
      </c>
      <c r="K363" s="37">
        <f t="shared" si="437"/>
        <v>0</v>
      </c>
      <c r="L363" s="37">
        <f t="shared" si="438"/>
        <v>0</v>
      </c>
      <c r="M363" s="115">
        <f t="shared" si="465"/>
        <v>0</v>
      </c>
      <c r="N363" s="37"/>
      <c r="O363" s="37"/>
      <c r="P363" s="37"/>
      <c r="Q363" s="37"/>
      <c r="R363" s="115"/>
      <c r="S363" s="46" t="s">
        <v>377</v>
      </c>
      <c r="T363" s="122">
        <v>1035</v>
      </c>
      <c r="U363" s="46"/>
      <c r="V363" s="163"/>
      <c r="W363" s="45"/>
      <c r="X363" s="102">
        <v>4</v>
      </c>
      <c r="Y363" s="145"/>
      <c r="Z363" s="145">
        <f t="shared" si="466"/>
        <v>0</v>
      </c>
    </row>
    <row r="364" spans="1:26" x14ac:dyDescent="0.3">
      <c r="A364" s="7"/>
      <c r="B364" s="58">
        <v>319</v>
      </c>
      <c r="C364" s="13">
        <v>42262</v>
      </c>
      <c r="D364" s="49" t="s">
        <v>120</v>
      </c>
      <c r="E364" s="49" t="s">
        <v>120</v>
      </c>
      <c r="F364" s="29"/>
      <c r="G364" s="148"/>
      <c r="H364" s="37"/>
      <c r="I364" s="15"/>
      <c r="J364" s="11"/>
      <c r="K364" s="37"/>
      <c r="L364" s="37"/>
      <c r="M364" s="115">
        <f t="shared" si="465"/>
        <v>0</v>
      </c>
      <c r="N364" s="37"/>
      <c r="O364" s="37"/>
      <c r="P364" s="37"/>
      <c r="Q364" s="37"/>
      <c r="R364" s="115"/>
      <c r="S364" s="46"/>
      <c r="T364" s="121"/>
      <c r="U364" s="46"/>
      <c r="V364" s="163"/>
      <c r="W364" s="45"/>
      <c r="X364" s="102">
        <v>7</v>
      </c>
      <c r="Y364" s="145"/>
      <c r="Z364" s="145">
        <f t="shared" si="466"/>
        <v>0</v>
      </c>
    </row>
    <row r="365" spans="1:26" x14ac:dyDescent="0.3">
      <c r="A365" s="7"/>
      <c r="B365" s="56"/>
      <c r="C365" s="82" t="s">
        <v>207</v>
      </c>
      <c r="D365" s="103"/>
      <c r="E365" s="103"/>
      <c r="F365" s="73"/>
      <c r="G365" s="134">
        <f>SUM(G351:G364)</f>
        <v>120.5</v>
      </c>
      <c r="H365" s="134">
        <f t="shared" ref="H365" si="468">SUM(H351:H364)</f>
        <v>18</v>
      </c>
      <c r="I365" s="134">
        <f t="shared" ref="I365" si="469">SUM(I351:I364)</f>
        <v>102.5</v>
      </c>
      <c r="J365" s="134">
        <f t="shared" ref="J365" si="470">SUM(J351:J364)</f>
        <v>5</v>
      </c>
      <c r="K365" s="134">
        <f t="shared" ref="K365" si="471">SUM(K351:K364)</f>
        <v>5</v>
      </c>
      <c r="L365" s="134">
        <f t="shared" ref="L365" si="472">SUM(L351:L364)</f>
        <v>0</v>
      </c>
      <c r="M365" s="136">
        <f t="shared" ref="M365:P365" si="473">SUM(M351:M364)</f>
        <v>860</v>
      </c>
      <c r="N365" s="126">
        <f t="shared" si="473"/>
        <v>2</v>
      </c>
      <c r="O365" s="126">
        <f t="shared" si="473"/>
        <v>4</v>
      </c>
      <c r="P365" s="116">
        <f t="shared" si="473"/>
        <v>430</v>
      </c>
      <c r="Q365" s="134">
        <f t="shared" ref="Q365" si="474">SUM(Q351:Q364)</f>
        <v>0</v>
      </c>
      <c r="R365" s="136">
        <f t="shared" ref="R365" si="475">SUM(R351:R364)</f>
        <v>0</v>
      </c>
      <c r="S365" s="134">
        <v>2</v>
      </c>
      <c r="T365" s="139">
        <f t="shared" ref="T365" si="476">SUM(T351:T364)</f>
        <v>2156</v>
      </c>
      <c r="U365" s="134">
        <f t="shared" ref="U365" si="477">SUM(U351:U364)</f>
        <v>0</v>
      </c>
      <c r="V365" s="164">
        <f t="shared" ref="V365" si="478">SUM(V351:V364)</f>
        <v>0</v>
      </c>
      <c r="W365" s="63" t="s">
        <v>375</v>
      </c>
    </row>
    <row r="366" spans="1:26" x14ac:dyDescent="0.3">
      <c r="A366" s="7"/>
      <c r="B366" s="112"/>
      <c r="C366" s="82" t="s">
        <v>380</v>
      </c>
      <c r="D366" s="106"/>
      <c r="E366" s="107"/>
      <c r="F366" s="73"/>
      <c r="G366" s="137">
        <f>G365-G356-G363</f>
        <v>106.5</v>
      </c>
      <c r="H366" s="137">
        <f t="shared" ref="H366:M366" si="479">H365-H356-H363</f>
        <v>16.5</v>
      </c>
      <c r="I366" s="137">
        <f t="shared" si="479"/>
        <v>90</v>
      </c>
      <c r="J366" s="137">
        <f t="shared" si="479"/>
        <v>4.5</v>
      </c>
      <c r="K366" s="137">
        <f t="shared" si="479"/>
        <v>4.5</v>
      </c>
      <c r="L366" s="137">
        <f t="shared" si="479"/>
        <v>0</v>
      </c>
      <c r="M366" s="138">
        <f t="shared" si="479"/>
        <v>774</v>
      </c>
      <c r="N366" s="126">
        <f>N365</f>
        <v>2</v>
      </c>
      <c r="O366" s="126">
        <f t="shared" ref="O366" si="480">O365</f>
        <v>4</v>
      </c>
      <c r="P366" s="116">
        <f t="shared" ref="P366" si="481">P365</f>
        <v>430</v>
      </c>
      <c r="Q366" s="137">
        <f t="shared" ref="Q366" si="482">Q365</f>
        <v>0</v>
      </c>
      <c r="R366" s="138">
        <f t="shared" ref="R366" si="483">R365</f>
        <v>0</v>
      </c>
      <c r="S366" s="137">
        <f t="shared" ref="S366" si="484">S365</f>
        <v>2</v>
      </c>
      <c r="T366" s="140">
        <f t="shared" ref="T366" si="485">T365</f>
        <v>2156</v>
      </c>
      <c r="U366" s="137">
        <f t="shared" ref="U366" si="486">U365</f>
        <v>0</v>
      </c>
      <c r="V366" s="164">
        <f t="shared" ref="V366" si="487">V365</f>
        <v>0</v>
      </c>
      <c r="W366" s="63"/>
    </row>
    <row r="367" spans="1:26" x14ac:dyDescent="0.3">
      <c r="A367" s="7"/>
      <c r="B367" s="56">
        <v>320</v>
      </c>
      <c r="C367" s="13">
        <v>42263</v>
      </c>
      <c r="D367" s="52" t="s">
        <v>88</v>
      </c>
      <c r="E367" s="52" t="s">
        <v>88</v>
      </c>
      <c r="F367" s="29"/>
      <c r="G367" s="148">
        <v>8</v>
      </c>
      <c r="H367" s="37">
        <f t="shared" si="467"/>
        <v>0.5</v>
      </c>
      <c r="I367" s="15">
        <f t="shared" si="435"/>
        <v>7.5</v>
      </c>
      <c r="J367" s="11">
        <f t="shared" si="436"/>
        <v>0</v>
      </c>
      <c r="K367" s="37">
        <f t="shared" si="437"/>
        <v>0</v>
      </c>
      <c r="L367" s="37">
        <f t="shared" si="438"/>
        <v>0</v>
      </c>
      <c r="M367" s="115">
        <f t="shared" si="465"/>
        <v>0</v>
      </c>
      <c r="N367" s="37"/>
      <c r="O367" s="37"/>
      <c r="P367" s="115"/>
      <c r="Q367" s="37"/>
      <c r="R367" s="115"/>
      <c r="S367" s="46"/>
      <c r="T367" s="121"/>
      <c r="U367" s="46"/>
      <c r="V367" s="163"/>
      <c r="W367" s="45" t="s">
        <v>87</v>
      </c>
      <c r="X367" s="102">
        <v>8</v>
      </c>
      <c r="Y367" s="145"/>
      <c r="Z367" s="145">
        <f t="shared" si="466"/>
        <v>0</v>
      </c>
    </row>
    <row r="368" spans="1:26" x14ac:dyDescent="0.3">
      <c r="A368" s="7"/>
      <c r="B368" s="58">
        <v>321</v>
      </c>
      <c r="C368" s="13">
        <v>42264</v>
      </c>
      <c r="D368" s="47" t="s">
        <v>84</v>
      </c>
      <c r="E368" s="47" t="s">
        <v>84</v>
      </c>
      <c r="F368" s="27"/>
      <c r="G368" s="148">
        <v>6</v>
      </c>
      <c r="H368" s="37">
        <f t="shared" si="467"/>
        <v>0.5</v>
      </c>
      <c r="I368" s="15">
        <f t="shared" si="435"/>
        <v>5.5</v>
      </c>
      <c r="J368" s="11">
        <f t="shared" si="436"/>
        <v>0</v>
      </c>
      <c r="K368" s="37">
        <f t="shared" si="437"/>
        <v>0</v>
      </c>
      <c r="L368" s="37">
        <f t="shared" si="438"/>
        <v>0</v>
      </c>
      <c r="M368" s="115">
        <f t="shared" si="465"/>
        <v>0</v>
      </c>
      <c r="N368" s="37"/>
      <c r="O368" s="37"/>
      <c r="P368" s="115"/>
      <c r="Q368" s="37"/>
      <c r="R368" s="115"/>
      <c r="S368" s="46"/>
      <c r="T368" s="121"/>
      <c r="U368" s="46"/>
      <c r="V368" s="163"/>
      <c r="W368" s="45"/>
      <c r="X368" s="102">
        <v>6</v>
      </c>
      <c r="Y368" s="145"/>
      <c r="Z368" s="145">
        <f t="shared" si="466"/>
        <v>0</v>
      </c>
    </row>
    <row r="369" spans="1:26" x14ac:dyDescent="0.3">
      <c r="A369" s="7"/>
      <c r="B369" s="56">
        <v>322</v>
      </c>
      <c r="C369" s="13">
        <v>42265</v>
      </c>
      <c r="D369" s="47" t="s">
        <v>84</v>
      </c>
      <c r="E369" s="47" t="s">
        <v>84</v>
      </c>
      <c r="F369" s="27"/>
      <c r="G369" s="148">
        <v>8</v>
      </c>
      <c r="H369" s="37">
        <f t="shared" si="467"/>
        <v>0.5</v>
      </c>
      <c r="I369" s="15">
        <f t="shared" si="435"/>
        <v>7.5</v>
      </c>
      <c r="J369" s="11">
        <f t="shared" si="436"/>
        <v>0</v>
      </c>
      <c r="K369" s="37">
        <f t="shared" si="437"/>
        <v>0</v>
      </c>
      <c r="L369" s="37">
        <f t="shared" si="438"/>
        <v>0</v>
      </c>
      <c r="M369" s="115">
        <f t="shared" si="465"/>
        <v>0</v>
      </c>
      <c r="N369" s="37"/>
      <c r="O369" s="37"/>
      <c r="P369" s="115"/>
      <c r="Q369" s="37"/>
      <c r="R369" s="115"/>
      <c r="S369" s="46"/>
      <c r="T369" s="121"/>
      <c r="U369" s="46"/>
      <c r="V369" s="163"/>
      <c r="W369" s="45"/>
      <c r="X369" s="102">
        <v>8</v>
      </c>
      <c r="Y369" s="145"/>
      <c r="Z369" s="145">
        <f t="shared" si="466"/>
        <v>0</v>
      </c>
    </row>
    <row r="370" spans="1:26" x14ac:dyDescent="0.3">
      <c r="A370" s="7"/>
      <c r="B370" s="58">
        <v>323</v>
      </c>
      <c r="C370" s="13">
        <v>42266</v>
      </c>
      <c r="D370" s="47" t="s">
        <v>84</v>
      </c>
      <c r="E370" s="47" t="s">
        <v>84</v>
      </c>
      <c r="F370" s="27"/>
      <c r="G370" s="148">
        <v>10</v>
      </c>
      <c r="H370" s="37">
        <f t="shared" si="467"/>
        <v>1.5</v>
      </c>
      <c r="I370" s="15">
        <f t="shared" si="435"/>
        <v>8.5</v>
      </c>
      <c r="J370" s="11">
        <f t="shared" si="436"/>
        <v>0.5</v>
      </c>
      <c r="K370" s="37">
        <f t="shared" si="437"/>
        <v>0.5</v>
      </c>
      <c r="L370" s="37">
        <f t="shared" si="438"/>
        <v>0</v>
      </c>
      <c r="M370" s="115">
        <f t="shared" si="465"/>
        <v>86</v>
      </c>
      <c r="N370" s="37"/>
      <c r="O370" s="37"/>
      <c r="P370" s="115"/>
      <c r="Q370" s="37"/>
      <c r="R370" s="115"/>
      <c r="S370" s="46"/>
      <c r="T370" s="121"/>
      <c r="U370" s="46"/>
      <c r="V370" s="163"/>
      <c r="W370" s="45"/>
      <c r="X370" s="102">
        <v>10</v>
      </c>
      <c r="Y370" s="145">
        <f t="shared" si="393"/>
        <v>1</v>
      </c>
      <c r="Z370" s="145">
        <f t="shared" si="466"/>
        <v>172</v>
      </c>
    </row>
    <row r="371" spans="1:26" x14ac:dyDescent="0.3">
      <c r="A371" s="7"/>
      <c r="B371" s="56">
        <v>324</v>
      </c>
      <c r="C371" s="13">
        <v>42267</v>
      </c>
      <c r="D371" s="47" t="s">
        <v>84</v>
      </c>
      <c r="E371" s="47" t="s">
        <v>84</v>
      </c>
      <c r="F371" s="27"/>
      <c r="G371" s="148">
        <v>10</v>
      </c>
      <c r="H371" s="37">
        <f t="shared" si="467"/>
        <v>1.5</v>
      </c>
      <c r="I371" s="15">
        <f t="shared" si="435"/>
        <v>8.5</v>
      </c>
      <c r="J371" s="11">
        <f t="shared" si="436"/>
        <v>0.5</v>
      </c>
      <c r="K371" s="37">
        <f t="shared" si="437"/>
        <v>0.5</v>
      </c>
      <c r="L371" s="37">
        <f t="shared" si="438"/>
        <v>0</v>
      </c>
      <c r="M371" s="115">
        <f t="shared" si="465"/>
        <v>86</v>
      </c>
      <c r="N371" s="37"/>
      <c r="O371" s="37"/>
      <c r="P371" s="115"/>
      <c r="Q371" s="37"/>
      <c r="R371" s="115"/>
      <c r="S371" s="46"/>
      <c r="T371" s="121"/>
      <c r="U371" s="46"/>
      <c r="V371" s="163"/>
      <c r="W371" s="45"/>
      <c r="X371" s="102">
        <v>10</v>
      </c>
      <c r="Y371" s="145">
        <f t="shared" si="393"/>
        <v>1</v>
      </c>
      <c r="Z371" s="145">
        <f t="shared" si="466"/>
        <v>172</v>
      </c>
    </row>
    <row r="372" spans="1:26" x14ac:dyDescent="0.3">
      <c r="A372" s="7"/>
      <c r="B372" s="58">
        <v>325</v>
      </c>
      <c r="C372" s="13">
        <v>42268</v>
      </c>
      <c r="D372" s="47" t="s">
        <v>84</v>
      </c>
      <c r="E372" s="47" t="s">
        <v>84</v>
      </c>
      <c r="F372" s="27"/>
      <c r="G372" s="148">
        <v>8</v>
      </c>
      <c r="H372" s="37">
        <f t="shared" si="467"/>
        <v>0.5</v>
      </c>
      <c r="I372" s="15">
        <f t="shared" si="435"/>
        <v>7.5</v>
      </c>
      <c r="J372" s="11">
        <f t="shared" si="436"/>
        <v>0</v>
      </c>
      <c r="K372" s="37">
        <f t="shared" si="437"/>
        <v>0</v>
      </c>
      <c r="L372" s="37">
        <f t="shared" si="438"/>
        <v>0</v>
      </c>
      <c r="M372" s="115">
        <f t="shared" si="465"/>
        <v>0</v>
      </c>
      <c r="N372" s="37"/>
      <c r="O372" s="37"/>
      <c r="P372" s="115"/>
      <c r="Q372" s="37"/>
      <c r="R372" s="115"/>
      <c r="S372" s="46" t="s">
        <v>377</v>
      </c>
      <c r="T372" s="122">
        <v>1035</v>
      </c>
      <c r="U372" s="46"/>
      <c r="V372" s="163"/>
      <c r="W372" s="45"/>
      <c r="X372" s="102">
        <v>8</v>
      </c>
      <c r="Y372" s="145"/>
      <c r="Z372" s="145">
        <f t="shared" si="466"/>
        <v>0</v>
      </c>
    </row>
    <row r="373" spans="1:26" x14ac:dyDescent="0.3">
      <c r="A373" s="7"/>
      <c r="B373" s="56">
        <v>326</v>
      </c>
      <c r="C373" s="13">
        <v>42269</v>
      </c>
      <c r="D373" s="47" t="s">
        <v>84</v>
      </c>
      <c r="E373" s="47" t="s">
        <v>84</v>
      </c>
      <c r="F373" s="27"/>
      <c r="G373" s="148">
        <v>7</v>
      </c>
      <c r="H373" s="37">
        <f t="shared" si="467"/>
        <v>0.5</v>
      </c>
      <c r="I373" s="15">
        <f t="shared" si="435"/>
        <v>6.5</v>
      </c>
      <c r="J373" s="11">
        <f t="shared" si="436"/>
        <v>0</v>
      </c>
      <c r="K373" s="37">
        <f t="shared" si="437"/>
        <v>0</v>
      </c>
      <c r="L373" s="37">
        <f t="shared" si="438"/>
        <v>0</v>
      </c>
      <c r="M373" s="115">
        <f t="shared" si="465"/>
        <v>0</v>
      </c>
      <c r="N373" s="37"/>
      <c r="O373" s="37"/>
      <c r="P373" s="115"/>
      <c r="Q373" s="37"/>
      <c r="R373" s="115"/>
      <c r="S373" s="46"/>
      <c r="T373" s="121"/>
      <c r="U373" s="46"/>
      <c r="V373" s="163"/>
      <c r="W373" s="45"/>
      <c r="X373" s="102">
        <v>7</v>
      </c>
      <c r="Y373" s="145"/>
      <c r="Z373" s="145">
        <f t="shared" si="466"/>
        <v>0</v>
      </c>
    </row>
    <row r="374" spans="1:26" x14ac:dyDescent="0.3">
      <c r="A374" s="7"/>
      <c r="B374" s="58">
        <v>327</v>
      </c>
      <c r="C374" s="13">
        <v>42270</v>
      </c>
      <c r="D374" s="196" t="s">
        <v>60</v>
      </c>
      <c r="E374" s="197"/>
      <c r="F374" s="29"/>
      <c r="G374" s="148"/>
      <c r="H374" s="37"/>
      <c r="I374" s="15"/>
      <c r="J374" s="11"/>
      <c r="K374" s="37"/>
      <c r="L374" s="37"/>
      <c r="M374" s="115">
        <f t="shared" si="465"/>
        <v>0</v>
      </c>
      <c r="N374" s="37"/>
      <c r="O374" s="37"/>
      <c r="P374" s="115"/>
      <c r="Q374" s="37"/>
      <c r="R374" s="115"/>
      <c r="S374" s="46"/>
      <c r="T374" s="121"/>
      <c r="U374" s="46"/>
      <c r="V374" s="163"/>
      <c r="W374" s="45"/>
      <c r="X374" s="102"/>
      <c r="Y374" s="145"/>
      <c r="Z374" s="145">
        <f t="shared" si="466"/>
        <v>0</v>
      </c>
    </row>
    <row r="375" spans="1:26" x14ac:dyDescent="0.3">
      <c r="A375" s="7"/>
      <c r="B375" s="56">
        <v>328</v>
      </c>
      <c r="C375" s="13">
        <v>42271</v>
      </c>
      <c r="D375" s="196" t="s">
        <v>60</v>
      </c>
      <c r="E375" s="197"/>
      <c r="F375" s="29"/>
      <c r="G375" s="148"/>
      <c r="H375" s="37"/>
      <c r="I375" s="15"/>
      <c r="J375" s="11"/>
      <c r="K375" s="37"/>
      <c r="L375" s="37"/>
      <c r="M375" s="115">
        <f t="shared" si="465"/>
        <v>0</v>
      </c>
      <c r="N375" s="37"/>
      <c r="O375" s="37"/>
      <c r="P375" s="115"/>
      <c r="Q375" s="37"/>
      <c r="R375" s="115"/>
      <c r="S375" s="46"/>
      <c r="T375" s="121"/>
      <c r="U375" s="46"/>
      <c r="V375" s="163"/>
      <c r="W375" s="45"/>
      <c r="X375" s="102"/>
      <c r="Y375" s="145"/>
      <c r="Z375" s="145">
        <f t="shared" si="466"/>
        <v>0</v>
      </c>
    </row>
    <row r="376" spans="1:26" x14ac:dyDescent="0.3">
      <c r="A376" s="7"/>
      <c r="B376" s="58">
        <v>329</v>
      </c>
      <c r="C376" s="13">
        <v>42272</v>
      </c>
      <c r="D376" s="196" t="s">
        <v>60</v>
      </c>
      <c r="E376" s="197"/>
      <c r="F376" s="29"/>
      <c r="G376" s="148"/>
      <c r="H376" s="37"/>
      <c r="I376" s="15"/>
      <c r="J376" s="11"/>
      <c r="K376" s="37"/>
      <c r="L376" s="37"/>
      <c r="M376" s="115">
        <f t="shared" si="465"/>
        <v>0</v>
      </c>
      <c r="N376" s="37"/>
      <c r="O376" s="37"/>
      <c r="P376" s="115"/>
      <c r="Q376" s="37"/>
      <c r="R376" s="115"/>
      <c r="S376" s="46"/>
      <c r="T376" s="121"/>
      <c r="U376" s="46"/>
      <c r="V376" s="163"/>
      <c r="W376" s="45"/>
      <c r="X376" s="102"/>
      <c r="Y376" s="145"/>
      <c r="Z376" s="145">
        <f t="shared" si="466"/>
        <v>0</v>
      </c>
    </row>
    <row r="377" spans="1:26" x14ac:dyDescent="0.3">
      <c r="A377" s="7"/>
      <c r="B377" s="56">
        <v>330</v>
      </c>
      <c r="C377" s="13">
        <v>42273</v>
      </c>
      <c r="D377" s="47" t="s">
        <v>84</v>
      </c>
      <c r="E377" s="47" t="s">
        <v>84</v>
      </c>
      <c r="F377" s="27"/>
      <c r="G377" s="148">
        <v>7</v>
      </c>
      <c r="H377" s="37">
        <f t="shared" si="467"/>
        <v>0.5</v>
      </c>
      <c r="I377" s="15">
        <f t="shared" si="435"/>
        <v>6.5</v>
      </c>
      <c r="J377" s="11">
        <f t="shared" si="436"/>
        <v>0</v>
      </c>
      <c r="K377" s="37">
        <f t="shared" si="437"/>
        <v>0</v>
      </c>
      <c r="L377" s="37">
        <f t="shared" si="438"/>
        <v>0</v>
      </c>
      <c r="M377" s="115">
        <f t="shared" si="465"/>
        <v>0</v>
      </c>
      <c r="N377" s="37"/>
      <c r="O377" s="37"/>
      <c r="P377" s="115"/>
      <c r="Q377" s="37"/>
      <c r="R377" s="115"/>
      <c r="S377" s="46"/>
      <c r="T377" s="121"/>
      <c r="U377" s="46"/>
      <c r="V377" s="163"/>
      <c r="W377" s="45"/>
      <c r="X377" s="102">
        <v>7</v>
      </c>
      <c r="Y377" s="145"/>
      <c r="Z377" s="145">
        <f t="shared" si="466"/>
        <v>0</v>
      </c>
    </row>
    <row r="378" spans="1:26" x14ac:dyDescent="0.3">
      <c r="A378" s="7"/>
      <c r="B378" s="58">
        <v>331</v>
      </c>
      <c r="C378" s="21">
        <v>42274</v>
      </c>
      <c r="D378" s="47" t="s">
        <v>84</v>
      </c>
      <c r="E378" s="47" t="s">
        <v>84</v>
      </c>
      <c r="F378" s="27"/>
      <c r="G378" s="148">
        <v>10</v>
      </c>
      <c r="H378" s="37">
        <f t="shared" si="467"/>
        <v>1.5</v>
      </c>
      <c r="I378" s="15">
        <f t="shared" si="435"/>
        <v>8.5</v>
      </c>
      <c r="J378" s="11">
        <f t="shared" si="436"/>
        <v>0.5</v>
      </c>
      <c r="K378" s="37">
        <f t="shared" si="437"/>
        <v>0.5</v>
      </c>
      <c r="L378" s="37">
        <f t="shared" si="438"/>
        <v>0</v>
      </c>
      <c r="M378" s="115">
        <f t="shared" si="465"/>
        <v>86</v>
      </c>
      <c r="N378" s="37"/>
      <c r="O378" s="37"/>
      <c r="P378" s="115"/>
      <c r="Q378" s="37"/>
      <c r="R378" s="115"/>
      <c r="S378" s="46"/>
      <c r="T378" s="121"/>
      <c r="U378" s="46" t="s">
        <v>188</v>
      </c>
      <c r="V378" s="163">
        <v>1121</v>
      </c>
      <c r="W378" s="45" t="s">
        <v>191</v>
      </c>
      <c r="X378" s="102">
        <v>10</v>
      </c>
      <c r="Y378" s="145">
        <f t="shared" si="393"/>
        <v>1</v>
      </c>
      <c r="Z378" s="145">
        <f t="shared" si="466"/>
        <v>172</v>
      </c>
    </row>
    <row r="379" spans="1:26" x14ac:dyDescent="0.3">
      <c r="A379" s="7"/>
      <c r="B379" s="56">
        <v>332</v>
      </c>
      <c r="C379" s="21">
        <v>42275</v>
      </c>
      <c r="D379" s="196" t="s">
        <v>60</v>
      </c>
      <c r="E379" s="197"/>
      <c r="F379" s="29"/>
      <c r="G379" s="148"/>
      <c r="H379" s="37"/>
      <c r="I379" s="15"/>
      <c r="J379" s="11"/>
      <c r="K379" s="37"/>
      <c r="L379" s="37"/>
      <c r="M379" s="115">
        <f t="shared" si="465"/>
        <v>0</v>
      </c>
      <c r="N379" s="37"/>
      <c r="O379" s="37"/>
      <c r="P379" s="115"/>
      <c r="Q379" s="37"/>
      <c r="R379" s="115"/>
      <c r="S379" s="46"/>
      <c r="T379" s="121"/>
      <c r="U379" s="46"/>
      <c r="V379" s="163"/>
      <c r="W379" s="45" t="s">
        <v>192</v>
      </c>
      <c r="X379" s="102"/>
      <c r="Y379" s="145"/>
      <c r="Z379" s="145">
        <f t="shared" si="466"/>
        <v>0</v>
      </c>
    </row>
    <row r="380" spans="1:26" x14ac:dyDescent="0.3">
      <c r="A380" s="7"/>
      <c r="B380" s="58">
        <v>333</v>
      </c>
      <c r="C380" s="13">
        <v>42276</v>
      </c>
      <c r="D380" s="196" t="s">
        <v>60</v>
      </c>
      <c r="E380" s="197"/>
      <c r="F380" s="29"/>
      <c r="G380" s="148"/>
      <c r="H380" s="37"/>
      <c r="I380" s="15"/>
      <c r="J380" s="11"/>
      <c r="K380" s="37"/>
      <c r="L380" s="37"/>
      <c r="M380" s="115">
        <f t="shared" si="465"/>
        <v>0</v>
      </c>
      <c r="N380" s="37"/>
      <c r="O380" s="37"/>
      <c r="P380" s="115"/>
      <c r="Q380" s="37"/>
      <c r="R380" s="115"/>
      <c r="S380" s="46"/>
      <c r="T380" s="121"/>
      <c r="U380" s="46"/>
      <c r="V380" s="163"/>
      <c r="W380" s="45"/>
      <c r="X380" s="102"/>
      <c r="Y380" s="145"/>
      <c r="Z380" s="145">
        <f t="shared" si="466"/>
        <v>0</v>
      </c>
    </row>
    <row r="381" spans="1:26" x14ac:dyDescent="0.3">
      <c r="A381" s="7"/>
      <c r="B381" s="56"/>
      <c r="C381" s="82" t="s">
        <v>207</v>
      </c>
      <c r="D381" s="103"/>
      <c r="E381" s="103"/>
      <c r="F381" s="73"/>
      <c r="G381" s="134">
        <f>SUM(G367:G380)</f>
        <v>74</v>
      </c>
      <c r="H381" s="134">
        <f t="shared" ref="H381" si="488">SUM(H367:H380)</f>
        <v>7.5</v>
      </c>
      <c r="I381" s="134">
        <f t="shared" ref="I381" si="489">SUM(I367:I380)</f>
        <v>66.5</v>
      </c>
      <c r="J381" s="134">
        <f t="shared" ref="J381" si="490">SUM(J367:J380)</f>
        <v>1.5</v>
      </c>
      <c r="K381" s="134">
        <f t="shared" ref="K381" si="491">SUM(K367:K380)</f>
        <v>1.5</v>
      </c>
      <c r="L381" s="134">
        <f t="shared" ref="L381" si="492">SUM(L367:L380)</f>
        <v>0</v>
      </c>
      <c r="M381" s="136">
        <f t="shared" ref="M381" si="493">SUM(M367:M380)</f>
        <v>258</v>
      </c>
      <c r="N381" s="126">
        <f t="shared" ref="N381:P381" si="494">SUM(N367:N380)</f>
        <v>0</v>
      </c>
      <c r="O381" s="126">
        <f t="shared" si="494"/>
        <v>0</v>
      </c>
      <c r="P381" s="116">
        <f t="shared" si="494"/>
        <v>0</v>
      </c>
      <c r="Q381" s="134">
        <f t="shared" ref="Q381" si="495">SUM(Q367:Q380)</f>
        <v>0</v>
      </c>
      <c r="R381" s="136">
        <f t="shared" ref="R381" si="496">SUM(R367:R380)</f>
        <v>0</v>
      </c>
      <c r="S381" s="134">
        <v>1</v>
      </c>
      <c r="T381" s="139">
        <f t="shared" ref="T381" si="497">SUM(T367:T380)</f>
        <v>1035</v>
      </c>
      <c r="U381" s="134">
        <v>1</v>
      </c>
      <c r="V381" s="164">
        <f t="shared" ref="V381" si="498">SUM(V367:V380)</f>
        <v>1121</v>
      </c>
      <c r="W381" s="63" t="s">
        <v>374</v>
      </c>
    </row>
    <row r="382" spans="1:26" x14ac:dyDescent="0.3">
      <c r="A382" s="7"/>
      <c r="B382" s="56"/>
      <c r="C382" s="82" t="s">
        <v>380</v>
      </c>
      <c r="D382" s="106"/>
      <c r="E382" s="107"/>
      <c r="F382" s="73"/>
      <c r="G382" s="137">
        <f>G381-G372</f>
        <v>66</v>
      </c>
      <c r="H382" s="137">
        <f t="shared" ref="H382" si="499">H381-H372</f>
        <v>7</v>
      </c>
      <c r="I382" s="137">
        <f>I381-I372-J378</f>
        <v>58.5</v>
      </c>
      <c r="J382" s="137">
        <f>J381-J372-J378</f>
        <v>1</v>
      </c>
      <c r="K382" s="137">
        <f t="shared" ref="K382:M382" si="500">K381-K372-K378</f>
        <v>1</v>
      </c>
      <c r="L382" s="137">
        <f t="shared" si="500"/>
        <v>0</v>
      </c>
      <c r="M382" s="138">
        <f t="shared" si="500"/>
        <v>172</v>
      </c>
      <c r="N382" s="126">
        <f>N381</f>
        <v>0</v>
      </c>
      <c r="O382" s="126">
        <f t="shared" ref="O382" si="501">O381</f>
        <v>0</v>
      </c>
      <c r="P382" s="116">
        <f t="shared" ref="P382" si="502">P381</f>
        <v>0</v>
      </c>
      <c r="Q382" s="137">
        <f t="shared" ref="Q382" si="503">Q381</f>
        <v>0</v>
      </c>
      <c r="R382" s="138">
        <f t="shared" ref="R382" si="504">R381</f>
        <v>0</v>
      </c>
      <c r="S382" s="137">
        <f t="shared" ref="S382" si="505">S381</f>
        <v>1</v>
      </c>
      <c r="T382" s="140">
        <f t="shared" ref="T382" si="506">T381</f>
        <v>1035</v>
      </c>
      <c r="U382" s="137">
        <f t="shared" ref="U382" si="507">U381</f>
        <v>1</v>
      </c>
      <c r="V382" s="164">
        <f t="shared" ref="V382" si="508">V381</f>
        <v>1121</v>
      </c>
      <c r="W382" s="63"/>
    </row>
    <row r="383" spans="1:26" x14ac:dyDescent="0.3">
      <c r="A383" s="7"/>
      <c r="B383" s="56">
        <v>334</v>
      </c>
      <c r="C383" s="13">
        <v>42277</v>
      </c>
      <c r="D383" s="47" t="s">
        <v>84</v>
      </c>
      <c r="E383" s="47" t="s">
        <v>84</v>
      </c>
      <c r="F383" s="27"/>
      <c r="G383" s="148">
        <v>8</v>
      </c>
      <c r="H383" s="37">
        <f t="shared" si="467"/>
        <v>0.5</v>
      </c>
      <c r="I383" s="15">
        <f t="shared" si="435"/>
        <v>7.5</v>
      </c>
      <c r="J383" s="11">
        <f t="shared" si="436"/>
        <v>0</v>
      </c>
      <c r="K383" s="37">
        <f t="shared" si="437"/>
        <v>0</v>
      </c>
      <c r="L383" s="37">
        <f t="shared" si="438"/>
        <v>0</v>
      </c>
      <c r="M383" s="115">
        <f t="shared" si="465"/>
        <v>0</v>
      </c>
      <c r="N383" s="37"/>
      <c r="O383" s="37"/>
      <c r="P383" s="115"/>
      <c r="Q383" s="37"/>
      <c r="R383" s="115"/>
      <c r="S383" s="46"/>
      <c r="T383" s="121"/>
      <c r="U383" s="46"/>
      <c r="V383" s="163"/>
      <c r="W383" s="45"/>
      <c r="X383" s="102">
        <v>8</v>
      </c>
      <c r="Y383" s="145"/>
      <c r="Z383" s="145">
        <f t="shared" si="466"/>
        <v>0</v>
      </c>
    </row>
    <row r="384" spans="1:26" x14ac:dyDescent="0.3">
      <c r="A384" s="25" t="s">
        <v>28</v>
      </c>
      <c r="B384" s="58">
        <v>335</v>
      </c>
      <c r="C384" s="13">
        <v>42278</v>
      </c>
      <c r="D384" s="47" t="s">
        <v>84</v>
      </c>
      <c r="E384" s="47" t="s">
        <v>84</v>
      </c>
      <c r="F384" s="27"/>
      <c r="G384" s="148">
        <v>10</v>
      </c>
      <c r="H384" s="37">
        <f t="shared" si="467"/>
        <v>1.5</v>
      </c>
      <c r="I384" s="15">
        <f t="shared" ref="I384:I418" si="509">IF((G384="？"),"?",(G384-H384))</f>
        <v>8.5</v>
      </c>
      <c r="J384" s="11">
        <f t="shared" ref="J384:J418" si="510">IF(I384-8&lt;0,0,(I384-8))</f>
        <v>0.5</v>
      </c>
      <c r="K384" s="37">
        <f t="shared" ref="K384:K418" si="511">IF(2&lt;J384,2,J384)</f>
        <v>0.5</v>
      </c>
      <c r="L384" s="37">
        <f t="shared" ref="L384:L418" si="512">J384-K384</f>
        <v>0</v>
      </c>
      <c r="M384" s="115">
        <f>IF(K384="?",0,ROUND(132*4/3*K384+132*5/3*L384,0))</f>
        <v>88</v>
      </c>
      <c r="N384" s="37"/>
      <c r="O384" s="37"/>
      <c r="P384" s="115"/>
      <c r="Q384" s="37"/>
      <c r="R384" s="115"/>
      <c r="S384" s="46"/>
      <c r="T384" s="121"/>
      <c r="U384" s="46"/>
      <c r="V384" s="163"/>
      <c r="W384" s="45"/>
      <c r="X384" s="102">
        <v>10</v>
      </c>
      <c r="Y384" s="145">
        <f t="shared" si="393"/>
        <v>1</v>
      </c>
      <c r="Z384" s="145">
        <f>ROUND(Y384*4/3*132,0)</f>
        <v>176</v>
      </c>
    </row>
    <row r="385" spans="1:26" x14ac:dyDescent="0.3">
      <c r="A385" s="7" t="s">
        <v>199</v>
      </c>
      <c r="B385" s="56">
        <v>336</v>
      </c>
      <c r="C385" s="13">
        <v>42279</v>
      </c>
      <c r="D385" s="47" t="s">
        <v>84</v>
      </c>
      <c r="E385" s="47" t="s">
        <v>84</v>
      </c>
      <c r="F385" s="27"/>
      <c r="G385" s="148">
        <v>10</v>
      </c>
      <c r="H385" s="37">
        <f t="shared" si="467"/>
        <v>1.5</v>
      </c>
      <c r="I385" s="15">
        <f t="shared" si="509"/>
        <v>8.5</v>
      </c>
      <c r="J385" s="11">
        <f t="shared" si="510"/>
        <v>0.5</v>
      </c>
      <c r="K385" s="37">
        <f t="shared" si="511"/>
        <v>0.5</v>
      </c>
      <c r="L385" s="37">
        <f t="shared" si="512"/>
        <v>0</v>
      </c>
      <c r="M385" s="115">
        <f t="shared" ref="M385:M418" si="513">IF(K385="?",0,ROUND(132*4/3*K385+132*5/3*L385,0))</f>
        <v>88</v>
      </c>
      <c r="N385" s="37"/>
      <c r="O385" s="37"/>
      <c r="P385" s="115"/>
      <c r="Q385" s="37"/>
      <c r="R385" s="115"/>
      <c r="S385" s="46"/>
      <c r="T385" s="121"/>
      <c r="U385" s="46"/>
      <c r="V385" s="163"/>
      <c r="W385" s="45"/>
      <c r="X385" s="102">
        <v>10</v>
      </c>
      <c r="Y385" s="145">
        <f t="shared" si="393"/>
        <v>1</v>
      </c>
      <c r="Z385" s="145">
        <f t="shared" ref="Z385:Z418" si="514">ROUND(Y385*4/3*132,0)</f>
        <v>176</v>
      </c>
    </row>
    <row r="386" spans="1:26" x14ac:dyDescent="0.3">
      <c r="A386" s="198"/>
      <c r="B386" s="58">
        <v>337</v>
      </c>
      <c r="C386" s="13">
        <v>42280</v>
      </c>
      <c r="D386" s="47" t="s">
        <v>84</v>
      </c>
      <c r="E386" s="47" t="s">
        <v>84</v>
      </c>
      <c r="F386" s="27"/>
      <c r="G386" s="148">
        <v>9</v>
      </c>
      <c r="H386" s="37">
        <f t="shared" si="467"/>
        <v>1.5</v>
      </c>
      <c r="I386" s="15">
        <f t="shared" si="509"/>
        <v>7.5</v>
      </c>
      <c r="J386" s="11">
        <f t="shared" si="510"/>
        <v>0</v>
      </c>
      <c r="K386" s="37">
        <f t="shared" si="511"/>
        <v>0</v>
      </c>
      <c r="L386" s="37">
        <f t="shared" si="512"/>
        <v>0</v>
      </c>
      <c r="M386" s="115">
        <f t="shared" si="513"/>
        <v>0</v>
      </c>
      <c r="N386" s="37"/>
      <c r="O386" s="37"/>
      <c r="P386" s="115"/>
      <c r="Q386" s="37"/>
      <c r="R386" s="115"/>
      <c r="S386" s="46"/>
      <c r="T386" s="121"/>
      <c r="U386" s="46"/>
      <c r="V386" s="163"/>
      <c r="W386" s="45"/>
      <c r="X386" s="102">
        <v>9</v>
      </c>
      <c r="Y386" s="145">
        <f t="shared" si="393"/>
        <v>0.5</v>
      </c>
      <c r="Z386" s="145">
        <f t="shared" si="514"/>
        <v>88</v>
      </c>
    </row>
    <row r="387" spans="1:26" x14ac:dyDescent="0.3">
      <c r="A387" s="198"/>
      <c r="B387" s="56">
        <v>338</v>
      </c>
      <c r="C387" s="13">
        <v>42281</v>
      </c>
      <c r="D387" s="47" t="s">
        <v>84</v>
      </c>
      <c r="E387" s="47" t="s">
        <v>84</v>
      </c>
      <c r="F387" s="27"/>
      <c r="G387" s="148">
        <v>9</v>
      </c>
      <c r="H387" s="37">
        <f t="shared" si="467"/>
        <v>1.5</v>
      </c>
      <c r="I387" s="15">
        <f t="shared" si="509"/>
        <v>7.5</v>
      </c>
      <c r="J387" s="11">
        <f t="shared" si="510"/>
        <v>0</v>
      </c>
      <c r="K387" s="37">
        <f t="shared" si="511"/>
        <v>0</v>
      </c>
      <c r="L387" s="37">
        <f t="shared" si="512"/>
        <v>0</v>
      </c>
      <c r="M387" s="115">
        <f t="shared" si="513"/>
        <v>0</v>
      </c>
      <c r="N387" s="37"/>
      <c r="O387" s="37"/>
      <c r="P387" s="115"/>
      <c r="Q387" s="37"/>
      <c r="R387" s="115"/>
      <c r="S387" s="46"/>
      <c r="T387" s="121"/>
      <c r="U387" s="46"/>
      <c r="V387" s="163"/>
      <c r="W387" s="45"/>
      <c r="X387" s="102">
        <v>9</v>
      </c>
      <c r="Y387" s="145">
        <f t="shared" ref="Y387:Y456" si="515">IF((X387&gt;=10),(X387-9),(X387-8.5))</f>
        <v>0.5</v>
      </c>
      <c r="Z387" s="145">
        <f t="shared" si="514"/>
        <v>88</v>
      </c>
    </row>
    <row r="388" spans="1:26" x14ac:dyDescent="0.3">
      <c r="A388" s="198"/>
      <c r="B388" s="58">
        <v>339</v>
      </c>
      <c r="C388" s="13">
        <v>42282</v>
      </c>
      <c r="D388" s="47" t="s">
        <v>84</v>
      </c>
      <c r="E388" s="47" t="s">
        <v>84</v>
      </c>
      <c r="F388" s="27"/>
      <c r="G388" s="148">
        <v>9</v>
      </c>
      <c r="H388" s="37">
        <f t="shared" si="467"/>
        <v>1.5</v>
      </c>
      <c r="I388" s="15">
        <f t="shared" si="509"/>
        <v>7.5</v>
      </c>
      <c r="J388" s="11">
        <f t="shared" si="510"/>
        <v>0</v>
      </c>
      <c r="K388" s="37">
        <f t="shared" si="511"/>
        <v>0</v>
      </c>
      <c r="L388" s="37">
        <f t="shared" si="512"/>
        <v>0</v>
      </c>
      <c r="M388" s="115">
        <f t="shared" si="513"/>
        <v>0</v>
      </c>
      <c r="N388" s="37"/>
      <c r="O388" s="37"/>
      <c r="P388" s="115"/>
      <c r="Q388" s="37"/>
      <c r="R388" s="115"/>
      <c r="S388" s="46"/>
      <c r="T388" s="121"/>
      <c r="U388" s="46"/>
      <c r="V388" s="163"/>
      <c r="W388" s="45"/>
      <c r="X388" s="102">
        <v>9</v>
      </c>
      <c r="Y388" s="145">
        <f t="shared" si="515"/>
        <v>0.5</v>
      </c>
      <c r="Z388" s="145">
        <f t="shared" si="514"/>
        <v>88</v>
      </c>
    </row>
    <row r="389" spans="1:26" x14ac:dyDescent="0.3">
      <c r="A389" s="198"/>
      <c r="B389" s="56">
        <v>340</v>
      </c>
      <c r="C389" s="13">
        <v>42283</v>
      </c>
      <c r="D389" s="47" t="s">
        <v>84</v>
      </c>
      <c r="E389" s="47" t="s">
        <v>84</v>
      </c>
      <c r="F389" s="27"/>
      <c r="G389" s="148">
        <v>12.5</v>
      </c>
      <c r="H389" s="37">
        <f t="shared" si="467"/>
        <v>1.5</v>
      </c>
      <c r="I389" s="15">
        <f t="shared" si="509"/>
        <v>11</v>
      </c>
      <c r="J389" s="11">
        <f t="shared" si="510"/>
        <v>3</v>
      </c>
      <c r="K389" s="37">
        <f t="shared" si="511"/>
        <v>2</v>
      </c>
      <c r="L389" s="37">
        <f t="shared" si="512"/>
        <v>1</v>
      </c>
      <c r="M389" s="115">
        <f t="shared" si="513"/>
        <v>572</v>
      </c>
      <c r="N389" s="37"/>
      <c r="O389" s="37"/>
      <c r="P389" s="115"/>
      <c r="Q389" s="37"/>
      <c r="R389" s="115"/>
      <c r="S389" s="46" t="s">
        <v>200</v>
      </c>
      <c r="T389" s="122">
        <v>1626</v>
      </c>
      <c r="U389" s="46"/>
      <c r="V389" s="163"/>
      <c r="W389" s="45"/>
      <c r="X389" s="102">
        <v>12.5</v>
      </c>
      <c r="Y389" s="145">
        <f t="shared" si="515"/>
        <v>3.5</v>
      </c>
      <c r="Z389" s="145">
        <f t="shared" si="514"/>
        <v>616</v>
      </c>
    </row>
    <row r="390" spans="1:26" x14ac:dyDescent="0.3">
      <c r="A390" s="7" t="s">
        <v>71</v>
      </c>
      <c r="B390" s="58">
        <v>341</v>
      </c>
      <c r="C390" s="13">
        <v>42284</v>
      </c>
      <c r="D390" s="47" t="s">
        <v>84</v>
      </c>
      <c r="E390" s="47" t="s">
        <v>84</v>
      </c>
      <c r="F390" s="27"/>
      <c r="G390" s="148">
        <v>10</v>
      </c>
      <c r="H390" s="37">
        <f t="shared" si="467"/>
        <v>1.5</v>
      </c>
      <c r="I390" s="15">
        <f t="shared" si="509"/>
        <v>8.5</v>
      </c>
      <c r="J390" s="11">
        <f t="shared" si="510"/>
        <v>0.5</v>
      </c>
      <c r="K390" s="37">
        <f t="shared" si="511"/>
        <v>0.5</v>
      </c>
      <c r="L390" s="37">
        <f t="shared" si="512"/>
        <v>0</v>
      </c>
      <c r="M390" s="115">
        <f t="shared" si="513"/>
        <v>88</v>
      </c>
      <c r="N390" s="37"/>
      <c r="O390" s="37"/>
      <c r="P390" s="115"/>
      <c r="Q390" s="37"/>
      <c r="R390" s="115"/>
      <c r="S390" s="46"/>
      <c r="T390" s="121"/>
      <c r="U390" s="46"/>
      <c r="V390" s="163"/>
      <c r="W390" s="45"/>
      <c r="X390" s="102">
        <v>10</v>
      </c>
      <c r="Y390" s="145">
        <f t="shared" si="515"/>
        <v>1</v>
      </c>
      <c r="Z390" s="145">
        <f t="shared" si="514"/>
        <v>176</v>
      </c>
    </row>
    <row r="391" spans="1:26" x14ac:dyDescent="0.3">
      <c r="A391" s="7"/>
      <c r="B391" s="56">
        <v>342</v>
      </c>
      <c r="C391" s="13">
        <v>42285</v>
      </c>
      <c r="D391" s="196" t="s">
        <v>60</v>
      </c>
      <c r="E391" s="197"/>
      <c r="F391" s="29"/>
      <c r="G391" s="148"/>
      <c r="H391" s="37"/>
      <c r="I391" s="15"/>
      <c r="J391" s="11"/>
      <c r="K391" s="37"/>
      <c r="L391" s="37"/>
      <c r="M391" s="115">
        <f t="shared" si="513"/>
        <v>0</v>
      </c>
      <c r="N391" s="37"/>
      <c r="O391" s="37"/>
      <c r="P391" s="115"/>
      <c r="Q391" s="37"/>
      <c r="R391" s="115"/>
      <c r="S391" s="46"/>
      <c r="T391" s="121"/>
      <c r="U391" s="46"/>
      <c r="V391" s="163"/>
      <c r="W391" s="45"/>
      <c r="X391" s="102"/>
      <c r="Y391" s="145"/>
      <c r="Z391" s="145">
        <f t="shared" si="514"/>
        <v>0</v>
      </c>
    </row>
    <row r="392" spans="1:26" x14ac:dyDescent="0.3">
      <c r="A392" s="7"/>
      <c r="B392" s="58">
        <v>343</v>
      </c>
      <c r="C392" s="13">
        <v>42286</v>
      </c>
      <c r="D392" s="47" t="s">
        <v>84</v>
      </c>
      <c r="E392" s="47" t="s">
        <v>84</v>
      </c>
      <c r="F392" s="27"/>
      <c r="G392" s="148">
        <v>9</v>
      </c>
      <c r="H392" s="37">
        <f t="shared" si="467"/>
        <v>1.5</v>
      </c>
      <c r="I392" s="15">
        <f t="shared" si="509"/>
        <v>7.5</v>
      </c>
      <c r="J392" s="11">
        <f t="shared" si="510"/>
        <v>0</v>
      </c>
      <c r="K392" s="37">
        <f t="shared" si="511"/>
        <v>0</v>
      </c>
      <c r="L392" s="37">
        <f t="shared" si="512"/>
        <v>0</v>
      </c>
      <c r="M392" s="115">
        <f t="shared" si="513"/>
        <v>0</v>
      </c>
      <c r="N392" s="37"/>
      <c r="O392" s="37"/>
      <c r="P392" s="115"/>
      <c r="Q392" s="37"/>
      <c r="R392" s="115"/>
      <c r="S392" s="46"/>
      <c r="T392" s="121"/>
      <c r="U392" s="46"/>
      <c r="V392" s="163"/>
      <c r="W392" s="45"/>
      <c r="X392" s="102">
        <v>9</v>
      </c>
      <c r="Y392" s="145">
        <f t="shared" si="515"/>
        <v>0.5</v>
      </c>
      <c r="Z392" s="145">
        <f t="shared" si="514"/>
        <v>88</v>
      </c>
    </row>
    <row r="393" spans="1:26" x14ac:dyDescent="0.3">
      <c r="A393" s="7"/>
      <c r="B393" s="56">
        <v>344</v>
      </c>
      <c r="C393" s="21">
        <v>42287</v>
      </c>
      <c r="D393" s="47" t="s">
        <v>84</v>
      </c>
      <c r="E393" s="47" t="s">
        <v>84</v>
      </c>
      <c r="F393" s="27"/>
      <c r="G393" s="148">
        <v>9</v>
      </c>
      <c r="H393" s="37">
        <f t="shared" si="467"/>
        <v>1.5</v>
      </c>
      <c r="I393" s="15">
        <f t="shared" si="509"/>
        <v>7.5</v>
      </c>
      <c r="J393" s="11">
        <f t="shared" si="510"/>
        <v>0</v>
      </c>
      <c r="K393" s="37">
        <f t="shared" si="511"/>
        <v>0</v>
      </c>
      <c r="L393" s="37">
        <f t="shared" si="512"/>
        <v>0</v>
      </c>
      <c r="M393" s="115">
        <f t="shared" si="513"/>
        <v>0</v>
      </c>
      <c r="N393" s="37"/>
      <c r="O393" s="37"/>
      <c r="P393" s="115"/>
      <c r="Q393" s="37"/>
      <c r="R393" s="115"/>
      <c r="S393" s="46"/>
      <c r="T393" s="121"/>
      <c r="U393" s="46" t="s">
        <v>200</v>
      </c>
      <c r="V393" s="163">
        <v>1054</v>
      </c>
      <c r="W393" s="45" t="s">
        <v>193</v>
      </c>
      <c r="X393" s="102">
        <v>9</v>
      </c>
      <c r="Y393" s="145">
        <f t="shared" si="515"/>
        <v>0.5</v>
      </c>
      <c r="Z393" s="145">
        <f t="shared" si="514"/>
        <v>88</v>
      </c>
    </row>
    <row r="394" spans="1:26" x14ac:dyDescent="0.3">
      <c r="A394" s="7"/>
      <c r="B394" s="58">
        <v>345</v>
      </c>
      <c r="C394" s="13">
        <v>42288</v>
      </c>
      <c r="D394" s="47" t="s">
        <v>84</v>
      </c>
      <c r="E394" s="47" t="s">
        <v>84</v>
      </c>
      <c r="F394" s="27"/>
      <c r="G394" s="148">
        <v>9</v>
      </c>
      <c r="H394" s="37">
        <f t="shared" si="467"/>
        <v>1.5</v>
      </c>
      <c r="I394" s="15">
        <f t="shared" si="509"/>
        <v>7.5</v>
      </c>
      <c r="J394" s="11">
        <f t="shared" si="510"/>
        <v>0</v>
      </c>
      <c r="K394" s="37">
        <f t="shared" si="511"/>
        <v>0</v>
      </c>
      <c r="L394" s="37">
        <f t="shared" si="512"/>
        <v>0</v>
      </c>
      <c r="M394" s="115">
        <f t="shared" si="513"/>
        <v>0</v>
      </c>
      <c r="N394" s="37"/>
      <c r="O394" s="37"/>
      <c r="P394" s="37"/>
      <c r="Q394" s="37"/>
      <c r="R394" s="115"/>
      <c r="S394" s="46"/>
      <c r="T394" s="121"/>
      <c r="U394" s="46"/>
      <c r="V394" s="163"/>
      <c r="W394" s="45"/>
      <c r="X394" s="102">
        <v>9</v>
      </c>
      <c r="Y394" s="145">
        <f t="shared" si="515"/>
        <v>0.5</v>
      </c>
      <c r="Z394" s="145">
        <f t="shared" si="514"/>
        <v>88</v>
      </c>
    </row>
    <row r="395" spans="1:26" x14ac:dyDescent="0.3">
      <c r="A395" s="7"/>
      <c r="B395" s="56">
        <v>346</v>
      </c>
      <c r="C395" s="13">
        <v>42289</v>
      </c>
      <c r="D395" s="47" t="s">
        <v>84</v>
      </c>
      <c r="E395" s="47" t="s">
        <v>84</v>
      </c>
      <c r="F395" s="27"/>
      <c r="G395" s="148">
        <v>7</v>
      </c>
      <c r="H395" s="37">
        <f t="shared" si="467"/>
        <v>0.5</v>
      </c>
      <c r="I395" s="15">
        <f t="shared" si="509"/>
        <v>6.5</v>
      </c>
      <c r="J395" s="11">
        <f t="shared" si="510"/>
        <v>0</v>
      </c>
      <c r="K395" s="37">
        <f t="shared" si="511"/>
        <v>0</v>
      </c>
      <c r="L395" s="37">
        <f t="shared" si="512"/>
        <v>0</v>
      </c>
      <c r="M395" s="115">
        <f t="shared" si="513"/>
        <v>0</v>
      </c>
      <c r="N395" s="37">
        <v>1</v>
      </c>
      <c r="O395" s="37">
        <v>0</v>
      </c>
      <c r="P395" s="37">
        <f>ROUND(N395*1/3*132+O395*2/3*132,0)</f>
        <v>44</v>
      </c>
      <c r="Q395" s="37"/>
      <c r="R395" s="115"/>
      <c r="S395" s="46"/>
      <c r="T395" s="121"/>
      <c r="U395" s="46"/>
      <c r="V395" s="163"/>
      <c r="W395" s="45"/>
      <c r="X395" s="102">
        <v>7</v>
      </c>
      <c r="Y395" s="145"/>
      <c r="Z395" s="145">
        <f t="shared" si="514"/>
        <v>0</v>
      </c>
    </row>
    <row r="396" spans="1:26" x14ac:dyDescent="0.3">
      <c r="A396" s="7"/>
      <c r="B396" s="58">
        <v>347</v>
      </c>
      <c r="C396" s="13">
        <v>42290</v>
      </c>
      <c r="D396" s="47" t="s">
        <v>84</v>
      </c>
      <c r="E396" s="47" t="s">
        <v>84</v>
      </c>
      <c r="F396" s="27"/>
      <c r="G396" s="148">
        <v>10</v>
      </c>
      <c r="H396" s="37">
        <f t="shared" si="467"/>
        <v>1.5</v>
      </c>
      <c r="I396" s="15">
        <f t="shared" si="509"/>
        <v>8.5</v>
      </c>
      <c r="J396" s="11">
        <f t="shared" si="510"/>
        <v>0.5</v>
      </c>
      <c r="K396" s="37">
        <f t="shared" si="511"/>
        <v>0.5</v>
      </c>
      <c r="L396" s="37">
        <f t="shared" si="512"/>
        <v>0</v>
      </c>
      <c r="M396" s="115">
        <f t="shared" si="513"/>
        <v>88</v>
      </c>
      <c r="N396" s="37">
        <v>2</v>
      </c>
      <c r="O396" s="37">
        <v>6</v>
      </c>
      <c r="P396" s="37">
        <f t="shared" ref="P396:P398" si="516">ROUND(N396*1/3*132+O396*2/3*132,0)</f>
        <v>616</v>
      </c>
      <c r="Q396" s="37"/>
      <c r="R396" s="115"/>
      <c r="S396" s="46"/>
      <c r="T396" s="121"/>
      <c r="U396" s="46"/>
      <c r="V396" s="163"/>
      <c r="W396" s="45"/>
      <c r="X396" s="102">
        <v>10</v>
      </c>
      <c r="Y396" s="145">
        <f t="shared" si="515"/>
        <v>1</v>
      </c>
      <c r="Z396" s="145">
        <f t="shared" si="514"/>
        <v>176</v>
      </c>
    </row>
    <row r="397" spans="1:26" x14ac:dyDescent="0.3">
      <c r="A397" s="7"/>
      <c r="B397" s="56"/>
      <c r="C397" s="82" t="s">
        <v>207</v>
      </c>
      <c r="D397" s="103"/>
      <c r="E397" s="103"/>
      <c r="F397" s="73"/>
      <c r="G397" s="134">
        <f>SUM(G383:G396)</f>
        <v>121.5</v>
      </c>
      <c r="H397" s="134">
        <f t="shared" ref="H397" si="517">SUM(H383:H396)</f>
        <v>17.5</v>
      </c>
      <c r="I397" s="134">
        <f t="shared" ref="I397" si="518">SUM(I383:I396)</f>
        <v>104</v>
      </c>
      <c r="J397" s="134">
        <f t="shared" ref="J397" si="519">SUM(J383:J396)</f>
        <v>5</v>
      </c>
      <c r="K397" s="134">
        <f t="shared" ref="K397" si="520">SUM(K383:K396)</f>
        <v>4</v>
      </c>
      <c r="L397" s="134">
        <f t="shared" ref="L397" si="521">SUM(L383:L396)</f>
        <v>1</v>
      </c>
      <c r="M397" s="136">
        <f t="shared" ref="M397" si="522">SUM(M383:M396)</f>
        <v>924</v>
      </c>
      <c r="N397" s="126">
        <f t="shared" ref="N397:O397" si="523">SUM(N383:N396)</f>
        <v>3</v>
      </c>
      <c r="O397" s="126">
        <f t="shared" si="523"/>
        <v>6</v>
      </c>
      <c r="P397" s="126">
        <f t="shared" si="516"/>
        <v>660</v>
      </c>
      <c r="Q397" s="134">
        <f t="shared" ref="Q397" si="524">SUM(Q383:Q396)</f>
        <v>0</v>
      </c>
      <c r="R397" s="136">
        <f t="shared" ref="R397" si="525">SUM(R383:R396)</f>
        <v>0</v>
      </c>
      <c r="S397" s="134">
        <v>1</v>
      </c>
      <c r="T397" s="139">
        <f t="shared" ref="T397" si="526">SUM(T383:T396)</f>
        <v>1626</v>
      </c>
      <c r="U397" s="134">
        <v>1</v>
      </c>
      <c r="V397" s="164">
        <f t="shared" ref="V397" si="527">SUM(V383:V396)</f>
        <v>1054</v>
      </c>
      <c r="W397" s="63" t="s">
        <v>373</v>
      </c>
    </row>
    <row r="398" spans="1:26" x14ac:dyDescent="0.3">
      <c r="A398" s="7"/>
      <c r="B398" s="112"/>
      <c r="C398" s="82" t="s">
        <v>380</v>
      </c>
      <c r="D398" s="106"/>
      <c r="E398" s="107"/>
      <c r="F398" s="73"/>
      <c r="G398" s="137">
        <f>G397-G389</f>
        <v>109</v>
      </c>
      <c r="H398" s="137">
        <f t="shared" ref="H398" si="528">H397-H389</f>
        <v>16</v>
      </c>
      <c r="I398" s="137">
        <f>I397-I389-J393</f>
        <v>93</v>
      </c>
      <c r="J398" s="137">
        <f>J397-J389-J393</f>
        <v>2</v>
      </c>
      <c r="K398" s="137">
        <f t="shared" ref="K398:M398" si="529">K397-K389-K393</f>
        <v>2</v>
      </c>
      <c r="L398" s="137">
        <f t="shared" si="529"/>
        <v>0</v>
      </c>
      <c r="M398" s="138">
        <f t="shared" si="529"/>
        <v>352</v>
      </c>
      <c r="N398" s="126">
        <f>N397</f>
        <v>3</v>
      </c>
      <c r="O398" s="126">
        <f t="shared" ref="O398" si="530">O397</f>
        <v>6</v>
      </c>
      <c r="P398" s="126">
        <f t="shared" si="516"/>
        <v>660</v>
      </c>
      <c r="Q398" s="137">
        <f t="shared" ref="Q398" si="531">Q397</f>
        <v>0</v>
      </c>
      <c r="R398" s="138">
        <f t="shared" ref="R398" si="532">R397</f>
        <v>0</v>
      </c>
      <c r="S398" s="137">
        <f t="shared" ref="S398" si="533">S397</f>
        <v>1</v>
      </c>
      <c r="T398" s="140">
        <f t="shared" ref="T398" si="534">T397</f>
        <v>1626</v>
      </c>
      <c r="U398" s="137">
        <f t="shared" ref="U398" si="535">U397</f>
        <v>1</v>
      </c>
      <c r="V398" s="164">
        <f t="shared" ref="V398" si="536">V397</f>
        <v>1054</v>
      </c>
      <c r="W398" s="63"/>
    </row>
    <row r="399" spans="1:26" x14ac:dyDescent="0.3">
      <c r="A399" s="7"/>
      <c r="B399" s="56">
        <v>348</v>
      </c>
      <c r="C399" s="13">
        <v>42291</v>
      </c>
      <c r="D399" s="196" t="s">
        <v>60</v>
      </c>
      <c r="E399" s="197"/>
      <c r="F399" s="29"/>
      <c r="G399" s="148"/>
      <c r="H399" s="37"/>
      <c r="I399" s="15"/>
      <c r="J399" s="11"/>
      <c r="K399" s="37"/>
      <c r="L399" s="37"/>
      <c r="M399" s="115">
        <f t="shared" si="513"/>
        <v>0</v>
      </c>
      <c r="N399" s="37"/>
      <c r="O399" s="37"/>
      <c r="P399" s="115"/>
      <c r="Q399" s="37"/>
      <c r="R399" s="115"/>
      <c r="S399" s="46"/>
      <c r="T399" s="121"/>
      <c r="U399" s="46"/>
      <c r="V399" s="163"/>
      <c r="W399" s="45"/>
      <c r="X399" s="102"/>
      <c r="Y399" s="145"/>
      <c r="Z399" s="145">
        <f t="shared" si="514"/>
        <v>0</v>
      </c>
    </row>
    <row r="400" spans="1:26" x14ac:dyDescent="0.3">
      <c r="A400" s="7"/>
      <c r="B400" s="58">
        <v>349</v>
      </c>
      <c r="C400" s="13">
        <v>42292</v>
      </c>
      <c r="D400" s="47" t="s">
        <v>84</v>
      </c>
      <c r="E400" s="47" t="s">
        <v>84</v>
      </c>
      <c r="F400" s="27"/>
      <c r="G400" s="148">
        <v>10</v>
      </c>
      <c r="H400" s="37">
        <f t="shared" si="467"/>
        <v>1.5</v>
      </c>
      <c r="I400" s="15">
        <f t="shared" si="509"/>
        <v>8.5</v>
      </c>
      <c r="J400" s="11">
        <f t="shared" si="510"/>
        <v>0.5</v>
      </c>
      <c r="K400" s="37">
        <f t="shared" si="511"/>
        <v>0.5</v>
      </c>
      <c r="L400" s="37">
        <f t="shared" si="512"/>
        <v>0</v>
      </c>
      <c r="M400" s="115">
        <f t="shared" si="513"/>
        <v>88</v>
      </c>
      <c r="N400" s="37"/>
      <c r="O400" s="37"/>
      <c r="P400" s="115"/>
      <c r="Q400" s="37"/>
      <c r="R400" s="115"/>
      <c r="S400" s="46"/>
      <c r="T400" s="121"/>
      <c r="U400" s="46"/>
      <c r="V400" s="163"/>
      <c r="W400" s="45"/>
      <c r="X400" s="102">
        <v>10</v>
      </c>
      <c r="Y400" s="145">
        <f t="shared" si="515"/>
        <v>1</v>
      </c>
      <c r="Z400" s="145">
        <f t="shared" si="514"/>
        <v>176</v>
      </c>
    </row>
    <row r="401" spans="1:26" x14ac:dyDescent="0.3">
      <c r="A401" s="7"/>
      <c r="B401" s="56">
        <v>350</v>
      </c>
      <c r="C401" s="13">
        <v>42293</v>
      </c>
      <c r="D401" s="47" t="s">
        <v>84</v>
      </c>
      <c r="E401" s="47" t="s">
        <v>84</v>
      </c>
      <c r="F401" s="27"/>
      <c r="G401" s="148">
        <v>10</v>
      </c>
      <c r="H401" s="37">
        <f t="shared" si="467"/>
        <v>1.5</v>
      </c>
      <c r="I401" s="15">
        <f t="shared" si="509"/>
        <v>8.5</v>
      </c>
      <c r="J401" s="11">
        <f t="shared" si="510"/>
        <v>0.5</v>
      </c>
      <c r="K401" s="37">
        <f t="shared" si="511"/>
        <v>0.5</v>
      </c>
      <c r="L401" s="37">
        <f t="shared" si="512"/>
        <v>0</v>
      </c>
      <c r="M401" s="115">
        <f t="shared" si="513"/>
        <v>88</v>
      </c>
      <c r="N401" s="37"/>
      <c r="O401" s="37"/>
      <c r="P401" s="115"/>
      <c r="Q401" s="37"/>
      <c r="R401" s="115"/>
      <c r="S401" s="46"/>
      <c r="T401" s="121"/>
      <c r="U401" s="46"/>
      <c r="V401" s="163"/>
      <c r="W401" s="45"/>
      <c r="X401" s="102">
        <v>10</v>
      </c>
      <c r="Y401" s="145">
        <f t="shared" si="515"/>
        <v>1</v>
      </c>
      <c r="Z401" s="145">
        <f t="shared" si="514"/>
        <v>176</v>
      </c>
    </row>
    <row r="402" spans="1:26" x14ac:dyDescent="0.3">
      <c r="A402" s="7"/>
      <c r="B402" s="58">
        <v>351</v>
      </c>
      <c r="C402" s="13">
        <v>42294</v>
      </c>
      <c r="D402" s="47" t="s">
        <v>84</v>
      </c>
      <c r="E402" s="47" t="s">
        <v>84</v>
      </c>
      <c r="F402" s="27"/>
      <c r="G402" s="148">
        <v>9</v>
      </c>
      <c r="H402" s="37">
        <f t="shared" si="467"/>
        <v>1.5</v>
      </c>
      <c r="I402" s="15">
        <f t="shared" si="509"/>
        <v>7.5</v>
      </c>
      <c r="J402" s="11">
        <f t="shared" si="510"/>
        <v>0</v>
      </c>
      <c r="K402" s="37">
        <f t="shared" si="511"/>
        <v>0</v>
      </c>
      <c r="L402" s="37">
        <f t="shared" si="512"/>
        <v>0</v>
      </c>
      <c r="M402" s="115">
        <f t="shared" si="513"/>
        <v>0</v>
      </c>
      <c r="N402" s="37"/>
      <c r="O402" s="37"/>
      <c r="P402" s="115"/>
      <c r="Q402" s="37"/>
      <c r="R402" s="115"/>
      <c r="S402" s="46"/>
      <c r="T402" s="121"/>
      <c r="U402" s="46"/>
      <c r="V402" s="163"/>
      <c r="W402" s="45"/>
      <c r="X402" s="102">
        <v>9</v>
      </c>
      <c r="Y402" s="145">
        <f t="shared" si="515"/>
        <v>0.5</v>
      </c>
      <c r="Z402" s="145">
        <f t="shared" si="514"/>
        <v>88</v>
      </c>
    </row>
    <row r="403" spans="1:26" x14ac:dyDescent="0.3">
      <c r="A403" s="7"/>
      <c r="B403" s="56">
        <v>352</v>
      </c>
      <c r="C403" s="13">
        <v>42295</v>
      </c>
      <c r="D403" s="196" t="s">
        <v>60</v>
      </c>
      <c r="E403" s="197"/>
      <c r="F403" s="29"/>
      <c r="G403" s="148"/>
      <c r="H403" s="37"/>
      <c r="I403" s="15"/>
      <c r="J403" s="11"/>
      <c r="K403" s="37"/>
      <c r="L403" s="37"/>
      <c r="M403" s="115">
        <f t="shared" si="513"/>
        <v>0</v>
      </c>
      <c r="N403" s="37"/>
      <c r="O403" s="37"/>
      <c r="P403" s="115"/>
      <c r="Q403" s="37"/>
      <c r="R403" s="115"/>
      <c r="S403" s="46"/>
      <c r="T403" s="121"/>
      <c r="U403" s="46"/>
      <c r="V403" s="163"/>
      <c r="W403" s="45"/>
      <c r="X403" s="102"/>
      <c r="Y403" s="145"/>
      <c r="Z403" s="145">
        <f t="shared" si="514"/>
        <v>0</v>
      </c>
    </row>
    <row r="404" spans="1:26" x14ac:dyDescent="0.3">
      <c r="A404" s="7"/>
      <c r="B404" s="58">
        <v>353</v>
      </c>
      <c r="C404" s="13">
        <v>42296</v>
      </c>
      <c r="D404" s="47" t="s">
        <v>84</v>
      </c>
      <c r="E404" s="47" t="s">
        <v>84</v>
      </c>
      <c r="F404" s="27"/>
      <c r="G404" s="148">
        <v>9</v>
      </c>
      <c r="H404" s="37">
        <f t="shared" si="467"/>
        <v>1.5</v>
      </c>
      <c r="I404" s="15">
        <f t="shared" si="509"/>
        <v>7.5</v>
      </c>
      <c r="J404" s="11">
        <f t="shared" si="510"/>
        <v>0</v>
      </c>
      <c r="K404" s="37">
        <f t="shared" si="511"/>
        <v>0</v>
      </c>
      <c r="L404" s="37">
        <f t="shared" si="512"/>
        <v>0</v>
      </c>
      <c r="M404" s="115">
        <f t="shared" si="513"/>
        <v>0</v>
      </c>
      <c r="N404" s="37"/>
      <c r="O404" s="37"/>
      <c r="P404" s="115"/>
      <c r="Q404" s="37"/>
      <c r="R404" s="115"/>
      <c r="S404" s="46"/>
      <c r="T404" s="121"/>
      <c r="U404" s="46"/>
      <c r="V404" s="163"/>
      <c r="W404" s="45"/>
      <c r="X404" s="102">
        <v>9</v>
      </c>
      <c r="Y404" s="145">
        <f t="shared" si="515"/>
        <v>0.5</v>
      </c>
      <c r="Z404" s="145">
        <f t="shared" si="514"/>
        <v>88</v>
      </c>
    </row>
    <row r="405" spans="1:26" x14ac:dyDescent="0.3">
      <c r="A405" s="7"/>
      <c r="B405" s="56">
        <v>354</v>
      </c>
      <c r="C405" s="13">
        <v>42297</v>
      </c>
      <c r="D405" s="47" t="s">
        <v>84</v>
      </c>
      <c r="E405" s="47" t="s">
        <v>84</v>
      </c>
      <c r="F405" s="27"/>
      <c r="G405" s="148">
        <v>6</v>
      </c>
      <c r="H405" s="37">
        <f t="shared" si="467"/>
        <v>0.5</v>
      </c>
      <c r="I405" s="15">
        <f t="shared" si="509"/>
        <v>5.5</v>
      </c>
      <c r="J405" s="11">
        <f t="shared" si="510"/>
        <v>0</v>
      </c>
      <c r="K405" s="37">
        <f t="shared" si="511"/>
        <v>0</v>
      </c>
      <c r="L405" s="37">
        <f t="shared" si="512"/>
        <v>0</v>
      </c>
      <c r="M405" s="115">
        <f t="shared" si="513"/>
        <v>0</v>
      </c>
      <c r="N405" s="37"/>
      <c r="O405" s="37"/>
      <c r="P405" s="115"/>
      <c r="Q405" s="37"/>
      <c r="R405" s="115"/>
      <c r="S405" s="46"/>
      <c r="T405" s="121"/>
      <c r="U405" s="46"/>
      <c r="V405" s="163"/>
      <c r="W405" s="45"/>
      <c r="X405" s="102">
        <v>6</v>
      </c>
      <c r="Y405" s="145"/>
      <c r="Z405" s="145">
        <f t="shared" si="514"/>
        <v>0</v>
      </c>
    </row>
    <row r="406" spans="1:26" x14ac:dyDescent="0.3">
      <c r="A406" s="7"/>
      <c r="B406" s="58">
        <v>355</v>
      </c>
      <c r="C406" s="13">
        <v>42298</v>
      </c>
      <c r="D406" s="47" t="s">
        <v>84</v>
      </c>
      <c r="E406" s="47" t="s">
        <v>84</v>
      </c>
      <c r="F406" s="27"/>
      <c r="G406" s="148">
        <v>8</v>
      </c>
      <c r="H406" s="37">
        <f t="shared" si="467"/>
        <v>0.5</v>
      </c>
      <c r="I406" s="15">
        <f t="shared" si="509"/>
        <v>7.5</v>
      </c>
      <c r="J406" s="11">
        <f t="shared" si="510"/>
        <v>0</v>
      </c>
      <c r="K406" s="37">
        <f t="shared" si="511"/>
        <v>0</v>
      </c>
      <c r="L406" s="37">
        <f t="shared" si="512"/>
        <v>0</v>
      </c>
      <c r="M406" s="115">
        <f t="shared" si="513"/>
        <v>0</v>
      </c>
      <c r="N406" s="37"/>
      <c r="O406" s="37"/>
      <c r="P406" s="115"/>
      <c r="Q406" s="37" t="s">
        <v>200</v>
      </c>
      <c r="R406" s="115">
        <v>572</v>
      </c>
      <c r="S406" s="46"/>
      <c r="T406" s="121"/>
      <c r="U406" s="46"/>
      <c r="V406" s="163"/>
      <c r="W406" s="45"/>
      <c r="X406" s="102">
        <v>8</v>
      </c>
      <c r="Y406" s="145"/>
      <c r="Z406" s="145">
        <f t="shared" si="514"/>
        <v>0</v>
      </c>
    </row>
    <row r="407" spans="1:26" x14ac:dyDescent="0.3">
      <c r="A407" s="7"/>
      <c r="B407" s="56">
        <v>356</v>
      </c>
      <c r="C407" s="13">
        <v>42299</v>
      </c>
      <c r="D407" s="47" t="s">
        <v>84</v>
      </c>
      <c r="E407" s="47" t="s">
        <v>84</v>
      </c>
      <c r="F407" s="27"/>
      <c r="G407" s="148">
        <v>10</v>
      </c>
      <c r="H407" s="37">
        <f t="shared" si="467"/>
        <v>1.5</v>
      </c>
      <c r="I407" s="15">
        <f t="shared" si="509"/>
        <v>8.5</v>
      </c>
      <c r="J407" s="11">
        <f t="shared" si="510"/>
        <v>0.5</v>
      </c>
      <c r="K407" s="37">
        <f t="shared" si="511"/>
        <v>0.5</v>
      </c>
      <c r="L407" s="37">
        <f t="shared" si="512"/>
        <v>0</v>
      </c>
      <c r="M407" s="115">
        <f t="shared" si="513"/>
        <v>88</v>
      </c>
      <c r="N407" s="37"/>
      <c r="O407" s="37"/>
      <c r="P407" s="115"/>
      <c r="Q407" s="37"/>
      <c r="R407" s="115"/>
      <c r="S407" s="46"/>
      <c r="T407" s="121"/>
      <c r="U407" s="46"/>
      <c r="V407" s="163"/>
      <c r="W407" s="45"/>
      <c r="X407" s="102">
        <v>10</v>
      </c>
      <c r="Y407" s="145">
        <f t="shared" si="515"/>
        <v>1</v>
      </c>
      <c r="Z407" s="145">
        <f t="shared" si="514"/>
        <v>176</v>
      </c>
    </row>
    <row r="408" spans="1:26" x14ac:dyDescent="0.3">
      <c r="A408" s="7"/>
      <c r="B408" s="58">
        <v>357</v>
      </c>
      <c r="C408" s="13">
        <v>42300</v>
      </c>
      <c r="D408" s="47" t="s">
        <v>84</v>
      </c>
      <c r="E408" s="47" t="s">
        <v>84</v>
      </c>
      <c r="F408" s="27"/>
      <c r="G408" s="148">
        <v>10</v>
      </c>
      <c r="H408" s="37">
        <f t="shared" si="467"/>
        <v>1.5</v>
      </c>
      <c r="I408" s="15">
        <f t="shared" si="509"/>
        <v>8.5</v>
      </c>
      <c r="J408" s="11">
        <f t="shared" si="510"/>
        <v>0.5</v>
      </c>
      <c r="K408" s="37">
        <f t="shared" si="511"/>
        <v>0.5</v>
      </c>
      <c r="L408" s="37">
        <f t="shared" si="512"/>
        <v>0</v>
      </c>
      <c r="M408" s="115">
        <f t="shared" si="513"/>
        <v>88</v>
      </c>
      <c r="N408" s="37"/>
      <c r="O408" s="37"/>
      <c r="P408" s="115"/>
      <c r="Q408" s="37"/>
      <c r="R408" s="115"/>
      <c r="S408" s="46"/>
      <c r="T408" s="121"/>
      <c r="U408" s="46"/>
      <c r="V408" s="163"/>
      <c r="W408" s="45"/>
      <c r="X408" s="102">
        <v>10</v>
      </c>
      <c r="Y408" s="145">
        <f t="shared" si="515"/>
        <v>1</v>
      </c>
      <c r="Z408" s="145">
        <f t="shared" si="514"/>
        <v>176</v>
      </c>
    </row>
    <row r="409" spans="1:26" x14ac:dyDescent="0.3">
      <c r="A409" s="7"/>
      <c r="B409" s="56">
        <v>358</v>
      </c>
      <c r="C409" s="13">
        <v>42301</v>
      </c>
      <c r="D409" s="47" t="s">
        <v>84</v>
      </c>
      <c r="E409" s="47" t="s">
        <v>84</v>
      </c>
      <c r="F409" s="27"/>
      <c r="G409" s="148">
        <v>10</v>
      </c>
      <c r="H409" s="37">
        <f t="shared" si="467"/>
        <v>1.5</v>
      </c>
      <c r="I409" s="15">
        <f t="shared" si="509"/>
        <v>8.5</v>
      </c>
      <c r="J409" s="11">
        <f t="shared" si="510"/>
        <v>0.5</v>
      </c>
      <c r="K409" s="37">
        <f t="shared" si="511"/>
        <v>0.5</v>
      </c>
      <c r="L409" s="37">
        <f t="shared" si="512"/>
        <v>0</v>
      </c>
      <c r="M409" s="115">
        <f t="shared" si="513"/>
        <v>88</v>
      </c>
      <c r="N409" s="37"/>
      <c r="O409" s="37"/>
      <c r="P409" s="37"/>
      <c r="Q409" s="37"/>
      <c r="R409" s="115"/>
      <c r="S409" s="46"/>
      <c r="T409" s="122"/>
      <c r="U409" s="46"/>
      <c r="V409" s="163"/>
      <c r="W409" s="45"/>
      <c r="X409" s="102">
        <v>10</v>
      </c>
      <c r="Y409" s="145">
        <f t="shared" si="515"/>
        <v>1</v>
      </c>
      <c r="Z409" s="145">
        <f t="shared" si="514"/>
        <v>176</v>
      </c>
    </row>
    <row r="410" spans="1:26" x14ac:dyDescent="0.3">
      <c r="A410" s="7"/>
      <c r="B410" s="58">
        <v>359</v>
      </c>
      <c r="C410" s="21">
        <v>42302</v>
      </c>
      <c r="D410" s="47" t="s">
        <v>84</v>
      </c>
      <c r="E410" s="47" t="s">
        <v>84</v>
      </c>
      <c r="F410" s="27"/>
      <c r="G410" s="148">
        <v>10</v>
      </c>
      <c r="H410" s="37">
        <f t="shared" si="467"/>
        <v>1.5</v>
      </c>
      <c r="I410" s="15">
        <f t="shared" si="509"/>
        <v>8.5</v>
      </c>
      <c r="J410" s="11">
        <f t="shared" si="510"/>
        <v>0.5</v>
      </c>
      <c r="K410" s="37">
        <f t="shared" si="511"/>
        <v>0.5</v>
      </c>
      <c r="L410" s="37">
        <f t="shared" si="512"/>
        <v>0</v>
      </c>
      <c r="M410" s="115">
        <f t="shared" si="513"/>
        <v>88</v>
      </c>
      <c r="N410" s="37"/>
      <c r="O410" s="37"/>
      <c r="P410" s="37"/>
      <c r="Q410" s="37"/>
      <c r="R410" s="115"/>
      <c r="S410" s="46"/>
      <c r="T410" s="121"/>
      <c r="U410" s="46" t="s">
        <v>11</v>
      </c>
      <c r="V410" s="163">
        <v>1142</v>
      </c>
      <c r="W410" s="45" t="s">
        <v>194</v>
      </c>
      <c r="X410" s="102">
        <v>10</v>
      </c>
      <c r="Y410" s="145">
        <f t="shared" si="515"/>
        <v>1</v>
      </c>
      <c r="Z410" s="145">
        <f t="shared" si="514"/>
        <v>176</v>
      </c>
    </row>
    <row r="411" spans="1:26" x14ac:dyDescent="0.3">
      <c r="A411" s="7"/>
      <c r="B411" s="56">
        <v>360</v>
      </c>
      <c r="C411" s="13">
        <v>42303</v>
      </c>
      <c r="D411" s="47" t="s">
        <v>84</v>
      </c>
      <c r="E411" s="47" t="s">
        <v>84</v>
      </c>
      <c r="F411" s="27"/>
      <c r="G411" s="148">
        <v>5</v>
      </c>
      <c r="H411" s="37">
        <f t="shared" si="467"/>
        <v>0.5</v>
      </c>
      <c r="I411" s="15">
        <f t="shared" si="509"/>
        <v>4.5</v>
      </c>
      <c r="J411" s="11">
        <f t="shared" si="510"/>
        <v>0</v>
      </c>
      <c r="K411" s="37">
        <f t="shared" si="511"/>
        <v>0</v>
      </c>
      <c r="L411" s="37">
        <f t="shared" si="512"/>
        <v>0</v>
      </c>
      <c r="M411" s="115">
        <f t="shared" si="513"/>
        <v>0</v>
      </c>
      <c r="N411" s="37"/>
      <c r="O411" s="37"/>
      <c r="P411" s="37"/>
      <c r="Q411" s="37"/>
      <c r="R411" s="115"/>
      <c r="S411" s="46"/>
      <c r="T411" s="121"/>
      <c r="U411" s="46"/>
      <c r="V411" s="163"/>
      <c r="W411" s="45"/>
      <c r="X411" s="102">
        <v>5</v>
      </c>
      <c r="Y411" s="145"/>
      <c r="Z411" s="145">
        <f t="shared" si="514"/>
        <v>0</v>
      </c>
    </row>
    <row r="412" spans="1:26" x14ac:dyDescent="0.3">
      <c r="A412" s="7"/>
      <c r="B412" s="58">
        <v>361</v>
      </c>
      <c r="C412" s="13">
        <v>42304</v>
      </c>
      <c r="D412" s="47" t="s">
        <v>84</v>
      </c>
      <c r="E412" s="47" t="s">
        <v>84</v>
      </c>
      <c r="F412" s="27"/>
      <c r="G412" s="148">
        <v>9</v>
      </c>
      <c r="H412" s="37">
        <f t="shared" si="467"/>
        <v>1.5</v>
      </c>
      <c r="I412" s="15">
        <f t="shared" si="509"/>
        <v>7.5</v>
      </c>
      <c r="J412" s="11">
        <f t="shared" si="510"/>
        <v>0</v>
      </c>
      <c r="K412" s="37">
        <f t="shared" si="511"/>
        <v>0</v>
      </c>
      <c r="L412" s="37">
        <f t="shared" si="512"/>
        <v>0</v>
      </c>
      <c r="M412" s="115">
        <f t="shared" si="513"/>
        <v>0</v>
      </c>
      <c r="N412" s="37">
        <v>2</v>
      </c>
      <c r="O412" s="37">
        <v>4.5</v>
      </c>
      <c r="P412" s="37">
        <f>ROUND(N412*1/3*132+O412*2/3*132,0)</f>
        <v>484</v>
      </c>
      <c r="Q412" s="37"/>
      <c r="R412" s="115"/>
      <c r="S412" s="46"/>
      <c r="T412" s="121"/>
      <c r="U412" s="46"/>
      <c r="V412" s="163"/>
      <c r="W412" s="45"/>
      <c r="X412" s="102">
        <v>9</v>
      </c>
      <c r="Y412" s="145">
        <f t="shared" si="515"/>
        <v>0.5</v>
      </c>
      <c r="Z412" s="145">
        <f t="shared" si="514"/>
        <v>88</v>
      </c>
    </row>
    <row r="413" spans="1:26" x14ac:dyDescent="0.3">
      <c r="A413" s="7"/>
      <c r="B413" s="56"/>
      <c r="C413" s="82" t="s">
        <v>207</v>
      </c>
      <c r="D413" s="103"/>
      <c r="E413" s="103"/>
      <c r="F413" s="73"/>
      <c r="G413" s="134">
        <f>SUM(G399:G412)</f>
        <v>106</v>
      </c>
      <c r="H413" s="134">
        <f t="shared" ref="H413" si="537">SUM(H399:H412)</f>
        <v>15</v>
      </c>
      <c r="I413" s="134">
        <f t="shared" ref="I413" si="538">SUM(I399:I412)</f>
        <v>91</v>
      </c>
      <c r="J413" s="134">
        <f t="shared" ref="J413" si="539">SUM(J399:J412)</f>
        <v>3</v>
      </c>
      <c r="K413" s="134">
        <f t="shared" ref="K413" si="540">SUM(K399:K412)</f>
        <v>3</v>
      </c>
      <c r="L413" s="134">
        <f t="shared" ref="L413" si="541">SUM(L399:L412)</f>
        <v>0</v>
      </c>
      <c r="M413" s="136">
        <f t="shared" ref="M413" si="542">SUM(M399:M412)</f>
        <v>528</v>
      </c>
      <c r="N413" s="126">
        <f t="shared" ref="N413:P413" si="543">SUM(N399:N412)</f>
        <v>2</v>
      </c>
      <c r="O413" s="126">
        <f t="shared" si="543"/>
        <v>4.5</v>
      </c>
      <c r="P413" s="116">
        <f t="shared" si="543"/>
        <v>484</v>
      </c>
      <c r="Q413" s="134">
        <v>1</v>
      </c>
      <c r="R413" s="136">
        <f t="shared" ref="R413" si="544">SUM(R399:R412)</f>
        <v>572</v>
      </c>
      <c r="S413" s="134">
        <v>0</v>
      </c>
      <c r="T413" s="139">
        <f t="shared" ref="T413" si="545">SUM(T399:T412)</f>
        <v>0</v>
      </c>
      <c r="U413" s="134">
        <v>1</v>
      </c>
      <c r="V413" s="164">
        <v>1142</v>
      </c>
      <c r="W413" s="63" t="s">
        <v>372</v>
      </c>
    </row>
    <row r="414" spans="1:26" x14ac:dyDescent="0.3">
      <c r="A414" s="7"/>
      <c r="B414" s="112"/>
      <c r="C414" s="82" t="s">
        <v>380</v>
      </c>
      <c r="D414" s="103"/>
      <c r="E414" s="103"/>
      <c r="F414" s="73"/>
      <c r="G414" s="137">
        <f>G413</f>
        <v>106</v>
      </c>
      <c r="H414" s="137">
        <f t="shared" ref="H414" si="546">H413</f>
        <v>15</v>
      </c>
      <c r="I414" s="137">
        <f>I413-J410</f>
        <v>90.5</v>
      </c>
      <c r="J414" s="137">
        <f>J413-J410</f>
        <v>2.5</v>
      </c>
      <c r="K414" s="137">
        <f t="shared" ref="K414:M414" si="547">K413-K410</f>
        <v>2.5</v>
      </c>
      <c r="L414" s="137">
        <f t="shared" si="547"/>
        <v>0</v>
      </c>
      <c r="M414" s="138">
        <f t="shared" si="547"/>
        <v>440</v>
      </c>
      <c r="N414" s="126">
        <f>N413</f>
        <v>2</v>
      </c>
      <c r="O414" s="126">
        <f t="shared" ref="O414" si="548">O413</f>
        <v>4.5</v>
      </c>
      <c r="P414" s="116">
        <f t="shared" ref="P414" si="549">P413</f>
        <v>484</v>
      </c>
      <c r="Q414" s="137">
        <f t="shared" ref="Q414" si="550">Q413</f>
        <v>1</v>
      </c>
      <c r="R414" s="138">
        <f t="shared" ref="R414" si="551">R413</f>
        <v>572</v>
      </c>
      <c r="S414" s="137">
        <f t="shared" ref="S414" si="552">S413</f>
        <v>0</v>
      </c>
      <c r="T414" s="140">
        <f t="shared" ref="T414" si="553">T413</f>
        <v>0</v>
      </c>
      <c r="U414" s="137">
        <f t="shared" ref="U414" si="554">U413</f>
        <v>1</v>
      </c>
      <c r="V414" s="164">
        <f t="shared" ref="V414" si="555">V413</f>
        <v>1142</v>
      </c>
      <c r="W414" s="134"/>
    </row>
    <row r="415" spans="1:26" x14ac:dyDescent="0.3">
      <c r="A415" s="7"/>
      <c r="B415" s="56">
        <v>362</v>
      </c>
      <c r="C415" s="13">
        <v>42305</v>
      </c>
      <c r="D415" s="47" t="s">
        <v>84</v>
      </c>
      <c r="E415" s="47" t="s">
        <v>84</v>
      </c>
      <c r="F415" s="27"/>
      <c r="G415" s="148">
        <v>9</v>
      </c>
      <c r="H415" s="37">
        <f t="shared" si="467"/>
        <v>1.5</v>
      </c>
      <c r="I415" s="15">
        <f t="shared" si="509"/>
        <v>7.5</v>
      </c>
      <c r="J415" s="11">
        <f t="shared" si="510"/>
        <v>0</v>
      </c>
      <c r="K415" s="37">
        <f t="shared" si="511"/>
        <v>0</v>
      </c>
      <c r="L415" s="37">
        <f t="shared" si="512"/>
        <v>0</v>
      </c>
      <c r="M415" s="115">
        <f t="shared" si="513"/>
        <v>0</v>
      </c>
      <c r="N415" s="37"/>
      <c r="O415" s="37"/>
      <c r="P415" s="115"/>
      <c r="Q415" s="37"/>
      <c r="R415" s="115"/>
      <c r="S415" s="46"/>
      <c r="T415" s="121"/>
      <c r="U415" s="46"/>
      <c r="V415" s="163"/>
      <c r="W415" s="45"/>
      <c r="X415" s="102">
        <v>9</v>
      </c>
      <c r="Y415" s="145">
        <f t="shared" si="515"/>
        <v>0.5</v>
      </c>
      <c r="Z415" s="145">
        <f t="shared" si="514"/>
        <v>88</v>
      </c>
    </row>
    <row r="416" spans="1:26" x14ac:dyDescent="0.3">
      <c r="A416" s="7"/>
      <c r="B416" s="58">
        <v>363</v>
      </c>
      <c r="C416" s="13">
        <v>42306</v>
      </c>
      <c r="D416" s="47" t="s">
        <v>84</v>
      </c>
      <c r="E416" s="47" t="s">
        <v>84</v>
      </c>
      <c r="F416" s="27"/>
      <c r="G416" s="148">
        <v>11</v>
      </c>
      <c r="H416" s="37">
        <f t="shared" si="467"/>
        <v>1.5</v>
      </c>
      <c r="I416" s="15">
        <f t="shared" si="509"/>
        <v>9.5</v>
      </c>
      <c r="J416" s="11">
        <f t="shared" si="510"/>
        <v>1.5</v>
      </c>
      <c r="K416" s="37">
        <f t="shared" si="511"/>
        <v>1.5</v>
      </c>
      <c r="L416" s="37">
        <f t="shared" si="512"/>
        <v>0</v>
      </c>
      <c r="M416" s="115">
        <f t="shared" si="513"/>
        <v>264</v>
      </c>
      <c r="N416" s="37"/>
      <c r="O416" s="37"/>
      <c r="P416" s="115"/>
      <c r="Q416" s="37"/>
      <c r="R416" s="115"/>
      <c r="S416" s="46" t="s">
        <v>435</v>
      </c>
      <c r="T416" s="121">
        <v>1299</v>
      </c>
      <c r="U416" s="46"/>
      <c r="V416" s="163"/>
      <c r="W416" s="45"/>
      <c r="X416" s="102">
        <v>11</v>
      </c>
      <c r="Y416" s="145">
        <f t="shared" si="515"/>
        <v>2</v>
      </c>
      <c r="Z416" s="145">
        <f t="shared" si="514"/>
        <v>352</v>
      </c>
    </row>
    <row r="417" spans="1:26" x14ac:dyDescent="0.3">
      <c r="A417" s="7"/>
      <c r="B417" s="56">
        <v>364</v>
      </c>
      <c r="C417" s="13">
        <v>42307</v>
      </c>
      <c r="D417" s="47" t="s">
        <v>84</v>
      </c>
      <c r="E417" s="47" t="s">
        <v>84</v>
      </c>
      <c r="F417" s="27"/>
      <c r="G417" s="148">
        <v>11</v>
      </c>
      <c r="H417" s="37">
        <f t="shared" si="467"/>
        <v>1.5</v>
      </c>
      <c r="I417" s="15">
        <f t="shared" si="509"/>
        <v>9.5</v>
      </c>
      <c r="J417" s="11">
        <f t="shared" si="510"/>
        <v>1.5</v>
      </c>
      <c r="K417" s="37">
        <f t="shared" si="511"/>
        <v>1.5</v>
      </c>
      <c r="L417" s="37">
        <f t="shared" si="512"/>
        <v>0</v>
      </c>
      <c r="M417" s="115">
        <f t="shared" si="513"/>
        <v>264</v>
      </c>
      <c r="N417" s="37"/>
      <c r="O417" s="37"/>
      <c r="P417" s="115"/>
      <c r="Q417" s="37"/>
      <c r="R417" s="115"/>
      <c r="S417" s="46"/>
      <c r="T417" s="121"/>
      <c r="U417" s="46"/>
      <c r="V417" s="163"/>
      <c r="W417" s="45"/>
      <c r="X417" s="102">
        <v>11</v>
      </c>
      <c r="Y417" s="145">
        <f t="shared" si="515"/>
        <v>2</v>
      </c>
      <c r="Z417" s="145">
        <f t="shared" si="514"/>
        <v>352</v>
      </c>
    </row>
    <row r="418" spans="1:26" ht="24.6" customHeight="1" x14ac:dyDescent="0.3">
      <c r="A418" s="7"/>
      <c r="B418" s="58">
        <v>365</v>
      </c>
      <c r="C418" s="21">
        <v>42308</v>
      </c>
      <c r="D418" s="47" t="s">
        <v>84</v>
      </c>
      <c r="E418" s="47" t="s">
        <v>84</v>
      </c>
      <c r="F418" s="27"/>
      <c r="G418" s="148">
        <v>10</v>
      </c>
      <c r="H418" s="37">
        <f t="shared" si="467"/>
        <v>1.5</v>
      </c>
      <c r="I418" s="15">
        <f t="shared" si="509"/>
        <v>8.5</v>
      </c>
      <c r="J418" s="11">
        <f t="shared" si="510"/>
        <v>0.5</v>
      </c>
      <c r="K418" s="37">
        <f t="shared" si="511"/>
        <v>0.5</v>
      </c>
      <c r="L418" s="37">
        <f t="shared" si="512"/>
        <v>0</v>
      </c>
      <c r="M418" s="115">
        <f t="shared" si="513"/>
        <v>88</v>
      </c>
      <c r="N418" s="37"/>
      <c r="O418" s="37"/>
      <c r="P418" s="115"/>
      <c r="Q418" s="37"/>
      <c r="R418" s="115"/>
      <c r="S418" s="46"/>
      <c r="T418" s="122"/>
      <c r="U418" s="46" t="s">
        <v>200</v>
      </c>
      <c r="V418" s="163">
        <v>1142</v>
      </c>
      <c r="W418" s="157" t="s">
        <v>450</v>
      </c>
      <c r="X418" s="102">
        <v>10</v>
      </c>
      <c r="Y418" s="145">
        <f t="shared" si="515"/>
        <v>1</v>
      </c>
      <c r="Z418" s="145">
        <f t="shared" si="514"/>
        <v>176</v>
      </c>
    </row>
    <row r="419" spans="1:26" x14ac:dyDescent="0.3">
      <c r="A419" s="25" t="s">
        <v>21</v>
      </c>
      <c r="B419" s="56">
        <v>366</v>
      </c>
      <c r="C419" s="13">
        <v>42309</v>
      </c>
      <c r="D419" s="47" t="s">
        <v>84</v>
      </c>
      <c r="E419" s="47" t="s">
        <v>84</v>
      </c>
      <c r="F419" s="27"/>
      <c r="G419" s="148">
        <v>11</v>
      </c>
      <c r="H419" s="37">
        <f t="shared" si="467"/>
        <v>1.5</v>
      </c>
      <c r="I419" s="15">
        <f t="shared" ref="I419" si="556">IF((G419="？"),"?",(G419-H419))</f>
        <v>9.5</v>
      </c>
      <c r="J419" s="11">
        <f t="shared" ref="J419" si="557">IF(I419-8&lt;0,0,(I419-8))</f>
        <v>1.5</v>
      </c>
      <c r="K419" s="37">
        <f t="shared" ref="K419" si="558">IF(2&lt;J419,2,J419)</f>
        <v>1.5</v>
      </c>
      <c r="L419" s="37">
        <f t="shared" ref="L419" si="559">J419-K419</f>
        <v>0</v>
      </c>
      <c r="M419" s="115">
        <f>IF(K419="?",0,ROUND(132*4/3*K419+132*5/3*L419,0))</f>
        <v>264</v>
      </c>
      <c r="N419" s="37"/>
      <c r="O419" s="37"/>
      <c r="P419" s="115"/>
      <c r="Q419" s="37"/>
      <c r="R419" s="115"/>
      <c r="S419" s="46"/>
      <c r="T419" s="121"/>
      <c r="U419" s="46"/>
      <c r="V419" s="163"/>
      <c r="W419" s="45"/>
      <c r="X419" s="102">
        <v>11</v>
      </c>
      <c r="Y419" s="145">
        <f t="shared" si="515"/>
        <v>2</v>
      </c>
      <c r="Z419" s="145">
        <f>ROUND(Y419*4/3*132,0)</f>
        <v>352</v>
      </c>
    </row>
    <row r="420" spans="1:26" x14ac:dyDescent="0.3">
      <c r="A420" s="7" t="s">
        <v>201</v>
      </c>
      <c r="B420" s="58">
        <v>367</v>
      </c>
      <c r="C420" s="13">
        <v>42310</v>
      </c>
      <c r="D420" s="49" t="s">
        <v>120</v>
      </c>
      <c r="E420" s="49" t="s">
        <v>120</v>
      </c>
      <c r="F420" s="29"/>
      <c r="G420" s="148"/>
      <c r="H420" s="37"/>
      <c r="I420" s="15"/>
      <c r="J420" s="11"/>
      <c r="K420" s="37"/>
      <c r="L420" s="37"/>
      <c r="M420" s="115">
        <f t="shared" ref="M420:M452" si="560">IF(K420="?",0,ROUND(132*4/3*K420+132*5/3*L420,0))</f>
        <v>0</v>
      </c>
      <c r="N420" s="37"/>
      <c r="O420" s="37"/>
      <c r="P420" s="115"/>
      <c r="Q420" s="37"/>
      <c r="R420" s="115"/>
      <c r="S420" s="46"/>
      <c r="T420" s="121"/>
      <c r="U420" s="46"/>
      <c r="V420" s="163"/>
      <c r="W420" s="45"/>
      <c r="X420" s="102">
        <v>10</v>
      </c>
      <c r="Y420" s="145">
        <f t="shared" si="515"/>
        <v>1</v>
      </c>
      <c r="Z420" s="145">
        <f t="shared" ref="Z420:Z452" si="561">ROUND(Y420*4/3*132,0)</f>
        <v>176</v>
      </c>
    </row>
    <row r="421" spans="1:26" x14ac:dyDescent="0.3">
      <c r="A421" s="198"/>
      <c r="B421" s="56">
        <v>368</v>
      </c>
      <c r="C421" s="13">
        <v>42311</v>
      </c>
      <c r="D421" s="47" t="s">
        <v>84</v>
      </c>
      <c r="E421" s="47" t="s">
        <v>84</v>
      </c>
      <c r="F421" s="27"/>
      <c r="G421" s="148">
        <v>11</v>
      </c>
      <c r="H421" s="37">
        <f t="shared" si="467"/>
        <v>1.5</v>
      </c>
      <c r="I421" s="15">
        <f t="shared" ref="I421:I452" si="562">IF((G421="？"),"?",(G421-H421))</f>
        <v>9.5</v>
      </c>
      <c r="J421" s="11">
        <f t="shared" ref="J421:J452" si="563">IF(I421-8&lt;0,0,(I421-8))</f>
        <v>1.5</v>
      </c>
      <c r="K421" s="37">
        <f t="shared" ref="K421:K452" si="564">IF(2&lt;J421,2,J421)</f>
        <v>1.5</v>
      </c>
      <c r="L421" s="37">
        <f t="shared" ref="L421:L452" si="565">J421-K421</f>
        <v>0</v>
      </c>
      <c r="M421" s="115">
        <f t="shared" si="560"/>
        <v>264</v>
      </c>
      <c r="N421" s="37"/>
      <c r="O421" s="37"/>
      <c r="P421" s="115"/>
      <c r="Q421" s="37" t="s">
        <v>378</v>
      </c>
      <c r="R421" s="115">
        <v>616</v>
      </c>
      <c r="S421" s="46"/>
      <c r="T421" s="121"/>
      <c r="U421" s="46"/>
      <c r="V421" s="163"/>
      <c r="W421" s="45"/>
      <c r="X421" s="102">
        <v>11</v>
      </c>
      <c r="Y421" s="145">
        <f t="shared" si="515"/>
        <v>2</v>
      </c>
      <c r="Z421" s="145">
        <f t="shared" si="561"/>
        <v>352</v>
      </c>
    </row>
    <row r="422" spans="1:26" x14ac:dyDescent="0.3">
      <c r="A422" s="198"/>
      <c r="B422" s="58">
        <v>369</v>
      </c>
      <c r="C422" s="13">
        <v>42312</v>
      </c>
      <c r="D422" s="47" t="s">
        <v>84</v>
      </c>
      <c r="E422" s="47" t="s">
        <v>84</v>
      </c>
      <c r="F422" s="27"/>
      <c r="G422" s="148">
        <v>11</v>
      </c>
      <c r="H422" s="37">
        <f t="shared" si="467"/>
        <v>1.5</v>
      </c>
      <c r="I422" s="15">
        <f t="shared" si="562"/>
        <v>9.5</v>
      </c>
      <c r="J422" s="11">
        <f t="shared" si="563"/>
        <v>1.5</v>
      </c>
      <c r="K422" s="37">
        <f t="shared" si="564"/>
        <v>1.5</v>
      </c>
      <c r="L422" s="37">
        <f t="shared" si="565"/>
        <v>0</v>
      </c>
      <c r="M422" s="115">
        <f t="shared" si="560"/>
        <v>264</v>
      </c>
      <c r="N422" s="37"/>
      <c r="O422" s="37"/>
      <c r="P422" s="115"/>
      <c r="Q422" s="37"/>
      <c r="R422" s="115"/>
      <c r="S422" s="46"/>
      <c r="T422" s="121"/>
      <c r="U422" s="46"/>
      <c r="V422" s="163"/>
      <c r="W422" s="45"/>
      <c r="X422" s="102">
        <v>11</v>
      </c>
      <c r="Y422" s="145">
        <f t="shared" si="515"/>
        <v>2</v>
      </c>
      <c r="Z422" s="145">
        <f t="shared" si="561"/>
        <v>352</v>
      </c>
    </row>
    <row r="423" spans="1:26" x14ac:dyDescent="0.3">
      <c r="A423" s="198"/>
      <c r="B423" s="56">
        <v>370</v>
      </c>
      <c r="C423" s="13">
        <v>42313</v>
      </c>
      <c r="D423" s="47" t="s">
        <v>84</v>
      </c>
      <c r="E423" s="47" t="s">
        <v>84</v>
      </c>
      <c r="F423" s="27"/>
      <c r="G423" s="148">
        <v>11</v>
      </c>
      <c r="H423" s="37">
        <f t="shared" si="467"/>
        <v>1.5</v>
      </c>
      <c r="I423" s="15">
        <f t="shared" si="562"/>
        <v>9.5</v>
      </c>
      <c r="J423" s="11">
        <f t="shared" si="563"/>
        <v>1.5</v>
      </c>
      <c r="K423" s="37">
        <f t="shared" si="564"/>
        <v>1.5</v>
      </c>
      <c r="L423" s="37">
        <f t="shared" si="565"/>
        <v>0</v>
      </c>
      <c r="M423" s="115">
        <f t="shared" si="560"/>
        <v>264</v>
      </c>
      <c r="N423" s="37"/>
      <c r="O423" s="37"/>
      <c r="P423" s="37"/>
      <c r="Q423" s="37"/>
      <c r="R423" s="115"/>
      <c r="S423" s="46"/>
      <c r="T423" s="121"/>
      <c r="U423" s="46"/>
      <c r="V423" s="163"/>
      <c r="W423" s="45"/>
      <c r="X423" s="102">
        <v>11</v>
      </c>
      <c r="Y423" s="145">
        <f t="shared" si="515"/>
        <v>2</v>
      </c>
      <c r="Z423" s="145">
        <f t="shared" si="561"/>
        <v>352</v>
      </c>
    </row>
    <row r="424" spans="1:26" x14ac:dyDescent="0.3">
      <c r="A424" s="198"/>
      <c r="B424" s="58">
        <v>371</v>
      </c>
      <c r="C424" s="13">
        <v>42314</v>
      </c>
      <c r="D424" s="47" t="s">
        <v>84</v>
      </c>
      <c r="E424" s="47" t="s">
        <v>84</v>
      </c>
      <c r="F424" s="27"/>
      <c r="G424" s="148">
        <v>11</v>
      </c>
      <c r="H424" s="37">
        <f t="shared" si="467"/>
        <v>1.5</v>
      </c>
      <c r="I424" s="15">
        <f t="shared" si="562"/>
        <v>9.5</v>
      </c>
      <c r="J424" s="11">
        <f t="shared" si="563"/>
        <v>1.5</v>
      </c>
      <c r="K424" s="37">
        <f t="shared" si="564"/>
        <v>1.5</v>
      </c>
      <c r="L424" s="37">
        <f t="shared" si="565"/>
        <v>0</v>
      </c>
      <c r="M424" s="115">
        <f t="shared" si="560"/>
        <v>264</v>
      </c>
      <c r="N424" s="37"/>
      <c r="O424" s="37"/>
      <c r="P424" s="37"/>
      <c r="Q424" s="37"/>
      <c r="R424" s="115"/>
      <c r="S424" s="46"/>
      <c r="T424" s="121"/>
      <c r="U424" s="46"/>
      <c r="V424" s="163"/>
      <c r="W424" s="45"/>
      <c r="X424" s="102">
        <v>11</v>
      </c>
      <c r="Y424" s="145">
        <f t="shared" si="515"/>
        <v>2</v>
      </c>
      <c r="Z424" s="145">
        <f t="shared" si="561"/>
        <v>352</v>
      </c>
    </row>
    <row r="425" spans="1:26" x14ac:dyDescent="0.3">
      <c r="A425" s="7" t="s">
        <v>66</v>
      </c>
      <c r="B425" s="56">
        <v>372</v>
      </c>
      <c r="C425" s="13">
        <v>42315</v>
      </c>
      <c r="D425" s="47" t="s">
        <v>84</v>
      </c>
      <c r="E425" s="47" t="s">
        <v>84</v>
      </c>
      <c r="F425" s="27"/>
      <c r="G425" s="148">
        <v>11</v>
      </c>
      <c r="H425" s="37">
        <f t="shared" si="467"/>
        <v>1.5</v>
      </c>
      <c r="I425" s="15">
        <f t="shared" si="562"/>
        <v>9.5</v>
      </c>
      <c r="J425" s="11">
        <f t="shared" si="563"/>
        <v>1.5</v>
      </c>
      <c r="K425" s="37">
        <f t="shared" si="564"/>
        <v>1.5</v>
      </c>
      <c r="L425" s="37">
        <f t="shared" si="565"/>
        <v>0</v>
      </c>
      <c r="M425" s="115">
        <f t="shared" si="560"/>
        <v>264</v>
      </c>
      <c r="N425" s="37"/>
      <c r="O425" s="37"/>
      <c r="P425" s="37"/>
      <c r="Q425" s="37"/>
      <c r="R425" s="115"/>
      <c r="S425" s="46" t="s">
        <v>378</v>
      </c>
      <c r="T425" s="122">
        <v>1318</v>
      </c>
      <c r="U425" s="46"/>
      <c r="V425" s="163"/>
      <c r="W425" s="45"/>
      <c r="X425" s="102">
        <v>11</v>
      </c>
      <c r="Y425" s="145">
        <f t="shared" si="515"/>
        <v>2</v>
      </c>
      <c r="Z425" s="145">
        <f t="shared" si="561"/>
        <v>352</v>
      </c>
    </row>
    <row r="426" spans="1:26" x14ac:dyDescent="0.3">
      <c r="A426" s="7"/>
      <c r="B426" s="58">
        <v>373</v>
      </c>
      <c r="C426" s="13">
        <v>42316</v>
      </c>
      <c r="D426" s="47" t="s">
        <v>84</v>
      </c>
      <c r="E426" s="47" t="s">
        <v>84</v>
      </c>
      <c r="F426" s="27"/>
      <c r="G426" s="148">
        <v>11</v>
      </c>
      <c r="H426" s="37">
        <f t="shared" ref="H426:H486" si="566">IF(G426&gt;=9,1.5,0.5)</f>
        <v>1.5</v>
      </c>
      <c r="I426" s="15">
        <f t="shared" si="562"/>
        <v>9.5</v>
      </c>
      <c r="J426" s="11">
        <f t="shared" si="563"/>
        <v>1.5</v>
      </c>
      <c r="K426" s="37">
        <f t="shared" si="564"/>
        <v>1.5</v>
      </c>
      <c r="L426" s="37">
        <f t="shared" si="565"/>
        <v>0</v>
      </c>
      <c r="M426" s="115">
        <f t="shared" si="560"/>
        <v>264</v>
      </c>
      <c r="N426" s="37"/>
      <c r="O426" s="37"/>
      <c r="P426" s="37"/>
      <c r="Q426" s="37"/>
      <c r="R426" s="115"/>
      <c r="S426" s="46"/>
      <c r="T426" s="121"/>
      <c r="U426" s="46"/>
      <c r="V426" s="163"/>
      <c r="W426" s="45"/>
      <c r="X426" s="102">
        <v>11</v>
      </c>
      <c r="Y426" s="145">
        <f t="shared" si="515"/>
        <v>2</v>
      </c>
      <c r="Z426" s="145">
        <f t="shared" si="561"/>
        <v>352</v>
      </c>
    </row>
    <row r="427" spans="1:26" x14ac:dyDescent="0.3">
      <c r="A427" s="7"/>
      <c r="B427" s="56">
        <v>374</v>
      </c>
      <c r="C427" s="13">
        <v>42317</v>
      </c>
      <c r="D427" s="47" t="s">
        <v>84</v>
      </c>
      <c r="E427" s="47" t="s">
        <v>84</v>
      </c>
      <c r="F427" s="27"/>
      <c r="G427" s="148">
        <v>10</v>
      </c>
      <c r="H427" s="37">
        <f t="shared" si="566"/>
        <v>1.5</v>
      </c>
      <c r="I427" s="15">
        <f t="shared" si="562"/>
        <v>8.5</v>
      </c>
      <c r="J427" s="11">
        <f t="shared" si="563"/>
        <v>0.5</v>
      </c>
      <c r="K427" s="37">
        <f t="shared" si="564"/>
        <v>0.5</v>
      </c>
      <c r="L427" s="37">
        <f t="shared" si="565"/>
        <v>0</v>
      </c>
      <c r="M427" s="115">
        <f t="shared" si="560"/>
        <v>88</v>
      </c>
      <c r="N427" s="37">
        <v>2</v>
      </c>
      <c r="O427" s="37">
        <v>6</v>
      </c>
      <c r="P427" s="37">
        <f>ROUND(N427*1/3*132+O427*2/3*132,0)</f>
        <v>616</v>
      </c>
      <c r="Q427" s="37"/>
      <c r="R427" s="115"/>
      <c r="S427" s="46"/>
      <c r="T427" s="121"/>
      <c r="U427" s="46"/>
      <c r="V427" s="163"/>
      <c r="W427" s="45"/>
      <c r="X427" s="102">
        <v>10</v>
      </c>
      <c r="Y427" s="145">
        <f t="shared" si="515"/>
        <v>1</v>
      </c>
      <c r="Z427" s="145">
        <f t="shared" si="561"/>
        <v>176</v>
      </c>
    </row>
    <row r="428" spans="1:26" x14ac:dyDescent="0.3">
      <c r="A428" s="7"/>
      <c r="B428" s="58">
        <v>375</v>
      </c>
      <c r="C428" s="13">
        <v>42318</v>
      </c>
      <c r="D428" s="47" t="s">
        <v>84</v>
      </c>
      <c r="E428" s="47" t="s">
        <v>84</v>
      </c>
      <c r="F428" s="27"/>
      <c r="G428" s="148">
        <v>11</v>
      </c>
      <c r="H428" s="37">
        <f t="shared" si="566"/>
        <v>1.5</v>
      </c>
      <c r="I428" s="15">
        <f t="shared" si="562"/>
        <v>9.5</v>
      </c>
      <c r="J428" s="11">
        <f t="shared" si="563"/>
        <v>1.5</v>
      </c>
      <c r="K428" s="37">
        <f t="shared" si="564"/>
        <v>1.5</v>
      </c>
      <c r="L428" s="37">
        <f t="shared" si="565"/>
        <v>0</v>
      </c>
      <c r="M428" s="115">
        <f t="shared" si="560"/>
        <v>264</v>
      </c>
      <c r="N428" s="37">
        <v>2</v>
      </c>
      <c r="O428" s="37">
        <v>6</v>
      </c>
      <c r="P428" s="37">
        <f t="shared" ref="P428:P430" si="567">ROUND(N428*1/3*132+O428*2/3*132,0)</f>
        <v>616</v>
      </c>
      <c r="Q428" s="37"/>
      <c r="R428" s="115"/>
      <c r="S428" s="46"/>
      <c r="T428" s="121"/>
      <c r="U428" s="46"/>
      <c r="V428" s="163"/>
      <c r="W428" s="45"/>
      <c r="X428" s="102">
        <v>11</v>
      </c>
      <c r="Y428" s="145">
        <f t="shared" si="515"/>
        <v>2</v>
      </c>
      <c r="Z428" s="145">
        <f t="shared" si="561"/>
        <v>352</v>
      </c>
    </row>
    <row r="429" spans="1:26" x14ac:dyDescent="0.3">
      <c r="A429" s="7"/>
      <c r="B429" s="56"/>
      <c r="C429" s="82" t="s">
        <v>207</v>
      </c>
      <c r="D429" s="103"/>
      <c r="E429" s="103"/>
      <c r="F429" s="73"/>
      <c r="G429" s="134">
        <f>SUM(G415:G428)</f>
        <v>139</v>
      </c>
      <c r="H429" s="134">
        <f t="shared" ref="H429" si="568">SUM(H415:H428)</f>
        <v>19.5</v>
      </c>
      <c r="I429" s="134">
        <f t="shared" ref="I429" si="569">SUM(I415:I428)</f>
        <v>119.5</v>
      </c>
      <c r="J429" s="134">
        <f t="shared" ref="J429" si="570">SUM(J415:J428)</f>
        <v>16</v>
      </c>
      <c r="K429" s="134">
        <f t="shared" ref="K429" si="571">SUM(K415:K428)</f>
        <v>16</v>
      </c>
      <c r="L429" s="134">
        <f t="shared" ref="L429" si="572">SUM(L415:L428)</f>
        <v>0</v>
      </c>
      <c r="M429" s="136">
        <f t="shared" ref="M429:O429" si="573">SUM(M415:M428)</f>
        <v>2816</v>
      </c>
      <c r="N429" s="126">
        <f t="shared" si="573"/>
        <v>4</v>
      </c>
      <c r="O429" s="126">
        <f t="shared" si="573"/>
        <v>12</v>
      </c>
      <c r="P429" s="126">
        <f t="shared" si="567"/>
        <v>1232</v>
      </c>
      <c r="Q429" s="134">
        <v>1</v>
      </c>
      <c r="R429" s="136">
        <f t="shared" ref="R429" si="574">SUM(R415:R428)</f>
        <v>616</v>
      </c>
      <c r="S429" s="134">
        <v>2</v>
      </c>
      <c r="T429" s="139">
        <f t="shared" ref="T429" si="575">SUM(T415:T428)</f>
        <v>2617</v>
      </c>
      <c r="U429" s="134">
        <v>1</v>
      </c>
      <c r="V429" s="164">
        <f t="shared" ref="V429" si="576">SUM(V415:V428)</f>
        <v>1142</v>
      </c>
      <c r="W429" s="63" t="s">
        <v>371</v>
      </c>
    </row>
    <row r="430" spans="1:26" x14ac:dyDescent="0.3">
      <c r="A430" s="7"/>
      <c r="B430" s="112"/>
      <c r="C430" s="82" t="s">
        <v>380</v>
      </c>
      <c r="D430" s="103"/>
      <c r="E430" s="103"/>
      <c r="F430" s="73"/>
      <c r="G430" s="137">
        <f>G429-G425-G416</f>
        <v>117</v>
      </c>
      <c r="H430" s="137">
        <f>H429-H425-H416</f>
        <v>16.5</v>
      </c>
      <c r="I430" s="137">
        <f>I429-I425-I416-J418</f>
        <v>100</v>
      </c>
      <c r="J430" s="137">
        <f>J429-J425-J416-J418</f>
        <v>12.5</v>
      </c>
      <c r="K430" s="137">
        <f t="shared" ref="K430:M430" si="577">K429-K425-K416-K418</f>
        <v>12.5</v>
      </c>
      <c r="L430" s="137">
        <f t="shared" si="577"/>
        <v>0</v>
      </c>
      <c r="M430" s="138">
        <f t="shared" si="577"/>
        <v>2200</v>
      </c>
      <c r="N430" s="126">
        <f>N429</f>
        <v>4</v>
      </c>
      <c r="O430" s="126">
        <f t="shared" ref="O430" si="578">O429</f>
        <v>12</v>
      </c>
      <c r="P430" s="126">
        <f t="shared" si="567"/>
        <v>1232</v>
      </c>
      <c r="Q430" s="137">
        <f t="shared" ref="Q430" si="579">Q429</f>
        <v>1</v>
      </c>
      <c r="R430" s="138">
        <f t="shared" ref="R430" si="580">R429</f>
        <v>616</v>
      </c>
      <c r="S430" s="137">
        <f t="shared" ref="S430" si="581">S429</f>
        <v>2</v>
      </c>
      <c r="T430" s="140">
        <f t="shared" ref="T430" si="582">T429</f>
        <v>2617</v>
      </c>
      <c r="U430" s="137">
        <f t="shared" ref="U430" si="583">U429</f>
        <v>1</v>
      </c>
      <c r="V430" s="164">
        <f t="shared" ref="V430" si="584">V429</f>
        <v>1142</v>
      </c>
      <c r="W430" s="134"/>
    </row>
    <row r="431" spans="1:26" x14ac:dyDescent="0.3">
      <c r="A431" s="7"/>
      <c r="B431" s="56">
        <v>376</v>
      </c>
      <c r="C431" s="13">
        <v>42319</v>
      </c>
      <c r="D431" s="47" t="s">
        <v>84</v>
      </c>
      <c r="E431" s="47" t="s">
        <v>84</v>
      </c>
      <c r="F431" s="27"/>
      <c r="G431" s="148">
        <v>11</v>
      </c>
      <c r="H431" s="37">
        <f t="shared" si="566"/>
        <v>1.5</v>
      </c>
      <c r="I431" s="15">
        <f t="shared" si="562"/>
        <v>9.5</v>
      </c>
      <c r="J431" s="11">
        <f t="shared" si="563"/>
        <v>1.5</v>
      </c>
      <c r="K431" s="37">
        <f t="shared" si="564"/>
        <v>1.5</v>
      </c>
      <c r="L431" s="37">
        <f t="shared" si="565"/>
        <v>0</v>
      </c>
      <c r="M431" s="115">
        <f t="shared" si="560"/>
        <v>264</v>
      </c>
      <c r="N431" s="37"/>
      <c r="O431" s="37"/>
      <c r="P431" s="115"/>
      <c r="Q431" s="37"/>
      <c r="R431" s="115"/>
      <c r="S431" s="46"/>
      <c r="T431" s="121"/>
      <c r="U431" s="46"/>
      <c r="V431" s="163"/>
      <c r="W431" s="45"/>
      <c r="X431" s="102">
        <v>11</v>
      </c>
      <c r="Y431" s="145">
        <f t="shared" si="515"/>
        <v>2</v>
      </c>
      <c r="Z431" s="145">
        <f t="shared" si="561"/>
        <v>352</v>
      </c>
    </row>
    <row r="432" spans="1:26" x14ac:dyDescent="0.3">
      <c r="A432" s="7"/>
      <c r="B432" s="58">
        <v>377</v>
      </c>
      <c r="C432" s="21">
        <v>42320</v>
      </c>
      <c r="D432" s="47" t="s">
        <v>84</v>
      </c>
      <c r="E432" s="47" t="s">
        <v>84</v>
      </c>
      <c r="F432" s="27"/>
      <c r="G432" s="148">
        <v>11</v>
      </c>
      <c r="H432" s="37">
        <f t="shared" si="566"/>
        <v>1.5</v>
      </c>
      <c r="I432" s="15">
        <f t="shared" si="562"/>
        <v>9.5</v>
      </c>
      <c r="J432" s="11">
        <f t="shared" si="563"/>
        <v>1.5</v>
      </c>
      <c r="K432" s="37">
        <f t="shared" si="564"/>
        <v>1.5</v>
      </c>
      <c r="L432" s="37">
        <f t="shared" si="565"/>
        <v>0</v>
      </c>
      <c r="M432" s="115">
        <f t="shared" si="560"/>
        <v>264</v>
      </c>
      <c r="N432" s="37"/>
      <c r="O432" s="37"/>
      <c r="P432" s="115"/>
      <c r="Q432" s="37"/>
      <c r="R432" s="115"/>
      <c r="S432" s="46"/>
      <c r="T432" s="121"/>
      <c r="U432" s="46" t="s">
        <v>200</v>
      </c>
      <c r="V432" s="163">
        <v>1320</v>
      </c>
      <c r="W432" s="45" t="s">
        <v>195</v>
      </c>
      <c r="X432" s="102">
        <v>11</v>
      </c>
      <c r="Y432" s="145">
        <f t="shared" si="515"/>
        <v>2</v>
      </c>
      <c r="Z432" s="145">
        <f t="shared" si="561"/>
        <v>352</v>
      </c>
    </row>
    <row r="433" spans="1:26" x14ac:dyDescent="0.3">
      <c r="A433" s="7"/>
      <c r="B433" s="56">
        <v>378</v>
      </c>
      <c r="C433" s="13">
        <v>42321</v>
      </c>
      <c r="D433" s="47" t="s">
        <v>84</v>
      </c>
      <c r="E433" s="47" t="s">
        <v>84</v>
      </c>
      <c r="F433" s="27"/>
      <c r="G433" s="148">
        <v>11</v>
      </c>
      <c r="H433" s="37">
        <f t="shared" si="566"/>
        <v>1.5</v>
      </c>
      <c r="I433" s="15">
        <f t="shared" si="562"/>
        <v>9.5</v>
      </c>
      <c r="J433" s="11">
        <f t="shared" si="563"/>
        <v>1.5</v>
      </c>
      <c r="K433" s="37">
        <f t="shared" si="564"/>
        <v>1.5</v>
      </c>
      <c r="L433" s="37">
        <f t="shared" si="565"/>
        <v>0</v>
      </c>
      <c r="M433" s="115">
        <f t="shared" si="560"/>
        <v>264</v>
      </c>
      <c r="N433" s="37"/>
      <c r="O433" s="37"/>
      <c r="P433" s="115"/>
      <c r="Q433" s="37"/>
      <c r="R433" s="115"/>
      <c r="S433" s="46"/>
      <c r="T433" s="121"/>
      <c r="U433" s="46"/>
      <c r="V433" s="163"/>
      <c r="W433" s="45"/>
      <c r="X433" s="102">
        <v>11</v>
      </c>
      <c r="Y433" s="145">
        <f t="shared" si="515"/>
        <v>2</v>
      </c>
      <c r="Z433" s="145">
        <f t="shared" si="561"/>
        <v>352</v>
      </c>
    </row>
    <row r="434" spans="1:26" x14ac:dyDescent="0.3">
      <c r="A434" s="7"/>
      <c r="B434" s="58">
        <v>379</v>
      </c>
      <c r="C434" s="13">
        <v>42322</v>
      </c>
      <c r="D434" s="47" t="s">
        <v>84</v>
      </c>
      <c r="E434" s="47" t="s">
        <v>84</v>
      </c>
      <c r="F434" s="27"/>
      <c r="G434" s="148">
        <v>11</v>
      </c>
      <c r="H434" s="37">
        <f t="shared" si="566"/>
        <v>1.5</v>
      </c>
      <c r="I434" s="15">
        <f t="shared" si="562"/>
        <v>9.5</v>
      </c>
      <c r="J434" s="11">
        <f t="shared" si="563"/>
        <v>1.5</v>
      </c>
      <c r="K434" s="37">
        <f t="shared" si="564"/>
        <v>1.5</v>
      </c>
      <c r="L434" s="37">
        <f t="shared" si="565"/>
        <v>0</v>
      </c>
      <c r="M434" s="115">
        <f t="shared" si="560"/>
        <v>264</v>
      </c>
      <c r="N434" s="37"/>
      <c r="O434" s="37"/>
      <c r="P434" s="115"/>
      <c r="Q434" s="37"/>
      <c r="R434" s="115"/>
      <c r="S434" s="46" t="s">
        <v>391</v>
      </c>
      <c r="T434" s="122">
        <v>1320</v>
      </c>
      <c r="U434" s="46"/>
      <c r="V434" s="163"/>
      <c r="W434" s="45"/>
      <c r="X434" s="102">
        <v>11</v>
      </c>
      <c r="Y434" s="145">
        <f t="shared" si="515"/>
        <v>2</v>
      </c>
      <c r="Z434" s="145">
        <f t="shared" si="561"/>
        <v>352</v>
      </c>
    </row>
    <row r="435" spans="1:26" x14ac:dyDescent="0.3">
      <c r="A435" s="7"/>
      <c r="B435" s="56">
        <v>380</v>
      </c>
      <c r="C435" s="13">
        <v>42323</v>
      </c>
      <c r="D435" s="47" t="s">
        <v>84</v>
      </c>
      <c r="E435" s="47" t="s">
        <v>84</v>
      </c>
      <c r="F435" s="27"/>
      <c r="G435" s="148">
        <v>11</v>
      </c>
      <c r="H435" s="37">
        <f t="shared" si="566"/>
        <v>1.5</v>
      </c>
      <c r="I435" s="15">
        <f t="shared" si="562"/>
        <v>9.5</v>
      </c>
      <c r="J435" s="11">
        <f t="shared" si="563"/>
        <v>1.5</v>
      </c>
      <c r="K435" s="37">
        <f t="shared" si="564"/>
        <v>1.5</v>
      </c>
      <c r="L435" s="37">
        <f t="shared" si="565"/>
        <v>0</v>
      </c>
      <c r="M435" s="115">
        <f t="shared" si="560"/>
        <v>264</v>
      </c>
      <c r="N435" s="37"/>
      <c r="O435" s="37"/>
      <c r="P435" s="115"/>
      <c r="Q435" s="37"/>
      <c r="R435" s="115"/>
      <c r="S435" s="46"/>
      <c r="T435" s="121"/>
      <c r="U435" s="46"/>
      <c r="V435" s="163"/>
      <c r="W435" s="45"/>
      <c r="X435" s="102">
        <v>11</v>
      </c>
      <c r="Y435" s="145">
        <f t="shared" si="515"/>
        <v>2</v>
      </c>
      <c r="Z435" s="145">
        <f t="shared" si="561"/>
        <v>352</v>
      </c>
    </row>
    <row r="436" spans="1:26" x14ac:dyDescent="0.3">
      <c r="A436" s="7"/>
      <c r="B436" s="58">
        <v>381</v>
      </c>
      <c r="C436" s="13">
        <v>42324</v>
      </c>
      <c r="D436" s="47" t="s">
        <v>84</v>
      </c>
      <c r="E436" s="47" t="s">
        <v>84</v>
      </c>
      <c r="F436" s="27"/>
      <c r="G436" s="148">
        <v>11</v>
      </c>
      <c r="H436" s="37">
        <f t="shared" si="566"/>
        <v>1.5</v>
      </c>
      <c r="I436" s="15">
        <f t="shared" si="562"/>
        <v>9.5</v>
      </c>
      <c r="J436" s="11">
        <f t="shared" si="563"/>
        <v>1.5</v>
      </c>
      <c r="K436" s="37">
        <f t="shared" si="564"/>
        <v>1.5</v>
      </c>
      <c r="L436" s="37">
        <f t="shared" si="565"/>
        <v>0</v>
      </c>
      <c r="M436" s="115">
        <f t="shared" si="560"/>
        <v>264</v>
      </c>
      <c r="N436" s="37"/>
      <c r="O436" s="37"/>
      <c r="P436" s="115"/>
      <c r="Q436" s="37"/>
      <c r="R436" s="115"/>
      <c r="S436" s="46"/>
      <c r="T436" s="121"/>
      <c r="U436" s="46"/>
      <c r="V436" s="163"/>
      <c r="W436" s="45"/>
      <c r="X436" s="102">
        <v>11</v>
      </c>
      <c r="Y436" s="145">
        <f t="shared" si="515"/>
        <v>2</v>
      </c>
      <c r="Z436" s="145">
        <f t="shared" si="561"/>
        <v>352</v>
      </c>
    </row>
    <row r="437" spans="1:26" x14ac:dyDescent="0.3">
      <c r="A437" s="7"/>
      <c r="B437" s="56">
        <v>382</v>
      </c>
      <c r="C437" s="13">
        <v>42325</v>
      </c>
      <c r="D437" s="47" t="s">
        <v>84</v>
      </c>
      <c r="E437" s="47" t="s">
        <v>84</v>
      </c>
      <c r="F437" s="27"/>
      <c r="G437" s="148">
        <v>7</v>
      </c>
      <c r="H437" s="37">
        <f t="shared" si="566"/>
        <v>0.5</v>
      </c>
      <c r="I437" s="15">
        <f t="shared" si="562"/>
        <v>6.5</v>
      </c>
      <c r="J437" s="11">
        <f t="shared" si="563"/>
        <v>0</v>
      </c>
      <c r="K437" s="37">
        <f t="shared" si="564"/>
        <v>0</v>
      </c>
      <c r="L437" s="37">
        <f t="shared" si="565"/>
        <v>0</v>
      </c>
      <c r="M437" s="115">
        <f t="shared" si="560"/>
        <v>0</v>
      </c>
      <c r="N437" s="37"/>
      <c r="O437" s="37"/>
      <c r="P437" s="115"/>
      <c r="Q437" s="37" t="s">
        <v>391</v>
      </c>
      <c r="R437" s="115">
        <v>484</v>
      </c>
      <c r="S437" s="46"/>
      <c r="T437" s="121"/>
      <c r="U437" s="46"/>
      <c r="V437" s="163"/>
      <c r="W437" s="45"/>
      <c r="X437" s="102">
        <v>7</v>
      </c>
      <c r="Y437" s="145"/>
      <c r="Z437" s="145">
        <f t="shared" si="561"/>
        <v>0</v>
      </c>
    </row>
    <row r="438" spans="1:26" x14ac:dyDescent="0.3">
      <c r="A438" s="7"/>
      <c r="B438" s="58">
        <v>383</v>
      </c>
      <c r="C438" s="13">
        <v>42326</v>
      </c>
      <c r="D438" s="47" t="s">
        <v>84</v>
      </c>
      <c r="E438" s="47" t="s">
        <v>84</v>
      </c>
      <c r="F438" s="27"/>
      <c r="G438" s="148">
        <v>10</v>
      </c>
      <c r="H438" s="37">
        <f t="shared" si="566"/>
        <v>1.5</v>
      </c>
      <c r="I438" s="15">
        <f t="shared" si="562"/>
        <v>8.5</v>
      </c>
      <c r="J438" s="11">
        <f t="shared" si="563"/>
        <v>0.5</v>
      </c>
      <c r="K438" s="37">
        <f t="shared" si="564"/>
        <v>0.5</v>
      </c>
      <c r="L438" s="37">
        <f t="shared" si="565"/>
        <v>0</v>
      </c>
      <c r="M438" s="115">
        <f t="shared" si="560"/>
        <v>88</v>
      </c>
      <c r="N438" s="37"/>
      <c r="O438" s="37"/>
      <c r="P438" s="115"/>
      <c r="Q438" s="37"/>
      <c r="R438" s="115"/>
      <c r="S438" s="46"/>
      <c r="T438" s="121"/>
      <c r="U438" s="46"/>
      <c r="V438" s="163"/>
      <c r="W438" s="45"/>
      <c r="X438" s="102">
        <v>10</v>
      </c>
      <c r="Y438" s="145">
        <f t="shared" si="515"/>
        <v>1</v>
      </c>
      <c r="Z438" s="145">
        <f t="shared" si="561"/>
        <v>176</v>
      </c>
    </row>
    <row r="439" spans="1:26" x14ac:dyDescent="0.3">
      <c r="A439" s="7"/>
      <c r="B439" s="56">
        <v>384</v>
      </c>
      <c r="C439" s="13">
        <v>42327</v>
      </c>
      <c r="D439" s="47" t="s">
        <v>84</v>
      </c>
      <c r="E439" s="47" t="s">
        <v>84</v>
      </c>
      <c r="F439" s="27"/>
      <c r="G439" s="148">
        <v>11</v>
      </c>
      <c r="H439" s="37">
        <f t="shared" si="566"/>
        <v>1.5</v>
      </c>
      <c r="I439" s="15">
        <f t="shared" si="562"/>
        <v>9.5</v>
      </c>
      <c r="J439" s="11">
        <f t="shared" si="563"/>
        <v>1.5</v>
      </c>
      <c r="K439" s="37">
        <f t="shared" si="564"/>
        <v>1.5</v>
      </c>
      <c r="L439" s="37">
        <f t="shared" si="565"/>
        <v>0</v>
      </c>
      <c r="M439" s="115">
        <f t="shared" si="560"/>
        <v>264</v>
      </c>
      <c r="N439" s="37"/>
      <c r="O439" s="37"/>
      <c r="P439" s="115"/>
      <c r="Q439" s="37"/>
      <c r="R439" s="115"/>
      <c r="S439" s="46"/>
      <c r="T439" s="121"/>
      <c r="U439" s="46"/>
      <c r="V439" s="163"/>
      <c r="W439" s="45"/>
      <c r="X439" s="102">
        <v>11</v>
      </c>
      <c r="Y439" s="145">
        <f t="shared" si="515"/>
        <v>2</v>
      </c>
      <c r="Z439" s="145">
        <f t="shared" si="561"/>
        <v>352</v>
      </c>
    </row>
    <row r="440" spans="1:26" x14ac:dyDescent="0.3">
      <c r="A440" s="7"/>
      <c r="B440" s="58">
        <v>385</v>
      </c>
      <c r="C440" s="13">
        <v>42328</v>
      </c>
      <c r="D440" s="47" t="s">
        <v>84</v>
      </c>
      <c r="E440" s="47" t="s">
        <v>84</v>
      </c>
      <c r="F440" s="27"/>
      <c r="G440" s="148">
        <v>11</v>
      </c>
      <c r="H440" s="37">
        <f t="shared" si="566"/>
        <v>1.5</v>
      </c>
      <c r="I440" s="15">
        <f t="shared" si="562"/>
        <v>9.5</v>
      </c>
      <c r="J440" s="11">
        <f t="shared" si="563"/>
        <v>1.5</v>
      </c>
      <c r="K440" s="37">
        <f t="shared" si="564"/>
        <v>1.5</v>
      </c>
      <c r="L440" s="37">
        <f t="shared" si="565"/>
        <v>0</v>
      </c>
      <c r="M440" s="115">
        <f t="shared" si="560"/>
        <v>264</v>
      </c>
      <c r="N440" s="37"/>
      <c r="O440" s="37"/>
      <c r="P440" s="37"/>
      <c r="Q440" s="37"/>
      <c r="R440" s="115"/>
      <c r="S440" s="46"/>
      <c r="T440" s="121"/>
      <c r="U440" s="46"/>
      <c r="V440" s="163"/>
      <c r="W440" s="45"/>
      <c r="X440" s="102">
        <v>11</v>
      </c>
      <c r="Y440" s="145">
        <f t="shared" si="515"/>
        <v>2</v>
      </c>
      <c r="Z440" s="145">
        <f t="shared" si="561"/>
        <v>352</v>
      </c>
    </row>
    <row r="441" spans="1:26" x14ac:dyDescent="0.3">
      <c r="A441" s="7"/>
      <c r="B441" s="56">
        <v>386</v>
      </c>
      <c r="C441" s="13">
        <v>42329</v>
      </c>
      <c r="D441" s="47" t="s">
        <v>84</v>
      </c>
      <c r="E441" s="47" t="s">
        <v>84</v>
      </c>
      <c r="F441" s="27"/>
      <c r="G441" s="148">
        <v>10</v>
      </c>
      <c r="H441" s="37">
        <f t="shared" si="566"/>
        <v>1.5</v>
      </c>
      <c r="I441" s="15">
        <f t="shared" si="562"/>
        <v>8.5</v>
      </c>
      <c r="J441" s="11">
        <f t="shared" si="563"/>
        <v>0.5</v>
      </c>
      <c r="K441" s="37">
        <f t="shared" si="564"/>
        <v>0.5</v>
      </c>
      <c r="L441" s="37">
        <f t="shared" si="565"/>
        <v>0</v>
      </c>
      <c r="M441" s="115">
        <f t="shared" si="560"/>
        <v>88</v>
      </c>
      <c r="N441" s="37">
        <v>2</v>
      </c>
      <c r="O441" s="37">
        <v>4.5</v>
      </c>
      <c r="P441" s="37">
        <f>ROUND(N441*1/3*132+O441*2/3*132,0)</f>
        <v>484</v>
      </c>
      <c r="Q441" s="37"/>
      <c r="R441" s="115"/>
      <c r="S441" s="46"/>
      <c r="T441" s="122"/>
      <c r="U441" s="46"/>
      <c r="V441" s="163"/>
      <c r="W441" s="45"/>
      <c r="X441" s="102">
        <v>10</v>
      </c>
      <c r="Y441" s="145">
        <f t="shared" si="515"/>
        <v>1</v>
      </c>
      <c r="Z441" s="145">
        <f t="shared" si="561"/>
        <v>176</v>
      </c>
    </row>
    <row r="442" spans="1:26" x14ac:dyDescent="0.3">
      <c r="A442" s="7"/>
      <c r="B442" s="58">
        <v>387</v>
      </c>
      <c r="C442" s="13">
        <v>42330</v>
      </c>
      <c r="D442" s="47" t="s">
        <v>84</v>
      </c>
      <c r="E442" s="47" t="s">
        <v>84</v>
      </c>
      <c r="F442" s="27"/>
      <c r="G442" s="148">
        <v>11</v>
      </c>
      <c r="H442" s="37">
        <f t="shared" si="566"/>
        <v>1.5</v>
      </c>
      <c r="I442" s="15">
        <f t="shared" si="562"/>
        <v>9.5</v>
      </c>
      <c r="J442" s="11">
        <f t="shared" si="563"/>
        <v>1.5</v>
      </c>
      <c r="K442" s="37">
        <f t="shared" si="564"/>
        <v>1.5</v>
      </c>
      <c r="L442" s="37">
        <f t="shared" si="565"/>
        <v>0</v>
      </c>
      <c r="M442" s="115">
        <f t="shared" si="560"/>
        <v>264</v>
      </c>
      <c r="N442" s="37">
        <v>2</v>
      </c>
      <c r="O442" s="37">
        <v>6</v>
      </c>
      <c r="P442" s="37">
        <f t="shared" ref="P442:P446" si="585">ROUND(N442*1/3*132+O442*2/3*132,0)</f>
        <v>616</v>
      </c>
      <c r="Q442" s="37"/>
      <c r="R442" s="115"/>
      <c r="S442" s="46"/>
      <c r="T442" s="121"/>
      <c r="U442" s="46"/>
      <c r="V442" s="163"/>
      <c r="W442" s="45"/>
      <c r="X442" s="102">
        <v>11</v>
      </c>
      <c r="Y442" s="145">
        <f t="shared" si="515"/>
        <v>2</v>
      </c>
      <c r="Z442" s="145">
        <f t="shared" si="561"/>
        <v>352</v>
      </c>
    </row>
    <row r="443" spans="1:26" x14ac:dyDescent="0.3">
      <c r="A443" s="7"/>
      <c r="B443" s="56">
        <v>388</v>
      </c>
      <c r="C443" s="13">
        <v>42331</v>
      </c>
      <c r="D443" s="47" t="s">
        <v>84</v>
      </c>
      <c r="E443" s="47" t="s">
        <v>84</v>
      </c>
      <c r="F443" s="27"/>
      <c r="G443" s="148">
        <v>10</v>
      </c>
      <c r="H443" s="37">
        <f t="shared" si="566"/>
        <v>1.5</v>
      </c>
      <c r="I443" s="15">
        <f t="shared" si="562"/>
        <v>8.5</v>
      </c>
      <c r="J443" s="11">
        <f t="shared" si="563"/>
        <v>0.5</v>
      </c>
      <c r="K443" s="37">
        <f t="shared" si="564"/>
        <v>0.5</v>
      </c>
      <c r="L443" s="37">
        <f t="shared" si="565"/>
        <v>0</v>
      </c>
      <c r="M443" s="115">
        <f t="shared" si="560"/>
        <v>88</v>
      </c>
      <c r="N443" s="37">
        <v>2</v>
      </c>
      <c r="O443" s="37">
        <v>6</v>
      </c>
      <c r="P443" s="37">
        <f t="shared" si="585"/>
        <v>616</v>
      </c>
      <c r="Q443" s="37"/>
      <c r="R443" s="115"/>
      <c r="S443" s="46"/>
      <c r="T443" s="121"/>
      <c r="U443" s="46"/>
      <c r="V443" s="163"/>
      <c r="W443" s="45"/>
      <c r="X443" s="102">
        <v>10</v>
      </c>
      <c r="Y443" s="145">
        <f t="shared" si="515"/>
        <v>1</v>
      </c>
      <c r="Z443" s="145">
        <f t="shared" si="561"/>
        <v>176</v>
      </c>
    </row>
    <row r="444" spans="1:26" x14ac:dyDescent="0.3">
      <c r="A444" s="7"/>
      <c r="B444" s="58">
        <v>389</v>
      </c>
      <c r="C444" s="13">
        <v>42332</v>
      </c>
      <c r="D444" s="196" t="s">
        <v>60</v>
      </c>
      <c r="E444" s="197"/>
      <c r="F444" s="29"/>
      <c r="G444" s="148"/>
      <c r="H444" s="37"/>
      <c r="I444" s="15"/>
      <c r="J444" s="11"/>
      <c r="K444" s="37"/>
      <c r="L444" s="37"/>
      <c r="M444" s="115">
        <f t="shared" si="560"/>
        <v>0</v>
      </c>
      <c r="N444" s="37"/>
      <c r="O444" s="37"/>
      <c r="P444" s="37">
        <f t="shared" si="585"/>
        <v>0</v>
      </c>
      <c r="Q444" s="37"/>
      <c r="R444" s="115"/>
      <c r="S444" s="46"/>
      <c r="T444" s="121"/>
      <c r="U444" s="46"/>
      <c r="V444" s="163"/>
      <c r="W444" s="45"/>
      <c r="X444" s="102"/>
      <c r="Y444" s="145"/>
      <c r="Z444" s="145">
        <f t="shared" si="561"/>
        <v>0</v>
      </c>
    </row>
    <row r="445" spans="1:26" x14ac:dyDescent="0.3">
      <c r="A445" s="7"/>
      <c r="B445" s="56"/>
      <c r="C445" s="82" t="s">
        <v>207</v>
      </c>
      <c r="D445" s="103"/>
      <c r="E445" s="103"/>
      <c r="F445" s="73"/>
      <c r="G445" s="134">
        <f>SUM(G431:G444)</f>
        <v>136</v>
      </c>
      <c r="H445" s="134">
        <f t="shared" ref="H445" si="586">SUM(H431:H444)</f>
        <v>18.5</v>
      </c>
      <c r="I445" s="134">
        <f t="shared" ref="I445" si="587">SUM(I431:I444)</f>
        <v>117.5</v>
      </c>
      <c r="J445" s="134">
        <f t="shared" ref="J445" si="588">SUM(J431:J444)</f>
        <v>15</v>
      </c>
      <c r="K445" s="134">
        <f t="shared" ref="K445" si="589">SUM(K431:K444)</f>
        <v>15</v>
      </c>
      <c r="L445" s="134">
        <f t="shared" ref="L445" si="590">SUM(L431:L444)</f>
        <v>0</v>
      </c>
      <c r="M445" s="136">
        <f t="shared" ref="M445" si="591">SUM(M431:M444)</f>
        <v>2640</v>
      </c>
      <c r="N445" s="126">
        <f t="shared" ref="N445:O445" si="592">SUM(N431:N444)</f>
        <v>6</v>
      </c>
      <c r="O445" s="126">
        <f t="shared" si="592"/>
        <v>16.5</v>
      </c>
      <c r="P445" s="126">
        <f t="shared" si="585"/>
        <v>1716</v>
      </c>
      <c r="Q445" s="134">
        <v>1</v>
      </c>
      <c r="R445" s="136">
        <f t="shared" ref="R445" si="593">SUM(R431:R444)</f>
        <v>484</v>
      </c>
      <c r="S445" s="134">
        <v>1</v>
      </c>
      <c r="T445" s="139">
        <f t="shared" ref="T445" si="594">SUM(T431:T444)</f>
        <v>1320</v>
      </c>
      <c r="U445" s="134">
        <v>1</v>
      </c>
      <c r="V445" s="164">
        <f t="shared" ref="V445" si="595">SUM(V431:V444)</f>
        <v>1320</v>
      </c>
      <c r="W445" s="63" t="s">
        <v>370</v>
      </c>
    </row>
    <row r="446" spans="1:26" x14ac:dyDescent="0.3">
      <c r="A446" s="7"/>
      <c r="B446" s="112"/>
      <c r="C446" s="82" t="s">
        <v>380</v>
      </c>
      <c r="D446" s="103"/>
      <c r="E446" s="103"/>
      <c r="F446" s="73"/>
      <c r="G446" s="137">
        <f>G445-G434</f>
        <v>125</v>
      </c>
      <c r="H446" s="137">
        <f t="shared" ref="H446" si="596">H445-H434</f>
        <v>17</v>
      </c>
      <c r="I446" s="137">
        <f>I445-I434-J432</f>
        <v>106.5</v>
      </c>
      <c r="J446" s="137">
        <f>J445-J434-J432</f>
        <v>12</v>
      </c>
      <c r="K446" s="137">
        <f t="shared" ref="K446:M446" si="597">K445-K434-K432</f>
        <v>12</v>
      </c>
      <c r="L446" s="137">
        <f t="shared" si="597"/>
        <v>0</v>
      </c>
      <c r="M446" s="138">
        <f t="shared" si="597"/>
        <v>2112</v>
      </c>
      <c r="N446" s="126">
        <f>N445</f>
        <v>6</v>
      </c>
      <c r="O446" s="126">
        <f t="shared" ref="O446" si="598">O445</f>
        <v>16.5</v>
      </c>
      <c r="P446" s="126">
        <f t="shared" si="585"/>
        <v>1716</v>
      </c>
      <c r="Q446" s="137">
        <f t="shared" ref="Q446" si="599">Q445</f>
        <v>1</v>
      </c>
      <c r="R446" s="138">
        <f t="shared" ref="R446" si="600">R445</f>
        <v>484</v>
      </c>
      <c r="S446" s="137">
        <f t="shared" ref="S446" si="601">S445</f>
        <v>1</v>
      </c>
      <c r="T446" s="140">
        <f t="shared" ref="T446" si="602">T445</f>
        <v>1320</v>
      </c>
      <c r="U446" s="137">
        <f t="shared" ref="U446" si="603">U445</f>
        <v>1</v>
      </c>
      <c r="V446" s="164">
        <f t="shared" ref="V446" si="604">V445</f>
        <v>1320</v>
      </c>
      <c r="W446" s="134"/>
    </row>
    <row r="447" spans="1:26" x14ac:dyDescent="0.3">
      <c r="A447" s="7"/>
      <c r="B447" s="56">
        <v>390</v>
      </c>
      <c r="C447" s="13">
        <v>42333</v>
      </c>
      <c r="D447" s="49" t="s">
        <v>120</v>
      </c>
      <c r="E447" s="49" t="s">
        <v>120</v>
      </c>
      <c r="F447" s="29"/>
      <c r="G447" s="148"/>
      <c r="H447" s="37"/>
      <c r="I447" s="15"/>
      <c r="J447" s="11"/>
      <c r="K447" s="37"/>
      <c r="L447" s="37"/>
      <c r="M447" s="115">
        <f t="shared" si="560"/>
        <v>0</v>
      </c>
      <c r="N447" s="37"/>
      <c r="O447" s="37"/>
      <c r="P447" s="37"/>
      <c r="Q447" s="37"/>
      <c r="R447" s="115"/>
      <c r="S447" s="46"/>
      <c r="T447" s="121"/>
      <c r="U447" s="46"/>
      <c r="V447" s="163"/>
      <c r="W447" s="45"/>
      <c r="X447" s="102">
        <v>9</v>
      </c>
      <c r="Y447" s="145">
        <f t="shared" si="515"/>
        <v>0.5</v>
      </c>
      <c r="Z447" s="145">
        <f t="shared" si="561"/>
        <v>88</v>
      </c>
    </row>
    <row r="448" spans="1:26" x14ac:dyDescent="0.3">
      <c r="A448" s="7"/>
      <c r="B448" s="58">
        <v>391</v>
      </c>
      <c r="C448" s="13">
        <v>42334</v>
      </c>
      <c r="D448" s="49" t="s">
        <v>120</v>
      </c>
      <c r="E448" s="49" t="s">
        <v>120</v>
      </c>
      <c r="F448" s="29"/>
      <c r="G448" s="148"/>
      <c r="H448" s="37"/>
      <c r="I448" s="15"/>
      <c r="J448" s="11"/>
      <c r="K448" s="37"/>
      <c r="L448" s="37"/>
      <c r="M448" s="115">
        <f t="shared" si="560"/>
        <v>0</v>
      </c>
      <c r="N448" s="37"/>
      <c r="O448" s="37"/>
      <c r="P448" s="115"/>
      <c r="Q448" s="37"/>
      <c r="R448" s="115"/>
      <c r="S448" s="46"/>
      <c r="T448" s="121"/>
      <c r="U448" s="46"/>
      <c r="V448" s="163"/>
      <c r="W448" s="45"/>
      <c r="X448" s="102">
        <v>7</v>
      </c>
      <c r="Y448" s="145"/>
      <c r="Z448" s="145">
        <f t="shared" si="561"/>
        <v>0</v>
      </c>
    </row>
    <row r="449" spans="1:26" x14ac:dyDescent="0.3">
      <c r="A449" s="7"/>
      <c r="B449" s="56">
        <v>392</v>
      </c>
      <c r="C449" s="13">
        <v>42335</v>
      </c>
      <c r="D449" s="47" t="s">
        <v>84</v>
      </c>
      <c r="E449" s="47" t="s">
        <v>84</v>
      </c>
      <c r="F449" s="27"/>
      <c r="G449" s="148">
        <v>10</v>
      </c>
      <c r="H449" s="37">
        <f t="shared" si="566"/>
        <v>1.5</v>
      </c>
      <c r="I449" s="15">
        <f t="shared" si="562"/>
        <v>8.5</v>
      </c>
      <c r="J449" s="11">
        <f t="shared" si="563"/>
        <v>0.5</v>
      </c>
      <c r="K449" s="37">
        <f t="shared" si="564"/>
        <v>0.5</v>
      </c>
      <c r="L449" s="37">
        <f t="shared" si="565"/>
        <v>0</v>
      </c>
      <c r="M449" s="115">
        <f t="shared" si="560"/>
        <v>88</v>
      </c>
      <c r="N449" s="37"/>
      <c r="O449" s="37"/>
      <c r="P449" s="115"/>
      <c r="Q449" s="37" t="s">
        <v>200</v>
      </c>
      <c r="R449" s="115">
        <v>616</v>
      </c>
      <c r="S449" s="46"/>
      <c r="T449" s="121"/>
      <c r="U449" s="46"/>
      <c r="V449" s="163"/>
      <c r="W449" s="45"/>
      <c r="X449" s="102">
        <v>10</v>
      </c>
      <c r="Y449" s="145">
        <f t="shared" si="515"/>
        <v>1</v>
      </c>
      <c r="Z449" s="145">
        <f t="shared" si="561"/>
        <v>176</v>
      </c>
    </row>
    <row r="450" spans="1:26" x14ac:dyDescent="0.3">
      <c r="A450" s="7"/>
      <c r="B450" s="58">
        <v>393</v>
      </c>
      <c r="C450" s="13">
        <v>42336</v>
      </c>
      <c r="D450" s="47" t="s">
        <v>84</v>
      </c>
      <c r="E450" s="47" t="s">
        <v>84</v>
      </c>
      <c r="F450" s="27"/>
      <c r="G450" s="148">
        <v>11</v>
      </c>
      <c r="H450" s="37">
        <f t="shared" si="566"/>
        <v>1.5</v>
      </c>
      <c r="I450" s="15">
        <f t="shared" si="562"/>
        <v>9.5</v>
      </c>
      <c r="J450" s="11">
        <f t="shared" si="563"/>
        <v>1.5</v>
      </c>
      <c r="K450" s="37">
        <f t="shared" si="564"/>
        <v>1.5</v>
      </c>
      <c r="L450" s="37">
        <f t="shared" si="565"/>
        <v>0</v>
      </c>
      <c r="M450" s="115">
        <f t="shared" si="560"/>
        <v>264</v>
      </c>
      <c r="N450" s="37"/>
      <c r="O450" s="37"/>
      <c r="P450" s="115"/>
      <c r="Q450" s="37"/>
      <c r="R450" s="115"/>
      <c r="S450" s="46"/>
      <c r="T450" s="121"/>
      <c r="U450" s="46"/>
      <c r="V450" s="163"/>
      <c r="W450" s="45"/>
      <c r="X450" s="102">
        <v>11</v>
      </c>
      <c r="Y450" s="145">
        <f t="shared" si="515"/>
        <v>2</v>
      </c>
      <c r="Z450" s="145">
        <f t="shared" si="561"/>
        <v>352</v>
      </c>
    </row>
    <row r="451" spans="1:26" x14ac:dyDescent="0.3">
      <c r="A451" s="7"/>
      <c r="B451" s="56">
        <v>394</v>
      </c>
      <c r="C451" s="13">
        <v>42337</v>
      </c>
      <c r="D451" s="47" t="s">
        <v>84</v>
      </c>
      <c r="E451" s="47" t="s">
        <v>84</v>
      </c>
      <c r="F451" s="27"/>
      <c r="G451" s="148">
        <v>9</v>
      </c>
      <c r="H451" s="37">
        <f t="shared" si="566"/>
        <v>1.5</v>
      </c>
      <c r="I451" s="15">
        <f t="shared" si="562"/>
        <v>7.5</v>
      </c>
      <c r="J451" s="11">
        <f t="shared" si="563"/>
        <v>0</v>
      </c>
      <c r="K451" s="37">
        <f t="shared" si="564"/>
        <v>0</v>
      </c>
      <c r="L451" s="37">
        <f t="shared" si="565"/>
        <v>0</v>
      </c>
      <c r="M451" s="115">
        <f t="shared" si="560"/>
        <v>0</v>
      </c>
      <c r="N451" s="37"/>
      <c r="O451" s="37"/>
      <c r="P451" s="115"/>
      <c r="Q451" s="37"/>
      <c r="R451" s="115"/>
      <c r="S451" s="46"/>
      <c r="T451" s="121"/>
      <c r="U451" s="46"/>
      <c r="V451" s="163"/>
      <c r="W451" s="45"/>
      <c r="X451" s="102">
        <v>9</v>
      </c>
      <c r="Y451" s="145">
        <f t="shared" si="515"/>
        <v>0.5</v>
      </c>
      <c r="Z451" s="145">
        <f t="shared" si="561"/>
        <v>88</v>
      </c>
    </row>
    <row r="452" spans="1:26" x14ac:dyDescent="0.3">
      <c r="A452" s="7"/>
      <c r="B452" s="58">
        <v>395</v>
      </c>
      <c r="C452" s="13">
        <v>42338</v>
      </c>
      <c r="D452" s="47" t="s">
        <v>84</v>
      </c>
      <c r="E452" s="47" t="s">
        <v>84</v>
      </c>
      <c r="F452" s="27"/>
      <c r="G452" s="148">
        <v>8</v>
      </c>
      <c r="H452" s="37">
        <f t="shared" si="566"/>
        <v>0.5</v>
      </c>
      <c r="I452" s="15">
        <f t="shared" si="562"/>
        <v>7.5</v>
      </c>
      <c r="J452" s="11">
        <f t="shared" si="563"/>
        <v>0</v>
      </c>
      <c r="K452" s="37">
        <f t="shared" si="564"/>
        <v>0</v>
      </c>
      <c r="L452" s="37">
        <f t="shared" si="565"/>
        <v>0</v>
      </c>
      <c r="M452" s="115">
        <f t="shared" si="560"/>
        <v>0</v>
      </c>
      <c r="N452" s="37"/>
      <c r="O452" s="37"/>
      <c r="P452" s="115"/>
      <c r="Q452" s="37"/>
      <c r="R452" s="115"/>
      <c r="S452" s="46"/>
      <c r="T452" s="121"/>
      <c r="U452" s="46"/>
      <c r="V452" s="163"/>
      <c r="W452" s="45"/>
      <c r="X452" s="102">
        <v>8</v>
      </c>
      <c r="Y452" s="145"/>
      <c r="Z452" s="145">
        <f t="shared" si="561"/>
        <v>0</v>
      </c>
    </row>
    <row r="453" spans="1:26" x14ac:dyDescent="0.3">
      <c r="A453" s="25" t="s">
        <v>29</v>
      </c>
      <c r="B453" s="56">
        <v>396</v>
      </c>
      <c r="C453" s="13">
        <v>42339</v>
      </c>
      <c r="D453" s="47" t="s">
        <v>84</v>
      </c>
      <c r="E453" s="47" t="s">
        <v>84</v>
      </c>
      <c r="F453" s="27"/>
      <c r="G453" s="148">
        <v>9</v>
      </c>
      <c r="H453" s="37">
        <f t="shared" si="566"/>
        <v>1.5</v>
      </c>
      <c r="I453" s="15">
        <f t="shared" ref="I453:I486" si="605">IF((G453="？"),"?",(G453-H453))</f>
        <v>7.5</v>
      </c>
      <c r="J453" s="11">
        <f t="shared" ref="J453:J486" si="606">IF(I453-8&lt;0,0,(I453-8))</f>
        <v>0</v>
      </c>
      <c r="K453" s="37">
        <f t="shared" ref="K453:K486" si="607">IF(2&lt;J453,2,J453)</f>
        <v>0</v>
      </c>
      <c r="L453" s="37">
        <f t="shared" ref="L453:L486" si="608">J453-K453</f>
        <v>0</v>
      </c>
      <c r="M453" s="115">
        <f>IF(K453="?",0,ROUND(127*4/3*K453+127*5/3*L453,0))</f>
        <v>0</v>
      </c>
      <c r="N453" s="37"/>
      <c r="O453" s="37"/>
      <c r="P453" s="115"/>
      <c r="Q453" s="37"/>
      <c r="R453" s="115"/>
      <c r="S453" s="46"/>
      <c r="T453" s="121"/>
      <c r="U453" s="46"/>
      <c r="V453" s="163"/>
      <c r="W453" s="45"/>
      <c r="X453" s="102">
        <v>9</v>
      </c>
      <c r="Y453" s="145">
        <f t="shared" si="515"/>
        <v>0.5</v>
      </c>
      <c r="Z453" s="145">
        <f>ROUND(Y453*4/3*127,0)</f>
        <v>85</v>
      </c>
    </row>
    <row r="454" spans="1:26" x14ac:dyDescent="0.3">
      <c r="A454" s="7" t="s">
        <v>202</v>
      </c>
      <c r="B454" s="58">
        <v>397</v>
      </c>
      <c r="C454" s="13">
        <v>42340</v>
      </c>
      <c r="D454" s="47" t="s">
        <v>84</v>
      </c>
      <c r="E454" s="47" t="s">
        <v>84</v>
      </c>
      <c r="F454" s="27"/>
      <c r="G454" s="148">
        <v>10</v>
      </c>
      <c r="H454" s="37">
        <f t="shared" si="566"/>
        <v>1.5</v>
      </c>
      <c r="I454" s="15">
        <f t="shared" si="605"/>
        <v>8.5</v>
      </c>
      <c r="J454" s="11">
        <f t="shared" si="606"/>
        <v>0.5</v>
      </c>
      <c r="K454" s="37">
        <f t="shared" si="607"/>
        <v>0.5</v>
      </c>
      <c r="L454" s="37">
        <f t="shared" si="608"/>
        <v>0</v>
      </c>
      <c r="M454" s="115">
        <f t="shared" ref="M454:M487" si="609">IF(K454="?",0,ROUND(127*4/3*K454+127*5/3*L454,0))</f>
        <v>85</v>
      </c>
      <c r="N454" s="37"/>
      <c r="O454" s="37"/>
      <c r="P454" s="115"/>
      <c r="Q454" s="37"/>
      <c r="R454" s="115"/>
      <c r="S454" s="46"/>
      <c r="T454" s="121"/>
      <c r="U454" s="46"/>
      <c r="V454" s="163"/>
      <c r="W454" s="45"/>
      <c r="X454" s="102">
        <v>10</v>
      </c>
      <c r="Y454" s="145">
        <f t="shared" si="515"/>
        <v>1</v>
      </c>
      <c r="Z454" s="145">
        <f t="shared" ref="Z454:Z487" si="610">ROUND(Y454*4/3*127,0)</f>
        <v>169</v>
      </c>
    </row>
    <row r="455" spans="1:26" x14ac:dyDescent="0.3">
      <c r="A455" s="198"/>
      <c r="B455" s="56">
        <v>398</v>
      </c>
      <c r="C455" s="13">
        <v>42341</v>
      </c>
      <c r="D455" s="47" t="s">
        <v>84</v>
      </c>
      <c r="E455" s="47" t="s">
        <v>84</v>
      </c>
      <c r="F455" s="27"/>
      <c r="G455" s="148">
        <v>10</v>
      </c>
      <c r="H455" s="37">
        <f t="shared" si="566"/>
        <v>1.5</v>
      </c>
      <c r="I455" s="15">
        <f t="shared" si="605"/>
        <v>8.5</v>
      </c>
      <c r="J455" s="11">
        <f t="shared" si="606"/>
        <v>0.5</v>
      </c>
      <c r="K455" s="37">
        <f t="shared" si="607"/>
        <v>0.5</v>
      </c>
      <c r="L455" s="37">
        <f t="shared" si="608"/>
        <v>0</v>
      </c>
      <c r="M455" s="115">
        <f t="shared" si="609"/>
        <v>85</v>
      </c>
      <c r="N455" s="37"/>
      <c r="O455" s="37"/>
      <c r="P455" s="37"/>
      <c r="Q455" s="37"/>
      <c r="R455" s="115"/>
      <c r="S455" s="46"/>
      <c r="T455" s="121"/>
      <c r="U455" s="46"/>
      <c r="V455" s="163"/>
      <c r="W455" s="45"/>
      <c r="X455" s="102">
        <v>10</v>
      </c>
      <c r="Y455" s="145">
        <f t="shared" si="515"/>
        <v>1</v>
      </c>
      <c r="Z455" s="145">
        <f t="shared" si="610"/>
        <v>169</v>
      </c>
    </row>
    <row r="456" spans="1:26" x14ac:dyDescent="0.3">
      <c r="A456" s="198"/>
      <c r="B456" s="58">
        <v>399</v>
      </c>
      <c r="C456" s="13">
        <v>42342</v>
      </c>
      <c r="D456" s="47" t="s">
        <v>84</v>
      </c>
      <c r="E456" s="47" t="s">
        <v>84</v>
      </c>
      <c r="F456" s="27"/>
      <c r="G456" s="148">
        <v>10</v>
      </c>
      <c r="H456" s="37">
        <f t="shared" si="566"/>
        <v>1.5</v>
      </c>
      <c r="I456" s="15">
        <f t="shared" si="605"/>
        <v>8.5</v>
      </c>
      <c r="J456" s="11">
        <f t="shared" si="606"/>
        <v>0.5</v>
      </c>
      <c r="K456" s="37">
        <f t="shared" si="607"/>
        <v>0.5</v>
      </c>
      <c r="L456" s="37">
        <f t="shared" si="608"/>
        <v>0</v>
      </c>
      <c r="M456" s="115">
        <f t="shared" si="609"/>
        <v>85</v>
      </c>
      <c r="N456" s="37"/>
      <c r="O456" s="37"/>
      <c r="P456" s="37"/>
      <c r="Q456" s="37"/>
      <c r="R456" s="115"/>
      <c r="S456" s="46"/>
      <c r="T456" s="121"/>
      <c r="U456" s="46"/>
      <c r="V456" s="163"/>
      <c r="W456" s="45"/>
      <c r="X456" s="102">
        <v>10</v>
      </c>
      <c r="Y456" s="145">
        <f t="shared" si="515"/>
        <v>1</v>
      </c>
      <c r="Z456" s="145">
        <f t="shared" si="610"/>
        <v>169</v>
      </c>
    </row>
    <row r="457" spans="1:26" x14ac:dyDescent="0.3">
      <c r="A457" s="198"/>
      <c r="B457" s="56">
        <v>400</v>
      </c>
      <c r="C457" s="13">
        <v>42343</v>
      </c>
      <c r="D457" s="47" t="s">
        <v>84</v>
      </c>
      <c r="E457" s="47" t="s">
        <v>84</v>
      </c>
      <c r="F457" s="27"/>
      <c r="G457" s="148">
        <v>11</v>
      </c>
      <c r="H457" s="37">
        <f t="shared" si="566"/>
        <v>1.5</v>
      </c>
      <c r="I457" s="15">
        <f t="shared" si="605"/>
        <v>9.5</v>
      </c>
      <c r="J457" s="11">
        <f t="shared" si="606"/>
        <v>1.5</v>
      </c>
      <c r="K457" s="37">
        <f t="shared" si="607"/>
        <v>1.5</v>
      </c>
      <c r="L457" s="37">
        <f t="shared" si="608"/>
        <v>0</v>
      </c>
      <c r="M457" s="115">
        <f t="shared" si="609"/>
        <v>254</v>
      </c>
      <c r="N457" s="37"/>
      <c r="O457" s="37"/>
      <c r="P457" s="37"/>
      <c r="Q457" s="37"/>
      <c r="R457" s="115"/>
      <c r="S457" s="46"/>
      <c r="T457" s="121"/>
      <c r="U457" s="46"/>
      <c r="V457" s="163"/>
      <c r="W457" s="45"/>
      <c r="X457" s="102">
        <v>11</v>
      </c>
      <c r="Y457" s="145">
        <f t="shared" ref="Y457:Y487" si="611">IF((X457&gt;=10),(X457-9),(X457-8.5))</f>
        <v>2</v>
      </c>
      <c r="Z457" s="145">
        <f t="shared" si="610"/>
        <v>339</v>
      </c>
    </row>
    <row r="458" spans="1:26" x14ac:dyDescent="0.3">
      <c r="A458" s="198"/>
      <c r="B458" s="58">
        <v>401</v>
      </c>
      <c r="C458" s="13">
        <v>42344</v>
      </c>
      <c r="D458" s="47" t="s">
        <v>84</v>
      </c>
      <c r="E458" s="47" t="s">
        <v>84</v>
      </c>
      <c r="F458" s="27"/>
      <c r="G458" s="148">
        <v>10</v>
      </c>
      <c r="H458" s="37">
        <f t="shared" si="566"/>
        <v>1.5</v>
      </c>
      <c r="I458" s="15">
        <f t="shared" si="605"/>
        <v>8.5</v>
      </c>
      <c r="J458" s="11">
        <f t="shared" si="606"/>
        <v>0.5</v>
      </c>
      <c r="K458" s="37">
        <f t="shared" si="607"/>
        <v>0.5</v>
      </c>
      <c r="L458" s="37">
        <f t="shared" si="608"/>
        <v>0</v>
      </c>
      <c r="M458" s="115">
        <f t="shared" si="609"/>
        <v>85</v>
      </c>
      <c r="N458" s="37">
        <v>0.5</v>
      </c>
      <c r="O458" s="37">
        <v>0</v>
      </c>
      <c r="P458" s="37">
        <f>ROUND(N458*1/3*127+O458*2/3*127,0)</f>
        <v>21</v>
      </c>
      <c r="Q458" s="37"/>
      <c r="R458" s="115"/>
      <c r="S458" s="46"/>
      <c r="T458" s="121"/>
      <c r="U458" s="46"/>
      <c r="V458" s="163"/>
      <c r="W458" s="45"/>
      <c r="X458" s="102">
        <v>10</v>
      </c>
      <c r="Y458" s="145">
        <f t="shared" si="611"/>
        <v>1</v>
      </c>
      <c r="Z458" s="145">
        <f t="shared" si="610"/>
        <v>169</v>
      </c>
    </row>
    <row r="459" spans="1:26" x14ac:dyDescent="0.3">
      <c r="A459" s="7" t="s">
        <v>108</v>
      </c>
      <c r="B459" s="56">
        <v>402</v>
      </c>
      <c r="C459" s="13">
        <v>42345</v>
      </c>
      <c r="D459" s="196" t="s">
        <v>60</v>
      </c>
      <c r="E459" s="197"/>
      <c r="F459" s="29"/>
      <c r="G459" s="148"/>
      <c r="H459" s="37"/>
      <c r="I459" s="15"/>
      <c r="J459" s="11"/>
      <c r="K459" s="37"/>
      <c r="L459" s="37"/>
      <c r="M459" s="115">
        <f t="shared" si="609"/>
        <v>0</v>
      </c>
      <c r="N459" s="37"/>
      <c r="O459" s="37"/>
      <c r="P459" s="37">
        <f t="shared" ref="P459:P462" si="612">ROUND(N459*1/3*127+O459*2/3*127,0)</f>
        <v>0</v>
      </c>
      <c r="Q459" s="37"/>
      <c r="R459" s="115"/>
      <c r="S459" s="46"/>
      <c r="T459" s="121"/>
      <c r="U459" s="46"/>
      <c r="V459" s="163"/>
      <c r="W459" s="45"/>
      <c r="X459" s="102"/>
      <c r="Y459" s="145"/>
      <c r="Z459" s="145">
        <f t="shared" si="610"/>
        <v>0</v>
      </c>
    </row>
    <row r="460" spans="1:26" x14ac:dyDescent="0.3">
      <c r="A460" s="7" t="s">
        <v>204</v>
      </c>
      <c r="B460" s="58">
        <v>403</v>
      </c>
      <c r="C460" s="13">
        <v>42346</v>
      </c>
      <c r="D460" s="47" t="s">
        <v>84</v>
      </c>
      <c r="E460" s="47" t="s">
        <v>84</v>
      </c>
      <c r="F460" s="27"/>
      <c r="G460" s="148">
        <v>10</v>
      </c>
      <c r="H460" s="37">
        <f t="shared" si="566"/>
        <v>1.5</v>
      </c>
      <c r="I460" s="15">
        <f t="shared" si="605"/>
        <v>8.5</v>
      </c>
      <c r="J460" s="11">
        <f t="shared" si="606"/>
        <v>0.5</v>
      </c>
      <c r="K460" s="37">
        <f t="shared" si="607"/>
        <v>0.5</v>
      </c>
      <c r="L460" s="37">
        <f t="shared" si="608"/>
        <v>0</v>
      </c>
      <c r="M460" s="115">
        <f t="shared" si="609"/>
        <v>85</v>
      </c>
      <c r="N460" s="37">
        <v>2</v>
      </c>
      <c r="O460" s="37">
        <v>6</v>
      </c>
      <c r="P460" s="37">
        <f t="shared" si="612"/>
        <v>593</v>
      </c>
      <c r="Q460" s="37"/>
      <c r="R460" s="115"/>
      <c r="S460" s="46"/>
      <c r="T460" s="121"/>
      <c r="U460" s="46"/>
      <c r="V460" s="163"/>
      <c r="W460" s="45"/>
      <c r="X460" s="102">
        <v>10</v>
      </c>
      <c r="Y460" s="145">
        <f t="shared" si="611"/>
        <v>1</v>
      </c>
      <c r="Z460" s="145">
        <f t="shared" si="610"/>
        <v>169</v>
      </c>
    </row>
    <row r="461" spans="1:26" x14ac:dyDescent="0.3">
      <c r="A461" s="7"/>
      <c r="B461" s="56"/>
      <c r="C461" s="82" t="s">
        <v>207</v>
      </c>
      <c r="D461" s="103"/>
      <c r="E461" s="103"/>
      <c r="F461" s="73"/>
      <c r="G461" s="134">
        <f>SUM(G447:G460)</f>
        <v>108</v>
      </c>
      <c r="H461" s="134">
        <f t="shared" ref="H461" si="613">SUM(H447:H460)</f>
        <v>15.5</v>
      </c>
      <c r="I461" s="134">
        <f t="shared" ref="I461" si="614">SUM(I447:I460)</f>
        <v>92.5</v>
      </c>
      <c r="J461" s="134">
        <f t="shared" ref="J461" si="615">SUM(J447:J460)</f>
        <v>6</v>
      </c>
      <c r="K461" s="134">
        <f t="shared" ref="K461" si="616">SUM(K447:K460)</f>
        <v>6</v>
      </c>
      <c r="L461" s="134">
        <f t="shared" ref="L461" si="617">SUM(L447:L460)</f>
        <v>0</v>
      </c>
      <c r="M461" s="136">
        <f t="shared" ref="M461" si="618">SUM(M447:M460)</f>
        <v>1031</v>
      </c>
      <c r="N461" s="126">
        <f t="shared" ref="N461:O461" si="619">SUM(N447:N460)</f>
        <v>2.5</v>
      </c>
      <c r="O461" s="126">
        <f t="shared" si="619"/>
        <v>6</v>
      </c>
      <c r="P461" s="126">
        <f t="shared" si="612"/>
        <v>614</v>
      </c>
      <c r="Q461" s="134">
        <v>1</v>
      </c>
      <c r="R461" s="136">
        <f t="shared" ref="R461" si="620">SUM(R447:R460)</f>
        <v>616</v>
      </c>
      <c r="S461" s="134">
        <f t="shared" ref="S461" si="621">SUM(S447:S460)</f>
        <v>0</v>
      </c>
      <c r="T461" s="139">
        <f t="shared" ref="T461" si="622">SUM(T447:T460)</f>
        <v>0</v>
      </c>
      <c r="U461" s="134">
        <f t="shared" ref="U461" si="623">SUM(U447:U460)</f>
        <v>0</v>
      </c>
      <c r="V461" s="164">
        <f t="shared" ref="V461" si="624">SUM(V447:V460)</f>
        <v>0</v>
      </c>
      <c r="W461" s="63" t="s">
        <v>370</v>
      </c>
    </row>
    <row r="462" spans="1:26" x14ac:dyDescent="0.3">
      <c r="A462" s="7"/>
      <c r="B462" s="112"/>
      <c r="C462" s="82" t="s">
        <v>380</v>
      </c>
      <c r="D462" s="103"/>
      <c r="E462" s="103"/>
      <c r="F462" s="73"/>
      <c r="G462" s="137">
        <f>G461</f>
        <v>108</v>
      </c>
      <c r="H462" s="137">
        <f t="shared" ref="H462" si="625">H461</f>
        <v>15.5</v>
      </c>
      <c r="I462" s="137">
        <f t="shared" ref="I462" si="626">I461</f>
        <v>92.5</v>
      </c>
      <c r="J462" s="137">
        <f t="shared" ref="J462" si="627">J461</f>
        <v>6</v>
      </c>
      <c r="K462" s="137">
        <f t="shared" ref="K462" si="628">K461</f>
        <v>6</v>
      </c>
      <c r="L462" s="137">
        <f t="shared" ref="L462" si="629">L461</f>
        <v>0</v>
      </c>
      <c r="M462" s="138">
        <f t="shared" ref="M462" si="630">M461</f>
        <v>1031</v>
      </c>
      <c r="N462" s="126">
        <f>N461</f>
        <v>2.5</v>
      </c>
      <c r="O462" s="126">
        <f t="shared" ref="O462" si="631">O461</f>
        <v>6</v>
      </c>
      <c r="P462" s="126">
        <f t="shared" si="612"/>
        <v>614</v>
      </c>
      <c r="Q462" s="137">
        <f t="shared" ref="Q462" si="632">Q461</f>
        <v>1</v>
      </c>
      <c r="R462" s="138">
        <f t="shared" ref="R462" si="633">R461</f>
        <v>616</v>
      </c>
      <c r="S462" s="137">
        <f t="shared" ref="S462" si="634">S461</f>
        <v>0</v>
      </c>
      <c r="T462" s="140">
        <f t="shared" ref="T462" si="635">T461</f>
        <v>0</v>
      </c>
      <c r="U462" s="137">
        <f t="shared" ref="U462" si="636">U461</f>
        <v>0</v>
      </c>
      <c r="V462" s="164">
        <f t="shared" ref="V462" si="637">V461</f>
        <v>0</v>
      </c>
      <c r="W462" s="134"/>
    </row>
    <row r="463" spans="1:26" x14ac:dyDescent="0.3">
      <c r="B463" s="56">
        <v>404</v>
      </c>
      <c r="C463" s="13">
        <v>42347</v>
      </c>
      <c r="D463" s="196" t="s">
        <v>60</v>
      </c>
      <c r="E463" s="197"/>
      <c r="F463" s="29"/>
      <c r="G463" s="148"/>
      <c r="H463" s="37"/>
      <c r="I463" s="15"/>
      <c r="J463" s="11"/>
      <c r="K463" s="37"/>
      <c r="L463" s="37"/>
      <c r="M463" s="115">
        <f t="shared" si="609"/>
        <v>0</v>
      </c>
      <c r="N463" s="37"/>
      <c r="O463" s="37"/>
      <c r="P463" s="115"/>
      <c r="Q463" s="37"/>
      <c r="R463" s="115"/>
      <c r="S463" s="46"/>
      <c r="T463" s="121"/>
      <c r="U463" s="46"/>
      <c r="V463" s="163"/>
      <c r="W463" s="45"/>
      <c r="X463" s="102"/>
      <c r="Y463" s="145"/>
      <c r="Z463" s="145">
        <f t="shared" si="610"/>
        <v>0</v>
      </c>
    </row>
    <row r="464" spans="1:26" x14ac:dyDescent="0.3">
      <c r="B464" s="58">
        <v>405</v>
      </c>
      <c r="C464" s="13">
        <v>42348</v>
      </c>
      <c r="D464" s="47" t="s">
        <v>84</v>
      </c>
      <c r="E464" s="47" t="s">
        <v>84</v>
      </c>
      <c r="F464" s="27"/>
      <c r="G464" s="148">
        <v>10</v>
      </c>
      <c r="H464" s="37">
        <f t="shared" si="566"/>
        <v>1.5</v>
      </c>
      <c r="I464" s="15">
        <f t="shared" si="605"/>
        <v>8.5</v>
      </c>
      <c r="J464" s="11">
        <f t="shared" si="606"/>
        <v>0.5</v>
      </c>
      <c r="K464" s="37">
        <f t="shared" si="607"/>
        <v>0.5</v>
      </c>
      <c r="L464" s="37">
        <f t="shared" si="608"/>
        <v>0</v>
      </c>
      <c r="M464" s="115">
        <f t="shared" si="609"/>
        <v>85</v>
      </c>
      <c r="N464" s="37"/>
      <c r="O464" s="37"/>
      <c r="P464" s="115"/>
      <c r="Q464" s="37"/>
      <c r="R464" s="115"/>
      <c r="S464" s="46"/>
      <c r="T464" s="121"/>
      <c r="U464" s="46"/>
      <c r="V464" s="163"/>
      <c r="W464" s="45"/>
      <c r="X464" s="102">
        <v>10</v>
      </c>
      <c r="Y464" s="145">
        <f t="shared" si="611"/>
        <v>1</v>
      </c>
      <c r="Z464" s="145">
        <f t="shared" si="610"/>
        <v>169</v>
      </c>
    </row>
    <row r="465" spans="1:26" x14ac:dyDescent="0.3">
      <c r="B465" s="56">
        <v>406</v>
      </c>
      <c r="C465" s="13">
        <v>42349</v>
      </c>
      <c r="D465" s="47" t="s">
        <v>84</v>
      </c>
      <c r="E465" s="47" t="s">
        <v>84</v>
      </c>
      <c r="F465" s="27"/>
      <c r="G465" s="148">
        <v>9</v>
      </c>
      <c r="H465" s="37">
        <f t="shared" si="566"/>
        <v>1.5</v>
      </c>
      <c r="I465" s="15">
        <f t="shared" si="605"/>
        <v>7.5</v>
      </c>
      <c r="J465" s="11">
        <f t="shared" si="606"/>
        <v>0</v>
      </c>
      <c r="K465" s="37">
        <f t="shared" si="607"/>
        <v>0</v>
      </c>
      <c r="L465" s="37">
        <f t="shared" si="608"/>
        <v>0</v>
      </c>
      <c r="M465" s="115">
        <f t="shared" si="609"/>
        <v>0</v>
      </c>
      <c r="N465" s="37"/>
      <c r="O465" s="37"/>
      <c r="P465" s="115"/>
      <c r="Q465" s="37"/>
      <c r="R465" s="115"/>
      <c r="S465" s="46"/>
      <c r="T465" s="121"/>
      <c r="U465" s="46"/>
      <c r="V465" s="163"/>
      <c r="W465" s="45"/>
      <c r="X465" s="102">
        <v>9</v>
      </c>
      <c r="Y465" s="145">
        <f t="shared" si="611"/>
        <v>0.5</v>
      </c>
      <c r="Z465" s="145">
        <f t="shared" si="610"/>
        <v>85</v>
      </c>
    </row>
    <row r="466" spans="1:26" x14ac:dyDescent="0.3">
      <c r="B466" s="58">
        <v>407</v>
      </c>
      <c r="C466" s="13">
        <v>42350</v>
      </c>
      <c r="D466" s="47" t="s">
        <v>84</v>
      </c>
      <c r="E466" s="47" t="s">
        <v>84</v>
      </c>
      <c r="F466" s="27"/>
      <c r="G466" s="148">
        <v>8</v>
      </c>
      <c r="H466" s="37">
        <f t="shared" si="566"/>
        <v>0.5</v>
      </c>
      <c r="I466" s="15">
        <f t="shared" si="605"/>
        <v>7.5</v>
      </c>
      <c r="J466" s="11">
        <f t="shared" si="606"/>
        <v>0</v>
      </c>
      <c r="K466" s="37">
        <f t="shared" si="607"/>
        <v>0</v>
      </c>
      <c r="L466" s="37">
        <f t="shared" si="608"/>
        <v>0</v>
      </c>
      <c r="M466" s="115">
        <f t="shared" si="609"/>
        <v>0</v>
      </c>
      <c r="N466" s="37"/>
      <c r="O466" s="37"/>
      <c r="P466" s="115"/>
      <c r="Q466" s="37"/>
      <c r="R466" s="115"/>
      <c r="S466" s="46"/>
      <c r="T466" s="121"/>
      <c r="U466" s="46"/>
      <c r="V466" s="163"/>
      <c r="W466" s="45"/>
      <c r="X466" s="102">
        <v>8</v>
      </c>
      <c r="Y466" s="145"/>
      <c r="Z466" s="145">
        <f t="shared" si="610"/>
        <v>0</v>
      </c>
    </row>
    <row r="467" spans="1:26" x14ac:dyDescent="0.3">
      <c r="B467" s="56">
        <v>408</v>
      </c>
      <c r="C467" s="13">
        <v>42351</v>
      </c>
      <c r="D467" s="196" t="s">
        <v>203</v>
      </c>
      <c r="E467" s="197"/>
      <c r="F467" s="29"/>
      <c r="G467" s="148"/>
      <c r="H467" s="37"/>
      <c r="I467" s="15"/>
      <c r="J467" s="11"/>
      <c r="K467" s="37"/>
      <c r="L467" s="37"/>
      <c r="M467" s="115">
        <f t="shared" si="609"/>
        <v>0</v>
      </c>
      <c r="N467" s="37"/>
      <c r="O467" s="37"/>
      <c r="P467" s="115"/>
      <c r="Q467" s="37"/>
      <c r="R467" s="115"/>
      <c r="S467" s="46"/>
      <c r="T467" s="121"/>
      <c r="U467" s="46"/>
      <c r="V467" s="163"/>
      <c r="W467" s="45"/>
      <c r="X467" s="102">
        <v>0</v>
      </c>
      <c r="Y467" s="145"/>
      <c r="Z467" s="145">
        <f t="shared" si="610"/>
        <v>0</v>
      </c>
    </row>
    <row r="468" spans="1:26" x14ac:dyDescent="0.3">
      <c r="B468" s="58">
        <v>409</v>
      </c>
      <c r="C468" s="13">
        <v>42352</v>
      </c>
      <c r="D468" s="196" t="s">
        <v>203</v>
      </c>
      <c r="E468" s="197"/>
      <c r="F468" s="29"/>
      <c r="G468" s="148"/>
      <c r="H468" s="37"/>
      <c r="I468" s="15"/>
      <c r="J468" s="11"/>
      <c r="K468" s="37"/>
      <c r="L468" s="37"/>
      <c r="M468" s="115">
        <f t="shared" si="609"/>
        <v>0</v>
      </c>
      <c r="N468" s="37"/>
      <c r="O468" s="37"/>
      <c r="P468" s="115"/>
      <c r="Q468" s="37"/>
      <c r="R468" s="115"/>
      <c r="S468" s="46"/>
      <c r="T468" s="121"/>
      <c r="U468" s="46"/>
      <c r="V468" s="163"/>
      <c r="W468" s="45"/>
      <c r="X468" s="102">
        <v>0</v>
      </c>
      <c r="Y468" s="145"/>
      <c r="Z468" s="145">
        <f t="shared" si="610"/>
        <v>0</v>
      </c>
    </row>
    <row r="469" spans="1:26" x14ac:dyDescent="0.3">
      <c r="B469" s="56">
        <v>410</v>
      </c>
      <c r="C469" s="13">
        <v>42353</v>
      </c>
      <c r="D469" s="196" t="s">
        <v>203</v>
      </c>
      <c r="E469" s="197"/>
      <c r="F469" s="29"/>
      <c r="G469" s="148"/>
      <c r="H469" s="37"/>
      <c r="I469" s="15"/>
      <c r="J469" s="11"/>
      <c r="K469" s="37"/>
      <c r="L469" s="37"/>
      <c r="M469" s="115">
        <f t="shared" si="609"/>
        <v>0</v>
      </c>
      <c r="N469" s="37"/>
      <c r="O469" s="37"/>
      <c r="P469" s="115"/>
      <c r="Q469" s="37"/>
      <c r="R469" s="115"/>
      <c r="S469" s="46"/>
      <c r="T469" s="121"/>
      <c r="U469" s="46"/>
      <c r="V469" s="163"/>
      <c r="W469" s="45"/>
      <c r="X469" s="102">
        <v>0</v>
      </c>
      <c r="Y469" s="145"/>
      <c r="Z469" s="145">
        <f t="shared" si="610"/>
        <v>0</v>
      </c>
    </row>
    <row r="470" spans="1:26" x14ac:dyDescent="0.3">
      <c r="B470" s="58">
        <v>411</v>
      </c>
      <c r="C470" s="13">
        <v>42354</v>
      </c>
      <c r="D470" s="196" t="s">
        <v>203</v>
      </c>
      <c r="E470" s="197"/>
      <c r="F470" s="29"/>
      <c r="G470" s="148"/>
      <c r="H470" s="37"/>
      <c r="I470" s="15"/>
      <c r="J470" s="11"/>
      <c r="K470" s="37"/>
      <c r="L470" s="37"/>
      <c r="M470" s="115">
        <f t="shared" si="609"/>
        <v>0</v>
      </c>
      <c r="N470" s="37"/>
      <c r="O470" s="37"/>
      <c r="P470" s="115"/>
      <c r="Q470" s="37"/>
      <c r="R470" s="115"/>
      <c r="S470" s="46"/>
      <c r="T470" s="121"/>
      <c r="U470" s="46"/>
      <c r="V470" s="163"/>
      <c r="W470" s="45"/>
      <c r="X470" s="102">
        <v>0</v>
      </c>
      <c r="Y470" s="145"/>
      <c r="Z470" s="145">
        <f t="shared" si="610"/>
        <v>0</v>
      </c>
    </row>
    <row r="471" spans="1:26" x14ac:dyDescent="0.3">
      <c r="B471" s="56">
        <v>412</v>
      </c>
      <c r="C471" s="13">
        <v>42355</v>
      </c>
      <c r="D471" s="196" t="s">
        <v>203</v>
      </c>
      <c r="E471" s="197"/>
      <c r="F471" s="29"/>
      <c r="G471" s="148"/>
      <c r="H471" s="37"/>
      <c r="I471" s="15"/>
      <c r="J471" s="11"/>
      <c r="K471" s="37"/>
      <c r="L471" s="37"/>
      <c r="M471" s="115">
        <f t="shared" si="609"/>
        <v>0</v>
      </c>
      <c r="N471" s="37"/>
      <c r="O471" s="37"/>
      <c r="P471" s="115"/>
      <c r="Q471" s="37"/>
      <c r="R471" s="115"/>
      <c r="S471" s="46"/>
      <c r="T471" s="121"/>
      <c r="U471" s="46"/>
      <c r="V471" s="163"/>
      <c r="W471" s="45"/>
      <c r="X471" s="102">
        <v>0</v>
      </c>
      <c r="Y471" s="145"/>
      <c r="Z471" s="145">
        <f t="shared" si="610"/>
        <v>0</v>
      </c>
    </row>
    <row r="472" spans="1:26" x14ac:dyDescent="0.3">
      <c r="B472" s="58">
        <v>413</v>
      </c>
      <c r="C472" s="13">
        <v>42356</v>
      </c>
      <c r="D472" s="47" t="s">
        <v>84</v>
      </c>
      <c r="E472" s="47" t="s">
        <v>84</v>
      </c>
      <c r="F472" s="27"/>
      <c r="G472" s="148">
        <v>10</v>
      </c>
      <c r="H472" s="37">
        <f t="shared" si="566"/>
        <v>1.5</v>
      </c>
      <c r="I472" s="15">
        <f t="shared" si="605"/>
        <v>8.5</v>
      </c>
      <c r="J472" s="11">
        <f t="shared" si="606"/>
        <v>0.5</v>
      </c>
      <c r="K472" s="37">
        <f t="shared" si="607"/>
        <v>0.5</v>
      </c>
      <c r="L472" s="37">
        <f t="shared" si="608"/>
        <v>0</v>
      </c>
      <c r="M472" s="115">
        <f t="shared" si="609"/>
        <v>85</v>
      </c>
      <c r="N472" s="37"/>
      <c r="O472" s="37"/>
      <c r="P472" s="115"/>
      <c r="Q472" s="37"/>
      <c r="R472" s="115"/>
      <c r="S472" s="46"/>
      <c r="T472" s="121"/>
      <c r="U472" s="46"/>
      <c r="V472" s="163"/>
      <c r="W472" s="45"/>
      <c r="X472" s="102">
        <v>10</v>
      </c>
      <c r="Y472" s="145">
        <f t="shared" si="611"/>
        <v>1</v>
      </c>
      <c r="Z472" s="145">
        <f t="shared" si="610"/>
        <v>169</v>
      </c>
    </row>
    <row r="473" spans="1:26" x14ac:dyDescent="0.3">
      <c r="B473" s="56">
        <v>414</v>
      </c>
      <c r="C473" s="13">
        <v>42357</v>
      </c>
      <c r="D473" s="47" t="s">
        <v>84</v>
      </c>
      <c r="E473" s="47" t="s">
        <v>84</v>
      </c>
      <c r="F473" s="27"/>
      <c r="G473" s="148">
        <v>10</v>
      </c>
      <c r="H473" s="37">
        <f t="shared" si="566"/>
        <v>1.5</v>
      </c>
      <c r="I473" s="15">
        <f t="shared" si="605"/>
        <v>8.5</v>
      </c>
      <c r="J473" s="11">
        <f t="shared" si="606"/>
        <v>0.5</v>
      </c>
      <c r="K473" s="37">
        <f t="shared" si="607"/>
        <v>0.5</v>
      </c>
      <c r="L473" s="37">
        <f t="shared" si="608"/>
        <v>0</v>
      </c>
      <c r="M473" s="115">
        <f t="shared" si="609"/>
        <v>85</v>
      </c>
      <c r="N473" s="37"/>
      <c r="O473" s="37"/>
      <c r="P473" s="115"/>
      <c r="Q473" s="37"/>
      <c r="R473" s="115"/>
      <c r="S473" s="46"/>
      <c r="T473" s="121"/>
      <c r="U473" s="46"/>
      <c r="V473" s="163"/>
      <c r="W473" s="45"/>
      <c r="X473" s="102">
        <v>10</v>
      </c>
      <c r="Y473" s="145">
        <f t="shared" si="611"/>
        <v>1</v>
      </c>
      <c r="Z473" s="145">
        <f t="shared" si="610"/>
        <v>169</v>
      </c>
    </row>
    <row r="474" spans="1:26" x14ac:dyDescent="0.3">
      <c r="B474" s="58">
        <v>415</v>
      </c>
      <c r="C474" s="13">
        <v>42358</v>
      </c>
      <c r="D474" s="47" t="s">
        <v>84</v>
      </c>
      <c r="E474" s="47" t="s">
        <v>84</v>
      </c>
      <c r="F474" s="27"/>
      <c r="G474" s="148">
        <v>9</v>
      </c>
      <c r="H474" s="37">
        <f t="shared" si="566"/>
        <v>1.5</v>
      </c>
      <c r="I474" s="15">
        <f t="shared" si="605"/>
        <v>7.5</v>
      </c>
      <c r="J474" s="11">
        <f t="shared" si="606"/>
        <v>0</v>
      </c>
      <c r="K474" s="37">
        <f t="shared" si="607"/>
        <v>0</v>
      </c>
      <c r="L474" s="37">
        <f t="shared" si="608"/>
        <v>0</v>
      </c>
      <c r="M474" s="115">
        <f t="shared" si="609"/>
        <v>0</v>
      </c>
      <c r="N474" s="37"/>
      <c r="O474" s="37"/>
      <c r="P474" s="115"/>
      <c r="Q474" s="37"/>
      <c r="R474" s="115"/>
      <c r="S474" s="46"/>
      <c r="T474" s="121"/>
      <c r="U474" s="46"/>
      <c r="V474" s="163"/>
      <c r="W474" s="45"/>
      <c r="X474" s="102">
        <v>9</v>
      </c>
      <c r="Y474" s="145">
        <f t="shared" si="611"/>
        <v>0.5</v>
      </c>
      <c r="Z474" s="145">
        <f t="shared" si="610"/>
        <v>85</v>
      </c>
    </row>
    <row r="475" spans="1:26" x14ac:dyDescent="0.3">
      <c r="B475" s="56">
        <v>416</v>
      </c>
      <c r="C475" s="13">
        <v>42359</v>
      </c>
      <c r="D475" s="47" t="s">
        <v>84</v>
      </c>
      <c r="E475" s="47" t="s">
        <v>84</v>
      </c>
      <c r="F475" s="27"/>
      <c r="G475" s="148">
        <v>10</v>
      </c>
      <c r="H475" s="37">
        <f t="shared" si="566"/>
        <v>1.5</v>
      </c>
      <c r="I475" s="15">
        <f t="shared" si="605"/>
        <v>8.5</v>
      </c>
      <c r="J475" s="11">
        <f t="shared" si="606"/>
        <v>0.5</v>
      </c>
      <c r="K475" s="37">
        <f t="shared" si="607"/>
        <v>0.5</v>
      </c>
      <c r="L475" s="37">
        <f t="shared" si="608"/>
        <v>0</v>
      </c>
      <c r="M475" s="115">
        <f t="shared" si="609"/>
        <v>85</v>
      </c>
      <c r="N475" s="37"/>
      <c r="O475" s="37"/>
      <c r="P475" s="115"/>
      <c r="Q475" s="37"/>
      <c r="R475" s="115"/>
      <c r="S475" s="46"/>
      <c r="T475" s="121"/>
      <c r="U475" s="46"/>
      <c r="V475" s="163"/>
      <c r="W475" s="45"/>
      <c r="X475" s="102">
        <v>10</v>
      </c>
      <c r="Y475" s="145">
        <f t="shared" si="611"/>
        <v>1</v>
      </c>
      <c r="Z475" s="145">
        <f t="shared" si="610"/>
        <v>169</v>
      </c>
    </row>
    <row r="476" spans="1:26" x14ac:dyDescent="0.3">
      <c r="B476" s="58">
        <v>417</v>
      </c>
      <c r="C476" s="13">
        <v>42360</v>
      </c>
      <c r="D476" s="196" t="s">
        <v>60</v>
      </c>
      <c r="E476" s="197"/>
      <c r="F476" s="29"/>
      <c r="G476" s="148"/>
      <c r="H476" s="37"/>
      <c r="I476" s="15"/>
      <c r="J476" s="11"/>
      <c r="K476" s="37"/>
      <c r="L476" s="37"/>
      <c r="M476" s="115">
        <f t="shared" si="609"/>
        <v>0</v>
      </c>
      <c r="N476" s="37"/>
      <c r="O476" s="37"/>
      <c r="P476" s="115"/>
      <c r="Q476" s="37"/>
      <c r="R476" s="115"/>
      <c r="S476" s="46"/>
      <c r="T476" s="121"/>
      <c r="U476" s="46"/>
      <c r="V476" s="163"/>
      <c r="W476" s="45"/>
      <c r="X476" s="102"/>
      <c r="Y476" s="145"/>
      <c r="Z476" s="145">
        <f t="shared" si="610"/>
        <v>0</v>
      </c>
    </row>
    <row r="477" spans="1:26" x14ac:dyDescent="0.3">
      <c r="A477" s="7"/>
      <c r="B477" s="56"/>
      <c r="C477" s="82" t="s">
        <v>207</v>
      </c>
      <c r="D477" s="103"/>
      <c r="E477" s="103"/>
      <c r="F477" s="73"/>
      <c r="G477" s="134">
        <f>SUM(G463:G476)</f>
        <v>66</v>
      </c>
      <c r="H477" s="134">
        <f t="shared" ref="H477" si="638">SUM(H463:H476)</f>
        <v>9.5</v>
      </c>
      <c r="I477" s="134">
        <f t="shared" ref="I477" si="639">SUM(I463:I476)</f>
        <v>56.5</v>
      </c>
      <c r="J477" s="134">
        <f t="shared" ref="J477" si="640">SUM(J463:J476)</f>
        <v>2</v>
      </c>
      <c r="K477" s="134">
        <f t="shared" ref="K477" si="641">SUM(K463:K476)</f>
        <v>2</v>
      </c>
      <c r="L477" s="134">
        <f t="shared" ref="L477" si="642">SUM(L463:L476)</f>
        <v>0</v>
      </c>
      <c r="M477" s="136">
        <f t="shared" ref="M477" si="643">SUM(M463:M476)</f>
        <v>340</v>
      </c>
      <c r="N477" s="126">
        <f t="shared" ref="N477:P477" si="644">SUM(N463:N476)</f>
        <v>0</v>
      </c>
      <c r="O477" s="126">
        <f t="shared" si="644"/>
        <v>0</v>
      </c>
      <c r="P477" s="116">
        <f t="shared" si="644"/>
        <v>0</v>
      </c>
      <c r="Q477" s="134">
        <f t="shared" ref="Q477" si="645">SUM(Q463:Q476)</f>
        <v>0</v>
      </c>
      <c r="R477" s="136">
        <f t="shared" ref="R477" si="646">SUM(R463:R476)</f>
        <v>0</v>
      </c>
      <c r="S477" s="134">
        <f t="shared" ref="S477" si="647">SUM(S463:S476)</f>
        <v>0</v>
      </c>
      <c r="T477" s="139">
        <f t="shared" ref="T477" si="648">SUM(T463:T476)</f>
        <v>0</v>
      </c>
      <c r="U477" s="134">
        <f t="shared" ref="U477" si="649">SUM(U463:U476)</f>
        <v>0</v>
      </c>
      <c r="V477" s="164">
        <f t="shared" ref="V477" si="650">SUM(V463:V476)</f>
        <v>0</v>
      </c>
      <c r="W477" s="134" t="s">
        <v>369</v>
      </c>
    </row>
    <row r="478" spans="1:26" x14ac:dyDescent="0.3">
      <c r="A478" s="7"/>
      <c r="B478" s="56"/>
      <c r="C478" s="82" t="s">
        <v>380</v>
      </c>
      <c r="D478" s="103"/>
      <c r="E478" s="103"/>
      <c r="F478" s="73"/>
      <c r="G478" s="137">
        <f>G477</f>
        <v>66</v>
      </c>
      <c r="H478" s="137">
        <f t="shared" ref="H478:V478" si="651">H477</f>
        <v>9.5</v>
      </c>
      <c r="I478" s="137">
        <f t="shared" si="651"/>
        <v>56.5</v>
      </c>
      <c r="J478" s="137">
        <f t="shared" si="651"/>
        <v>2</v>
      </c>
      <c r="K478" s="137">
        <f t="shared" si="651"/>
        <v>2</v>
      </c>
      <c r="L478" s="137">
        <f t="shared" si="651"/>
        <v>0</v>
      </c>
      <c r="M478" s="138">
        <f t="shared" si="651"/>
        <v>340</v>
      </c>
      <c r="N478" s="126">
        <f>N477</f>
        <v>0</v>
      </c>
      <c r="O478" s="126">
        <f t="shared" ref="O478" si="652">O477</f>
        <v>0</v>
      </c>
      <c r="P478" s="116">
        <f t="shared" ref="P478" si="653">P477</f>
        <v>0</v>
      </c>
      <c r="Q478" s="137">
        <f t="shared" si="651"/>
        <v>0</v>
      </c>
      <c r="R478" s="138">
        <f t="shared" si="651"/>
        <v>0</v>
      </c>
      <c r="S478" s="137">
        <f t="shared" si="651"/>
        <v>0</v>
      </c>
      <c r="T478" s="140">
        <f t="shared" si="651"/>
        <v>0</v>
      </c>
      <c r="U478" s="137">
        <f t="shared" si="651"/>
        <v>0</v>
      </c>
      <c r="V478" s="164">
        <f t="shared" si="651"/>
        <v>0</v>
      </c>
      <c r="W478" s="134"/>
    </row>
    <row r="479" spans="1:26" x14ac:dyDescent="0.3">
      <c r="B479" s="56">
        <v>418</v>
      </c>
      <c r="C479" s="13">
        <v>42361</v>
      </c>
      <c r="D479" s="49" t="s">
        <v>120</v>
      </c>
      <c r="E479" s="49" t="s">
        <v>120</v>
      </c>
      <c r="F479" s="29"/>
      <c r="G479" s="148"/>
      <c r="H479" s="37"/>
      <c r="I479" s="15"/>
      <c r="J479" s="11"/>
      <c r="K479" s="37"/>
      <c r="L479" s="37"/>
      <c r="M479" s="115">
        <f t="shared" si="609"/>
        <v>0</v>
      </c>
      <c r="N479" s="37"/>
      <c r="O479" s="37"/>
      <c r="P479" s="115"/>
      <c r="Q479" s="37"/>
      <c r="R479" s="115"/>
      <c r="S479" s="46"/>
      <c r="T479" s="121"/>
      <c r="U479" s="46"/>
      <c r="V479" s="163"/>
      <c r="W479" s="45"/>
      <c r="X479" s="102">
        <v>10</v>
      </c>
      <c r="Y479" s="145">
        <f t="shared" si="611"/>
        <v>1</v>
      </c>
      <c r="Z479" s="145">
        <f t="shared" si="610"/>
        <v>169</v>
      </c>
    </row>
    <row r="480" spans="1:26" x14ac:dyDescent="0.3">
      <c r="B480" s="58">
        <v>419</v>
      </c>
      <c r="C480" s="13">
        <v>42362</v>
      </c>
      <c r="D480" s="196" t="s">
        <v>60</v>
      </c>
      <c r="E480" s="197"/>
      <c r="F480" s="29"/>
      <c r="G480" s="148"/>
      <c r="H480" s="37"/>
      <c r="I480" s="15"/>
      <c r="J480" s="11"/>
      <c r="K480" s="37"/>
      <c r="L480" s="37"/>
      <c r="M480" s="115">
        <f t="shared" si="609"/>
        <v>0</v>
      </c>
      <c r="N480" s="37"/>
      <c r="O480" s="37"/>
      <c r="P480" s="115"/>
      <c r="Q480" s="37"/>
      <c r="R480" s="115"/>
      <c r="S480" s="46"/>
      <c r="T480" s="121"/>
      <c r="U480" s="46"/>
      <c r="V480" s="163"/>
      <c r="W480" s="45"/>
      <c r="X480" s="102"/>
      <c r="Y480" s="145"/>
      <c r="Z480" s="145">
        <f t="shared" si="610"/>
        <v>0</v>
      </c>
    </row>
    <row r="481" spans="1:26" x14ac:dyDescent="0.3">
      <c r="B481" s="56">
        <v>420</v>
      </c>
      <c r="C481" s="21">
        <v>42363</v>
      </c>
      <c r="D481" s="196" t="s">
        <v>203</v>
      </c>
      <c r="E481" s="197"/>
      <c r="F481" s="29"/>
      <c r="G481" s="148"/>
      <c r="H481" s="37"/>
      <c r="I481" s="15"/>
      <c r="J481" s="11"/>
      <c r="K481" s="37"/>
      <c r="L481" s="37"/>
      <c r="M481" s="115">
        <f t="shared" si="609"/>
        <v>0</v>
      </c>
      <c r="N481" s="37"/>
      <c r="O481" s="37"/>
      <c r="P481" s="115"/>
      <c r="Q481" s="37"/>
      <c r="R481" s="115"/>
      <c r="S481" s="46"/>
      <c r="T481" s="121"/>
      <c r="U481" s="46"/>
      <c r="V481" s="163"/>
      <c r="W481" s="45" t="s">
        <v>196</v>
      </c>
      <c r="X481" s="102">
        <v>0</v>
      </c>
      <c r="Y481" s="145"/>
      <c r="Z481" s="145">
        <f t="shared" si="610"/>
        <v>0</v>
      </c>
    </row>
    <row r="482" spans="1:26" x14ac:dyDescent="0.3">
      <c r="B482" s="58">
        <v>421</v>
      </c>
      <c r="C482" s="13">
        <v>42364</v>
      </c>
      <c r="D482" s="196" t="s">
        <v>203</v>
      </c>
      <c r="E482" s="197"/>
      <c r="F482" s="29"/>
      <c r="G482" s="148"/>
      <c r="H482" s="37"/>
      <c r="I482" s="15"/>
      <c r="J482" s="11"/>
      <c r="K482" s="37"/>
      <c r="L482" s="37"/>
      <c r="M482" s="115">
        <f t="shared" si="609"/>
        <v>0</v>
      </c>
      <c r="N482" s="37"/>
      <c r="O482" s="37"/>
      <c r="P482" s="115"/>
      <c r="Q482" s="37"/>
      <c r="R482" s="115"/>
      <c r="S482" s="46"/>
      <c r="T482" s="121"/>
      <c r="U482" s="46"/>
      <c r="V482" s="163"/>
      <c r="W482" s="45"/>
      <c r="X482" s="102">
        <v>0</v>
      </c>
      <c r="Y482" s="145"/>
      <c r="Z482" s="145">
        <f t="shared" si="610"/>
        <v>0</v>
      </c>
    </row>
    <row r="483" spans="1:26" x14ac:dyDescent="0.3">
      <c r="B483" s="56">
        <v>422</v>
      </c>
      <c r="C483" s="13">
        <v>42365</v>
      </c>
      <c r="D483" s="196" t="s">
        <v>203</v>
      </c>
      <c r="E483" s="197"/>
      <c r="F483" s="29"/>
      <c r="G483" s="148"/>
      <c r="H483" s="37"/>
      <c r="I483" s="15"/>
      <c r="J483" s="11"/>
      <c r="K483" s="37"/>
      <c r="L483" s="37"/>
      <c r="M483" s="115">
        <f t="shared" si="609"/>
        <v>0</v>
      </c>
      <c r="N483" s="37"/>
      <c r="O483" s="37"/>
      <c r="P483" s="115"/>
      <c r="Q483" s="37"/>
      <c r="R483" s="115"/>
      <c r="S483" s="46"/>
      <c r="T483" s="121"/>
      <c r="U483" s="46"/>
      <c r="V483" s="163"/>
      <c r="W483" s="45"/>
      <c r="X483" s="102">
        <v>0</v>
      </c>
      <c r="Y483" s="145"/>
      <c r="Z483" s="145">
        <f t="shared" si="610"/>
        <v>0</v>
      </c>
    </row>
    <row r="484" spans="1:26" x14ac:dyDescent="0.3">
      <c r="B484" s="58">
        <v>423</v>
      </c>
      <c r="C484" s="13">
        <v>42366</v>
      </c>
      <c r="D484" s="196" t="s">
        <v>60</v>
      </c>
      <c r="E484" s="197"/>
      <c r="F484" s="29"/>
      <c r="G484" s="148"/>
      <c r="H484" s="37"/>
      <c r="I484" s="15"/>
      <c r="J484" s="11"/>
      <c r="K484" s="37"/>
      <c r="L484" s="37"/>
      <c r="M484" s="115">
        <f t="shared" si="609"/>
        <v>0</v>
      </c>
      <c r="N484" s="37"/>
      <c r="O484" s="37"/>
      <c r="P484" s="115"/>
      <c r="Q484" s="37"/>
      <c r="R484" s="115"/>
      <c r="S484" s="46"/>
      <c r="T484" s="121"/>
      <c r="U484" s="46"/>
      <c r="V484" s="163"/>
      <c r="W484" s="45"/>
      <c r="X484" s="102"/>
      <c r="Y484" s="145"/>
      <c r="Z484" s="145">
        <f t="shared" si="610"/>
        <v>0</v>
      </c>
    </row>
    <row r="485" spans="1:26" x14ac:dyDescent="0.3">
      <c r="B485" s="56">
        <v>424</v>
      </c>
      <c r="C485" s="13">
        <v>42367</v>
      </c>
      <c r="D485" s="47" t="s">
        <v>84</v>
      </c>
      <c r="E485" s="47" t="s">
        <v>84</v>
      </c>
      <c r="F485" s="27"/>
      <c r="G485" s="148">
        <v>10</v>
      </c>
      <c r="H485" s="37">
        <f t="shared" si="566"/>
        <v>1.5</v>
      </c>
      <c r="I485" s="15">
        <f t="shared" si="605"/>
        <v>8.5</v>
      </c>
      <c r="J485" s="11">
        <f t="shared" si="606"/>
        <v>0.5</v>
      </c>
      <c r="K485" s="37">
        <f t="shared" si="607"/>
        <v>0.5</v>
      </c>
      <c r="L485" s="37">
        <f t="shared" si="608"/>
        <v>0</v>
      </c>
      <c r="M485" s="115">
        <f t="shared" si="609"/>
        <v>85</v>
      </c>
      <c r="N485" s="37"/>
      <c r="O485" s="37"/>
      <c r="P485" s="115"/>
      <c r="Q485" s="37"/>
      <c r="R485" s="115"/>
      <c r="S485" s="46"/>
      <c r="T485" s="121"/>
      <c r="U485" s="46"/>
      <c r="V485" s="163"/>
      <c r="W485" s="45"/>
      <c r="X485" s="102">
        <v>10</v>
      </c>
      <c r="Y485" s="145">
        <f t="shared" si="611"/>
        <v>1</v>
      </c>
      <c r="Z485" s="145">
        <f t="shared" si="610"/>
        <v>169</v>
      </c>
    </row>
    <row r="486" spans="1:26" x14ac:dyDescent="0.3">
      <c r="B486" s="58">
        <v>425</v>
      </c>
      <c r="C486" s="13">
        <v>42368</v>
      </c>
      <c r="D486" s="47" t="s">
        <v>84</v>
      </c>
      <c r="E486" s="47" t="s">
        <v>84</v>
      </c>
      <c r="F486" s="27"/>
      <c r="G486" s="148">
        <v>10</v>
      </c>
      <c r="H486" s="37">
        <f t="shared" si="566"/>
        <v>1.5</v>
      </c>
      <c r="I486" s="15">
        <f t="shared" si="605"/>
        <v>8.5</v>
      </c>
      <c r="J486" s="11">
        <f t="shared" si="606"/>
        <v>0.5</v>
      </c>
      <c r="K486" s="37">
        <f t="shared" si="607"/>
        <v>0.5</v>
      </c>
      <c r="L486" s="37">
        <f t="shared" si="608"/>
        <v>0</v>
      </c>
      <c r="M486" s="115">
        <f t="shared" si="609"/>
        <v>85</v>
      </c>
      <c r="N486" s="37"/>
      <c r="O486" s="37"/>
      <c r="P486" s="115"/>
      <c r="Q486" s="37"/>
      <c r="R486" s="115"/>
      <c r="S486" s="46"/>
      <c r="T486" s="121"/>
      <c r="U486" s="46"/>
      <c r="V486" s="163"/>
      <c r="W486" s="45"/>
      <c r="X486" s="102">
        <v>10</v>
      </c>
      <c r="Y486" s="145">
        <f t="shared" si="611"/>
        <v>1</v>
      </c>
      <c r="Z486" s="145">
        <f t="shared" si="610"/>
        <v>169</v>
      </c>
    </row>
    <row r="487" spans="1:26" ht="16.8" thickBot="1" x14ac:dyDescent="0.35">
      <c r="B487" s="194">
        <v>426</v>
      </c>
      <c r="C487" s="13">
        <v>42369</v>
      </c>
      <c r="D487" s="32" t="s">
        <v>120</v>
      </c>
      <c r="E487" s="32" t="s">
        <v>120</v>
      </c>
      <c r="F487" s="29"/>
      <c r="G487" s="148"/>
      <c r="H487" s="37"/>
      <c r="I487" s="15"/>
      <c r="J487" s="11"/>
      <c r="K487" s="37"/>
      <c r="L487" s="37"/>
      <c r="M487" s="115">
        <f t="shared" si="609"/>
        <v>0</v>
      </c>
      <c r="N487" s="37"/>
      <c r="O487" s="37"/>
      <c r="P487" s="115"/>
      <c r="Q487" s="37"/>
      <c r="R487" s="115"/>
      <c r="S487" s="46"/>
      <c r="T487" s="121"/>
      <c r="U487" s="46"/>
      <c r="V487" s="163"/>
      <c r="W487" s="45"/>
      <c r="X487" s="102">
        <v>9</v>
      </c>
      <c r="Y487" s="145">
        <f t="shared" si="611"/>
        <v>0.5</v>
      </c>
      <c r="Z487" s="145">
        <f t="shared" si="610"/>
        <v>85</v>
      </c>
    </row>
    <row r="488" spans="1:26" x14ac:dyDescent="0.3">
      <c r="A488" s="7"/>
      <c r="B488" s="195"/>
      <c r="C488" s="82" t="s">
        <v>207</v>
      </c>
      <c r="D488" s="103"/>
      <c r="E488" s="103"/>
      <c r="F488" s="73"/>
      <c r="G488" s="134">
        <f>SUM(G479:G487)</f>
        <v>20</v>
      </c>
      <c r="H488" s="134">
        <f t="shared" ref="H488:V488" si="654">SUM(H479:H487)</f>
        <v>3</v>
      </c>
      <c r="I488" s="134">
        <f t="shared" si="654"/>
        <v>17</v>
      </c>
      <c r="J488" s="134">
        <f t="shared" si="654"/>
        <v>1</v>
      </c>
      <c r="K488" s="134">
        <f t="shared" si="654"/>
        <v>1</v>
      </c>
      <c r="L488" s="134">
        <f t="shared" si="654"/>
        <v>0</v>
      </c>
      <c r="M488" s="136">
        <f t="shared" si="654"/>
        <v>170</v>
      </c>
      <c r="N488" s="126">
        <f t="shared" ref="N488:P488" si="655">SUM(N474:N487)</f>
        <v>0</v>
      </c>
      <c r="O488" s="126">
        <f t="shared" si="655"/>
        <v>0</v>
      </c>
      <c r="P488" s="116">
        <f t="shared" si="655"/>
        <v>0</v>
      </c>
      <c r="Q488" s="134">
        <f t="shared" si="654"/>
        <v>0</v>
      </c>
      <c r="R488" s="136">
        <f t="shared" si="654"/>
        <v>0</v>
      </c>
      <c r="S488" s="134">
        <f t="shared" si="654"/>
        <v>0</v>
      </c>
      <c r="T488" s="139">
        <f t="shared" si="654"/>
        <v>0</v>
      </c>
      <c r="U488" s="134">
        <f t="shared" si="654"/>
        <v>0</v>
      </c>
      <c r="V488" s="164">
        <f t="shared" si="654"/>
        <v>0</v>
      </c>
      <c r="W488" s="134" t="s">
        <v>368</v>
      </c>
    </row>
    <row r="489" spans="1:26" x14ac:dyDescent="0.3">
      <c r="A489" s="7"/>
      <c r="B489" s="194"/>
      <c r="C489" s="82" t="s">
        <v>380</v>
      </c>
      <c r="D489" s="103"/>
      <c r="E489" s="103"/>
      <c r="F489" s="73"/>
      <c r="G489" s="134">
        <f>G488</f>
        <v>20</v>
      </c>
      <c r="H489" s="134">
        <f t="shared" ref="H489:V489" si="656">H488</f>
        <v>3</v>
      </c>
      <c r="I489" s="134">
        <f t="shared" si="656"/>
        <v>17</v>
      </c>
      <c r="J489" s="134">
        <f t="shared" si="656"/>
        <v>1</v>
      </c>
      <c r="K489" s="134">
        <f t="shared" si="656"/>
        <v>1</v>
      </c>
      <c r="L489" s="134">
        <f t="shared" si="656"/>
        <v>0</v>
      </c>
      <c r="M489" s="136">
        <f t="shared" si="656"/>
        <v>170</v>
      </c>
      <c r="N489" s="126">
        <f>N488</f>
        <v>0</v>
      </c>
      <c r="O489" s="126">
        <f t="shared" ref="O489" si="657">O488</f>
        <v>0</v>
      </c>
      <c r="P489" s="116">
        <f t="shared" ref="P489" si="658">P488</f>
        <v>0</v>
      </c>
      <c r="Q489" s="134">
        <f t="shared" si="656"/>
        <v>0</v>
      </c>
      <c r="R489" s="136">
        <f t="shared" si="656"/>
        <v>0</v>
      </c>
      <c r="S489" s="134">
        <f t="shared" si="656"/>
        <v>0</v>
      </c>
      <c r="T489" s="139">
        <f t="shared" si="656"/>
        <v>0</v>
      </c>
      <c r="U489" s="134">
        <f t="shared" si="656"/>
        <v>0</v>
      </c>
      <c r="V489" s="164">
        <f t="shared" si="656"/>
        <v>0</v>
      </c>
      <c r="W489" s="134"/>
    </row>
    <row r="490" spans="1:26" s="151" customFormat="1" ht="16.8" thickBot="1" x14ac:dyDescent="0.35">
      <c r="A490" s="31"/>
      <c r="B490" s="194"/>
      <c r="C490" s="192" t="s">
        <v>434</v>
      </c>
      <c r="D490" s="168"/>
      <c r="E490" s="168"/>
      <c r="F490" s="169"/>
      <c r="G490" s="165">
        <f>G489+G478+G462+G446+G430+G414+G398+G382+G366+G350+G334+G318+G302+G286+G270+G254+G238+G222+G206+G190+G174+G158+G142+G126+G110+G94+G78+G62+G46+G30+G14</f>
        <v>2848</v>
      </c>
      <c r="H490" s="165">
        <f t="shared" ref="H490:V490" si="659">H489+H478+H462+H446+H430+H414+H398+H382+H366+H350+H334+H318+H302+H286+H270+H254+H238+H222+H206+H190+H174+H158+H142+H126+H110+H94+H78+H62+H46+H30+H14</f>
        <v>394</v>
      </c>
      <c r="I490" s="165">
        <f t="shared" si="659"/>
        <v>2449</v>
      </c>
      <c r="J490" s="165">
        <f t="shared" si="659"/>
        <v>154.5</v>
      </c>
      <c r="K490" s="165">
        <f t="shared" si="659"/>
        <v>152</v>
      </c>
      <c r="L490" s="165">
        <f t="shared" si="659"/>
        <v>2.5</v>
      </c>
      <c r="M490" s="170">
        <f t="shared" si="659"/>
        <v>27034</v>
      </c>
      <c r="N490" s="170">
        <f t="shared" si="659"/>
        <v>55</v>
      </c>
      <c r="O490" s="170">
        <f t="shared" si="659"/>
        <v>118.5</v>
      </c>
      <c r="P490" s="170">
        <f t="shared" si="659"/>
        <v>12749</v>
      </c>
      <c r="Q490" s="165">
        <f t="shared" si="659"/>
        <v>7</v>
      </c>
      <c r="R490" s="170">
        <f t="shared" si="659"/>
        <v>4064</v>
      </c>
      <c r="S490" s="165">
        <f t="shared" si="659"/>
        <v>19</v>
      </c>
      <c r="T490" s="170">
        <f t="shared" si="659"/>
        <v>22711</v>
      </c>
      <c r="U490" s="165">
        <f t="shared" si="659"/>
        <v>8</v>
      </c>
      <c r="V490" s="170">
        <f t="shared" si="659"/>
        <v>9665</v>
      </c>
      <c r="W490" s="165">
        <v>76223</v>
      </c>
    </row>
    <row r="491" spans="1:26" s="151" customFormat="1" ht="16.8" thickBot="1" x14ac:dyDescent="0.35">
      <c r="A491" s="31"/>
      <c r="B491" s="152" t="s">
        <v>452</v>
      </c>
      <c r="C491" s="193"/>
      <c r="D491" s="171"/>
      <c r="E491" s="171"/>
      <c r="F491" s="172"/>
      <c r="G491" s="173"/>
      <c r="H491" s="173"/>
      <c r="I491" s="173"/>
      <c r="J491" s="173"/>
      <c r="K491" s="173"/>
      <c r="L491" s="173"/>
      <c r="M491" s="174">
        <v>27034</v>
      </c>
      <c r="N491" s="173"/>
      <c r="O491" s="173"/>
      <c r="P491" s="174">
        <v>12749</v>
      </c>
      <c r="Q491" s="173"/>
      <c r="R491" s="174">
        <v>4064</v>
      </c>
      <c r="S491" s="173"/>
      <c r="T491" s="175">
        <v>22711</v>
      </c>
      <c r="U491" s="173"/>
      <c r="V491" s="176">
        <v>9665</v>
      </c>
      <c r="W491" s="167">
        <f>SUM(M491+P491+R491+T491+V491)</f>
        <v>76223</v>
      </c>
    </row>
  </sheetData>
  <autoFilter ref="A1:AA491"/>
  <mergeCells count="90">
    <mergeCell ref="D60:E60"/>
    <mergeCell ref="A4:A7"/>
    <mergeCell ref="A40:A43"/>
    <mergeCell ref="D44:E44"/>
    <mergeCell ref="D52:E52"/>
    <mergeCell ref="D53:E53"/>
    <mergeCell ref="D58:E58"/>
    <mergeCell ref="D59:E59"/>
    <mergeCell ref="A108:A113"/>
    <mergeCell ref="D64:E64"/>
    <mergeCell ref="A73:A76"/>
    <mergeCell ref="D80:E80"/>
    <mergeCell ref="D87:E87"/>
    <mergeCell ref="D88:E88"/>
    <mergeCell ref="D95:E95"/>
    <mergeCell ref="D131:E131"/>
    <mergeCell ref="D96:E96"/>
    <mergeCell ref="D97:E97"/>
    <mergeCell ref="D98:E98"/>
    <mergeCell ref="D99:E99"/>
    <mergeCell ref="D102:E102"/>
    <mergeCell ref="D124:E124"/>
    <mergeCell ref="D127:E127"/>
    <mergeCell ref="D128:E128"/>
    <mergeCell ref="D129:E129"/>
    <mergeCell ref="D130:E130"/>
    <mergeCell ref="A179:A182"/>
    <mergeCell ref="D200:E200"/>
    <mergeCell ref="D132:E132"/>
    <mergeCell ref="D135:E135"/>
    <mergeCell ref="D143:E143"/>
    <mergeCell ref="A144:A147"/>
    <mergeCell ref="D145:E145"/>
    <mergeCell ref="D146:E146"/>
    <mergeCell ref="D147:E147"/>
    <mergeCell ref="D225:E225"/>
    <mergeCell ref="D148:E148"/>
    <mergeCell ref="D149:E149"/>
    <mergeCell ref="D160:E160"/>
    <mergeCell ref="D161:E161"/>
    <mergeCell ref="D213:E213"/>
    <mergeCell ref="A214:A217"/>
    <mergeCell ref="D219:E219"/>
    <mergeCell ref="D220:E220"/>
    <mergeCell ref="D223:E223"/>
    <mergeCell ref="D311:E311"/>
    <mergeCell ref="D228:E228"/>
    <mergeCell ref="D236:E236"/>
    <mergeCell ref="D240:E240"/>
    <mergeCell ref="A248:A251"/>
    <mergeCell ref="D267:E267"/>
    <mergeCell ref="D268:E268"/>
    <mergeCell ref="D271:E271"/>
    <mergeCell ref="D272:E272"/>
    <mergeCell ref="D273:E273"/>
    <mergeCell ref="A281:A282"/>
    <mergeCell ref="D300:E300"/>
    <mergeCell ref="D379:E379"/>
    <mergeCell ref="A319:A322"/>
    <mergeCell ref="D319:E319"/>
    <mergeCell ref="D322:E322"/>
    <mergeCell ref="D335:E335"/>
    <mergeCell ref="D340:E340"/>
    <mergeCell ref="D342:E342"/>
    <mergeCell ref="D347:E347"/>
    <mergeCell ref="A352:A355"/>
    <mergeCell ref="D374:E374"/>
    <mergeCell ref="D375:E375"/>
    <mergeCell ref="D376:E376"/>
    <mergeCell ref="D468:E468"/>
    <mergeCell ref="D380:E380"/>
    <mergeCell ref="A386:A389"/>
    <mergeCell ref="D391:E391"/>
    <mergeCell ref="D399:E399"/>
    <mergeCell ref="D403:E403"/>
    <mergeCell ref="A421:A424"/>
    <mergeCell ref="D444:E444"/>
    <mergeCell ref="A455:A458"/>
    <mergeCell ref="D459:E459"/>
    <mergeCell ref="D463:E463"/>
    <mergeCell ref="D467:E467"/>
    <mergeCell ref="D482:E482"/>
    <mergeCell ref="D483:E483"/>
    <mergeCell ref="D484:E484"/>
    <mergeCell ref="D469:E469"/>
    <mergeCell ref="D470:E470"/>
    <mergeCell ref="D471:E471"/>
    <mergeCell ref="D476:E476"/>
    <mergeCell ref="D480:E480"/>
    <mergeCell ref="D481:E481"/>
  </mergeCells>
  <phoneticPr fontId="1" type="noConversion"/>
  <pageMargins left="0.25" right="0.25" top="0.75" bottom="0.75" header="0.3" footer="0.3"/>
  <pageSetup paperSize="9" scale="56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2"/>
  <sheetViews>
    <sheetView topLeftCell="B1" zoomScale="85" zoomScaleNormal="85" zoomScaleSheetLayoutView="86" workbookViewId="0">
      <pane ySplit="1" topLeftCell="A824" activePane="bottomLeft" state="frozen"/>
      <selection pane="bottomLeft" activeCell="W982" sqref="W982"/>
    </sheetView>
  </sheetViews>
  <sheetFormatPr defaultRowHeight="16.2" x14ac:dyDescent="0.3"/>
  <cols>
    <col min="1" max="2" width="10.6640625" style="129" customWidth="1"/>
    <col min="3" max="3" width="25.44140625" style="129" customWidth="1"/>
    <col min="4" max="4" width="12.21875" style="129" customWidth="1"/>
    <col min="5" max="5" width="12.88671875" style="129" customWidth="1"/>
    <col min="6" max="6" width="10.44140625" style="129" customWidth="1"/>
    <col min="7" max="8" width="11.21875" style="129" customWidth="1"/>
    <col min="9" max="9" width="8.77734375" style="129" customWidth="1"/>
    <col min="10" max="10" width="7.21875" style="129" customWidth="1"/>
    <col min="11" max="11" width="8.6640625" style="129" customWidth="1"/>
    <col min="12" max="12" width="9.109375" style="129" customWidth="1"/>
    <col min="13" max="13" width="10.88671875" style="129" customWidth="1"/>
    <col min="14" max="15" width="8.44140625" style="129" customWidth="1"/>
    <col min="16" max="16" width="11" style="129" customWidth="1"/>
    <col min="17" max="17" width="8.44140625" style="129" customWidth="1"/>
    <col min="18" max="18" width="11.77734375" style="129" customWidth="1"/>
    <col min="19" max="19" width="7.44140625" style="129" customWidth="1"/>
    <col min="20" max="20" width="10.6640625" style="129" customWidth="1"/>
    <col min="21" max="21" width="8.77734375" style="129" customWidth="1"/>
    <col min="22" max="22" width="10.6640625" style="129" customWidth="1"/>
    <col min="23" max="23" width="13.6640625" style="129" customWidth="1"/>
    <col min="24" max="16384" width="8.88671875" style="129"/>
  </cols>
  <sheetData>
    <row r="1" spans="1:23" ht="114" thickBot="1" x14ac:dyDescent="0.35">
      <c r="A1" s="7" t="s">
        <v>0</v>
      </c>
      <c r="B1" s="1" t="s">
        <v>6</v>
      </c>
      <c r="C1" s="2" t="s">
        <v>1</v>
      </c>
      <c r="D1" s="2" t="s">
        <v>7</v>
      </c>
      <c r="E1" s="2" t="s">
        <v>8</v>
      </c>
      <c r="F1" s="3" t="s">
        <v>9</v>
      </c>
      <c r="G1" s="4" t="s">
        <v>23</v>
      </c>
      <c r="H1" s="4" t="s">
        <v>444</v>
      </c>
      <c r="I1" s="5" t="s">
        <v>31</v>
      </c>
      <c r="J1" s="5" t="s">
        <v>364</v>
      </c>
      <c r="K1" s="5" t="s">
        <v>259</v>
      </c>
      <c r="L1" s="5" t="s">
        <v>24</v>
      </c>
      <c r="M1" s="6" t="s">
        <v>12</v>
      </c>
      <c r="N1" s="5" t="s">
        <v>441</v>
      </c>
      <c r="O1" s="5" t="s">
        <v>442</v>
      </c>
      <c r="P1" s="114" t="s">
        <v>443</v>
      </c>
      <c r="Q1" s="5" t="s">
        <v>362</v>
      </c>
      <c r="R1" s="5" t="s">
        <v>363</v>
      </c>
      <c r="S1" s="5" t="s">
        <v>361</v>
      </c>
      <c r="T1" s="5" t="s">
        <v>358</v>
      </c>
      <c r="U1" s="5" t="s">
        <v>359</v>
      </c>
      <c r="V1" s="5" t="s">
        <v>360</v>
      </c>
      <c r="W1" s="162" t="s">
        <v>2</v>
      </c>
    </row>
    <row r="2" spans="1:23" x14ac:dyDescent="0.3">
      <c r="A2" s="25" t="s">
        <v>13</v>
      </c>
      <c r="B2" s="8">
        <v>1</v>
      </c>
      <c r="C2" s="9">
        <v>42370</v>
      </c>
      <c r="D2" s="27" t="s">
        <v>34</v>
      </c>
      <c r="E2" s="27">
        <v>0.83129629629629631</v>
      </c>
      <c r="F2" s="27"/>
      <c r="G2" s="37">
        <v>10</v>
      </c>
      <c r="H2" s="37">
        <f>IF(G2&gt;=9,1.5,0.5)</f>
        <v>1.5</v>
      </c>
      <c r="I2" s="11">
        <f>IF((G2="？"),"?",(G2-H2))</f>
        <v>8.5</v>
      </c>
      <c r="J2" s="11">
        <f>IF(I2-8&lt;0,0,(I2-8))</f>
        <v>0.5</v>
      </c>
      <c r="K2" s="37">
        <f>IF(2&lt;J2,2,J2)</f>
        <v>0.5</v>
      </c>
      <c r="L2" s="10">
        <f>J2-K2</f>
        <v>0</v>
      </c>
      <c r="M2" s="37">
        <f>ROUND(131*4/3*K2+131*5/3*L2,0)</f>
        <v>87</v>
      </c>
      <c r="N2" s="37"/>
      <c r="O2" s="37"/>
      <c r="P2" s="37"/>
      <c r="Q2" s="37"/>
      <c r="R2" s="37"/>
      <c r="S2" s="11"/>
      <c r="T2" s="11"/>
      <c r="U2" s="10"/>
      <c r="V2" s="161"/>
      <c r="W2" s="11" t="s">
        <v>414</v>
      </c>
    </row>
    <row r="3" spans="1:23" x14ac:dyDescent="0.3">
      <c r="A3" s="7" t="s">
        <v>39</v>
      </c>
      <c r="B3" s="12">
        <v>2</v>
      </c>
      <c r="C3" s="9">
        <v>42371</v>
      </c>
      <c r="D3" s="34">
        <v>0.47247685185185184</v>
      </c>
      <c r="E3" s="35">
        <v>0.81584490740740734</v>
      </c>
      <c r="F3" s="27">
        <f>E3-D3</f>
        <v>0.3433680555555555</v>
      </c>
      <c r="G3" s="15">
        <v>8</v>
      </c>
      <c r="H3" s="37">
        <f t="shared" ref="H3:H12" si="0">IF(G3&gt;=9,1.5,0.5)</f>
        <v>0.5</v>
      </c>
      <c r="I3" s="15">
        <f t="shared" ref="I3:I12" si="1">IF((G3="？"),"?",(G3-H3))</f>
        <v>7.5</v>
      </c>
      <c r="J3" s="11">
        <f t="shared" ref="J3:J12" si="2">IF(I3-8&lt;0,0,(I3-8))</f>
        <v>0</v>
      </c>
      <c r="K3" s="37">
        <f t="shared" ref="K3:K12" si="3">IF(2&lt;J3,2,J3)</f>
        <v>0</v>
      </c>
      <c r="L3" s="16">
        <f t="shared" ref="L3:L12" si="4">J3-K3</f>
        <v>0</v>
      </c>
      <c r="M3" s="37">
        <f t="shared" ref="M3:M12" si="5">ROUND(131*4/3*K3+131*5/3*L3,0)</f>
        <v>0</v>
      </c>
      <c r="N3" s="37"/>
      <c r="O3" s="37"/>
      <c r="P3" s="37"/>
      <c r="Q3" s="37"/>
      <c r="R3" s="37"/>
      <c r="S3" s="15"/>
      <c r="T3" s="15"/>
      <c r="U3" s="16"/>
      <c r="V3" s="51"/>
      <c r="W3" s="153"/>
    </row>
    <row r="4" spans="1:23" x14ac:dyDescent="0.3">
      <c r="A4" s="7" t="s">
        <v>263</v>
      </c>
      <c r="B4" s="12">
        <v>3</v>
      </c>
      <c r="C4" s="13">
        <v>42372</v>
      </c>
      <c r="D4" s="27" t="s">
        <v>34</v>
      </c>
      <c r="E4" s="35">
        <v>0.87884259259259256</v>
      </c>
      <c r="F4" s="27"/>
      <c r="G4" s="37">
        <v>9</v>
      </c>
      <c r="H4" s="37">
        <f t="shared" si="0"/>
        <v>1.5</v>
      </c>
      <c r="I4" s="15">
        <f t="shared" si="1"/>
        <v>7.5</v>
      </c>
      <c r="J4" s="11">
        <f t="shared" si="2"/>
        <v>0</v>
      </c>
      <c r="K4" s="37">
        <f t="shared" si="3"/>
        <v>0</v>
      </c>
      <c r="L4" s="16">
        <f t="shared" si="4"/>
        <v>0</v>
      </c>
      <c r="M4" s="37">
        <f t="shared" si="5"/>
        <v>0</v>
      </c>
      <c r="N4" s="37"/>
      <c r="O4" s="37"/>
      <c r="P4" s="37"/>
      <c r="Q4" s="37"/>
      <c r="R4" s="37"/>
      <c r="S4" s="15"/>
      <c r="T4" s="15"/>
      <c r="U4" s="16"/>
      <c r="V4" s="15"/>
      <c r="W4" s="15"/>
    </row>
    <row r="5" spans="1:23" x14ac:dyDescent="0.3">
      <c r="A5" s="7" t="s">
        <v>33</v>
      </c>
      <c r="B5" s="12">
        <v>4</v>
      </c>
      <c r="C5" s="13">
        <v>42373</v>
      </c>
      <c r="D5" s="34">
        <v>0.46559027777777778</v>
      </c>
      <c r="E5" s="27" t="s">
        <v>34</v>
      </c>
      <c r="F5" s="27"/>
      <c r="G5" s="37">
        <v>10</v>
      </c>
      <c r="H5" s="37">
        <f t="shared" si="0"/>
        <v>1.5</v>
      </c>
      <c r="I5" s="15">
        <f t="shared" si="1"/>
        <v>8.5</v>
      </c>
      <c r="J5" s="11">
        <f t="shared" si="2"/>
        <v>0.5</v>
      </c>
      <c r="K5" s="37">
        <f t="shared" si="3"/>
        <v>0.5</v>
      </c>
      <c r="L5" s="16">
        <f t="shared" si="4"/>
        <v>0</v>
      </c>
      <c r="M5" s="37">
        <f t="shared" si="5"/>
        <v>87</v>
      </c>
      <c r="N5" s="37"/>
      <c r="O5" s="37"/>
      <c r="P5" s="37"/>
      <c r="Q5" s="37"/>
      <c r="R5" s="37"/>
      <c r="S5" s="15"/>
      <c r="T5" s="15"/>
      <c r="U5" s="16"/>
      <c r="V5" s="15"/>
      <c r="W5" s="15"/>
    </row>
    <row r="6" spans="1:23" x14ac:dyDescent="0.3">
      <c r="A6" s="7" t="s">
        <v>36</v>
      </c>
      <c r="B6" s="12">
        <v>5</v>
      </c>
      <c r="C6" s="13">
        <v>42374</v>
      </c>
      <c r="D6" s="36">
        <v>0.46372685185185186</v>
      </c>
      <c r="E6" s="36">
        <v>0.90925925925925932</v>
      </c>
      <c r="F6" s="27">
        <f>E6-D6</f>
        <v>0.44553240740740746</v>
      </c>
      <c r="G6" s="15">
        <v>10.5</v>
      </c>
      <c r="H6" s="37">
        <f t="shared" si="0"/>
        <v>1.5</v>
      </c>
      <c r="I6" s="15">
        <f t="shared" si="1"/>
        <v>9</v>
      </c>
      <c r="J6" s="11">
        <f t="shared" si="2"/>
        <v>1</v>
      </c>
      <c r="K6" s="37">
        <f t="shared" si="3"/>
        <v>1</v>
      </c>
      <c r="L6" s="16">
        <f t="shared" si="4"/>
        <v>0</v>
      </c>
      <c r="M6" s="37">
        <f t="shared" si="5"/>
        <v>175</v>
      </c>
      <c r="N6" s="37">
        <v>1</v>
      </c>
      <c r="O6" s="37">
        <v>0</v>
      </c>
      <c r="P6" s="37">
        <f>ROUND(N6*4/3*131+O6*5/3*131,0)</f>
        <v>175</v>
      </c>
      <c r="Q6" s="37"/>
      <c r="R6" s="37"/>
      <c r="S6" s="15"/>
      <c r="T6" s="15"/>
      <c r="U6" s="16"/>
      <c r="V6" s="15"/>
      <c r="W6" s="153"/>
    </row>
    <row r="7" spans="1:23" x14ac:dyDescent="0.3">
      <c r="B7" s="12">
        <v>6</v>
      </c>
      <c r="C7" s="13">
        <v>42375</v>
      </c>
      <c r="D7" s="27" t="s">
        <v>34</v>
      </c>
      <c r="E7" s="34">
        <v>0.84021990740740737</v>
      </c>
      <c r="F7" s="27"/>
      <c r="G7" s="37">
        <v>9</v>
      </c>
      <c r="H7" s="37">
        <f t="shared" si="0"/>
        <v>1.5</v>
      </c>
      <c r="I7" s="15">
        <f t="shared" si="1"/>
        <v>7.5</v>
      </c>
      <c r="J7" s="11">
        <f t="shared" si="2"/>
        <v>0</v>
      </c>
      <c r="K7" s="37">
        <f t="shared" si="3"/>
        <v>0</v>
      </c>
      <c r="L7" s="16">
        <f t="shared" si="4"/>
        <v>0</v>
      </c>
      <c r="M7" s="37">
        <f t="shared" si="5"/>
        <v>0</v>
      </c>
      <c r="N7" s="37">
        <v>2</v>
      </c>
      <c r="O7" s="37">
        <v>5.5</v>
      </c>
      <c r="P7" s="37">
        <f t="shared" ref="P7:P8" si="6">ROUND(N7*4/3*131+O7*5/3*131,0)</f>
        <v>1550</v>
      </c>
      <c r="Q7" s="37"/>
      <c r="R7" s="37"/>
      <c r="S7" s="15"/>
      <c r="T7" s="15"/>
      <c r="U7" s="16"/>
      <c r="V7" s="15"/>
      <c r="W7" s="15"/>
    </row>
    <row r="8" spans="1:23" x14ac:dyDescent="0.3">
      <c r="B8" s="12">
        <v>7</v>
      </c>
      <c r="C8" s="13">
        <v>42376</v>
      </c>
      <c r="D8" s="34">
        <v>0.46394675925925927</v>
      </c>
      <c r="E8" s="27" t="s">
        <v>34</v>
      </c>
      <c r="F8" s="27"/>
      <c r="G8" s="37">
        <v>9</v>
      </c>
      <c r="H8" s="37">
        <f t="shared" si="0"/>
        <v>1.5</v>
      </c>
      <c r="I8" s="15">
        <f t="shared" si="1"/>
        <v>7.5</v>
      </c>
      <c r="J8" s="11">
        <f t="shared" si="2"/>
        <v>0</v>
      </c>
      <c r="K8" s="37">
        <f t="shared" si="3"/>
        <v>0</v>
      </c>
      <c r="L8" s="16">
        <f t="shared" si="4"/>
        <v>0</v>
      </c>
      <c r="M8" s="37">
        <f t="shared" si="5"/>
        <v>0</v>
      </c>
      <c r="N8" s="37">
        <v>2</v>
      </c>
      <c r="O8" s="37">
        <v>5.5</v>
      </c>
      <c r="P8" s="37">
        <f t="shared" si="6"/>
        <v>1550</v>
      </c>
      <c r="Q8" s="37"/>
      <c r="R8" s="37"/>
      <c r="S8" s="15"/>
      <c r="T8" s="15"/>
      <c r="U8" s="16"/>
      <c r="V8" s="15"/>
      <c r="W8" s="15"/>
    </row>
    <row r="9" spans="1:23" x14ac:dyDescent="0.3">
      <c r="B9" s="111"/>
      <c r="C9" s="71" t="s">
        <v>3</v>
      </c>
      <c r="D9" s="23"/>
      <c r="E9" s="24"/>
      <c r="F9" s="71"/>
      <c r="G9" s="72">
        <f>SUM(G2:G8)</f>
        <v>65.5</v>
      </c>
      <c r="H9" s="72">
        <f>SUM(H2:H8)</f>
        <v>9.5</v>
      </c>
      <c r="I9" s="72">
        <f t="shared" ref="I9:V9" si="7">SUM(I2:I8)</f>
        <v>56</v>
      </c>
      <c r="J9" s="72">
        <f t="shared" si="7"/>
        <v>2</v>
      </c>
      <c r="K9" s="72">
        <f t="shared" si="7"/>
        <v>2</v>
      </c>
      <c r="L9" s="72">
        <f t="shared" si="7"/>
        <v>0</v>
      </c>
      <c r="M9" s="72">
        <f t="shared" si="7"/>
        <v>349</v>
      </c>
      <c r="N9" s="72">
        <f t="shared" si="7"/>
        <v>5</v>
      </c>
      <c r="O9" s="72">
        <f t="shared" si="7"/>
        <v>11</v>
      </c>
      <c r="P9" s="72">
        <f t="shared" si="7"/>
        <v>3275</v>
      </c>
      <c r="Q9" s="72">
        <f t="shared" si="7"/>
        <v>0</v>
      </c>
      <c r="R9" s="72">
        <f t="shared" si="7"/>
        <v>0</v>
      </c>
      <c r="S9" s="72">
        <f t="shared" si="7"/>
        <v>0</v>
      </c>
      <c r="T9" s="72">
        <f t="shared" si="7"/>
        <v>0</v>
      </c>
      <c r="U9" s="72">
        <f t="shared" si="7"/>
        <v>0</v>
      </c>
      <c r="V9" s="72">
        <f t="shared" si="7"/>
        <v>0</v>
      </c>
      <c r="W9" s="72"/>
    </row>
    <row r="10" spans="1:23" ht="16.95" customHeight="1" x14ac:dyDescent="0.3">
      <c r="B10" s="12">
        <v>8</v>
      </c>
      <c r="C10" s="13">
        <v>42377</v>
      </c>
      <c r="D10" s="127" t="s">
        <v>35</v>
      </c>
      <c r="E10" s="127"/>
      <c r="F10" s="27"/>
      <c r="G10" s="15"/>
      <c r="H10" s="37"/>
      <c r="I10" s="15"/>
      <c r="J10" s="11"/>
      <c r="K10" s="37"/>
      <c r="L10" s="16"/>
      <c r="M10" s="37">
        <f t="shared" si="5"/>
        <v>0</v>
      </c>
      <c r="N10" s="37"/>
      <c r="O10" s="37"/>
      <c r="P10" s="37"/>
      <c r="Q10" s="37"/>
      <c r="R10" s="37"/>
      <c r="S10" s="15"/>
      <c r="T10" s="15"/>
      <c r="U10" s="16"/>
      <c r="V10" s="15"/>
      <c r="W10" s="15"/>
    </row>
    <row r="11" spans="1:23" ht="16.95" customHeight="1" x14ac:dyDescent="0.3">
      <c r="B11" s="12">
        <v>9</v>
      </c>
      <c r="C11" s="13">
        <v>42378</v>
      </c>
      <c r="D11" s="127">
        <v>0.48344907407407406</v>
      </c>
      <c r="E11" s="127">
        <v>0.77175925925925926</v>
      </c>
      <c r="F11" s="27">
        <f>E11-D11</f>
        <v>0.2883101851851852</v>
      </c>
      <c r="G11" s="15">
        <v>7</v>
      </c>
      <c r="H11" s="37">
        <f t="shared" si="0"/>
        <v>0.5</v>
      </c>
      <c r="I11" s="15">
        <f t="shared" si="1"/>
        <v>6.5</v>
      </c>
      <c r="J11" s="11">
        <f t="shared" si="2"/>
        <v>0</v>
      </c>
      <c r="K11" s="37">
        <f t="shared" si="3"/>
        <v>0</v>
      </c>
      <c r="L11" s="16">
        <f t="shared" si="4"/>
        <v>0</v>
      </c>
      <c r="M11" s="37">
        <f t="shared" si="5"/>
        <v>0</v>
      </c>
      <c r="N11" s="37"/>
      <c r="O11" s="37"/>
      <c r="P11" s="37"/>
      <c r="Q11" s="37"/>
      <c r="R11" s="37"/>
      <c r="S11" s="15"/>
      <c r="T11" s="15"/>
      <c r="U11" s="16"/>
      <c r="V11" s="15"/>
      <c r="W11" s="153"/>
    </row>
    <row r="12" spans="1:23" ht="16.95" customHeight="1" x14ac:dyDescent="0.3">
      <c r="B12" s="12">
        <v>10</v>
      </c>
      <c r="C12" s="13">
        <v>42379</v>
      </c>
      <c r="D12" s="127">
        <v>0.49327546296296299</v>
      </c>
      <c r="E12" s="127">
        <v>0.83658564814814806</v>
      </c>
      <c r="F12" s="27">
        <f>E12-D12</f>
        <v>0.34331018518518508</v>
      </c>
      <c r="G12" s="15">
        <v>8</v>
      </c>
      <c r="H12" s="37">
        <f t="shared" si="0"/>
        <v>0.5</v>
      </c>
      <c r="I12" s="15">
        <f t="shared" si="1"/>
        <v>7.5</v>
      </c>
      <c r="J12" s="11">
        <f t="shared" si="2"/>
        <v>0</v>
      </c>
      <c r="K12" s="37">
        <f t="shared" si="3"/>
        <v>0</v>
      </c>
      <c r="L12" s="16">
        <f t="shared" si="4"/>
        <v>0</v>
      </c>
      <c r="M12" s="37">
        <f t="shared" si="5"/>
        <v>0</v>
      </c>
      <c r="N12" s="37"/>
      <c r="O12" s="37"/>
      <c r="P12" s="37"/>
      <c r="Q12" s="37"/>
      <c r="R12" s="37"/>
      <c r="S12" s="15"/>
      <c r="T12" s="15"/>
      <c r="U12" s="16"/>
      <c r="V12" s="15"/>
      <c r="W12" s="15"/>
    </row>
    <row r="13" spans="1:23" ht="16.95" customHeight="1" x14ac:dyDescent="0.3">
      <c r="B13" s="12">
        <v>11</v>
      </c>
      <c r="C13" s="13">
        <v>42380</v>
      </c>
      <c r="D13" s="127" t="s">
        <v>35</v>
      </c>
      <c r="E13" s="127"/>
      <c r="F13" s="27"/>
      <c r="G13" s="15"/>
      <c r="H13" s="37"/>
      <c r="I13" s="15"/>
      <c r="J13" s="11"/>
      <c r="K13" s="37"/>
      <c r="L13" s="16"/>
      <c r="M13" s="37"/>
      <c r="N13" s="37"/>
      <c r="O13" s="37"/>
      <c r="P13" s="37"/>
      <c r="Q13" s="37"/>
      <c r="R13" s="37"/>
      <c r="S13" s="15"/>
      <c r="T13" s="15"/>
      <c r="U13" s="16"/>
      <c r="V13" s="15"/>
      <c r="W13" s="15"/>
    </row>
    <row r="14" spans="1:23" ht="16.95" customHeight="1" x14ac:dyDescent="0.3">
      <c r="B14" s="12">
        <v>12</v>
      </c>
      <c r="C14" s="13">
        <v>42381</v>
      </c>
      <c r="D14" s="127" t="s">
        <v>37</v>
      </c>
      <c r="E14" s="127" t="s">
        <v>37</v>
      </c>
      <c r="F14" s="27"/>
      <c r="G14" s="15"/>
      <c r="H14" s="37"/>
      <c r="I14" s="15"/>
      <c r="J14" s="11"/>
      <c r="K14" s="37"/>
      <c r="L14" s="16"/>
      <c r="M14" s="37"/>
      <c r="N14" s="37"/>
      <c r="O14" s="37"/>
      <c r="P14" s="37"/>
      <c r="Q14" s="37"/>
      <c r="R14" s="37"/>
      <c r="S14" s="15"/>
      <c r="T14" s="15"/>
      <c r="U14" s="16"/>
      <c r="V14" s="15"/>
      <c r="W14" s="45" t="s">
        <v>5</v>
      </c>
    </row>
    <row r="15" spans="1:23" ht="16.95" customHeight="1" x14ac:dyDescent="0.3">
      <c r="B15" s="12">
        <v>13</v>
      </c>
      <c r="C15" s="13">
        <v>42382</v>
      </c>
      <c r="D15" s="127" t="s">
        <v>35</v>
      </c>
      <c r="E15" s="127"/>
      <c r="F15" s="27"/>
      <c r="G15" s="15"/>
      <c r="H15" s="37"/>
      <c r="I15" s="15"/>
      <c r="J15" s="11"/>
      <c r="K15" s="37"/>
      <c r="L15" s="16"/>
      <c r="M15" s="37"/>
      <c r="N15" s="37"/>
      <c r="O15" s="37"/>
      <c r="P15" s="37"/>
      <c r="Q15" s="37"/>
      <c r="R15" s="37"/>
      <c r="S15" s="15"/>
      <c r="T15" s="15"/>
      <c r="U15" s="16"/>
      <c r="V15" s="15"/>
      <c r="W15" s="15"/>
    </row>
    <row r="16" spans="1:23" ht="16.95" customHeight="1" x14ac:dyDescent="0.3">
      <c r="B16" s="12">
        <v>14</v>
      </c>
      <c r="C16" s="13">
        <v>42383</v>
      </c>
      <c r="D16" s="127" t="s">
        <v>35</v>
      </c>
      <c r="E16" s="127"/>
      <c r="F16" s="27"/>
      <c r="G16" s="15"/>
      <c r="H16" s="37"/>
      <c r="I16" s="15"/>
      <c r="J16" s="11"/>
      <c r="K16" s="37"/>
      <c r="L16" s="16"/>
      <c r="M16" s="37"/>
      <c r="N16" s="37"/>
      <c r="O16" s="37"/>
      <c r="P16" s="37"/>
      <c r="Q16" s="37"/>
      <c r="R16" s="37"/>
      <c r="S16" s="15"/>
      <c r="T16" s="15"/>
      <c r="U16" s="16"/>
      <c r="V16" s="15"/>
      <c r="W16" s="15"/>
    </row>
    <row r="17" spans="2:23" x14ac:dyDescent="0.3">
      <c r="B17" s="12"/>
      <c r="C17" s="71" t="s">
        <v>3</v>
      </c>
      <c r="D17" s="23"/>
      <c r="E17" s="24"/>
      <c r="F17" s="71"/>
      <c r="G17" s="72">
        <f>SUM(G10:G16)</f>
        <v>15</v>
      </c>
      <c r="H17" s="72">
        <f t="shared" ref="H17:V17" si="8">SUM(H10:H16)</f>
        <v>1</v>
      </c>
      <c r="I17" s="72">
        <f t="shared" si="8"/>
        <v>14</v>
      </c>
      <c r="J17" s="72">
        <f t="shared" si="8"/>
        <v>0</v>
      </c>
      <c r="K17" s="72">
        <f t="shared" si="8"/>
        <v>0</v>
      </c>
      <c r="L17" s="72">
        <f t="shared" si="8"/>
        <v>0</v>
      </c>
      <c r="M17" s="72">
        <f t="shared" si="8"/>
        <v>0</v>
      </c>
      <c r="N17" s="72">
        <f t="shared" si="8"/>
        <v>0</v>
      </c>
      <c r="O17" s="72">
        <f t="shared" si="8"/>
        <v>0</v>
      </c>
      <c r="P17" s="72">
        <f t="shared" si="8"/>
        <v>0</v>
      </c>
      <c r="Q17" s="72">
        <f t="shared" si="8"/>
        <v>0</v>
      </c>
      <c r="R17" s="72">
        <f t="shared" si="8"/>
        <v>0</v>
      </c>
      <c r="S17" s="72">
        <f t="shared" si="8"/>
        <v>0</v>
      </c>
      <c r="T17" s="72">
        <f t="shared" si="8"/>
        <v>0</v>
      </c>
      <c r="U17" s="72">
        <f t="shared" si="8"/>
        <v>0</v>
      </c>
      <c r="V17" s="72">
        <f t="shared" si="8"/>
        <v>0</v>
      </c>
      <c r="W17" s="72" t="s">
        <v>85</v>
      </c>
    </row>
    <row r="18" spans="2:23" x14ac:dyDescent="0.3">
      <c r="B18" s="12">
        <v>15</v>
      </c>
      <c r="C18" s="90">
        <v>42384</v>
      </c>
      <c r="D18" s="205" t="s">
        <v>35</v>
      </c>
      <c r="E18" s="206"/>
      <c r="F18" s="91"/>
      <c r="G18" s="94"/>
      <c r="H18" s="86"/>
      <c r="I18" s="85"/>
      <c r="J18" s="87"/>
      <c r="K18" s="86"/>
      <c r="L18" s="88"/>
      <c r="M18" s="86">
        <f t="shared" ref="M18:M34" si="9">ROUND(131*4/3*K18+131*5/3*L18,0)</f>
        <v>0</v>
      </c>
      <c r="N18" s="86"/>
      <c r="O18" s="86"/>
      <c r="P18" s="86"/>
      <c r="Q18" s="86"/>
      <c r="R18" s="86"/>
      <c r="S18" s="68"/>
      <c r="T18" s="68"/>
      <c r="U18" s="42"/>
      <c r="V18" s="68"/>
      <c r="W18" s="68"/>
    </row>
    <row r="19" spans="2:23" x14ac:dyDescent="0.3">
      <c r="B19" s="12">
        <v>16</v>
      </c>
      <c r="C19" s="90">
        <v>42385</v>
      </c>
      <c r="D19" s="91" t="s">
        <v>34</v>
      </c>
      <c r="E19" s="91" t="s">
        <v>34</v>
      </c>
      <c r="F19" s="91"/>
      <c r="G19" s="95">
        <v>10</v>
      </c>
      <c r="H19" s="86">
        <f>IF(G19&gt;=9,1.5,0.5)</f>
        <v>1.5</v>
      </c>
      <c r="I19" s="85">
        <f t="shared" ref="I19:I37" si="10">IF((G19="？"),"?",(G19-H19))</f>
        <v>8.5</v>
      </c>
      <c r="J19" s="87">
        <f>IF(I19-10&lt;0,0,(I19-10))</f>
        <v>0</v>
      </c>
      <c r="K19" s="86">
        <f t="shared" ref="K19:K37" si="11">IF(2&lt;J19,2,J19)</f>
        <v>0</v>
      </c>
      <c r="L19" s="88">
        <f t="shared" ref="L19:L37" si="12">J19-K19</f>
        <v>0</v>
      </c>
      <c r="M19" s="86">
        <f t="shared" si="9"/>
        <v>0</v>
      </c>
      <c r="N19" s="86"/>
      <c r="O19" s="86"/>
      <c r="P19" s="86"/>
      <c r="Q19" s="86"/>
      <c r="R19" s="86"/>
      <c r="S19" s="68"/>
      <c r="T19" s="68"/>
      <c r="U19" s="42"/>
      <c r="V19" s="68"/>
      <c r="W19" s="68"/>
    </row>
    <row r="20" spans="2:23" x14ac:dyDescent="0.3">
      <c r="B20" s="12">
        <v>17</v>
      </c>
      <c r="C20" s="90">
        <v>42386</v>
      </c>
      <c r="D20" s="91" t="s">
        <v>34</v>
      </c>
      <c r="E20" s="91" t="s">
        <v>34</v>
      </c>
      <c r="F20" s="91"/>
      <c r="G20" s="95">
        <v>10</v>
      </c>
      <c r="H20" s="86">
        <f>IF(G20&gt;=9,1.5,0.5)</f>
        <v>1.5</v>
      </c>
      <c r="I20" s="85">
        <f t="shared" si="10"/>
        <v>8.5</v>
      </c>
      <c r="J20" s="87">
        <f t="shared" ref="J20:J85" si="13">IF(I20-10&lt;0,0,(I20-10))</f>
        <v>0</v>
      </c>
      <c r="K20" s="86">
        <f t="shared" si="11"/>
        <v>0</v>
      </c>
      <c r="L20" s="88">
        <f t="shared" si="12"/>
        <v>0</v>
      </c>
      <c r="M20" s="86">
        <f t="shared" si="9"/>
        <v>0</v>
      </c>
      <c r="N20" s="86"/>
      <c r="O20" s="86"/>
      <c r="P20" s="86"/>
      <c r="Q20" s="86"/>
      <c r="R20" s="86"/>
      <c r="S20" s="68"/>
      <c r="T20" s="68"/>
      <c r="U20" s="42"/>
      <c r="V20" s="68"/>
      <c r="W20" s="68"/>
    </row>
    <row r="21" spans="2:23" x14ac:dyDescent="0.3">
      <c r="B21" s="12">
        <v>18</v>
      </c>
      <c r="C21" s="90">
        <v>42387</v>
      </c>
      <c r="D21" s="205" t="s">
        <v>35</v>
      </c>
      <c r="E21" s="206"/>
      <c r="F21" s="91"/>
      <c r="G21" s="95"/>
      <c r="H21" s="86"/>
      <c r="I21" s="85"/>
      <c r="J21" s="87"/>
      <c r="K21" s="86"/>
      <c r="L21" s="88"/>
      <c r="M21" s="86"/>
      <c r="N21" s="86"/>
      <c r="O21" s="86"/>
      <c r="P21" s="86"/>
      <c r="Q21" s="86"/>
      <c r="R21" s="86"/>
      <c r="S21" s="68"/>
      <c r="T21" s="68"/>
      <c r="U21" s="42"/>
      <c r="V21" s="68"/>
      <c r="W21" s="154"/>
    </row>
    <row r="22" spans="2:23" x14ac:dyDescent="0.3">
      <c r="B22" s="12">
        <v>19</v>
      </c>
      <c r="C22" s="90">
        <v>42388</v>
      </c>
      <c r="D22" s="205" t="s">
        <v>35</v>
      </c>
      <c r="E22" s="206"/>
      <c r="F22" s="91"/>
      <c r="G22" s="95"/>
      <c r="H22" s="86"/>
      <c r="I22" s="85"/>
      <c r="J22" s="87"/>
      <c r="K22" s="86"/>
      <c r="L22" s="88"/>
      <c r="M22" s="86"/>
      <c r="N22" s="86"/>
      <c r="O22" s="86"/>
      <c r="P22" s="86"/>
      <c r="Q22" s="86"/>
      <c r="R22" s="86"/>
      <c r="S22" s="68"/>
      <c r="T22" s="68"/>
      <c r="U22" s="42"/>
      <c r="V22" s="68"/>
      <c r="W22" s="68"/>
    </row>
    <row r="23" spans="2:23" x14ac:dyDescent="0.3">
      <c r="B23" s="12">
        <v>20</v>
      </c>
      <c r="C23" s="90">
        <v>42389</v>
      </c>
      <c r="D23" s="91" t="s">
        <v>34</v>
      </c>
      <c r="E23" s="91" t="s">
        <v>34</v>
      </c>
      <c r="F23" s="91"/>
      <c r="G23" s="95">
        <v>8</v>
      </c>
      <c r="H23" s="86">
        <f>IF(G23&gt;=9,1.5,0.5)</f>
        <v>0.5</v>
      </c>
      <c r="I23" s="85">
        <f t="shared" si="10"/>
        <v>7.5</v>
      </c>
      <c r="J23" s="87">
        <f t="shared" si="13"/>
        <v>0</v>
      </c>
      <c r="K23" s="86">
        <f t="shared" si="11"/>
        <v>0</v>
      </c>
      <c r="L23" s="88">
        <f t="shared" si="12"/>
        <v>0</v>
      </c>
      <c r="M23" s="86">
        <f t="shared" si="9"/>
        <v>0</v>
      </c>
      <c r="N23" s="86"/>
      <c r="O23" s="86"/>
      <c r="P23" s="86"/>
      <c r="Q23" s="86"/>
      <c r="R23" s="86"/>
      <c r="S23" s="68"/>
      <c r="T23" s="68"/>
      <c r="U23" s="42"/>
      <c r="V23" s="68"/>
      <c r="W23" s="68"/>
    </row>
    <row r="24" spans="2:23" x14ac:dyDescent="0.3">
      <c r="B24" s="12">
        <v>21</v>
      </c>
      <c r="C24" s="90">
        <v>42390</v>
      </c>
      <c r="D24" s="84">
        <v>0.5002199074074074</v>
      </c>
      <c r="E24" s="93">
        <v>0.92065972222222225</v>
      </c>
      <c r="F24" s="91">
        <f>E24-D24</f>
        <v>0.42043981481481485</v>
      </c>
      <c r="G24" s="95">
        <v>10</v>
      </c>
      <c r="H24" s="86">
        <f>IF(G24&gt;=9,1.5,0.5)</f>
        <v>1.5</v>
      </c>
      <c r="I24" s="85">
        <f t="shared" si="10"/>
        <v>8.5</v>
      </c>
      <c r="J24" s="87">
        <f t="shared" si="13"/>
        <v>0</v>
      </c>
      <c r="K24" s="86">
        <f t="shared" si="11"/>
        <v>0</v>
      </c>
      <c r="L24" s="88">
        <f t="shared" si="12"/>
        <v>0</v>
      </c>
      <c r="M24" s="86">
        <f t="shared" si="9"/>
        <v>0</v>
      </c>
      <c r="N24" s="86"/>
      <c r="O24" s="86"/>
      <c r="P24" s="86"/>
      <c r="Q24" s="86"/>
      <c r="R24" s="86"/>
      <c r="S24" s="68"/>
      <c r="T24" s="68"/>
      <c r="U24" s="42"/>
      <c r="V24" s="68"/>
      <c r="W24" s="68"/>
    </row>
    <row r="25" spans="2:23" x14ac:dyDescent="0.3">
      <c r="B25" s="12">
        <v>22</v>
      </c>
      <c r="C25" s="90">
        <v>42391</v>
      </c>
      <c r="D25" s="84">
        <v>0.46254629629629629</v>
      </c>
      <c r="E25" s="93">
        <v>0.93553240740740751</v>
      </c>
      <c r="F25" s="91">
        <f>E25-D25</f>
        <v>0.47298611111111122</v>
      </c>
      <c r="G25" s="95">
        <v>11.5</v>
      </c>
      <c r="H25" s="86">
        <f t="shared" ref="H25:H37" si="14">IF(G25&gt;=9,1.5,0.5)</f>
        <v>1.5</v>
      </c>
      <c r="I25" s="85">
        <f t="shared" si="10"/>
        <v>10</v>
      </c>
      <c r="J25" s="87">
        <f t="shared" si="13"/>
        <v>0</v>
      </c>
      <c r="K25" s="86">
        <f t="shared" si="11"/>
        <v>0</v>
      </c>
      <c r="L25" s="88">
        <f t="shared" si="12"/>
        <v>0</v>
      </c>
      <c r="M25" s="86">
        <f t="shared" si="9"/>
        <v>0</v>
      </c>
      <c r="N25" s="86"/>
      <c r="O25" s="86"/>
      <c r="P25" s="86"/>
      <c r="Q25" s="86"/>
      <c r="R25" s="86"/>
      <c r="S25" s="68"/>
      <c r="T25" s="68"/>
      <c r="U25" s="42"/>
      <c r="V25" s="68"/>
      <c r="W25" s="68"/>
    </row>
    <row r="26" spans="2:23" x14ac:dyDescent="0.3">
      <c r="B26" s="12">
        <v>23</v>
      </c>
      <c r="C26" s="90">
        <v>42392</v>
      </c>
      <c r="D26" s="84">
        <v>0.46057870370370368</v>
      </c>
      <c r="E26" s="93">
        <v>0.93679398148148152</v>
      </c>
      <c r="F26" s="91">
        <f>E26-D26</f>
        <v>0.47621527777777783</v>
      </c>
      <c r="G26" s="95">
        <v>11.5</v>
      </c>
      <c r="H26" s="86">
        <f t="shared" si="14"/>
        <v>1.5</v>
      </c>
      <c r="I26" s="85">
        <f t="shared" si="10"/>
        <v>10</v>
      </c>
      <c r="J26" s="87">
        <f t="shared" si="13"/>
        <v>0</v>
      </c>
      <c r="K26" s="86">
        <f t="shared" si="11"/>
        <v>0</v>
      </c>
      <c r="L26" s="88">
        <f t="shared" si="12"/>
        <v>0</v>
      </c>
      <c r="M26" s="86">
        <f t="shared" si="9"/>
        <v>0</v>
      </c>
      <c r="N26" s="86"/>
      <c r="O26" s="86"/>
      <c r="P26" s="86"/>
      <c r="Q26" s="86"/>
      <c r="R26" s="86"/>
      <c r="S26" s="68"/>
      <c r="T26" s="68"/>
      <c r="U26" s="42"/>
      <c r="V26" s="68"/>
      <c r="W26" s="68"/>
    </row>
    <row r="27" spans="2:23" x14ac:dyDescent="0.3">
      <c r="B27" s="12">
        <v>24</v>
      </c>
      <c r="C27" s="90">
        <v>42393</v>
      </c>
      <c r="D27" s="84">
        <v>0.44892361111111106</v>
      </c>
      <c r="E27" s="93">
        <v>0.91746527777777775</v>
      </c>
      <c r="F27" s="91">
        <f>E27-D27</f>
        <v>0.46854166666666669</v>
      </c>
      <c r="G27" s="95">
        <v>11</v>
      </c>
      <c r="H27" s="86">
        <f t="shared" si="14"/>
        <v>1.5</v>
      </c>
      <c r="I27" s="85">
        <f t="shared" si="10"/>
        <v>9.5</v>
      </c>
      <c r="J27" s="87">
        <f t="shared" si="13"/>
        <v>0</v>
      </c>
      <c r="K27" s="86">
        <f t="shared" si="11"/>
        <v>0</v>
      </c>
      <c r="L27" s="88">
        <f t="shared" si="12"/>
        <v>0</v>
      </c>
      <c r="M27" s="86">
        <f t="shared" si="9"/>
        <v>0</v>
      </c>
      <c r="N27" s="86"/>
      <c r="O27" s="86"/>
      <c r="P27" s="86"/>
      <c r="Q27" s="86"/>
      <c r="R27" s="86"/>
      <c r="S27" s="68"/>
      <c r="T27" s="68"/>
      <c r="U27" s="42"/>
      <c r="V27" s="68"/>
      <c r="W27" s="154"/>
    </row>
    <row r="28" spans="2:23" x14ac:dyDescent="0.3">
      <c r="B28" s="12">
        <v>25</v>
      </c>
      <c r="C28" s="90">
        <v>42394</v>
      </c>
      <c r="D28" s="84">
        <v>0.51991898148148141</v>
      </c>
      <c r="E28" s="84">
        <v>0.91</v>
      </c>
      <c r="F28" s="91">
        <f>E28-D28</f>
        <v>0.39008101851851862</v>
      </c>
      <c r="G28" s="95">
        <v>9.5</v>
      </c>
      <c r="H28" s="86">
        <f t="shared" si="14"/>
        <v>1.5</v>
      </c>
      <c r="I28" s="85">
        <f t="shared" si="10"/>
        <v>8</v>
      </c>
      <c r="J28" s="87">
        <f t="shared" si="13"/>
        <v>0</v>
      </c>
      <c r="K28" s="86">
        <f t="shared" si="11"/>
        <v>0</v>
      </c>
      <c r="L28" s="88">
        <f t="shared" si="12"/>
        <v>0</v>
      </c>
      <c r="M28" s="86">
        <f t="shared" si="9"/>
        <v>0</v>
      </c>
      <c r="N28" s="86"/>
      <c r="O28" s="86"/>
      <c r="P28" s="86"/>
      <c r="Q28" s="86"/>
      <c r="R28" s="86"/>
      <c r="S28" s="68"/>
      <c r="T28" s="68"/>
      <c r="U28" s="42"/>
      <c r="V28" s="68"/>
      <c r="W28" s="154"/>
    </row>
    <row r="29" spans="2:23" x14ac:dyDescent="0.3">
      <c r="B29" s="12">
        <v>26</v>
      </c>
      <c r="C29" s="90">
        <v>42395</v>
      </c>
      <c r="D29" s="91" t="s">
        <v>34</v>
      </c>
      <c r="E29" s="93">
        <v>0.89729166666666671</v>
      </c>
      <c r="F29" s="91"/>
      <c r="G29" s="95">
        <v>10</v>
      </c>
      <c r="H29" s="86">
        <f t="shared" si="14"/>
        <v>1.5</v>
      </c>
      <c r="I29" s="85">
        <f t="shared" si="10"/>
        <v>8.5</v>
      </c>
      <c r="J29" s="87">
        <f>IF(I29-8&lt;0,0,(I29-8))</f>
        <v>0.5</v>
      </c>
      <c r="K29" s="86">
        <f t="shared" si="11"/>
        <v>0.5</v>
      </c>
      <c r="L29" s="88">
        <f t="shared" si="12"/>
        <v>0</v>
      </c>
      <c r="M29" s="86">
        <f t="shared" si="9"/>
        <v>87</v>
      </c>
      <c r="N29" s="86"/>
      <c r="O29" s="86"/>
      <c r="P29" s="86"/>
      <c r="Q29" s="86"/>
      <c r="R29" s="86"/>
      <c r="S29" s="68" t="s">
        <v>394</v>
      </c>
      <c r="T29" s="51">
        <v>1134</v>
      </c>
      <c r="U29" s="42"/>
      <c r="V29" s="68"/>
      <c r="W29" s="68"/>
    </row>
    <row r="30" spans="2:23" x14ac:dyDescent="0.3">
      <c r="B30" s="12">
        <v>27</v>
      </c>
      <c r="C30" s="90">
        <v>42396</v>
      </c>
      <c r="D30" s="84">
        <v>0.50491898148148151</v>
      </c>
      <c r="E30" s="93">
        <v>0.91805555555555562</v>
      </c>
      <c r="F30" s="91">
        <f t="shared" ref="F30:F36" si="15">E30-D30</f>
        <v>0.41313657407407411</v>
      </c>
      <c r="G30" s="95">
        <v>10</v>
      </c>
      <c r="H30" s="86">
        <f t="shared" si="14"/>
        <v>1.5</v>
      </c>
      <c r="I30" s="85">
        <f t="shared" si="10"/>
        <v>8.5</v>
      </c>
      <c r="J30" s="87">
        <f t="shared" si="13"/>
        <v>0</v>
      </c>
      <c r="K30" s="86">
        <f t="shared" si="11"/>
        <v>0</v>
      </c>
      <c r="L30" s="88">
        <f t="shared" si="12"/>
        <v>0</v>
      </c>
      <c r="M30" s="86">
        <f t="shared" si="9"/>
        <v>0</v>
      </c>
      <c r="N30" s="86"/>
      <c r="O30" s="86"/>
      <c r="P30" s="86"/>
      <c r="Q30" s="86"/>
      <c r="R30" s="86"/>
      <c r="S30" s="68"/>
      <c r="T30" s="68"/>
      <c r="U30" s="42"/>
      <c r="V30" s="68"/>
      <c r="W30" s="68"/>
    </row>
    <row r="31" spans="2:23" x14ac:dyDescent="0.3">
      <c r="B31" s="12">
        <v>28</v>
      </c>
      <c r="C31" s="90">
        <v>42397</v>
      </c>
      <c r="D31" s="84">
        <v>0.50292824074074072</v>
      </c>
      <c r="E31" s="93">
        <v>0.91718749999999993</v>
      </c>
      <c r="F31" s="91">
        <f t="shared" si="15"/>
        <v>0.41425925925925922</v>
      </c>
      <c r="G31" s="95">
        <v>10</v>
      </c>
      <c r="H31" s="86">
        <f t="shared" si="14"/>
        <v>1.5</v>
      </c>
      <c r="I31" s="85">
        <f t="shared" si="10"/>
        <v>8.5</v>
      </c>
      <c r="J31" s="87">
        <f t="shared" si="13"/>
        <v>0</v>
      </c>
      <c r="K31" s="86">
        <f t="shared" si="11"/>
        <v>0</v>
      </c>
      <c r="L31" s="88">
        <f t="shared" si="12"/>
        <v>0</v>
      </c>
      <c r="M31" s="86">
        <f t="shared" si="9"/>
        <v>0</v>
      </c>
      <c r="N31" s="86"/>
      <c r="O31" s="86"/>
      <c r="P31" s="86"/>
      <c r="Q31" s="86"/>
      <c r="R31" s="86"/>
      <c r="S31" s="68"/>
      <c r="T31" s="68"/>
      <c r="U31" s="42"/>
      <c r="V31" s="68"/>
      <c r="W31" s="155"/>
    </row>
    <row r="32" spans="2:23" x14ac:dyDescent="0.3">
      <c r="B32" s="12">
        <v>29</v>
      </c>
      <c r="C32" s="90">
        <v>42398</v>
      </c>
      <c r="D32" s="84">
        <v>0.48394675925925923</v>
      </c>
      <c r="E32" s="93">
        <v>0.92085648148148147</v>
      </c>
      <c r="F32" s="91">
        <f t="shared" si="15"/>
        <v>0.43690972222222224</v>
      </c>
      <c r="G32" s="95">
        <v>10.5</v>
      </c>
      <c r="H32" s="86">
        <f t="shared" si="14"/>
        <v>1.5</v>
      </c>
      <c r="I32" s="85">
        <f t="shared" si="10"/>
        <v>9</v>
      </c>
      <c r="J32" s="87">
        <f t="shared" si="13"/>
        <v>0</v>
      </c>
      <c r="K32" s="86">
        <f t="shared" si="11"/>
        <v>0</v>
      </c>
      <c r="L32" s="88">
        <f t="shared" si="12"/>
        <v>0</v>
      </c>
      <c r="M32" s="86">
        <f t="shared" si="9"/>
        <v>0</v>
      </c>
      <c r="N32" s="86"/>
      <c r="O32" s="86"/>
      <c r="P32" s="86"/>
      <c r="Q32" s="86"/>
      <c r="R32" s="86"/>
      <c r="S32" s="68"/>
      <c r="T32" s="68"/>
      <c r="U32" s="42"/>
      <c r="V32" s="68"/>
      <c r="W32" s="154"/>
    </row>
    <row r="33" spans="1:23" x14ac:dyDescent="0.3">
      <c r="B33" s="12">
        <v>30</v>
      </c>
      <c r="C33" s="90">
        <v>42399</v>
      </c>
      <c r="D33" s="84">
        <v>0.46464120370370371</v>
      </c>
      <c r="E33" s="93">
        <v>0.93545138888888879</v>
      </c>
      <c r="F33" s="91">
        <f t="shared" si="15"/>
        <v>0.47081018518518508</v>
      </c>
      <c r="G33" s="95">
        <v>11.5</v>
      </c>
      <c r="H33" s="86">
        <f t="shared" si="14"/>
        <v>1.5</v>
      </c>
      <c r="I33" s="85">
        <f t="shared" si="10"/>
        <v>10</v>
      </c>
      <c r="J33" s="87">
        <f t="shared" si="13"/>
        <v>0</v>
      </c>
      <c r="K33" s="86">
        <f t="shared" si="11"/>
        <v>0</v>
      </c>
      <c r="L33" s="88">
        <f t="shared" si="12"/>
        <v>0</v>
      </c>
      <c r="M33" s="86">
        <f t="shared" si="9"/>
        <v>0</v>
      </c>
      <c r="N33" s="86"/>
      <c r="O33" s="86"/>
      <c r="P33" s="86"/>
      <c r="Q33" s="86"/>
      <c r="R33" s="86"/>
      <c r="S33" s="68"/>
      <c r="T33" s="68"/>
      <c r="U33" s="42"/>
      <c r="V33" s="68"/>
      <c r="W33" s="68"/>
    </row>
    <row r="34" spans="1:23" x14ac:dyDescent="0.3">
      <c r="B34" s="12">
        <v>31</v>
      </c>
      <c r="C34" s="90">
        <v>42400</v>
      </c>
      <c r="D34" s="84">
        <v>0.45726851851851852</v>
      </c>
      <c r="E34" s="93">
        <v>0.85626157407407411</v>
      </c>
      <c r="F34" s="91">
        <f t="shared" si="15"/>
        <v>0.39899305555555559</v>
      </c>
      <c r="G34" s="95">
        <v>9.5</v>
      </c>
      <c r="H34" s="86">
        <f t="shared" si="14"/>
        <v>1.5</v>
      </c>
      <c r="I34" s="85">
        <f t="shared" si="10"/>
        <v>8</v>
      </c>
      <c r="J34" s="87">
        <f t="shared" si="13"/>
        <v>0</v>
      </c>
      <c r="K34" s="86">
        <f t="shared" si="11"/>
        <v>0</v>
      </c>
      <c r="L34" s="88">
        <f t="shared" si="12"/>
        <v>0</v>
      </c>
      <c r="M34" s="86">
        <f t="shared" si="9"/>
        <v>0</v>
      </c>
      <c r="N34" s="86"/>
      <c r="O34" s="86"/>
      <c r="P34" s="86"/>
      <c r="Q34" s="86"/>
      <c r="R34" s="86"/>
      <c r="S34" s="68"/>
      <c r="T34" s="68"/>
      <c r="U34" s="42"/>
      <c r="V34" s="68"/>
      <c r="W34" s="68"/>
    </row>
    <row r="35" spans="1:23" x14ac:dyDescent="0.3">
      <c r="A35" s="25" t="s">
        <v>346</v>
      </c>
      <c r="B35" s="12">
        <v>32</v>
      </c>
      <c r="C35" s="90">
        <v>42401</v>
      </c>
      <c r="D35" s="84">
        <v>0.50090277777777781</v>
      </c>
      <c r="E35" s="84">
        <v>0.90505787037037033</v>
      </c>
      <c r="F35" s="91">
        <f t="shared" si="15"/>
        <v>0.40415509259259252</v>
      </c>
      <c r="G35" s="95">
        <v>9.5</v>
      </c>
      <c r="H35" s="86">
        <f t="shared" si="14"/>
        <v>1.5</v>
      </c>
      <c r="I35" s="85">
        <f t="shared" si="10"/>
        <v>8</v>
      </c>
      <c r="J35" s="87">
        <f t="shared" si="13"/>
        <v>0</v>
      </c>
      <c r="K35" s="86">
        <f t="shared" si="11"/>
        <v>0</v>
      </c>
      <c r="L35" s="88">
        <f t="shared" si="12"/>
        <v>0</v>
      </c>
      <c r="M35" s="86">
        <f>ROUND(128*4/3*K35+128*5/3*L35,0)</f>
        <v>0</v>
      </c>
      <c r="N35" s="86"/>
      <c r="O35" s="86"/>
      <c r="P35" s="86"/>
      <c r="Q35" s="86"/>
      <c r="R35" s="86"/>
      <c r="S35" s="68"/>
      <c r="T35" s="68"/>
      <c r="U35" s="42"/>
      <c r="V35" s="68"/>
      <c r="W35" s="68"/>
    </row>
    <row r="36" spans="1:23" x14ac:dyDescent="0.3">
      <c r="A36" s="7" t="s">
        <v>32</v>
      </c>
      <c r="B36" s="12">
        <v>33</v>
      </c>
      <c r="C36" s="90">
        <v>42402</v>
      </c>
      <c r="D36" s="84">
        <v>0.50079861111111112</v>
      </c>
      <c r="E36" s="84">
        <v>0.9040393518518518</v>
      </c>
      <c r="F36" s="91">
        <f t="shared" si="15"/>
        <v>0.40324074074074068</v>
      </c>
      <c r="G36" s="95">
        <v>9.5</v>
      </c>
      <c r="H36" s="86">
        <f t="shared" si="14"/>
        <v>1.5</v>
      </c>
      <c r="I36" s="85">
        <f t="shared" si="10"/>
        <v>8</v>
      </c>
      <c r="J36" s="87">
        <f t="shared" si="13"/>
        <v>0</v>
      </c>
      <c r="K36" s="86">
        <f t="shared" si="11"/>
        <v>0</v>
      </c>
      <c r="L36" s="88">
        <f t="shared" si="12"/>
        <v>0</v>
      </c>
      <c r="M36" s="86">
        <f t="shared" ref="M36:M37" si="16">ROUND(128*4/3*K36+128*5/3*L36,0)</f>
        <v>0</v>
      </c>
      <c r="N36" s="86"/>
      <c r="O36" s="86"/>
      <c r="P36" s="86"/>
      <c r="Q36" s="86"/>
      <c r="R36" s="86"/>
      <c r="S36" s="68"/>
      <c r="T36" s="68"/>
      <c r="U36" s="42"/>
      <c r="V36" s="68"/>
      <c r="W36" s="68"/>
    </row>
    <row r="37" spans="1:23" x14ac:dyDescent="0.3">
      <c r="A37" s="7" t="s">
        <v>53</v>
      </c>
      <c r="B37" s="12">
        <v>34</v>
      </c>
      <c r="C37" s="90">
        <v>42403</v>
      </c>
      <c r="D37" s="84">
        <v>0.50962962962962965</v>
      </c>
      <c r="E37" s="84" t="s">
        <v>38</v>
      </c>
      <c r="F37" s="91"/>
      <c r="G37" s="95">
        <v>10</v>
      </c>
      <c r="H37" s="86">
        <f t="shared" si="14"/>
        <v>1.5</v>
      </c>
      <c r="I37" s="85">
        <f t="shared" si="10"/>
        <v>8.5</v>
      </c>
      <c r="J37" s="87">
        <f t="shared" si="13"/>
        <v>0</v>
      </c>
      <c r="K37" s="86">
        <f t="shared" si="11"/>
        <v>0</v>
      </c>
      <c r="L37" s="88">
        <f t="shared" si="12"/>
        <v>0</v>
      </c>
      <c r="M37" s="86">
        <f t="shared" si="16"/>
        <v>0</v>
      </c>
      <c r="N37" s="86"/>
      <c r="O37" s="86"/>
      <c r="P37" s="86"/>
      <c r="Q37" s="86"/>
      <c r="R37" s="86"/>
      <c r="S37" s="68"/>
      <c r="T37" s="68"/>
      <c r="U37" s="42"/>
      <c r="V37" s="68"/>
      <c r="W37" s="68"/>
    </row>
    <row r="38" spans="1:23" x14ac:dyDescent="0.3">
      <c r="A38" s="7" t="s">
        <v>40</v>
      </c>
      <c r="B38" s="12">
        <v>35</v>
      </c>
      <c r="C38" s="90">
        <v>42404</v>
      </c>
      <c r="D38" s="205" t="s">
        <v>35</v>
      </c>
      <c r="E38" s="206"/>
      <c r="F38" s="91"/>
      <c r="G38" s="95"/>
      <c r="H38" s="86"/>
      <c r="I38" s="85"/>
      <c r="J38" s="87"/>
      <c r="K38" s="86"/>
      <c r="L38" s="88"/>
      <c r="M38" s="86"/>
      <c r="N38" s="86"/>
      <c r="O38" s="86"/>
      <c r="P38" s="86"/>
      <c r="Q38" s="86"/>
      <c r="R38" s="86"/>
      <c r="S38" s="68"/>
      <c r="T38" s="68"/>
      <c r="U38" s="42"/>
      <c r="V38" s="68"/>
      <c r="W38" s="68"/>
    </row>
    <row r="39" spans="1:23" x14ac:dyDescent="0.3">
      <c r="A39" s="7" t="s">
        <v>41</v>
      </c>
      <c r="B39" s="12">
        <v>36</v>
      </c>
      <c r="C39" s="90">
        <v>42405</v>
      </c>
      <c r="D39" s="205" t="s">
        <v>43</v>
      </c>
      <c r="E39" s="206"/>
      <c r="F39" s="91"/>
      <c r="G39" s="95"/>
      <c r="H39" s="86"/>
      <c r="I39" s="85"/>
      <c r="J39" s="87"/>
      <c r="K39" s="86"/>
      <c r="L39" s="88"/>
      <c r="M39" s="86"/>
      <c r="N39" s="86"/>
      <c r="O39" s="86"/>
      <c r="P39" s="86"/>
      <c r="Q39" s="86"/>
      <c r="R39" s="86"/>
      <c r="S39" s="68"/>
      <c r="T39" s="68"/>
      <c r="U39" s="42"/>
      <c r="V39" s="68"/>
      <c r="W39" s="68"/>
    </row>
    <row r="40" spans="1:23" x14ac:dyDescent="0.3">
      <c r="A40" s="7" t="s">
        <v>42</v>
      </c>
      <c r="B40" s="12">
        <v>37</v>
      </c>
      <c r="C40" s="90">
        <v>42406</v>
      </c>
      <c r="D40" s="205" t="s">
        <v>43</v>
      </c>
      <c r="E40" s="206"/>
      <c r="F40" s="91"/>
      <c r="G40" s="95"/>
      <c r="H40" s="86"/>
      <c r="I40" s="85"/>
      <c r="J40" s="87"/>
      <c r="K40" s="86"/>
      <c r="L40" s="88"/>
      <c r="M40" s="86"/>
      <c r="N40" s="86"/>
      <c r="O40" s="86"/>
      <c r="P40" s="86"/>
      <c r="Q40" s="86"/>
      <c r="R40" s="86"/>
      <c r="S40" s="68"/>
      <c r="T40" s="68"/>
      <c r="U40" s="42"/>
      <c r="V40" s="68"/>
      <c r="W40" s="68"/>
    </row>
    <row r="41" spans="1:23" x14ac:dyDescent="0.3">
      <c r="B41" s="12">
        <v>38</v>
      </c>
      <c r="C41" s="90">
        <v>42407</v>
      </c>
      <c r="D41" s="205" t="s">
        <v>43</v>
      </c>
      <c r="E41" s="206"/>
      <c r="F41" s="91"/>
      <c r="G41" s="95"/>
      <c r="H41" s="86"/>
      <c r="I41" s="85"/>
      <c r="J41" s="87"/>
      <c r="K41" s="86"/>
      <c r="L41" s="88"/>
      <c r="M41" s="86"/>
      <c r="N41" s="86"/>
      <c r="O41" s="86"/>
      <c r="P41" s="86"/>
      <c r="Q41" s="86"/>
      <c r="R41" s="86"/>
      <c r="S41" s="68"/>
      <c r="T41" s="68"/>
      <c r="U41" s="42"/>
      <c r="V41" s="156"/>
      <c r="W41" s="15" t="s">
        <v>415</v>
      </c>
    </row>
    <row r="42" spans="1:23" x14ac:dyDescent="0.3">
      <c r="B42" s="12">
        <v>39</v>
      </c>
      <c r="C42" s="90">
        <v>42408</v>
      </c>
      <c r="D42" s="205" t="s">
        <v>43</v>
      </c>
      <c r="E42" s="206"/>
      <c r="F42" s="91"/>
      <c r="G42" s="95"/>
      <c r="H42" s="86"/>
      <c r="I42" s="85"/>
      <c r="J42" s="87"/>
      <c r="K42" s="86"/>
      <c r="L42" s="88"/>
      <c r="M42" s="86"/>
      <c r="N42" s="86"/>
      <c r="O42" s="86"/>
      <c r="P42" s="86"/>
      <c r="Q42" s="86"/>
      <c r="R42" s="86"/>
      <c r="S42" s="68"/>
      <c r="T42" s="68"/>
      <c r="U42" s="42"/>
      <c r="V42" s="156"/>
      <c r="W42" s="15" t="s">
        <v>416</v>
      </c>
    </row>
    <row r="43" spans="1:23" x14ac:dyDescent="0.3">
      <c r="B43" s="12">
        <v>40</v>
      </c>
      <c r="C43" s="90">
        <v>42409</v>
      </c>
      <c r="D43" s="205" t="s">
        <v>43</v>
      </c>
      <c r="E43" s="206"/>
      <c r="F43" s="91"/>
      <c r="G43" s="95"/>
      <c r="H43" s="86"/>
      <c r="I43" s="85"/>
      <c r="J43" s="87"/>
      <c r="K43" s="86"/>
      <c r="L43" s="88"/>
      <c r="M43" s="86"/>
      <c r="N43" s="86"/>
      <c r="O43" s="86"/>
      <c r="P43" s="86"/>
      <c r="Q43" s="86"/>
      <c r="R43" s="86"/>
      <c r="S43" s="68"/>
      <c r="T43" s="68"/>
      <c r="U43" s="42"/>
      <c r="V43" s="156"/>
      <c r="W43" s="15" t="s">
        <v>418</v>
      </c>
    </row>
    <row r="44" spans="1:23" x14ac:dyDescent="0.3">
      <c r="B44" s="12">
        <v>41</v>
      </c>
      <c r="C44" s="90">
        <v>42410</v>
      </c>
      <c r="D44" s="205" t="s">
        <v>43</v>
      </c>
      <c r="E44" s="206"/>
      <c r="F44" s="91"/>
      <c r="G44" s="95"/>
      <c r="H44" s="86"/>
      <c r="I44" s="85"/>
      <c r="J44" s="87"/>
      <c r="K44" s="86"/>
      <c r="L44" s="88"/>
      <c r="M44" s="86"/>
      <c r="N44" s="86"/>
      <c r="O44" s="86"/>
      <c r="P44" s="86"/>
      <c r="Q44" s="86"/>
      <c r="R44" s="86"/>
      <c r="S44" s="68"/>
      <c r="T44" s="68"/>
      <c r="U44" s="42"/>
      <c r="V44" s="156"/>
      <c r="W44" s="15" t="s">
        <v>417</v>
      </c>
    </row>
    <row r="45" spans="1:23" x14ac:dyDescent="0.3">
      <c r="B45" s="12">
        <v>42</v>
      </c>
      <c r="C45" s="90">
        <v>42411</v>
      </c>
      <c r="D45" s="205" t="s">
        <v>43</v>
      </c>
      <c r="E45" s="206"/>
      <c r="F45" s="91"/>
      <c r="G45" s="95"/>
      <c r="H45" s="86"/>
      <c r="I45" s="85"/>
      <c r="J45" s="87"/>
      <c r="K45" s="86"/>
      <c r="L45" s="88"/>
      <c r="M45" s="86"/>
      <c r="N45" s="86"/>
      <c r="O45" s="86"/>
      <c r="P45" s="86"/>
      <c r="Q45" s="86"/>
      <c r="R45" s="86"/>
      <c r="S45" s="68"/>
      <c r="T45" s="68"/>
      <c r="U45" s="42"/>
      <c r="V45" s="68"/>
      <c r="W45" s="15"/>
    </row>
    <row r="46" spans="1:23" x14ac:dyDescent="0.3">
      <c r="B46" s="74"/>
      <c r="C46" s="17" t="s">
        <v>249</v>
      </c>
      <c r="D46" s="23"/>
      <c r="E46" s="24"/>
      <c r="F46" s="73"/>
      <c r="G46" s="75">
        <f t="shared" ref="G46:V46" si="17">SUM(G18:G45)</f>
        <v>172</v>
      </c>
      <c r="H46" s="75">
        <f t="shared" si="17"/>
        <v>24.5</v>
      </c>
      <c r="I46" s="75">
        <f t="shared" si="17"/>
        <v>147.5</v>
      </c>
      <c r="J46" s="75">
        <f t="shared" si="17"/>
        <v>0.5</v>
      </c>
      <c r="K46" s="75">
        <f t="shared" si="17"/>
        <v>0.5</v>
      </c>
      <c r="L46" s="75">
        <f t="shared" si="17"/>
        <v>0</v>
      </c>
      <c r="M46" s="75">
        <f t="shared" si="17"/>
        <v>87</v>
      </c>
      <c r="N46" s="75"/>
      <c r="O46" s="75"/>
      <c r="P46" s="75"/>
      <c r="Q46" s="75">
        <f t="shared" si="17"/>
        <v>0</v>
      </c>
      <c r="R46" s="75">
        <f t="shared" si="17"/>
        <v>0</v>
      </c>
      <c r="S46" s="75">
        <v>1</v>
      </c>
      <c r="T46" s="75">
        <f t="shared" si="17"/>
        <v>1134</v>
      </c>
      <c r="U46" s="75">
        <f t="shared" si="17"/>
        <v>0</v>
      </c>
      <c r="V46" s="75">
        <f t="shared" si="17"/>
        <v>0</v>
      </c>
      <c r="W46" s="20" t="s">
        <v>260</v>
      </c>
    </row>
    <row r="47" spans="1:23" ht="32.4" x14ac:dyDescent="0.3">
      <c r="B47" s="74"/>
      <c r="C47" s="110" t="s">
        <v>430</v>
      </c>
      <c r="D47" s="23"/>
      <c r="E47" s="24"/>
      <c r="F47" s="73"/>
      <c r="G47" s="75">
        <f>G46-G29</f>
        <v>162</v>
      </c>
      <c r="H47" s="75">
        <f t="shared" ref="H47:M47" si="18">H46-H29</f>
        <v>23</v>
      </c>
      <c r="I47" s="75">
        <f t="shared" si="18"/>
        <v>139</v>
      </c>
      <c r="J47" s="75">
        <f t="shared" si="18"/>
        <v>0</v>
      </c>
      <c r="K47" s="75">
        <f t="shared" si="18"/>
        <v>0</v>
      </c>
      <c r="L47" s="75">
        <f t="shared" si="18"/>
        <v>0</v>
      </c>
      <c r="M47" s="75">
        <f t="shared" si="18"/>
        <v>0</v>
      </c>
      <c r="N47" s="75"/>
      <c r="O47" s="75"/>
      <c r="P47" s="75"/>
      <c r="Q47" s="75">
        <f t="shared" ref="Q47:V47" si="19">Q46</f>
        <v>0</v>
      </c>
      <c r="R47" s="75">
        <f t="shared" si="19"/>
        <v>0</v>
      </c>
      <c r="S47" s="75">
        <f t="shared" si="19"/>
        <v>1</v>
      </c>
      <c r="T47" s="75">
        <f t="shared" si="19"/>
        <v>1134</v>
      </c>
      <c r="U47" s="75">
        <f t="shared" si="19"/>
        <v>0</v>
      </c>
      <c r="V47" s="75">
        <f t="shared" si="19"/>
        <v>0</v>
      </c>
      <c r="W47" s="20" t="s">
        <v>260</v>
      </c>
    </row>
    <row r="48" spans="1:23" x14ac:dyDescent="0.3">
      <c r="B48" s="12">
        <v>43</v>
      </c>
      <c r="C48" s="13">
        <v>42412</v>
      </c>
      <c r="D48" s="34">
        <v>0.47270833333333334</v>
      </c>
      <c r="E48" s="34">
        <v>0.84854166666666664</v>
      </c>
      <c r="F48" s="27">
        <f>E48-D48</f>
        <v>0.3758333333333333</v>
      </c>
      <c r="G48" s="15">
        <v>9</v>
      </c>
      <c r="H48" s="15">
        <f t="shared" ref="H48:H58" si="20">IF(G48&gt;=9,1.5,0.5)</f>
        <v>1.5</v>
      </c>
      <c r="I48" s="15">
        <f t="shared" ref="I48:I65" si="21">IF((G48="？"),"?",(G48-H48))</f>
        <v>7.5</v>
      </c>
      <c r="J48" s="109">
        <f t="shared" si="13"/>
        <v>0</v>
      </c>
      <c r="K48" s="37">
        <f t="shared" ref="K48:K65" si="22">IF(2&lt;J48,2,J48)</f>
        <v>0</v>
      </c>
      <c r="L48" s="16">
        <f t="shared" ref="L48:L65" si="23">J48-K48</f>
        <v>0</v>
      </c>
      <c r="M48" s="37">
        <f t="shared" ref="M48:M65" si="24">ROUND(128*4/3*K48+128*5/3*L48,0)</f>
        <v>0</v>
      </c>
      <c r="N48" s="37"/>
      <c r="O48" s="37"/>
      <c r="P48" s="37"/>
      <c r="Q48" s="37"/>
      <c r="R48" s="37"/>
      <c r="S48" s="15"/>
      <c r="T48" s="15"/>
      <c r="U48" s="16"/>
      <c r="V48" s="15"/>
      <c r="W48" s="15"/>
    </row>
    <row r="49" spans="2:23" x14ac:dyDescent="0.3">
      <c r="B49" s="12">
        <v>44</v>
      </c>
      <c r="C49" s="13">
        <v>42413</v>
      </c>
      <c r="D49" s="36">
        <v>0.46817129629629628</v>
      </c>
      <c r="E49" s="34" t="s">
        <v>34</v>
      </c>
      <c r="F49" s="27"/>
      <c r="G49" s="37">
        <v>9</v>
      </c>
      <c r="H49" s="15">
        <f t="shared" si="20"/>
        <v>1.5</v>
      </c>
      <c r="I49" s="15">
        <f t="shared" si="21"/>
        <v>7.5</v>
      </c>
      <c r="J49" s="109">
        <f>IF(I49-8&lt;0,0,(I49-8))</f>
        <v>0</v>
      </c>
      <c r="K49" s="37">
        <f t="shared" si="22"/>
        <v>0</v>
      </c>
      <c r="L49" s="16">
        <f t="shared" si="23"/>
        <v>0</v>
      </c>
      <c r="M49" s="37">
        <f t="shared" si="24"/>
        <v>0</v>
      </c>
      <c r="N49" s="37"/>
      <c r="O49" s="37"/>
      <c r="P49" s="37"/>
      <c r="Q49" s="37" t="s">
        <v>396</v>
      </c>
      <c r="R49" s="37">
        <f>IF(I49&gt;8,ROUND(2*1/3*128+6*2/3*128+(I49-8)*5/3*128,0),ROUND(2*1/3*128+(I49-2)*2/3*128,0))</f>
        <v>555</v>
      </c>
      <c r="S49" s="15"/>
      <c r="T49" s="15"/>
      <c r="U49" s="16"/>
      <c r="V49" s="15"/>
      <c r="W49" s="153"/>
    </row>
    <row r="50" spans="2:23" x14ac:dyDescent="0.3">
      <c r="B50" s="12">
        <v>45</v>
      </c>
      <c r="C50" s="13">
        <v>42414</v>
      </c>
      <c r="D50" s="34">
        <v>0.51380787037037035</v>
      </c>
      <c r="E50" s="34">
        <v>0.85584490740740737</v>
      </c>
      <c r="F50" s="27">
        <f>E50-D50</f>
        <v>0.34203703703703703</v>
      </c>
      <c r="G50" s="15">
        <v>8</v>
      </c>
      <c r="H50" s="15">
        <f t="shared" si="20"/>
        <v>0.5</v>
      </c>
      <c r="I50" s="15">
        <f t="shared" si="21"/>
        <v>7.5</v>
      </c>
      <c r="J50" s="109">
        <f t="shared" si="13"/>
        <v>0</v>
      </c>
      <c r="K50" s="37">
        <f t="shared" si="22"/>
        <v>0</v>
      </c>
      <c r="L50" s="16">
        <f t="shared" si="23"/>
        <v>0</v>
      </c>
      <c r="M50" s="37">
        <f t="shared" si="24"/>
        <v>0</v>
      </c>
      <c r="N50" s="37"/>
      <c r="O50" s="37"/>
      <c r="P50" s="37"/>
      <c r="Q50" s="37"/>
      <c r="R50" s="37"/>
      <c r="S50" s="15"/>
      <c r="T50" s="15"/>
      <c r="U50" s="16"/>
      <c r="V50" s="15"/>
      <c r="W50" s="15"/>
    </row>
    <row r="51" spans="2:23" x14ac:dyDescent="0.3">
      <c r="B51" s="12">
        <v>46</v>
      </c>
      <c r="C51" s="13">
        <v>42415</v>
      </c>
      <c r="D51" s="34">
        <v>0.46237268518518521</v>
      </c>
      <c r="E51" s="34">
        <v>0.77144675925925921</v>
      </c>
      <c r="F51" s="27">
        <f>E51-D51</f>
        <v>0.309074074074074</v>
      </c>
      <c r="G51" s="15">
        <v>7.5</v>
      </c>
      <c r="H51" s="15">
        <f t="shared" si="20"/>
        <v>0.5</v>
      </c>
      <c r="I51" s="15">
        <f t="shared" si="21"/>
        <v>7</v>
      </c>
      <c r="J51" s="109">
        <f>IF(I51-8&lt;0,0,(I51-8))</f>
        <v>0</v>
      </c>
      <c r="K51" s="37">
        <f t="shared" si="22"/>
        <v>0</v>
      </c>
      <c r="L51" s="16">
        <f t="shared" si="23"/>
        <v>0</v>
      </c>
      <c r="M51" s="37">
        <f t="shared" si="24"/>
        <v>0</v>
      </c>
      <c r="N51" s="37"/>
      <c r="O51" s="37"/>
      <c r="P51" s="37"/>
      <c r="Q51" s="37" t="s">
        <v>396</v>
      </c>
      <c r="R51" s="37">
        <f>IF(I51&gt;8,ROUND(2*1/3*128+6*2/3*128+(I51-8)*5/3*128,0),ROUND(2*1/3*128+(I51-2)*2/3*128,0))</f>
        <v>512</v>
      </c>
      <c r="S51" s="15"/>
      <c r="T51" s="15"/>
      <c r="U51" s="16"/>
      <c r="V51" s="15"/>
      <c r="W51" s="15"/>
    </row>
    <row r="52" spans="2:23" x14ac:dyDescent="0.3">
      <c r="B52" s="12">
        <v>47</v>
      </c>
      <c r="C52" s="13">
        <v>42416</v>
      </c>
      <c r="D52" s="34">
        <v>0.47075231481481478</v>
      </c>
      <c r="E52" s="34">
        <v>0.86313657407407407</v>
      </c>
      <c r="F52" s="27">
        <f>E52-D52</f>
        <v>0.39238425925925929</v>
      </c>
      <c r="G52" s="15">
        <v>9.5</v>
      </c>
      <c r="H52" s="15">
        <f t="shared" si="20"/>
        <v>1.5</v>
      </c>
      <c r="I52" s="15">
        <f t="shared" si="21"/>
        <v>8</v>
      </c>
      <c r="J52" s="109">
        <f t="shared" si="13"/>
        <v>0</v>
      </c>
      <c r="K52" s="37">
        <f t="shared" si="22"/>
        <v>0</v>
      </c>
      <c r="L52" s="16">
        <f t="shared" si="23"/>
        <v>0</v>
      </c>
      <c r="M52" s="37">
        <f t="shared" si="24"/>
        <v>0</v>
      </c>
      <c r="N52" s="37"/>
      <c r="O52" s="37"/>
      <c r="P52" s="37"/>
      <c r="Q52" s="37"/>
      <c r="R52" s="37"/>
      <c r="S52" s="15"/>
      <c r="T52" s="15"/>
      <c r="U52" s="16"/>
      <c r="V52" s="15"/>
      <c r="W52" s="15"/>
    </row>
    <row r="53" spans="2:23" x14ac:dyDescent="0.3">
      <c r="B53" s="12">
        <v>48</v>
      </c>
      <c r="C53" s="13">
        <v>42417</v>
      </c>
      <c r="D53" s="34">
        <v>0.47192129629629626</v>
      </c>
      <c r="E53" s="34">
        <v>0.86307870370370365</v>
      </c>
      <c r="F53" s="27">
        <f>E53-D53</f>
        <v>0.3911574074074074</v>
      </c>
      <c r="G53" s="15">
        <v>9.5</v>
      </c>
      <c r="H53" s="15">
        <f t="shared" si="20"/>
        <v>1.5</v>
      </c>
      <c r="I53" s="15">
        <f t="shared" si="21"/>
        <v>8</v>
      </c>
      <c r="J53" s="109">
        <f>IF(I53-8&lt;0,0,(I53-8))</f>
        <v>0</v>
      </c>
      <c r="K53" s="37">
        <f t="shared" si="22"/>
        <v>0</v>
      </c>
      <c r="L53" s="16">
        <f t="shared" si="23"/>
        <v>0</v>
      </c>
      <c r="M53" s="37">
        <f t="shared" si="24"/>
        <v>0</v>
      </c>
      <c r="N53" s="37"/>
      <c r="O53" s="37"/>
      <c r="P53" s="37"/>
      <c r="Q53" s="37" t="s">
        <v>395</v>
      </c>
      <c r="R53" s="37">
        <f>IF(I53&gt;8,ROUND(2*1/3*128+6*2/3*128+(I53-8)*5/3*128,0),ROUND(2*1/3*128+(I53-2)*2/3*128,0))</f>
        <v>597</v>
      </c>
      <c r="S53" s="15"/>
      <c r="T53" s="15"/>
      <c r="U53" s="16"/>
      <c r="V53" s="15"/>
      <c r="W53" s="15"/>
    </row>
    <row r="54" spans="2:23" x14ac:dyDescent="0.3">
      <c r="B54" s="12">
        <v>49</v>
      </c>
      <c r="C54" s="13">
        <v>42418</v>
      </c>
      <c r="D54" s="36">
        <v>0.45271990740740736</v>
      </c>
      <c r="E54" s="36">
        <v>0.71636574074074078</v>
      </c>
      <c r="F54" s="27">
        <f>E54-D54</f>
        <v>0.26364583333333341</v>
      </c>
      <c r="G54" s="15">
        <v>6.5</v>
      </c>
      <c r="H54" s="15">
        <f t="shared" si="20"/>
        <v>0.5</v>
      </c>
      <c r="I54" s="15">
        <f t="shared" si="21"/>
        <v>6</v>
      </c>
      <c r="J54" s="109">
        <f>IF(I54-8&lt;0,0,(I54-8))</f>
        <v>0</v>
      </c>
      <c r="K54" s="37">
        <f t="shared" si="22"/>
        <v>0</v>
      </c>
      <c r="L54" s="16">
        <f t="shared" si="23"/>
        <v>0</v>
      </c>
      <c r="M54" s="37">
        <f t="shared" si="24"/>
        <v>0</v>
      </c>
      <c r="N54" s="37"/>
      <c r="O54" s="37"/>
      <c r="P54" s="37"/>
      <c r="Q54" s="37"/>
      <c r="R54" s="37"/>
      <c r="S54" s="15" t="s">
        <v>394</v>
      </c>
      <c r="T54" s="51">
        <v>1027</v>
      </c>
      <c r="U54" s="16"/>
      <c r="V54" s="15"/>
      <c r="W54" s="15"/>
    </row>
    <row r="55" spans="2:23" x14ac:dyDescent="0.3">
      <c r="B55" s="12">
        <v>50</v>
      </c>
      <c r="C55" s="13">
        <v>42419</v>
      </c>
      <c r="D55" s="34" t="s">
        <v>34</v>
      </c>
      <c r="E55" s="34" t="s">
        <v>34</v>
      </c>
      <c r="F55" s="27"/>
      <c r="G55" s="69">
        <v>8</v>
      </c>
      <c r="H55" s="15">
        <f t="shared" si="20"/>
        <v>0.5</v>
      </c>
      <c r="I55" s="15">
        <f t="shared" si="21"/>
        <v>7.5</v>
      </c>
      <c r="J55" s="109">
        <f>IF(I55-8&lt;0,0,(I55-8))</f>
        <v>0</v>
      </c>
      <c r="K55" s="37">
        <f t="shared" si="22"/>
        <v>0</v>
      </c>
      <c r="L55" s="16">
        <f t="shared" si="23"/>
        <v>0</v>
      </c>
      <c r="M55" s="37">
        <f t="shared" si="24"/>
        <v>0</v>
      </c>
      <c r="N55" s="37"/>
      <c r="O55" s="37"/>
      <c r="P55" s="37"/>
      <c r="Q55" s="37"/>
      <c r="R55" s="37"/>
      <c r="S55" s="15" t="s">
        <v>395</v>
      </c>
      <c r="T55" s="51">
        <v>1027</v>
      </c>
      <c r="U55" s="16"/>
      <c r="V55" s="15"/>
      <c r="W55" s="15"/>
    </row>
    <row r="56" spans="2:23" x14ac:dyDescent="0.3">
      <c r="B56" s="12">
        <v>51</v>
      </c>
      <c r="C56" s="13">
        <v>42420</v>
      </c>
      <c r="D56" s="34">
        <v>0.46922453703703698</v>
      </c>
      <c r="E56" s="34" t="s">
        <v>34</v>
      </c>
      <c r="F56" s="27"/>
      <c r="G56" s="37">
        <v>9</v>
      </c>
      <c r="H56" s="15">
        <f t="shared" si="20"/>
        <v>1.5</v>
      </c>
      <c r="I56" s="15">
        <f t="shared" si="21"/>
        <v>7.5</v>
      </c>
      <c r="J56" s="109">
        <f t="shared" si="13"/>
        <v>0</v>
      </c>
      <c r="K56" s="37">
        <f t="shared" si="22"/>
        <v>0</v>
      </c>
      <c r="L56" s="16">
        <f t="shared" si="23"/>
        <v>0</v>
      </c>
      <c r="M56" s="37">
        <f t="shared" si="24"/>
        <v>0</v>
      </c>
      <c r="N56" s="37"/>
      <c r="O56" s="37"/>
      <c r="P56" s="37"/>
      <c r="Q56" s="37"/>
      <c r="R56" s="37"/>
      <c r="S56" s="15"/>
      <c r="T56" s="15"/>
      <c r="U56" s="16"/>
      <c r="V56" s="15"/>
      <c r="W56" s="15"/>
    </row>
    <row r="57" spans="2:23" x14ac:dyDescent="0.3">
      <c r="B57" s="12">
        <v>52</v>
      </c>
      <c r="C57" s="13">
        <v>42421</v>
      </c>
      <c r="D57" s="34">
        <v>0.46114583333333337</v>
      </c>
      <c r="E57" s="34" t="s">
        <v>34</v>
      </c>
      <c r="F57" s="27"/>
      <c r="G57" s="37">
        <v>10</v>
      </c>
      <c r="H57" s="15">
        <f t="shared" si="20"/>
        <v>1.5</v>
      </c>
      <c r="I57" s="15">
        <f t="shared" si="21"/>
        <v>8.5</v>
      </c>
      <c r="J57" s="109">
        <f>IF(I57-8&lt;0,0,(I57-8))</f>
        <v>0.5</v>
      </c>
      <c r="K57" s="37">
        <f t="shared" si="22"/>
        <v>0.5</v>
      </c>
      <c r="L57" s="16">
        <f t="shared" si="23"/>
        <v>0</v>
      </c>
      <c r="M57" s="37">
        <f t="shared" si="24"/>
        <v>85</v>
      </c>
      <c r="N57" s="37"/>
      <c r="O57" s="37"/>
      <c r="P57" s="37"/>
      <c r="Q57" s="37" t="s">
        <v>396</v>
      </c>
      <c r="R57" s="37">
        <f>IF(I57&gt;8,ROUND(2*1/3*128+6*2/3*128+(I57-8)*5/3*128,0),ROUND(2*1/3*128+(I57-2)*2/3*128,0))</f>
        <v>704</v>
      </c>
      <c r="S57" s="15"/>
      <c r="T57" s="15"/>
      <c r="U57" s="16"/>
      <c r="V57" s="15"/>
      <c r="W57" s="15"/>
    </row>
    <row r="58" spans="2:23" x14ac:dyDescent="0.3">
      <c r="B58" s="12">
        <v>53</v>
      </c>
      <c r="C58" s="13">
        <v>42422</v>
      </c>
      <c r="D58" s="36">
        <v>0.46687499999999998</v>
      </c>
      <c r="E58" s="34" t="s">
        <v>34</v>
      </c>
      <c r="F58" s="27"/>
      <c r="G58" s="37">
        <v>9</v>
      </c>
      <c r="H58" s="15">
        <f t="shared" si="20"/>
        <v>1.5</v>
      </c>
      <c r="I58" s="15">
        <f t="shared" si="21"/>
        <v>7.5</v>
      </c>
      <c r="J58" s="109">
        <f t="shared" si="13"/>
        <v>0</v>
      </c>
      <c r="K58" s="37">
        <f t="shared" si="22"/>
        <v>0</v>
      </c>
      <c r="L58" s="16">
        <f t="shared" si="23"/>
        <v>0</v>
      </c>
      <c r="M58" s="37">
        <f t="shared" si="24"/>
        <v>0</v>
      </c>
      <c r="N58" s="37"/>
      <c r="O58" s="37"/>
      <c r="P58" s="37"/>
      <c r="Q58" s="37"/>
      <c r="R58" s="37"/>
      <c r="S58" s="15"/>
      <c r="T58" s="15"/>
      <c r="U58" s="16"/>
      <c r="V58" s="15"/>
      <c r="W58" s="15"/>
    </row>
    <row r="59" spans="2:23" x14ac:dyDescent="0.3">
      <c r="B59" s="12">
        <v>54</v>
      </c>
      <c r="C59" s="13">
        <v>42423</v>
      </c>
      <c r="D59" s="32" t="s">
        <v>37</v>
      </c>
      <c r="E59" s="32" t="s">
        <v>37</v>
      </c>
      <c r="F59" s="27"/>
      <c r="G59" s="15"/>
      <c r="H59" s="37"/>
      <c r="I59" s="15"/>
      <c r="J59" s="109">
        <f t="shared" si="13"/>
        <v>0</v>
      </c>
      <c r="K59" s="37"/>
      <c r="L59" s="16"/>
      <c r="M59" s="37">
        <f t="shared" si="24"/>
        <v>0</v>
      </c>
      <c r="N59" s="37"/>
      <c r="O59" s="37"/>
      <c r="P59" s="37"/>
      <c r="Q59" s="37"/>
      <c r="R59" s="37"/>
      <c r="S59" s="15"/>
      <c r="T59" s="15"/>
      <c r="U59" s="16"/>
      <c r="V59" s="15"/>
      <c r="W59" s="45" t="s">
        <v>5</v>
      </c>
    </row>
    <row r="60" spans="2:23" x14ac:dyDescent="0.3">
      <c r="B60" s="12">
        <v>55</v>
      </c>
      <c r="C60" s="13">
        <v>42424</v>
      </c>
      <c r="D60" s="207" t="s">
        <v>35</v>
      </c>
      <c r="E60" s="208"/>
      <c r="F60" s="27"/>
      <c r="G60" s="15"/>
      <c r="H60" s="37"/>
      <c r="I60" s="15"/>
      <c r="J60" s="109">
        <f t="shared" si="13"/>
        <v>0</v>
      </c>
      <c r="K60" s="37"/>
      <c r="L60" s="16"/>
      <c r="M60" s="37">
        <f t="shared" si="24"/>
        <v>0</v>
      </c>
      <c r="N60" s="37"/>
      <c r="O60" s="37"/>
      <c r="P60" s="37"/>
      <c r="Q60" s="37"/>
      <c r="R60" s="37"/>
      <c r="S60" s="15"/>
      <c r="T60" s="15"/>
      <c r="U60" s="16"/>
      <c r="V60" s="15"/>
      <c r="W60" s="15"/>
    </row>
    <row r="61" spans="2:23" x14ac:dyDescent="0.3">
      <c r="B61" s="12">
        <v>56</v>
      </c>
      <c r="C61" s="13">
        <v>42425</v>
      </c>
      <c r="D61" s="34" t="s">
        <v>34</v>
      </c>
      <c r="E61" s="34">
        <v>0.83993055555555562</v>
      </c>
      <c r="F61" s="27"/>
      <c r="G61" s="37">
        <v>8</v>
      </c>
      <c r="H61" s="15">
        <f t="shared" ref="H61:H65" si="25">IF(G61&gt;=9,1.5,0.5)</f>
        <v>0.5</v>
      </c>
      <c r="I61" s="15">
        <f t="shared" si="21"/>
        <v>7.5</v>
      </c>
      <c r="J61" s="109">
        <f t="shared" si="13"/>
        <v>0</v>
      </c>
      <c r="K61" s="37">
        <f t="shared" si="22"/>
        <v>0</v>
      </c>
      <c r="L61" s="16">
        <f t="shared" si="23"/>
        <v>0</v>
      </c>
      <c r="M61" s="37">
        <f t="shared" si="24"/>
        <v>0</v>
      </c>
      <c r="N61" s="37"/>
      <c r="O61" s="37"/>
      <c r="P61" s="37"/>
      <c r="Q61" s="37"/>
      <c r="R61" s="37"/>
      <c r="S61" s="15"/>
      <c r="T61" s="15"/>
      <c r="U61" s="16"/>
      <c r="V61" s="15"/>
      <c r="W61" s="15"/>
    </row>
    <row r="62" spans="2:23" x14ac:dyDescent="0.3">
      <c r="B62" s="12">
        <v>57</v>
      </c>
      <c r="C62" s="13">
        <v>42426</v>
      </c>
      <c r="D62" s="36">
        <v>0.46925925925925926</v>
      </c>
      <c r="E62" s="36">
        <v>0.82050925925925933</v>
      </c>
      <c r="F62" s="27">
        <f>E62-D62</f>
        <v>0.35125000000000006</v>
      </c>
      <c r="G62" s="15">
        <v>8.5</v>
      </c>
      <c r="H62" s="15">
        <f t="shared" si="25"/>
        <v>0.5</v>
      </c>
      <c r="I62" s="15">
        <f t="shared" si="21"/>
        <v>8</v>
      </c>
      <c r="J62" s="109">
        <f>IF(I62-8&lt;0,0,(I62-8))</f>
        <v>0</v>
      </c>
      <c r="K62" s="37">
        <f t="shared" si="22"/>
        <v>0</v>
      </c>
      <c r="L62" s="16">
        <f t="shared" si="23"/>
        <v>0</v>
      </c>
      <c r="M62" s="37">
        <f t="shared" si="24"/>
        <v>0</v>
      </c>
      <c r="N62" s="37"/>
      <c r="O62" s="37"/>
      <c r="P62" s="37"/>
      <c r="Q62" s="37"/>
      <c r="R62" s="37"/>
      <c r="S62" s="15" t="s">
        <v>394</v>
      </c>
      <c r="T62" s="51">
        <v>1027</v>
      </c>
      <c r="U62" s="16"/>
      <c r="V62" s="15"/>
      <c r="W62" s="15"/>
    </row>
    <row r="63" spans="2:23" x14ac:dyDescent="0.3">
      <c r="B63" s="12">
        <v>58</v>
      </c>
      <c r="C63" s="13">
        <v>42427</v>
      </c>
      <c r="D63" s="34">
        <v>0.48978009259259259</v>
      </c>
      <c r="E63" s="34" t="s">
        <v>34</v>
      </c>
      <c r="F63" s="27"/>
      <c r="G63" s="37">
        <v>9</v>
      </c>
      <c r="H63" s="15">
        <f t="shared" si="25"/>
        <v>1.5</v>
      </c>
      <c r="I63" s="15">
        <f t="shared" si="21"/>
        <v>7.5</v>
      </c>
      <c r="J63" s="109">
        <f t="shared" si="13"/>
        <v>0</v>
      </c>
      <c r="K63" s="37">
        <f t="shared" si="22"/>
        <v>0</v>
      </c>
      <c r="L63" s="16">
        <f t="shared" si="23"/>
        <v>0</v>
      </c>
      <c r="M63" s="37">
        <f t="shared" si="24"/>
        <v>0</v>
      </c>
      <c r="N63" s="37"/>
      <c r="O63" s="37"/>
      <c r="P63" s="37"/>
      <c r="Q63" s="37"/>
      <c r="R63" s="37"/>
      <c r="S63" s="15"/>
      <c r="T63" s="15"/>
      <c r="U63" s="16"/>
      <c r="V63" s="15"/>
      <c r="W63" s="15"/>
    </row>
    <row r="64" spans="2:23" ht="32.4" x14ac:dyDescent="0.3">
      <c r="B64" s="12">
        <v>59</v>
      </c>
      <c r="C64" s="21">
        <v>42428</v>
      </c>
      <c r="D64" s="34">
        <v>0.46557870370370374</v>
      </c>
      <c r="E64" s="34">
        <v>0.8485300925925926</v>
      </c>
      <c r="F64" s="27">
        <f>E64-D64</f>
        <v>0.38295138888888886</v>
      </c>
      <c r="G64" s="15">
        <v>9</v>
      </c>
      <c r="H64" s="15">
        <f t="shared" si="25"/>
        <v>1.5</v>
      </c>
      <c r="I64" s="15">
        <f t="shared" si="21"/>
        <v>7.5</v>
      </c>
      <c r="J64" s="109">
        <f t="shared" si="13"/>
        <v>0</v>
      </c>
      <c r="K64" s="37">
        <f t="shared" si="22"/>
        <v>0</v>
      </c>
      <c r="L64" s="16">
        <f t="shared" si="23"/>
        <v>0</v>
      </c>
      <c r="M64" s="37">
        <f t="shared" si="24"/>
        <v>0</v>
      </c>
      <c r="N64" s="37"/>
      <c r="O64" s="37"/>
      <c r="P64" s="37"/>
      <c r="Q64" s="37"/>
      <c r="R64" s="37"/>
      <c r="S64" s="15"/>
      <c r="T64" s="15"/>
      <c r="U64" s="16"/>
      <c r="V64" s="51"/>
      <c r="W64" s="153" t="s">
        <v>419</v>
      </c>
    </row>
    <row r="65" spans="1:23" x14ac:dyDescent="0.3">
      <c r="A65" s="25" t="s">
        <v>347</v>
      </c>
      <c r="B65" s="12">
        <v>60</v>
      </c>
      <c r="C65" s="13">
        <v>42429</v>
      </c>
      <c r="D65" s="34">
        <v>0.47568287037037038</v>
      </c>
      <c r="E65" s="34">
        <v>0.86162037037037031</v>
      </c>
      <c r="F65" s="27">
        <f>E65-D65</f>
        <v>0.38593749999999993</v>
      </c>
      <c r="G65" s="15">
        <v>9.5</v>
      </c>
      <c r="H65" s="15">
        <f t="shared" si="25"/>
        <v>1.5</v>
      </c>
      <c r="I65" s="15">
        <f t="shared" si="21"/>
        <v>8</v>
      </c>
      <c r="J65" s="109">
        <f t="shared" si="13"/>
        <v>0</v>
      </c>
      <c r="K65" s="37">
        <f t="shared" si="22"/>
        <v>0</v>
      </c>
      <c r="L65" s="16">
        <f t="shared" si="23"/>
        <v>0</v>
      </c>
      <c r="M65" s="37">
        <f t="shared" si="24"/>
        <v>0</v>
      </c>
      <c r="N65" s="37"/>
      <c r="O65" s="37"/>
      <c r="P65" s="37"/>
      <c r="Q65" s="37"/>
      <c r="R65" s="37"/>
      <c r="S65" s="15"/>
      <c r="T65" s="15"/>
      <c r="U65" s="16"/>
      <c r="V65" s="15"/>
      <c r="W65" s="15"/>
    </row>
    <row r="66" spans="1:23" x14ac:dyDescent="0.3">
      <c r="A66" s="7" t="s">
        <v>44</v>
      </c>
      <c r="B66" s="12">
        <v>61</v>
      </c>
      <c r="C66" s="13">
        <v>42430</v>
      </c>
      <c r="D66" s="196" t="s">
        <v>48</v>
      </c>
      <c r="E66" s="197"/>
      <c r="F66" s="27"/>
      <c r="G66" s="15"/>
      <c r="H66" s="37"/>
      <c r="I66" s="15"/>
      <c r="J66" s="109"/>
      <c r="K66" s="37"/>
      <c r="L66" s="16"/>
      <c r="M66" s="69"/>
      <c r="N66" s="69"/>
      <c r="O66" s="69"/>
      <c r="P66" s="69"/>
      <c r="Q66" s="69"/>
      <c r="R66" s="69"/>
      <c r="S66" s="15"/>
      <c r="T66" s="15"/>
      <c r="U66" s="16"/>
      <c r="V66" s="15"/>
      <c r="W66" s="153"/>
    </row>
    <row r="67" spans="1:23" x14ac:dyDescent="0.3">
      <c r="A67" s="7" t="s">
        <v>56</v>
      </c>
      <c r="B67" s="12">
        <v>62</v>
      </c>
      <c r="C67" s="13">
        <v>42431</v>
      </c>
      <c r="D67" s="196" t="s">
        <v>48</v>
      </c>
      <c r="E67" s="197"/>
      <c r="F67" s="14"/>
      <c r="G67" s="15"/>
      <c r="H67" s="37"/>
      <c r="I67" s="15"/>
      <c r="J67" s="109"/>
      <c r="K67" s="37"/>
      <c r="L67" s="16"/>
      <c r="M67" s="69"/>
      <c r="N67" s="69"/>
      <c r="O67" s="69"/>
      <c r="P67" s="69"/>
      <c r="Q67" s="69"/>
      <c r="R67" s="69"/>
      <c r="S67" s="15"/>
      <c r="T67" s="15"/>
      <c r="U67" s="16"/>
      <c r="V67" s="15"/>
      <c r="W67" s="153"/>
    </row>
    <row r="68" spans="1:23" x14ac:dyDescent="0.3">
      <c r="A68" s="7" t="s">
        <v>45</v>
      </c>
      <c r="B68" s="12">
        <v>63</v>
      </c>
      <c r="C68" s="13">
        <v>42432</v>
      </c>
      <c r="D68" s="196" t="s">
        <v>48</v>
      </c>
      <c r="E68" s="197"/>
      <c r="F68" s="14"/>
      <c r="G68" s="15"/>
      <c r="H68" s="37"/>
      <c r="I68" s="15"/>
      <c r="J68" s="109"/>
      <c r="K68" s="37"/>
      <c r="L68" s="16"/>
      <c r="M68" s="69"/>
      <c r="N68" s="69"/>
      <c r="O68" s="69"/>
      <c r="P68" s="69"/>
      <c r="Q68" s="69"/>
      <c r="R68" s="69"/>
      <c r="S68" s="15"/>
      <c r="T68" s="15"/>
      <c r="U68" s="16"/>
      <c r="V68" s="15"/>
      <c r="W68" s="153"/>
    </row>
    <row r="69" spans="1:23" x14ac:dyDescent="0.3">
      <c r="A69" s="7" t="s">
        <v>46</v>
      </c>
      <c r="B69" s="12">
        <v>64</v>
      </c>
      <c r="C69" s="13">
        <v>42433</v>
      </c>
      <c r="D69" s="196" t="s">
        <v>48</v>
      </c>
      <c r="E69" s="197"/>
      <c r="F69" s="14"/>
      <c r="G69" s="15"/>
      <c r="H69" s="37"/>
      <c r="I69" s="15"/>
      <c r="J69" s="109"/>
      <c r="K69" s="37"/>
      <c r="L69" s="16"/>
      <c r="M69" s="69"/>
      <c r="N69" s="69"/>
      <c r="O69" s="69"/>
      <c r="P69" s="69"/>
      <c r="Q69" s="69"/>
      <c r="R69" s="69"/>
      <c r="S69" s="15"/>
      <c r="T69" s="15"/>
      <c r="U69" s="16"/>
      <c r="V69" s="15"/>
      <c r="W69" s="153"/>
    </row>
    <row r="70" spans="1:23" x14ac:dyDescent="0.3">
      <c r="A70" s="7" t="s">
        <v>47</v>
      </c>
      <c r="B70" s="12">
        <v>65</v>
      </c>
      <c r="C70" s="13">
        <v>42434</v>
      </c>
      <c r="D70" s="196" t="s">
        <v>48</v>
      </c>
      <c r="E70" s="197"/>
      <c r="F70" s="14"/>
      <c r="G70" s="15"/>
      <c r="H70" s="37"/>
      <c r="I70" s="15"/>
      <c r="J70" s="109"/>
      <c r="K70" s="37"/>
      <c r="L70" s="16"/>
      <c r="M70" s="69"/>
      <c r="N70" s="69"/>
      <c r="O70" s="69"/>
      <c r="P70" s="69"/>
      <c r="Q70" s="69"/>
      <c r="R70" s="69"/>
      <c r="S70" s="15"/>
      <c r="T70" s="15"/>
      <c r="U70" s="16"/>
      <c r="V70" s="15"/>
      <c r="W70" s="153"/>
    </row>
    <row r="71" spans="1:23" ht="16.95" customHeight="1" x14ac:dyDescent="0.3">
      <c r="A71" s="204"/>
      <c r="B71" s="12">
        <v>66</v>
      </c>
      <c r="C71" s="13">
        <v>42435</v>
      </c>
      <c r="D71" s="196" t="s">
        <v>48</v>
      </c>
      <c r="E71" s="197"/>
      <c r="F71" s="14"/>
      <c r="G71" s="15"/>
      <c r="H71" s="37"/>
      <c r="I71" s="15"/>
      <c r="J71" s="109"/>
      <c r="K71" s="37"/>
      <c r="L71" s="16"/>
      <c r="M71" s="69"/>
      <c r="N71" s="69"/>
      <c r="O71" s="69"/>
      <c r="P71" s="69"/>
      <c r="Q71" s="69"/>
      <c r="R71" s="69"/>
      <c r="S71" s="15"/>
      <c r="T71" s="15"/>
      <c r="U71" s="16"/>
      <c r="V71" s="15"/>
      <c r="W71" s="153"/>
    </row>
    <row r="72" spans="1:23" x14ac:dyDescent="0.3">
      <c r="A72" s="204"/>
      <c r="B72" s="12">
        <v>67</v>
      </c>
      <c r="C72" s="13">
        <v>42436</v>
      </c>
      <c r="D72" s="196" t="s">
        <v>48</v>
      </c>
      <c r="E72" s="197"/>
      <c r="F72" s="14"/>
      <c r="G72" s="15"/>
      <c r="H72" s="37"/>
      <c r="I72" s="15"/>
      <c r="J72" s="109"/>
      <c r="K72" s="37"/>
      <c r="L72" s="16"/>
      <c r="M72" s="69"/>
      <c r="N72" s="69"/>
      <c r="O72" s="69"/>
      <c r="P72" s="69"/>
      <c r="Q72" s="69"/>
      <c r="R72" s="69"/>
      <c r="S72" s="15"/>
      <c r="T72" s="15"/>
      <c r="U72" s="16"/>
      <c r="V72" s="15"/>
      <c r="W72" s="153"/>
    </row>
    <row r="73" spans="1:23" x14ac:dyDescent="0.3">
      <c r="A73" s="204"/>
      <c r="B73" s="12">
        <v>68</v>
      </c>
      <c r="C73" s="13">
        <v>42437</v>
      </c>
      <c r="D73" s="22">
        <v>0.50392361111111106</v>
      </c>
      <c r="E73" s="22">
        <v>0.72876157407407405</v>
      </c>
      <c r="F73" s="27">
        <f>E73-D73</f>
        <v>0.22483796296296299</v>
      </c>
      <c r="G73" s="15">
        <v>5.5</v>
      </c>
      <c r="H73" s="15">
        <f t="shared" ref="H73:H75" si="26">IF(G73&gt;=9,1.5,0.5)</f>
        <v>0.5</v>
      </c>
      <c r="I73" s="15">
        <f t="shared" ref="I73:I75" si="27">IF((G73="？"),"?",(G73-H73))</f>
        <v>5</v>
      </c>
      <c r="J73" s="109">
        <f t="shared" si="13"/>
        <v>0</v>
      </c>
      <c r="K73" s="37">
        <f t="shared" ref="K73:K75" si="28">IF(2&lt;J73,2,J73)</f>
        <v>0</v>
      </c>
      <c r="L73" s="16">
        <f t="shared" ref="L73:L75" si="29">J73-K73</f>
        <v>0</v>
      </c>
      <c r="M73" s="69">
        <f t="shared" ref="M73:M75" si="30">ROUND(127*4/3*K73+127*5/3*L73,0)</f>
        <v>0</v>
      </c>
      <c r="N73" s="69"/>
      <c r="O73" s="69"/>
      <c r="P73" s="69"/>
      <c r="Q73" s="69"/>
      <c r="R73" s="69"/>
      <c r="S73" s="15"/>
      <c r="T73" s="15"/>
      <c r="U73" s="16"/>
      <c r="V73" s="15"/>
      <c r="W73" s="15"/>
    </row>
    <row r="74" spans="1:23" x14ac:dyDescent="0.3">
      <c r="A74" s="204"/>
      <c r="B74" s="12">
        <v>69</v>
      </c>
      <c r="C74" s="13">
        <v>42438</v>
      </c>
      <c r="D74" s="22">
        <v>0.46407407407407408</v>
      </c>
      <c r="E74" s="22">
        <v>0.91480324074074071</v>
      </c>
      <c r="F74" s="27">
        <f>E74-D74</f>
        <v>0.45072916666666663</v>
      </c>
      <c r="G74" s="15">
        <v>11</v>
      </c>
      <c r="H74" s="15">
        <f t="shared" si="26"/>
        <v>1.5</v>
      </c>
      <c r="I74" s="15">
        <f t="shared" si="27"/>
        <v>9.5</v>
      </c>
      <c r="J74" s="109">
        <f t="shared" si="13"/>
        <v>0</v>
      </c>
      <c r="K74" s="37">
        <f t="shared" si="28"/>
        <v>0</v>
      </c>
      <c r="L74" s="16">
        <f t="shared" si="29"/>
        <v>0</v>
      </c>
      <c r="M74" s="69">
        <f t="shared" si="30"/>
        <v>0</v>
      </c>
      <c r="N74" s="69"/>
      <c r="O74" s="69"/>
      <c r="P74" s="69"/>
      <c r="Q74" s="69"/>
      <c r="R74" s="69"/>
      <c r="S74" s="15"/>
      <c r="T74" s="15"/>
      <c r="U74" s="16"/>
      <c r="V74" s="15"/>
      <c r="W74" s="15"/>
    </row>
    <row r="75" spans="1:23" x14ac:dyDescent="0.3">
      <c r="A75" s="204"/>
      <c r="B75" s="12">
        <v>70</v>
      </c>
      <c r="C75" s="13">
        <v>42439</v>
      </c>
      <c r="D75" s="29">
        <v>0.4692824074074074</v>
      </c>
      <c r="E75" s="29">
        <v>0.9027546296296296</v>
      </c>
      <c r="F75" s="27">
        <f>E75-D75</f>
        <v>0.4334722222222222</v>
      </c>
      <c r="G75" s="15">
        <v>10.5</v>
      </c>
      <c r="H75" s="15">
        <f t="shared" si="26"/>
        <v>1.5</v>
      </c>
      <c r="I75" s="15">
        <f t="shared" si="27"/>
        <v>9</v>
      </c>
      <c r="J75" s="109">
        <f t="shared" si="13"/>
        <v>0</v>
      </c>
      <c r="K75" s="37">
        <f t="shared" si="28"/>
        <v>0</v>
      </c>
      <c r="L75" s="16">
        <f t="shared" si="29"/>
        <v>0</v>
      </c>
      <c r="M75" s="69">
        <f t="shared" si="30"/>
        <v>0</v>
      </c>
      <c r="N75" s="69"/>
      <c r="O75" s="69"/>
      <c r="P75" s="69"/>
      <c r="Q75" s="69"/>
      <c r="R75" s="69"/>
      <c r="S75" s="15"/>
      <c r="T75" s="15"/>
      <c r="U75" s="16"/>
      <c r="V75" s="15"/>
      <c r="W75" s="15"/>
    </row>
    <row r="76" spans="1:23" x14ac:dyDescent="0.3">
      <c r="A76" s="204"/>
      <c r="B76" s="12"/>
      <c r="C76" s="23" t="s">
        <v>250</v>
      </c>
      <c r="D76" s="23"/>
      <c r="E76" s="24"/>
      <c r="F76" s="73"/>
      <c r="G76" s="75">
        <f>SUM(G48:G75)</f>
        <v>166</v>
      </c>
      <c r="H76" s="75">
        <f t="shared" ref="H76:V76" si="31">SUM(H48:H75)</f>
        <v>21.5</v>
      </c>
      <c r="I76" s="75">
        <f t="shared" si="31"/>
        <v>144.5</v>
      </c>
      <c r="J76" s="75">
        <f t="shared" si="31"/>
        <v>0.5</v>
      </c>
      <c r="K76" s="75">
        <f t="shared" si="31"/>
        <v>0.5</v>
      </c>
      <c r="L76" s="75">
        <f t="shared" si="31"/>
        <v>0</v>
      </c>
      <c r="M76" s="75">
        <f t="shared" si="31"/>
        <v>85</v>
      </c>
      <c r="N76" s="75"/>
      <c r="O76" s="75"/>
      <c r="P76" s="75"/>
      <c r="Q76" s="75">
        <v>4</v>
      </c>
      <c r="R76" s="75">
        <f t="shared" si="31"/>
        <v>2368</v>
      </c>
      <c r="S76" s="75">
        <v>3</v>
      </c>
      <c r="T76" s="75">
        <f t="shared" si="31"/>
        <v>3081</v>
      </c>
      <c r="U76" s="75">
        <f t="shared" si="31"/>
        <v>0</v>
      </c>
      <c r="V76" s="75">
        <f t="shared" si="31"/>
        <v>0</v>
      </c>
      <c r="W76" s="20" t="s">
        <v>261</v>
      </c>
    </row>
    <row r="77" spans="1:23" ht="32.4" x14ac:dyDescent="0.3">
      <c r="A77" s="204"/>
      <c r="B77" s="74"/>
      <c r="C77" s="110" t="s">
        <v>430</v>
      </c>
      <c r="D77" s="23"/>
      <c r="E77" s="24"/>
      <c r="F77" s="73"/>
      <c r="G77" s="75">
        <f>G76-G54-G55-G62-G49-G51-G53-G57</f>
        <v>107</v>
      </c>
      <c r="H77" s="75">
        <f t="shared" ref="H77:M77" si="32">H76-H54-H55-H62-H49-H51-H53-H57</f>
        <v>15</v>
      </c>
      <c r="I77" s="75">
        <f t="shared" si="32"/>
        <v>92</v>
      </c>
      <c r="J77" s="75">
        <f t="shared" si="32"/>
        <v>0</v>
      </c>
      <c r="K77" s="75">
        <f t="shared" si="32"/>
        <v>0</v>
      </c>
      <c r="L77" s="75">
        <f t="shared" si="32"/>
        <v>0</v>
      </c>
      <c r="M77" s="75">
        <f t="shared" si="32"/>
        <v>0</v>
      </c>
      <c r="N77" s="75"/>
      <c r="O77" s="75"/>
      <c r="P77" s="75"/>
      <c r="Q77" s="75">
        <f t="shared" ref="Q77" si="33">Q76</f>
        <v>4</v>
      </c>
      <c r="R77" s="75">
        <f t="shared" ref="R77" si="34">R76</f>
        <v>2368</v>
      </c>
      <c r="S77" s="75">
        <f t="shared" ref="S77" si="35">S76</f>
        <v>3</v>
      </c>
      <c r="T77" s="75">
        <f t="shared" ref="T77" si="36">T76</f>
        <v>3081</v>
      </c>
      <c r="U77" s="75">
        <f t="shared" ref="U77" si="37">U76</f>
        <v>0</v>
      </c>
      <c r="V77" s="75">
        <f t="shared" ref="V77" si="38">V76</f>
        <v>0</v>
      </c>
      <c r="W77" s="20"/>
    </row>
    <row r="78" spans="1:23" x14ac:dyDescent="0.3">
      <c r="A78" s="204"/>
      <c r="B78" s="12">
        <v>71</v>
      </c>
      <c r="C78" s="90">
        <v>42440</v>
      </c>
      <c r="D78" s="84" t="s">
        <v>34</v>
      </c>
      <c r="E78" s="84" t="s">
        <v>34</v>
      </c>
      <c r="F78" s="91"/>
      <c r="G78" s="86">
        <v>3.5</v>
      </c>
      <c r="H78" s="86">
        <v>0</v>
      </c>
      <c r="I78" s="85">
        <f t="shared" ref="I78:I98" si="39">IF((G78="？"),"?",(G78-H78))</f>
        <v>3.5</v>
      </c>
      <c r="J78" s="87">
        <f t="shared" si="13"/>
        <v>0</v>
      </c>
      <c r="K78" s="86">
        <f t="shared" ref="K78:K98" si="40">IF(2&lt;J78,2,J78)</f>
        <v>0</v>
      </c>
      <c r="L78" s="88">
        <f t="shared" ref="L78:L98" si="41">J78-K78</f>
        <v>0</v>
      </c>
      <c r="M78" s="86">
        <f t="shared" ref="M78:M98" si="42">ROUND(127*4/3*K78+127*5/3*L78,0)</f>
        <v>0</v>
      </c>
      <c r="N78" s="86"/>
      <c r="O78" s="86"/>
      <c r="P78" s="86"/>
      <c r="Q78" s="86"/>
      <c r="R78" s="86"/>
      <c r="S78" s="15"/>
      <c r="T78" s="15"/>
      <c r="U78" s="16"/>
      <c r="V78" s="15"/>
      <c r="W78" s="15"/>
    </row>
    <row r="79" spans="1:23" x14ac:dyDescent="0.3">
      <c r="A79" s="204"/>
      <c r="B79" s="12">
        <v>72</v>
      </c>
      <c r="C79" s="90">
        <v>42441</v>
      </c>
      <c r="D79" s="84" t="s">
        <v>34</v>
      </c>
      <c r="E79" s="84" t="s">
        <v>34</v>
      </c>
      <c r="F79" s="91"/>
      <c r="G79" s="86">
        <v>10</v>
      </c>
      <c r="H79" s="86">
        <f t="shared" ref="H79:H80" si="43">IF(G79&gt;=9,1.5,0.5)</f>
        <v>1.5</v>
      </c>
      <c r="I79" s="85">
        <f t="shared" si="39"/>
        <v>8.5</v>
      </c>
      <c r="J79" s="87">
        <f t="shared" si="13"/>
        <v>0</v>
      </c>
      <c r="K79" s="86">
        <f t="shared" si="40"/>
        <v>0</v>
      </c>
      <c r="L79" s="88">
        <f t="shared" si="41"/>
        <v>0</v>
      </c>
      <c r="M79" s="86">
        <f t="shared" si="42"/>
        <v>0</v>
      </c>
      <c r="N79" s="86"/>
      <c r="O79" s="86"/>
      <c r="P79" s="86"/>
      <c r="Q79" s="86"/>
      <c r="R79" s="86"/>
      <c r="S79" s="15"/>
      <c r="T79" s="15"/>
      <c r="U79" s="16"/>
      <c r="V79" s="15"/>
      <c r="W79" s="15"/>
    </row>
    <row r="80" spans="1:23" x14ac:dyDescent="0.3">
      <c r="A80" s="204"/>
      <c r="B80" s="12">
        <v>73</v>
      </c>
      <c r="C80" s="90">
        <v>42442</v>
      </c>
      <c r="D80" s="84">
        <v>0.50783564814814819</v>
      </c>
      <c r="E80" s="84">
        <v>0.87783564814814818</v>
      </c>
      <c r="F80" s="91">
        <f>E80-D80</f>
        <v>0.37</v>
      </c>
      <c r="G80" s="85">
        <v>9</v>
      </c>
      <c r="H80" s="86">
        <f t="shared" si="43"/>
        <v>1.5</v>
      </c>
      <c r="I80" s="85">
        <f t="shared" si="39"/>
        <v>7.5</v>
      </c>
      <c r="J80" s="87">
        <f t="shared" si="13"/>
        <v>0</v>
      </c>
      <c r="K80" s="86">
        <f t="shared" si="40"/>
        <v>0</v>
      </c>
      <c r="L80" s="88">
        <f t="shared" si="41"/>
        <v>0</v>
      </c>
      <c r="M80" s="86">
        <f t="shared" si="42"/>
        <v>0</v>
      </c>
      <c r="N80" s="86"/>
      <c r="O80" s="86"/>
      <c r="P80" s="86"/>
      <c r="Q80" s="86"/>
      <c r="R80" s="86"/>
      <c r="S80" s="15"/>
      <c r="T80" s="15"/>
      <c r="U80" s="16"/>
      <c r="V80" s="15"/>
      <c r="W80" s="15"/>
    </row>
    <row r="81" spans="2:23" x14ac:dyDescent="0.3">
      <c r="B81" s="12">
        <v>74</v>
      </c>
      <c r="C81" s="90">
        <v>42443</v>
      </c>
      <c r="D81" s="205" t="s">
        <v>48</v>
      </c>
      <c r="E81" s="206"/>
      <c r="F81" s="92"/>
      <c r="G81" s="85"/>
      <c r="H81" s="86"/>
      <c r="I81" s="85"/>
      <c r="J81" s="87"/>
      <c r="K81" s="86"/>
      <c r="L81" s="88"/>
      <c r="M81" s="86"/>
      <c r="N81" s="86"/>
      <c r="O81" s="86"/>
      <c r="P81" s="86"/>
      <c r="Q81" s="86"/>
      <c r="R81" s="86"/>
      <c r="S81" s="15"/>
      <c r="T81" s="15"/>
      <c r="U81" s="16"/>
      <c r="V81" s="15"/>
      <c r="W81" s="15"/>
    </row>
    <row r="82" spans="2:23" x14ac:dyDescent="0.3">
      <c r="B82" s="12">
        <v>75</v>
      </c>
      <c r="C82" s="90">
        <v>42444</v>
      </c>
      <c r="D82" s="205" t="s">
        <v>35</v>
      </c>
      <c r="E82" s="206"/>
      <c r="F82" s="91"/>
      <c r="G82" s="85"/>
      <c r="H82" s="86"/>
      <c r="I82" s="85"/>
      <c r="J82" s="87"/>
      <c r="K82" s="86"/>
      <c r="L82" s="88"/>
      <c r="M82" s="86"/>
      <c r="N82" s="86"/>
      <c r="O82" s="86"/>
      <c r="P82" s="86"/>
      <c r="Q82" s="86"/>
      <c r="R82" s="86"/>
      <c r="S82" s="15"/>
      <c r="T82" s="15"/>
      <c r="U82" s="16"/>
      <c r="V82" s="15"/>
      <c r="W82" s="15"/>
    </row>
    <row r="83" spans="2:23" x14ac:dyDescent="0.3">
      <c r="B83" s="12">
        <v>76</v>
      </c>
      <c r="C83" s="90">
        <v>42445</v>
      </c>
      <c r="D83" s="205" t="s">
        <v>35</v>
      </c>
      <c r="E83" s="206"/>
      <c r="F83" s="91"/>
      <c r="G83" s="85"/>
      <c r="H83" s="86"/>
      <c r="I83" s="85"/>
      <c r="J83" s="87"/>
      <c r="K83" s="86"/>
      <c r="L83" s="88"/>
      <c r="M83" s="86"/>
      <c r="N83" s="86"/>
      <c r="O83" s="86"/>
      <c r="P83" s="86"/>
      <c r="Q83" s="86"/>
      <c r="R83" s="86"/>
      <c r="S83" s="15"/>
      <c r="T83" s="15"/>
      <c r="U83" s="16"/>
      <c r="V83" s="15"/>
      <c r="W83" s="15"/>
    </row>
    <row r="84" spans="2:23" x14ac:dyDescent="0.3">
      <c r="B84" s="12">
        <v>77</v>
      </c>
      <c r="C84" s="90">
        <v>42446</v>
      </c>
      <c r="D84" s="205" t="s">
        <v>35</v>
      </c>
      <c r="E84" s="206"/>
      <c r="F84" s="91"/>
      <c r="G84" s="85"/>
      <c r="H84" s="86"/>
      <c r="I84" s="85"/>
      <c r="J84" s="87"/>
      <c r="K84" s="86"/>
      <c r="L84" s="88"/>
      <c r="M84" s="86"/>
      <c r="N84" s="86"/>
      <c r="O84" s="86"/>
      <c r="P84" s="86"/>
      <c r="Q84" s="86"/>
      <c r="R84" s="86"/>
      <c r="S84" s="15"/>
      <c r="T84" s="15"/>
      <c r="U84" s="16"/>
      <c r="V84" s="15"/>
      <c r="W84" s="15"/>
    </row>
    <row r="85" spans="2:23" x14ac:dyDescent="0.3">
      <c r="B85" s="12">
        <v>78</v>
      </c>
      <c r="C85" s="90">
        <v>42447</v>
      </c>
      <c r="D85" s="84">
        <v>0.47059027777777779</v>
      </c>
      <c r="E85" s="84">
        <v>0.81879629629629624</v>
      </c>
      <c r="F85" s="91">
        <f>E85-D85</f>
        <v>0.34820601851851846</v>
      </c>
      <c r="G85" s="85">
        <v>8.5</v>
      </c>
      <c r="H85" s="86">
        <f t="shared" ref="H85:H89" si="44">IF(G85&gt;=9,1.5,0.5)</f>
        <v>0.5</v>
      </c>
      <c r="I85" s="85">
        <f t="shared" si="39"/>
        <v>8</v>
      </c>
      <c r="J85" s="87">
        <f t="shared" si="13"/>
        <v>0</v>
      </c>
      <c r="K85" s="86">
        <f t="shared" si="40"/>
        <v>0</v>
      </c>
      <c r="L85" s="88">
        <f t="shared" si="41"/>
        <v>0</v>
      </c>
      <c r="M85" s="86">
        <f t="shared" si="42"/>
        <v>0</v>
      </c>
      <c r="N85" s="86"/>
      <c r="O85" s="86"/>
      <c r="P85" s="86"/>
      <c r="Q85" s="86"/>
      <c r="R85" s="86"/>
      <c r="S85" s="15"/>
      <c r="T85" s="15"/>
      <c r="U85" s="16"/>
      <c r="V85" s="15"/>
      <c r="W85" s="15"/>
    </row>
    <row r="86" spans="2:23" x14ac:dyDescent="0.3">
      <c r="B86" s="12">
        <v>79</v>
      </c>
      <c r="C86" s="90">
        <v>42448</v>
      </c>
      <c r="D86" s="84">
        <v>0.51579861111111114</v>
      </c>
      <c r="E86" s="84">
        <v>0.85873842592592586</v>
      </c>
      <c r="F86" s="91">
        <f>E86-D86</f>
        <v>0.34293981481481473</v>
      </c>
      <c r="G86" s="85">
        <v>8</v>
      </c>
      <c r="H86" s="86">
        <f t="shared" si="44"/>
        <v>0.5</v>
      </c>
      <c r="I86" s="85">
        <f t="shared" si="39"/>
        <v>7.5</v>
      </c>
      <c r="J86" s="87">
        <f t="shared" ref="J86:J151" si="45">IF(I86-10&lt;0,0,(I86-10))</f>
        <v>0</v>
      </c>
      <c r="K86" s="86">
        <f t="shared" si="40"/>
        <v>0</v>
      </c>
      <c r="L86" s="88">
        <f t="shared" si="41"/>
        <v>0</v>
      </c>
      <c r="M86" s="86">
        <f t="shared" si="42"/>
        <v>0</v>
      </c>
      <c r="N86" s="86"/>
      <c r="O86" s="86"/>
      <c r="P86" s="86"/>
      <c r="Q86" s="86"/>
      <c r="R86" s="86"/>
      <c r="S86" s="15"/>
      <c r="T86" s="15"/>
      <c r="U86" s="16"/>
      <c r="V86" s="15"/>
      <c r="W86" s="15"/>
    </row>
    <row r="87" spans="2:23" x14ac:dyDescent="0.3">
      <c r="B87" s="12">
        <v>80</v>
      </c>
      <c r="C87" s="90">
        <v>42449</v>
      </c>
      <c r="D87" s="84" t="s">
        <v>34</v>
      </c>
      <c r="E87" s="84" t="s">
        <v>34</v>
      </c>
      <c r="F87" s="91"/>
      <c r="G87" s="86">
        <v>9</v>
      </c>
      <c r="H87" s="86">
        <f t="shared" si="44"/>
        <v>1.5</v>
      </c>
      <c r="I87" s="85">
        <f t="shared" si="39"/>
        <v>7.5</v>
      </c>
      <c r="J87" s="87">
        <f>IF(I87-8&lt;0,0,(I87-8))</f>
        <v>0</v>
      </c>
      <c r="K87" s="86">
        <f t="shared" si="40"/>
        <v>0</v>
      </c>
      <c r="L87" s="88">
        <f t="shared" si="41"/>
        <v>0</v>
      </c>
      <c r="M87" s="86">
        <f t="shared" si="42"/>
        <v>0</v>
      </c>
      <c r="N87" s="86"/>
      <c r="O87" s="86"/>
      <c r="P87" s="86"/>
      <c r="Q87" s="86" t="s">
        <v>394</v>
      </c>
      <c r="R87" s="86">
        <f>IF(I87&gt;8,ROUND(2*1/3*127+6*2/3*127+(I87-8)*5/3*127,0),ROUND(2*1/3*127+(I87-2)*2/3*127,0))</f>
        <v>550</v>
      </c>
      <c r="S87" s="15"/>
      <c r="T87" s="15"/>
      <c r="U87" s="16"/>
      <c r="V87" s="15"/>
      <c r="W87" s="15"/>
    </row>
    <row r="88" spans="2:23" x14ac:dyDescent="0.3">
      <c r="B88" s="12">
        <v>81</v>
      </c>
      <c r="C88" s="90">
        <v>42450</v>
      </c>
      <c r="D88" s="84" t="s">
        <v>34</v>
      </c>
      <c r="E88" s="84" t="s">
        <v>34</v>
      </c>
      <c r="F88" s="91"/>
      <c r="G88" s="86">
        <v>7</v>
      </c>
      <c r="H88" s="86">
        <f t="shared" si="44"/>
        <v>0.5</v>
      </c>
      <c r="I88" s="85">
        <f t="shared" si="39"/>
        <v>6.5</v>
      </c>
      <c r="J88" s="87">
        <f t="shared" si="45"/>
        <v>0</v>
      </c>
      <c r="K88" s="86">
        <f t="shared" si="40"/>
        <v>0</v>
      </c>
      <c r="L88" s="88">
        <f t="shared" si="41"/>
        <v>0</v>
      </c>
      <c r="M88" s="86">
        <f t="shared" si="42"/>
        <v>0</v>
      </c>
      <c r="N88" s="86"/>
      <c r="O88" s="86"/>
      <c r="P88" s="86"/>
      <c r="Q88" s="86"/>
      <c r="R88" s="86"/>
      <c r="S88" s="15"/>
      <c r="T88" s="15"/>
      <c r="U88" s="16"/>
      <c r="V88" s="15"/>
      <c r="W88" s="15"/>
    </row>
    <row r="89" spans="2:23" x14ac:dyDescent="0.3">
      <c r="B89" s="12">
        <v>82</v>
      </c>
      <c r="C89" s="90">
        <v>42451</v>
      </c>
      <c r="D89" s="84" t="s">
        <v>205</v>
      </c>
      <c r="E89" s="84" t="s">
        <v>72</v>
      </c>
      <c r="F89" s="91"/>
      <c r="G89" s="86">
        <v>8</v>
      </c>
      <c r="H89" s="86">
        <f t="shared" si="44"/>
        <v>0.5</v>
      </c>
      <c r="I89" s="85">
        <f t="shared" si="39"/>
        <v>7.5</v>
      </c>
      <c r="J89" s="87">
        <f t="shared" si="45"/>
        <v>0</v>
      </c>
      <c r="K89" s="86">
        <f t="shared" si="40"/>
        <v>0</v>
      </c>
      <c r="L89" s="88">
        <f t="shared" si="41"/>
        <v>0</v>
      </c>
      <c r="M89" s="86">
        <f t="shared" si="42"/>
        <v>0</v>
      </c>
      <c r="N89" s="86"/>
      <c r="O89" s="86"/>
      <c r="P89" s="86"/>
      <c r="Q89" s="86"/>
      <c r="R89" s="86"/>
      <c r="S89" s="15"/>
      <c r="T89" s="15"/>
      <c r="U89" s="16"/>
      <c r="V89" s="15"/>
      <c r="W89" s="15"/>
    </row>
    <row r="90" spans="2:23" x14ac:dyDescent="0.3">
      <c r="B90" s="12">
        <v>83</v>
      </c>
      <c r="C90" s="90">
        <v>42452</v>
      </c>
      <c r="D90" s="84" t="s">
        <v>37</v>
      </c>
      <c r="E90" s="84" t="s">
        <v>264</v>
      </c>
      <c r="F90" s="91"/>
      <c r="G90" s="86"/>
      <c r="H90" s="86"/>
      <c r="I90" s="85"/>
      <c r="J90" s="87">
        <f t="shared" si="45"/>
        <v>0</v>
      </c>
      <c r="K90" s="86"/>
      <c r="L90" s="88"/>
      <c r="M90" s="86">
        <f t="shared" si="42"/>
        <v>0</v>
      </c>
      <c r="N90" s="86"/>
      <c r="O90" s="86"/>
      <c r="P90" s="86"/>
      <c r="Q90" s="86"/>
      <c r="R90" s="86"/>
      <c r="S90" s="15"/>
      <c r="T90" s="15"/>
      <c r="U90" s="16"/>
      <c r="V90" s="15"/>
      <c r="W90" s="15" t="s">
        <v>265</v>
      </c>
    </row>
    <row r="91" spans="2:23" x14ac:dyDescent="0.3">
      <c r="B91" s="12">
        <v>84</v>
      </c>
      <c r="C91" s="90">
        <v>42453</v>
      </c>
      <c r="D91" s="84">
        <v>0.46247685185185183</v>
      </c>
      <c r="E91" s="84">
        <v>0.84682870370370367</v>
      </c>
      <c r="F91" s="91">
        <f>E91-D91</f>
        <v>0.38435185185185183</v>
      </c>
      <c r="G91" s="85">
        <v>9</v>
      </c>
      <c r="H91" s="86">
        <f t="shared" ref="H91:H94" si="46">IF(G91&gt;=9,1.5,0.5)</f>
        <v>1.5</v>
      </c>
      <c r="I91" s="85">
        <f t="shared" si="39"/>
        <v>7.5</v>
      </c>
      <c r="J91" s="87">
        <f>IF(I91-8&lt;0,0,(I91-8))</f>
        <v>0</v>
      </c>
      <c r="K91" s="86">
        <f t="shared" si="40"/>
        <v>0</v>
      </c>
      <c r="L91" s="88">
        <f t="shared" si="41"/>
        <v>0</v>
      </c>
      <c r="M91" s="86">
        <f t="shared" si="42"/>
        <v>0</v>
      </c>
      <c r="N91" s="86"/>
      <c r="O91" s="86"/>
      <c r="P91" s="86"/>
      <c r="Q91" s="86"/>
      <c r="R91" s="86"/>
      <c r="S91" s="15" t="s">
        <v>394</v>
      </c>
      <c r="T91" s="51">
        <v>1015</v>
      </c>
      <c r="U91" s="16"/>
      <c r="V91" s="15"/>
      <c r="W91" s="15"/>
    </row>
    <row r="92" spans="2:23" x14ac:dyDescent="0.3">
      <c r="B92" s="12">
        <v>85</v>
      </c>
      <c r="C92" s="90">
        <v>42454</v>
      </c>
      <c r="D92" s="84" t="s">
        <v>34</v>
      </c>
      <c r="E92" s="84" t="s">
        <v>34</v>
      </c>
      <c r="F92" s="91"/>
      <c r="G92" s="86">
        <v>9</v>
      </c>
      <c r="H92" s="86">
        <f t="shared" si="46"/>
        <v>1.5</v>
      </c>
      <c r="I92" s="85">
        <f t="shared" si="39"/>
        <v>7.5</v>
      </c>
      <c r="J92" s="87">
        <f t="shared" si="45"/>
        <v>0</v>
      </c>
      <c r="K92" s="86">
        <f t="shared" si="40"/>
        <v>0</v>
      </c>
      <c r="L92" s="88">
        <f t="shared" si="41"/>
        <v>0</v>
      </c>
      <c r="M92" s="86">
        <f t="shared" si="42"/>
        <v>0</v>
      </c>
      <c r="N92" s="86"/>
      <c r="O92" s="86"/>
      <c r="P92" s="86"/>
      <c r="Q92" s="86"/>
      <c r="R92" s="86"/>
      <c r="S92" s="15"/>
      <c r="T92" s="15"/>
      <c r="U92" s="16"/>
      <c r="V92" s="15"/>
      <c r="W92" s="15"/>
    </row>
    <row r="93" spans="2:23" x14ac:dyDescent="0.3">
      <c r="B93" s="12">
        <v>86</v>
      </c>
      <c r="C93" s="90">
        <v>42455</v>
      </c>
      <c r="D93" s="84" t="s">
        <v>34</v>
      </c>
      <c r="E93" s="84" t="s">
        <v>34</v>
      </c>
      <c r="F93" s="91"/>
      <c r="G93" s="86">
        <v>8</v>
      </c>
      <c r="H93" s="86">
        <f t="shared" si="46"/>
        <v>0.5</v>
      </c>
      <c r="I93" s="85">
        <f t="shared" si="39"/>
        <v>7.5</v>
      </c>
      <c r="J93" s="87">
        <f t="shared" si="45"/>
        <v>0</v>
      </c>
      <c r="K93" s="86">
        <f t="shared" si="40"/>
        <v>0</v>
      </c>
      <c r="L93" s="88">
        <f t="shared" si="41"/>
        <v>0</v>
      </c>
      <c r="M93" s="86">
        <f t="shared" si="42"/>
        <v>0</v>
      </c>
      <c r="N93" s="86"/>
      <c r="O93" s="86"/>
      <c r="P93" s="86"/>
      <c r="Q93" s="86"/>
      <c r="R93" s="86"/>
      <c r="S93" s="15"/>
      <c r="T93" s="15"/>
      <c r="U93" s="16"/>
      <c r="V93" s="15"/>
      <c r="W93" s="15"/>
    </row>
    <row r="94" spans="2:23" x14ac:dyDescent="0.3">
      <c r="B94" s="12">
        <v>87</v>
      </c>
      <c r="C94" s="90">
        <v>42456</v>
      </c>
      <c r="D94" s="84" t="s">
        <v>34</v>
      </c>
      <c r="E94" s="84" t="s">
        <v>34</v>
      </c>
      <c r="F94" s="91"/>
      <c r="G94" s="86">
        <v>9</v>
      </c>
      <c r="H94" s="86">
        <f t="shared" si="46"/>
        <v>1.5</v>
      </c>
      <c r="I94" s="85">
        <f t="shared" si="39"/>
        <v>7.5</v>
      </c>
      <c r="J94" s="87">
        <f t="shared" si="45"/>
        <v>0</v>
      </c>
      <c r="K94" s="86">
        <f t="shared" si="40"/>
        <v>0</v>
      </c>
      <c r="L94" s="88">
        <f t="shared" si="41"/>
        <v>0</v>
      </c>
      <c r="M94" s="86">
        <f t="shared" si="42"/>
        <v>0</v>
      </c>
      <c r="N94" s="86"/>
      <c r="O94" s="86"/>
      <c r="P94" s="86"/>
      <c r="Q94" s="86"/>
      <c r="R94" s="86"/>
      <c r="S94" s="15"/>
      <c r="T94" s="15"/>
      <c r="U94" s="16"/>
      <c r="V94" s="15"/>
      <c r="W94" s="15"/>
    </row>
    <row r="95" spans="2:23" x14ac:dyDescent="0.3">
      <c r="B95" s="12">
        <v>88</v>
      </c>
      <c r="C95" s="90">
        <v>42457</v>
      </c>
      <c r="D95" s="205" t="s">
        <v>35</v>
      </c>
      <c r="E95" s="206"/>
      <c r="F95" s="91"/>
      <c r="G95" s="85"/>
      <c r="H95" s="86"/>
      <c r="I95" s="85"/>
      <c r="J95" s="87"/>
      <c r="K95" s="86"/>
      <c r="L95" s="88"/>
      <c r="M95" s="86"/>
      <c r="N95" s="86"/>
      <c r="O95" s="86"/>
      <c r="P95" s="86"/>
      <c r="Q95" s="86"/>
      <c r="R95" s="86"/>
      <c r="S95" s="15"/>
      <c r="T95" s="15"/>
      <c r="U95" s="16"/>
      <c r="V95" s="15"/>
      <c r="W95" s="15"/>
    </row>
    <row r="96" spans="2:23" x14ac:dyDescent="0.3">
      <c r="B96" s="12">
        <v>89</v>
      </c>
      <c r="C96" s="90">
        <v>42458</v>
      </c>
      <c r="D96" s="84">
        <v>0.47783564814814811</v>
      </c>
      <c r="E96" s="84">
        <v>0.87973379629629633</v>
      </c>
      <c r="F96" s="91">
        <f>E96-D96</f>
        <v>0.40189814814814823</v>
      </c>
      <c r="G96" s="85">
        <v>9.5</v>
      </c>
      <c r="H96" s="86">
        <f t="shared" ref="H96:H105" si="47">IF(G96&gt;=9,1.5,0.5)</f>
        <v>1.5</v>
      </c>
      <c r="I96" s="85">
        <f t="shared" si="39"/>
        <v>8</v>
      </c>
      <c r="J96" s="87">
        <f t="shared" si="45"/>
        <v>0</v>
      </c>
      <c r="K96" s="86">
        <f t="shared" si="40"/>
        <v>0</v>
      </c>
      <c r="L96" s="88">
        <f t="shared" si="41"/>
        <v>0</v>
      </c>
      <c r="M96" s="86">
        <f t="shared" si="42"/>
        <v>0</v>
      </c>
      <c r="N96" s="86"/>
      <c r="O96" s="86"/>
      <c r="P96" s="86"/>
      <c r="Q96" s="86"/>
      <c r="R96" s="86"/>
      <c r="S96" s="15"/>
      <c r="T96" s="15"/>
      <c r="U96" s="16"/>
      <c r="V96" s="15"/>
      <c r="W96" s="15"/>
    </row>
    <row r="97" spans="1:23" x14ac:dyDescent="0.3">
      <c r="B97" s="12">
        <v>90</v>
      </c>
      <c r="C97" s="90">
        <v>42459</v>
      </c>
      <c r="D97" s="84" t="s">
        <v>34</v>
      </c>
      <c r="E97" s="84" t="s">
        <v>34</v>
      </c>
      <c r="F97" s="91"/>
      <c r="G97" s="86">
        <v>9</v>
      </c>
      <c r="H97" s="86">
        <f t="shared" si="47"/>
        <v>1.5</v>
      </c>
      <c r="I97" s="85">
        <f t="shared" si="39"/>
        <v>7.5</v>
      </c>
      <c r="J97" s="87">
        <f t="shared" si="45"/>
        <v>0</v>
      </c>
      <c r="K97" s="86">
        <f t="shared" si="40"/>
        <v>0</v>
      </c>
      <c r="L97" s="88">
        <f t="shared" si="41"/>
        <v>0</v>
      </c>
      <c r="M97" s="86">
        <f t="shared" si="42"/>
        <v>0</v>
      </c>
      <c r="N97" s="86"/>
      <c r="O97" s="86"/>
      <c r="P97" s="86"/>
      <c r="Q97" s="86"/>
      <c r="R97" s="86"/>
      <c r="S97" s="15"/>
      <c r="T97" s="15"/>
      <c r="U97" s="16"/>
      <c r="V97" s="15"/>
      <c r="W97" s="15"/>
    </row>
    <row r="98" spans="1:23" x14ac:dyDescent="0.3">
      <c r="B98" s="12">
        <v>91</v>
      </c>
      <c r="C98" s="90">
        <v>42460</v>
      </c>
      <c r="D98" s="84" t="s">
        <v>34</v>
      </c>
      <c r="E98" s="84" t="s">
        <v>34</v>
      </c>
      <c r="F98" s="91"/>
      <c r="G98" s="86">
        <v>11</v>
      </c>
      <c r="H98" s="86">
        <f t="shared" si="47"/>
        <v>1.5</v>
      </c>
      <c r="I98" s="85">
        <f t="shared" si="39"/>
        <v>9.5</v>
      </c>
      <c r="J98" s="87">
        <f t="shared" si="45"/>
        <v>0</v>
      </c>
      <c r="K98" s="86">
        <f t="shared" si="40"/>
        <v>0</v>
      </c>
      <c r="L98" s="88">
        <f t="shared" si="41"/>
        <v>0</v>
      </c>
      <c r="M98" s="86">
        <f t="shared" si="42"/>
        <v>0</v>
      </c>
      <c r="N98" s="86"/>
      <c r="O98" s="86"/>
      <c r="P98" s="86"/>
      <c r="Q98" s="86"/>
      <c r="R98" s="86"/>
      <c r="S98" s="15"/>
      <c r="T98" s="15"/>
      <c r="U98" s="16"/>
      <c r="V98" s="15"/>
      <c r="W98" s="15"/>
    </row>
    <row r="99" spans="1:23" x14ac:dyDescent="0.3">
      <c r="A99" s="25" t="s">
        <v>348</v>
      </c>
      <c r="B99" s="12">
        <v>92</v>
      </c>
      <c r="C99" s="90">
        <v>42461</v>
      </c>
      <c r="D99" s="84">
        <v>0.46553240740740742</v>
      </c>
      <c r="E99" s="84">
        <v>0.91706018518518517</v>
      </c>
      <c r="F99" s="91">
        <f>E99-D99</f>
        <v>0.45152777777777775</v>
      </c>
      <c r="G99" s="85">
        <v>11</v>
      </c>
      <c r="H99" s="86">
        <f t="shared" si="47"/>
        <v>1.5</v>
      </c>
      <c r="I99" s="85">
        <f t="shared" ref="I99:I105" si="48">IF((G99="？"),"?",(G99-H99))</f>
        <v>9.5</v>
      </c>
      <c r="J99" s="87">
        <f t="shared" si="45"/>
        <v>0</v>
      </c>
      <c r="K99" s="86">
        <f t="shared" ref="K99:K105" si="49">IF(2&lt;J99,2,J99)</f>
        <v>0</v>
      </c>
      <c r="L99" s="88">
        <f t="shared" ref="L99:L105" si="50">J99-K99</f>
        <v>0</v>
      </c>
      <c r="M99" s="86">
        <f>ROUND(131*4/3*K99+131*5/3*L99,0)</f>
        <v>0</v>
      </c>
      <c r="N99" s="86"/>
      <c r="O99" s="86"/>
      <c r="P99" s="86"/>
      <c r="Q99" s="86"/>
      <c r="R99" s="86"/>
      <c r="S99" s="15"/>
      <c r="T99" s="15"/>
      <c r="U99" s="16"/>
      <c r="V99" s="15"/>
      <c r="W99" s="15"/>
    </row>
    <row r="100" spans="1:23" x14ac:dyDescent="0.3">
      <c r="A100" s="7" t="s">
        <v>49</v>
      </c>
      <c r="B100" s="12">
        <v>93</v>
      </c>
      <c r="C100" s="90">
        <v>42462</v>
      </c>
      <c r="D100" s="84">
        <v>0.46755787037037039</v>
      </c>
      <c r="E100" s="84">
        <v>0.91697916666666668</v>
      </c>
      <c r="F100" s="91">
        <f>E100-D100</f>
        <v>0.44942129629629629</v>
      </c>
      <c r="G100" s="85">
        <v>11</v>
      </c>
      <c r="H100" s="86">
        <f t="shared" si="47"/>
        <v>1.5</v>
      </c>
      <c r="I100" s="85">
        <f t="shared" si="48"/>
        <v>9.5</v>
      </c>
      <c r="J100" s="87">
        <f t="shared" si="45"/>
        <v>0</v>
      </c>
      <c r="K100" s="86">
        <f t="shared" si="49"/>
        <v>0</v>
      </c>
      <c r="L100" s="88">
        <f t="shared" si="50"/>
        <v>0</v>
      </c>
      <c r="M100" s="86">
        <f t="shared" ref="M100:M105" si="51">ROUND(131*4/3*K100+131*5/3*L100,0)</f>
        <v>0</v>
      </c>
      <c r="N100" s="86"/>
      <c r="O100" s="86"/>
      <c r="P100" s="86"/>
      <c r="Q100" s="86"/>
      <c r="R100" s="86"/>
      <c r="S100" s="15"/>
      <c r="T100" s="15"/>
      <c r="U100" s="16"/>
      <c r="V100" s="15"/>
      <c r="W100" s="15"/>
    </row>
    <row r="101" spans="1:23" x14ac:dyDescent="0.3">
      <c r="A101" s="7" t="s">
        <v>55</v>
      </c>
      <c r="B101" s="12">
        <v>94</v>
      </c>
      <c r="C101" s="90">
        <v>42463</v>
      </c>
      <c r="D101" s="84" t="s">
        <v>34</v>
      </c>
      <c r="E101" s="84">
        <v>0.92097222222222219</v>
      </c>
      <c r="F101" s="91"/>
      <c r="G101" s="86">
        <v>11</v>
      </c>
      <c r="H101" s="86">
        <f t="shared" si="47"/>
        <v>1.5</v>
      </c>
      <c r="I101" s="85">
        <f t="shared" si="48"/>
        <v>9.5</v>
      </c>
      <c r="J101" s="87">
        <f t="shared" si="45"/>
        <v>0</v>
      </c>
      <c r="K101" s="86">
        <f t="shared" si="49"/>
        <v>0</v>
      </c>
      <c r="L101" s="88">
        <f t="shared" si="50"/>
        <v>0</v>
      </c>
      <c r="M101" s="86">
        <f t="shared" si="51"/>
        <v>0</v>
      </c>
      <c r="N101" s="86"/>
      <c r="O101" s="86"/>
      <c r="P101" s="86"/>
      <c r="Q101" s="86"/>
      <c r="R101" s="86"/>
      <c r="S101" s="15"/>
      <c r="T101" s="15"/>
      <c r="U101" s="16"/>
      <c r="V101" s="15"/>
      <c r="W101" s="15"/>
    </row>
    <row r="102" spans="1:23" ht="32.4" x14ac:dyDescent="0.3">
      <c r="A102" s="7" t="s">
        <v>50</v>
      </c>
      <c r="B102" s="12">
        <v>95</v>
      </c>
      <c r="C102" s="90">
        <v>42464</v>
      </c>
      <c r="D102" s="84">
        <v>0.4614583333333333</v>
      </c>
      <c r="E102" s="84">
        <v>0.92158564814814825</v>
      </c>
      <c r="F102" s="92">
        <f>E102-D102</f>
        <v>0.46012731481481495</v>
      </c>
      <c r="G102" s="85">
        <v>11</v>
      </c>
      <c r="H102" s="86">
        <f t="shared" si="47"/>
        <v>1.5</v>
      </c>
      <c r="I102" s="85">
        <f t="shared" si="48"/>
        <v>9.5</v>
      </c>
      <c r="J102" s="87">
        <f t="shared" si="45"/>
        <v>0</v>
      </c>
      <c r="K102" s="86">
        <f t="shared" si="49"/>
        <v>0</v>
      </c>
      <c r="L102" s="88">
        <f t="shared" si="50"/>
        <v>0</v>
      </c>
      <c r="M102" s="86">
        <f t="shared" si="51"/>
        <v>0</v>
      </c>
      <c r="N102" s="86"/>
      <c r="O102" s="86"/>
      <c r="P102" s="86"/>
      <c r="Q102" s="86"/>
      <c r="R102" s="86"/>
      <c r="S102" s="15"/>
      <c r="T102" s="15"/>
      <c r="U102" s="16"/>
      <c r="V102" s="51"/>
      <c r="W102" s="153" t="s">
        <v>421</v>
      </c>
    </row>
    <row r="103" spans="1:23" ht="32.4" x14ac:dyDescent="0.3">
      <c r="A103" s="7" t="s">
        <v>51</v>
      </c>
      <c r="B103" s="12">
        <v>96</v>
      </c>
      <c r="C103" s="90">
        <v>42465</v>
      </c>
      <c r="D103" s="84" t="s">
        <v>34</v>
      </c>
      <c r="E103" s="84" t="s">
        <v>34</v>
      </c>
      <c r="F103" s="91"/>
      <c r="G103" s="86">
        <v>11</v>
      </c>
      <c r="H103" s="86">
        <f t="shared" si="47"/>
        <v>1.5</v>
      </c>
      <c r="I103" s="85">
        <f t="shared" si="48"/>
        <v>9.5</v>
      </c>
      <c r="J103" s="87">
        <f t="shared" si="45"/>
        <v>0</v>
      </c>
      <c r="K103" s="86">
        <f t="shared" si="49"/>
        <v>0</v>
      </c>
      <c r="L103" s="88">
        <f t="shared" si="50"/>
        <v>0</v>
      </c>
      <c r="M103" s="86">
        <f t="shared" si="51"/>
        <v>0</v>
      </c>
      <c r="N103" s="86"/>
      <c r="O103" s="86"/>
      <c r="P103" s="86"/>
      <c r="Q103" s="86"/>
      <c r="R103" s="86"/>
      <c r="S103" s="15"/>
      <c r="T103" s="15"/>
      <c r="U103" s="16"/>
      <c r="V103" s="51"/>
      <c r="W103" s="153" t="s">
        <v>422</v>
      </c>
    </row>
    <row r="104" spans="1:23" x14ac:dyDescent="0.3">
      <c r="B104" s="12">
        <v>97</v>
      </c>
      <c r="C104" s="90">
        <v>42466</v>
      </c>
      <c r="D104" s="84">
        <v>0.4652546296296296</v>
      </c>
      <c r="E104" s="84">
        <v>0.88424768518518515</v>
      </c>
      <c r="F104" s="92">
        <f>E104-D104</f>
        <v>0.41899305555555555</v>
      </c>
      <c r="G104" s="85">
        <v>10</v>
      </c>
      <c r="H104" s="86">
        <f t="shared" si="47"/>
        <v>1.5</v>
      </c>
      <c r="I104" s="85">
        <f t="shared" si="48"/>
        <v>8.5</v>
      </c>
      <c r="J104" s="87">
        <f>IF(I104-8&lt;0,0,(I104-8))</f>
        <v>0.5</v>
      </c>
      <c r="K104" s="86">
        <f t="shared" si="49"/>
        <v>0.5</v>
      </c>
      <c r="L104" s="88">
        <f t="shared" si="50"/>
        <v>0</v>
      </c>
      <c r="M104" s="86">
        <f t="shared" si="51"/>
        <v>87</v>
      </c>
      <c r="N104" s="86"/>
      <c r="O104" s="86"/>
      <c r="P104" s="86"/>
      <c r="Q104" s="86"/>
      <c r="R104" s="86"/>
      <c r="S104" s="15" t="s">
        <v>395</v>
      </c>
      <c r="T104" s="51">
        <v>1135</v>
      </c>
      <c r="U104" s="16"/>
      <c r="V104" s="15"/>
      <c r="W104" s="15"/>
    </row>
    <row r="105" spans="1:23" x14ac:dyDescent="0.3">
      <c r="B105" s="12">
        <v>98</v>
      </c>
      <c r="C105" s="90">
        <v>42467</v>
      </c>
      <c r="D105" s="84">
        <v>0.46078703703703705</v>
      </c>
      <c r="E105" s="84">
        <v>0.9208912037037037</v>
      </c>
      <c r="F105" s="92">
        <f>E105-D105</f>
        <v>0.46010416666666665</v>
      </c>
      <c r="G105" s="85">
        <v>11</v>
      </c>
      <c r="H105" s="86">
        <f t="shared" si="47"/>
        <v>1.5</v>
      </c>
      <c r="I105" s="85">
        <f t="shared" si="48"/>
        <v>9.5</v>
      </c>
      <c r="J105" s="87">
        <f>IF(I105-8&lt;0,0,(I105-8))</f>
        <v>1.5</v>
      </c>
      <c r="K105" s="86">
        <f t="shared" si="49"/>
        <v>1.5</v>
      </c>
      <c r="L105" s="88">
        <f t="shared" si="50"/>
        <v>0</v>
      </c>
      <c r="M105" s="86">
        <f t="shared" si="51"/>
        <v>262</v>
      </c>
      <c r="N105" s="86"/>
      <c r="O105" s="86"/>
      <c r="P105" s="86"/>
      <c r="Q105" s="86" t="s">
        <v>420</v>
      </c>
      <c r="R105" s="86">
        <f>IF(I105&gt;8,ROUND(2*1/3*131+6*2/3*131+(I105-8)*5/3*131,0),ROUND(2*1/3*131+(I105-2)*2/3*131,0))</f>
        <v>939</v>
      </c>
      <c r="S105" s="15"/>
      <c r="T105" s="15"/>
      <c r="U105" s="16"/>
      <c r="V105" s="15"/>
      <c r="W105" s="15"/>
    </row>
    <row r="106" spans="1:23" x14ac:dyDescent="0.3">
      <c r="B106" s="12"/>
      <c r="C106" s="23" t="s">
        <v>262</v>
      </c>
      <c r="D106" s="23"/>
      <c r="E106" s="24"/>
      <c r="F106" s="73"/>
      <c r="G106" s="75">
        <f>SUM(G78:G105)</f>
        <v>203.5</v>
      </c>
      <c r="H106" s="75">
        <f t="shared" ref="H106:V106" si="52">SUM(H78:H105)</f>
        <v>26.5</v>
      </c>
      <c r="I106" s="75">
        <f t="shared" si="52"/>
        <v>177</v>
      </c>
      <c r="J106" s="75">
        <f t="shared" si="52"/>
        <v>2</v>
      </c>
      <c r="K106" s="75">
        <f t="shared" si="52"/>
        <v>2</v>
      </c>
      <c r="L106" s="75">
        <f t="shared" si="52"/>
        <v>0</v>
      </c>
      <c r="M106" s="75">
        <f t="shared" si="52"/>
        <v>349</v>
      </c>
      <c r="N106" s="75"/>
      <c r="O106" s="75"/>
      <c r="P106" s="75"/>
      <c r="Q106" s="75">
        <v>2</v>
      </c>
      <c r="R106" s="75">
        <f t="shared" si="52"/>
        <v>1489</v>
      </c>
      <c r="S106" s="75">
        <v>2</v>
      </c>
      <c r="T106" s="75">
        <f t="shared" si="52"/>
        <v>2150</v>
      </c>
      <c r="U106" s="75">
        <f t="shared" si="52"/>
        <v>0</v>
      </c>
      <c r="V106" s="75">
        <f t="shared" si="52"/>
        <v>0</v>
      </c>
      <c r="W106" s="20" t="s">
        <v>273</v>
      </c>
    </row>
    <row r="107" spans="1:23" ht="32.4" x14ac:dyDescent="0.3">
      <c r="B107" s="74"/>
      <c r="C107" s="110" t="s">
        <v>430</v>
      </c>
      <c r="D107" s="23"/>
      <c r="E107" s="24"/>
      <c r="F107" s="73"/>
      <c r="G107" s="75">
        <f>G106-G104-G91-G87-G105</f>
        <v>164.5</v>
      </c>
      <c r="H107" s="75">
        <f t="shared" ref="H107:M107" si="53">H106-H104-H91-H87-H105</f>
        <v>20.5</v>
      </c>
      <c r="I107" s="75">
        <f t="shared" si="53"/>
        <v>144</v>
      </c>
      <c r="J107" s="75">
        <f t="shared" si="53"/>
        <v>0</v>
      </c>
      <c r="K107" s="75">
        <f t="shared" si="53"/>
        <v>0</v>
      </c>
      <c r="L107" s="75">
        <f t="shared" si="53"/>
        <v>0</v>
      </c>
      <c r="M107" s="75">
        <f t="shared" si="53"/>
        <v>0</v>
      </c>
      <c r="N107" s="75"/>
      <c r="O107" s="75"/>
      <c r="P107" s="75"/>
      <c r="Q107" s="75">
        <f t="shared" ref="Q107" si="54">Q106</f>
        <v>2</v>
      </c>
      <c r="R107" s="75">
        <f t="shared" ref="R107" si="55">R106</f>
        <v>1489</v>
      </c>
      <c r="S107" s="75">
        <f t="shared" ref="S107" si="56">S106</f>
        <v>2</v>
      </c>
      <c r="T107" s="75">
        <f t="shared" ref="T107" si="57">T106</f>
        <v>2150</v>
      </c>
      <c r="U107" s="75">
        <f t="shared" ref="U107" si="58">U106</f>
        <v>0</v>
      </c>
      <c r="V107" s="75">
        <f t="shared" ref="V107" si="59">V106</f>
        <v>0</v>
      </c>
      <c r="W107" s="20"/>
    </row>
    <row r="108" spans="1:23" x14ac:dyDescent="0.3">
      <c r="B108" s="12">
        <v>99</v>
      </c>
      <c r="C108" s="13">
        <v>42468</v>
      </c>
      <c r="D108" s="34" t="s">
        <v>34</v>
      </c>
      <c r="E108" s="22">
        <v>0.91978009259259252</v>
      </c>
      <c r="F108" s="27"/>
      <c r="G108" s="37">
        <v>11</v>
      </c>
      <c r="H108" s="15">
        <f t="shared" ref="H108:H111" si="60">IF(G108&gt;=9,1.5,0.5)</f>
        <v>1.5</v>
      </c>
      <c r="I108" s="15">
        <f t="shared" ref="I108:I135" si="61">IF((G108="？"),"?",(G108-H108))</f>
        <v>9.5</v>
      </c>
      <c r="J108" s="109">
        <f t="shared" si="45"/>
        <v>0</v>
      </c>
      <c r="K108" s="37">
        <f t="shared" ref="K108:K135" si="62">IF(2&lt;J108,2,J108)</f>
        <v>0</v>
      </c>
      <c r="L108" s="16">
        <f t="shared" ref="L108:L135" si="63">J108-K108</f>
        <v>0</v>
      </c>
      <c r="M108" s="69">
        <f t="shared" ref="M108:M130" si="64">ROUND(131*4/3*K108+131*5/3*L108,0)</f>
        <v>0</v>
      </c>
      <c r="N108" s="69"/>
      <c r="O108" s="69"/>
      <c r="P108" s="69"/>
      <c r="Q108" s="69"/>
      <c r="R108" s="69"/>
      <c r="S108" s="15"/>
      <c r="T108" s="15"/>
      <c r="U108" s="16"/>
      <c r="V108" s="15"/>
      <c r="W108" s="15"/>
    </row>
    <row r="109" spans="1:23" x14ac:dyDescent="0.3">
      <c r="B109" s="12">
        <v>100</v>
      </c>
      <c r="C109" s="13">
        <v>42469</v>
      </c>
      <c r="D109" s="22">
        <v>0.46155092592592589</v>
      </c>
      <c r="E109" s="34" t="s">
        <v>34</v>
      </c>
      <c r="F109" s="27"/>
      <c r="G109" s="37">
        <v>11</v>
      </c>
      <c r="H109" s="15">
        <f t="shared" si="60"/>
        <v>1.5</v>
      </c>
      <c r="I109" s="15">
        <f t="shared" si="61"/>
        <v>9.5</v>
      </c>
      <c r="J109" s="109">
        <f t="shared" si="45"/>
        <v>0</v>
      </c>
      <c r="K109" s="37">
        <f t="shared" si="62"/>
        <v>0</v>
      </c>
      <c r="L109" s="16">
        <f t="shared" si="63"/>
        <v>0</v>
      </c>
      <c r="M109" s="69">
        <f t="shared" si="64"/>
        <v>0</v>
      </c>
      <c r="N109" s="69"/>
      <c r="O109" s="69"/>
      <c r="P109" s="69"/>
      <c r="Q109" s="69"/>
      <c r="R109" s="69"/>
      <c r="S109" s="15"/>
      <c r="T109" s="15"/>
      <c r="U109" s="16"/>
      <c r="V109" s="15"/>
      <c r="W109" s="15"/>
    </row>
    <row r="110" spans="1:23" x14ac:dyDescent="0.3">
      <c r="B110" s="12">
        <v>101</v>
      </c>
      <c r="C110" s="13">
        <v>42470</v>
      </c>
      <c r="D110" s="34" t="s">
        <v>34</v>
      </c>
      <c r="E110" s="34" t="s">
        <v>34</v>
      </c>
      <c r="F110" s="27"/>
      <c r="G110" s="69">
        <v>11</v>
      </c>
      <c r="H110" s="15">
        <f t="shared" si="60"/>
        <v>1.5</v>
      </c>
      <c r="I110" s="15">
        <f t="shared" si="61"/>
        <v>9.5</v>
      </c>
      <c r="J110" s="109">
        <f>IF(I110-8&lt;0,0,(I110-8))</f>
        <v>1.5</v>
      </c>
      <c r="K110" s="37">
        <f t="shared" si="62"/>
        <v>1.5</v>
      </c>
      <c r="L110" s="16">
        <f t="shared" si="63"/>
        <v>0</v>
      </c>
      <c r="M110" s="69">
        <f t="shared" si="64"/>
        <v>262</v>
      </c>
      <c r="N110" s="69"/>
      <c r="O110" s="69"/>
      <c r="P110" s="69"/>
      <c r="Q110" s="69" t="s">
        <v>394</v>
      </c>
      <c r="R110" s="69">
        <f>IF(I110&gt;8,ROUND(2*1/3*131+6*2/3*131+(I110-8)*5/3*131,0),ROUND(2*1/3*131+(I110-2)*2/3*131,0))</f>
        <v>939</v>
      </c>
      <c r="S110" s="15"/>
      <c r="T110" s="15"/>
      <c r="U110" s="16"/>
      <c r="V110" s="15"/>
      <c r="W110" s="15"/>
    </row>
    <row r="111" spans="1:23" x14ac:dyDescent="0.3">
      <c r="B111" s="12">
        <v>102</v>
      </c>
      <c r="C111" s="13">
        <v>42471</v>
      </c>
      <c r="D111" s="29">
        <v>0.50151620370370364</v>
      </c>
      <c r="E111" s="29">
        <v>0.84734953703703697</v>
      </c>
      <c r="F111" s="14">
        <f>E111-D111</f>
        <v>0.34583333333333333</v>
      </c>
      <c r="G111" s="15">
        <v>8.5</v>
      </c>
      <c r="H111" s="15">
        <f t="shared" si="60"/>
        <v>0.5</v>
      </c>
      <c r="I111" s="15">
        <f t="shared" si="61"/>
        <v>8</v>
      </c>
      <c r="J111" s="109">
        <f t="shared" si="45"/>
        <v>0</v>
      </c>
      <c r="K111" s="37">
        <f t="shared" si="62"/>
        <v>0</v>
      </c>
      <c r="L111" s="16">
        <f t="shared" si="63"/>
        <v>0</v>
      </c>
      <c r="M111" s="69">
        <f t="shared" si="64"/>
        <v>0</v>
      </c>
      <c r="N111" s="69"/>
      <c r="O111" s="69"/>
      <c r="P111" s="69"/>
      <c r="Q111" s="69"/>
      <c r="R111" s="69"/>
      <c r="S111" s="15"/>
      <c r="T111" s="15"/>
      <c r="U111" s="16"/>
      <c r="V111" s="15"/>
      <c r="W111" s="15"/>
    </row>
    <row r="112" spans="1:23" x14ac:dyDescent="0.3">
      <c r="B112" s="12">
        <v>103</v>
      </c>
      <c r="C112" s="13">
        <v>42472</v>
      </c>
      <c r="D112" s="207" t="s">
        <v>35</v>
      </c>
      <c r="E112" s="208"/>
      <c r="F112" s="27"/>
      <c r="G112" s="15"/>
      <c r="H112" s="37"/>
      <c r="I112" s="15"/>
      <c r="J112" s="109"/>
      <c r="K112" s="37"/>
      <c r="L112" s="16"/>
      <c r="M112" s="69"/>
      <c r="N112" s="69"/>
      <c r="O112" s="69"/>
      <c r="P112" s="69"/>
      <c r="Q112" s="69"/>
      <c r="R112" s="69"/>
      <c r="S112" s="15"/>
      <c r="T112" s="15"/>
      <c r="U112" s="16"/>
      <c r="V112" s="15"/>
      <c r="W112" s="15"/>
    </row>
    <row r="113" spans="2:23" x14ac:dyDescent="0.3">
      <c r="B113" s="12">
        <v>104</v>
      </c>
      <c r="C113" s="13">
        <v>42473</v>
      </c>
      <c r="D113" s="207" t="s">
        <v>35</v>
      </c>
      <c r="E113" s="208"/>
      <c r="F113" s="27"/>
      <c r="G113" s="15"/>
      <c r="H113" s="37"/>
      <c r="I113" s="15"/>
      <c r="J113" s="109"/>
      <c r="K113" s="37"/>
      <c r="L113" s="16"/>
      <c r="M113" s="69"/>
      <c r="N113" s="69"/>
      <c r="O113" s="69"/>
      <c r="P113" s="69"/>
      <c r="Q113" s="69"/>
      <c r="R113" s="69"/>
      <c r="S113" s="15"/>
      <c r="T113" s="15"/>
      <c r="U113" s="16"/>
      <c r="V113" s="15"/>
      <c r="W113" s="15"/>
    </row>
    <row r="114" spans="2:23" x14ac:dyDescent="0.3">
      <c r="B114" s="12">
        <v>105</v>
      </c>
      <c r="C114" s="13">
        <v>42474</v>
      </c>
      <c r="D114" s="207" t="s">
        <v>35</v>
      </c>
      <c r="E114" s="208"/>
      <c r="F114" s="27"/>
      <c r="G114" s="15"/>
      <c r="H114" s="37"/>
      <c r="I114" s="15"/>
      <c r="J114" s="109"/>
      <c r="K114" s="37"/>
      <c r="L114" s="16"/>
      <c r="M114" s="69"/>
      <c r="N114" s="69"/>
      <c r="O114" s="69"/>
      <c r="P114" s="69"/>
      <c r="Q114" s="69"/>
      <c r="R114" s="69"/>
      <c r="S114" s="15"/>
      <c r="T114" s="15"/>
      <c r="U114" s="16"/>
      <c r="V114" s="15"/>
      <c r="W114" s="15"/>
    </row>
    <row r="115" spans="2:23" x14ac:dyDescent="0.3">
      <c r="B115" s="12">
        <v>106</v>
      </c>
      <c r="C115" s="13">
        <v>42475</v>
      </c>
      <c r="D115" s="22">
        <v>0.47194444444444444</v>
      </c>
      <c r="E115" s="22">
        <v>0.88378472222222226</v>
      </c>
      <c r="F115" s="14">
        <f>E115-D115</f>
        <v>0.41184027777777782</v>
      </c>
      <c r="G115" s="15">
        <v>10</v>
      </c>
      <c r="H115" s="15">
        <f t="shared" ref="H115:H118" si="65">IF(G115&gt;=9,1.5,0.5)</f>
        <v>1.5</v>
      </c>
      <c r="I115" s="15">
        <f t="shared" si="61"/>
        <v>8.5</v>
      </c>
      <c r="J115" s="109">
        <f t="shared" si="45"/>
        <v>0</v>
      </c>
      <c r="K115" s="37">
        <f t="shared" si="62"/>
        <v>0</v>
      </c>
      <c r="L115" s="16">
        <f t="shared" si="63"/>
        <v>0</v>
      </c>
      <c r="M115" s="69">
        <f t="shared" si="64"/>
        <v>0</v>
      </c>
      <c r="N115" s="69"/>
      <c r="O115" s="69"/>
      <c r="P115" s="69"/>
      <c r="Q115" s="69"/>
      <c r="R115" s="69"/>
      <c r="S115" s="15"/>
      <c r="T115" s="15"/>
      <c r="U115" s="16"/>
      <c r="V115" s="15"/>
      <c r="W115" s="15"/>
    </row>
    <row r="116" spans="2:23" x14ac:dyDescent="0.3">
      <c r="B116" s="12">
        <v>107</v>
      </c>
      <c r="C116" s="13">
        <v>42476</v>
      </c>
      <c r="D116" s="22">
        <v>0.46513888888888894</v>
      </c>
      <c r="E116" s="22">
        <v>0.83810185185185182</v>
      </c>
      <c r="F116" s="14">
        <f>E116-D116</f>
        <v>0.37296296296296289</v>
      </c>
      <c r="G116" s="15">
        <v>9</v>
      </c>
      <c r="H116" s="15">
        <f t="shared" si="65"/>
        <v>1.5</v>
      </c>
      <c r="I116" s="15">
        <f t="shared" si="61"/>
        <v>7.5</v>
      </c>
      <c r="J116" s="109">
        <f t="shared" si="45"/>
        <v>0</v>
      </c>
      <c r="K116" s="37">
        <f t="shared" si="62"/>
        <v>0</v>
      </c>
      <c r="L116" s="16">
        <f t="shared" si="63"/>
        <v>0</v>
      </c>
      <c r="M116" s="69">
        <f t="shared" si="64"/>
        <v>0</v>
      </c>
      <c r="N116" s="69"/>
      <c r="O116" s="69"/>
      <c r="P116" s="69"/>
      <c r="Q116" s="69"/>
      <c r="R116" s="69"/>
      <c r="S116" s="15"/>
      <c r="T116" s="15"/>
      <c r="U116" s="16"/>
      <c r="V116" s="15"/>
      <c r="W116" s="15"/>
    </row>
    <row r="117" spans="2:23" x14ac:dyDescent="0.3">
      <c r="B117" s="12">
        <v>108</v>
      </c>
      <c r="C117" s="13">
        <v>42477</v>
      </c>
      <c r="D117" s="34" t="s">
        <v>34</v>
      </c>
      <c r="E117" s="34" t="s">
        <v>34</v>
      </c>
      <c r="F117" s="27"/>
      <c r="G117" s="37">
        <v>8</v>
      </c>
      <c r="H117" s="15">
        <f t="shared" si="65"/>
        <v>0.5</v>
      </c>
      <c r="I117" s="15">
        <f t="shared" si="61"/>
        <v>7.5</v>
      </c>
      <c r="J117" s="109">
        <f t="shared" si="45"/>
        <v>0</v>
      </c>
      <c r="K117" s="37">
        <f t="shared" si="62"/>
        <v>0</v>
      </c>
      <c r="L117" s="16">
        <f t="shared" si="63"/>
        <v>0</v>
      </c>
      <c r="M117" s="69">
        <f t="shared" si="64"/>
        <v>0</v>
      </c>
      <c r="N117" s="69"/>
      <c r="O117" s="69"/>
      <c r="P117" s="69"/>
      <c r="Q117" s="69"/>
      <c r="R117" s="69"/>
      <c r="S117" s="15"/>
      <c r="T117" s="15"/>
      <c r="U117" s="16"/>
      <c r="V117" s="15"/>
      <c r="W117" s="15"/>
    </row>
    <row r="118" spans="2:23" x14ac:dyDescent="0.3">
      <c r="B118" s="12">
        <v>109</v>
      </c>
      <c r="C118" s="13">
        <v>42478</v>
      </c>
      <c r="D118" s="34" t="s">
        <v>34</v>
      </c>
      <c r="E118" s="34" t="s">
        <v>34</v>
      </c>
      <c r="F118" s="27"/>
      <c r="G118" s="37">
        <v>10</v>
      </c>
      <c r="H118" s="15">
        <f t="shared" si="65"/>
        <v>1.5</v>
      </c>
      <c r="I118" s="15">
        <f t="shared" si="61"/>
        <v>8.5</v>
      </c>
      <c r="J118" s="109">
        <f t="shared" si="45"/>
        <v>0</v>
      </c>
      <c r="K118" s="37">
        <f t="shared" si="62"/>
        <v>0</v>
      </c>
      <c r="L118" s="16">
        <f t="shared" si="63"/>
        <v>0</v>
      </c>
      <c r="M118" s="69">
        <f t="shared" si="64"/>
        <v>0</v>
      </c>
      <c r="N118" s="69"/>
      <c r="O118" s="69"/>
      <c r="P118" s="69"/>
      <c r="Q118" s="69"/>
      <c r="R118" s="69"/>
      <c r="S118" s="15"/>
      <c r="T118" s="15"/>
      <c r="U118" s="16"/>
      <c r="V118" s="15"/>
      <c r="W118" s="15"/>
    </row>
    <row r="119" spans="2:23" x14ac:dyDescent="0.3">
      <c r="B119" s="12">
        <v>110</v>
      </c>
      <c r="C119" s="13">
        <v>42479</v>
      </c>
      <c r="D119" s="207" t="s">
        <v>35</v>
      </c>
      <c r="E119" s="208"/>
      <c r="F119" s="27"/>
      <c r="G119" s="15"/>
      <c r="H119" s="37"/>
      <c r="I119" s="15"/>
      <c r="J119" s="109"/>
      <c r="K119" s="37"/>
      <c r="L119" s="16"/>
      <c r="M119" s="69"/>
      <c r="N119" s="69"/>
      <c r="O119" s="69"/>
      <c r="P119" s="69"/>
      <c r="Q119" s="69"/>
      <c r="R119" s="69"/>
      <c r="S119" s="15"/>
      <c r="T119" s="15"/>
      <c r="U119" s="16"/>
      <c r="V119" s="15"/>
      <c r="W119" s="15"/>
    </row>
    <row r="120" spans="2:23" x14ac:dyDescent="0.3">
      <c r="B120" s="12">
        <v>111</v>
      </c>
      <c r="C120" s="13">
        <v>42480</v>
      </c>
      <c r="D120" s="29">
        <v>0.586400462962963</v>
      </c>
      <c r="E120" s="29">
        <v>0.91762731481481474</v>
      </c>
      <c r="F120" s="14">
        <f>E120-D120</f>
        <v>0.33122685185185174</v>
      </c>
      <c r="G120" s="15">
        <v>8</v>
      </c>
      <c r="H120" s="15">
        <f t="shared" ref="H120:H132" si="66">IF(G120&gt;=9,1.5,0.5)</f>
        <v>0.5</v>
      </c>
      <c r="I120" s="15">
        <f t="shared" si="61"/>
        <v>7.5</v>
      </c>
      <c r="J120" s="109">
        <f t="shared" si="45"/>
        <v>0</v>
      </c>
      <c r="K120" s="37">
        <f t="shared" si="62"/>
        <v>0</v>
      </c>
      <c r="L120" s="16">
        <f t="shared" si="63"/>
        <v>0</v>
      </c>
      <c r="M120" s="69">
        <f t="shared" si="64"/>
        <v>0</v>
      </c>
      <c r="N120" s="69"/>
      <c r="O120" s="69"/>
      <c r="P120" s="69"/>
      <c r="Q120" s="69"/>
      <c r="R120" s="69"/>
      <c r="S120" s="15"/>
      <c r="T120" s="15"/>
      <c r="U120" s="16"/>
      <c r="V120" s="15"/>
      <c r="W120" s="15"/>
    </row>
    <row r="121" spans="2:23" x14ac:dyDescent="0.3">
      <c r="B121" s="12">
        <v>112</v>
      </c>
      <c r="C121" s="13">
        <v>42481</v>
      </c>
      <c r="D121" s="22">
        <v>0.49559027777777781</v>
      </c>
      <c r="E121" s="22">
        <v>0.8771296296296297</v>
      </c>
      <c r="F121" s="14">
        <f>E121-D121</f>
        <v>0.38153935185185189</v>
      </c>
      <c r="G121" s="15">
        <v>9</v>
      </c>
      <c r="H121" s="15">
        <f t="shared" si="66"/>
        <v>1.5</v>
      </c>
      <c r="I121" s="15">
        <f t="shared" si="61"/>
        <v>7.5</v>
      </c>
      <c r="J121" s="109">
        <f t="shared" si="45"/>
        <v>0</v>
      </c>
      <c r="K121" s="37">
        <f t="shared" si="62"/>
        <v>0</v>
      </c>
      <c r="L121" s="16">
        <f t="shared" si="63"/>
        <v>0</v>
      </c>
      <c r="M121" s="69">
        <f t="shared" si="64"/>
        <v>0</v>
      </c>
      <c r="N121" s="69"/>
      <c r="O121" s="69"/>
      <c r="P121" s="69"/>
      <c r="Q121" s="69"/>
      <c r="R121" s="69"/>
      <c r="S121" s="15"/>
      <c r="T121" s="15"/>
      <c r="U121" s="16"/>
      <c r="V121" s="15"/>
      <c r="W121" s="15"/>
    </row>
    <row r="122" spans="2:23" x14ac:dyDescent="0.3">
      <c r="B122" s="12">
        <v>113</v>
      </c>
      <c r="C122" s="13">
        <v>42482</v>
      </c>
      <c r="D122" s="22">
        <v>0.45428240740740744</v>
      </c>
      <c r="E122" s="22">
        <v>0.61377314814814821</v>
      </c>
      <c r="F122" s="14">
        <f>E122-D122</f>
        <v>0.15949074074074077</v>
      </c>
      <c r="G122" s="15">
        <v>4</v>
      </c>
      <c r="H122" s="15">
        <f t="shared" si="66"/>
        <v>0.5</v>
      </c>
      <c r="I122" s="15">
        <f t="shared" si="61"/>
        <v>3.5</v>
      </c>
      <c r="J122" s="109">
        <f t="shared" si="45"/>
        <v>0</v>
      </c>
      <c r="K122" s="37">
        <f t="shared" si="62"/>
        <v>0</v>
      </c>
      <c r="L122" s="16">
        <f t="shared" si="63"/>
        <v>0</v>
      </c>
      <c r="M122" s="69">
        <f t="shared" si="64"/>
        <v>0</v>
      </c>
      <c r="N122" s="69"/>
      <c r="O122" s="69"/>
      <c r="P122" s="69"/>
      <c r="Q122" s="69"/>
      <c r="R122" s="69"/>
      <c r="S122" s="15"/>
      <c r="T122" s="15"/>
      <c r="U122" s="16"/>
      <c r="V122" s="15"/>
      <c r="W122" s="15"/>
    </row>
    <row r="123" spans="2:23" x14ac:dyDescent="0.3">
      <c r="B123" s="12">
        <v>114</v>
      </c>
      <c r="C123" s="13">
        <v>42483</v>
      </c>
      <c r="D123" s="22">
        <v>0.4551736111111111</v>
      </c>
      <c r="E123" s="22">
        <v>0.88245370370370368</v>
      </c>
      <c r="F123" s="14">
        <f>E123-D123</f>
        <v>0.42728009259259259</v>
      </c>
      <c r="G123" s="15">
        <v>10.5</v>
      </c>
      <c r="H123" s="15">
        <f t="shared" si="66"/>
        <v>1.5</v>
      </c>
      <c r="I123" s="15">
        <f t="shared" si="61"/>
        <v>9</v>
      </c>
      <c r="J123" s="109">
        <f t="shared" si="45"/>
        <v>0</v>
      </c>
      <c r="K123" s="37">
        <f t="shared" si="62"/>
        <v>0</v>
      </c>
      <c r="L123" s="16">
        <f t="shared" si="63"/>
        <v>0</v>
      </c>
      <c r="M123" s="69">
        <f t="shared" si="64"/>
        <v>0</v>
      </c>
      <c r="N123" s="69"/>
      <c r="O123" s="69"/>
      <c r="P123" s="69"/>
      <c r="Q123" s="69"/>
      <c r="R123" s="69"/>
      <c r="S123" s="15"/>
      <c r="T123" s="15"/>
      <c r="U123" s="16"/>
      <c r="V123" s="15"/>
      <c r="W123" s="15"/>
    </row>
    <row r="124" spans="2:23" x14ac:dyDescent="0.3">
      <c r="B124" s="12">
        <v>115</v>
      </c>
      <c r="C124" s="13">
        <v>42484</v>
      </c>
      <c r="D124" s="22">
        <v>0.45885416666666662</v>
      </c>
      <c r="E124" s="22">
        <v>0.80862268518518521</v>
      </c>
      <c r="F124" s="14">
        <f>E124-D124</f>
        <v>0.34976851851851859</v>
      </c>
      <c r="G124" s="15">
        <v>8.5</v>
      </c>
      <c r="H124" s="15">
        <f t="shared" si="66"/>
        <v>0.5</v>
      </c>
      <c r="I124" s="15">
        <f t="shared" si="61"/>
        <v>8</v>
      </c>
      <c r="J124" s="109">
        <f t="shared" si="45"/>
        <v>0</v>
      </c>
      <c r="K124" s="37">
        <f t="shared" si="62"/>
        <v>0</v>
      </c>
      <c r="L124" s="16">
        <f t="shared" si="63"/>
        <v>0</v>
      </c>
      <c r="M124" s="69">
        <f t="shared" si="64"/>
        <v>0</v>
      </c>
      <c r="N124" s="69"/>
      <c r="O124" s="69"/>
      <c r="P124" s="69"/>
      <c r="Q124" s="69"/>
      <c r="R124" s="69"/>
      <c r="S124" s="15"/>
      <c r="T124" s="15"/>
      <c r="U124" s="16"/>
      <c r="V124" s="15"/>
      <c r="W124" s="15"/>
    </row>
    <row r="125" spans="2:23" x14ac:dyDescent="0.3">
      <c r="B125" s="12">
        <v>116</v>
      </c>
      <c r="C125" s="13">
        <v>42485</v>
      </c>
      <c r="D125" s="22">
        <v>0.45993055555555556</v>
      </c>
      <c r="E125" s="34" t="s">
        <v>34</v>
      </c>
      <c r="F125" s="27"/>
      <c r="G125" s="37">
        <v>8</v>
      </c>
      <c r="H125" s="15">
        <f t="shared" si="66"/>
        <v>0.5</v>
      </c>
      <c r="I125" s="15">
        <f t="shared" si="61"/>
        <v>7.5</v>
      </c>
      <c r="J125" s="109">
        <f t="shared" si="45"/>
        <v>0</v>
      </c>
      <c r="K125" s="37">
        <f t="shared" si="62"/>
        <v>0</v>
      </c>
      <c r="L125" s="16">
        <f t="shared" si="63"/>
        <v>0</v>
      </c>
      <c r="M125" s="69">
        <f t="shared" si="64"/>
        <v>0</v>
      </c>
      <c r="N125" s="69"/>
      <c r="O125" s="69"/>
      <c r="P125" s="69"/>
      <c r="Q125" s="69"/>
      <c r="R125" s="69"/>
      <c r="S125" s="15"/>
      <c r="T125" s="15"/>
      <c r="U125" s="16"/>
      <c r="V125" s="15"/>
      <c r="W125" s="15"/>
    </row>
    <row r="126" spans="2:23" x14ac:dyDescent="0.3">
      <c r="B126" s="12">
        <v>117</v>
      </c>
      <c r="C126" s="13">
        <v>42486</v>
      </c>
      <c r="D126" s="22">
        <v>0.47319444444444447</v>
      </c>
      <c r="E126" s="22">
        <v>0.75790509259259264</v>
      </c>
      <c r="F126" s="14">
        <f>E126-D126</f>
        <v>0.28471064814814817</v>
      </c>
      <c r="G126" s="15">
        <v>7</v>
      </c>
      <c r="H126" s="15">
        <f t="shared" si="66"/>
        <v>0.5</v>
      </c>
      <c r="I126" s="15">
        <f t="shared" si="61"/>
        <v>6.5</v>
      </c>
      <c r="J126" s="109">
        <f>IF(I126-8&lt;0,0,(I126-8))</f>
        <v>0</v>
      </c>
      <c r="K126" s="37">
        <f t="shared" si="62"/>
        <v>0</v>
      </c>
      <c r="L126" s="16">
        <f t="shared" si="63"/>
        <v>0</v>
      </c>
      <c r="M126" s="69">
        <f t="shared" si="64"/>
        <v>0</v>
      </c>
      <c r="N126" s="69"/>
      <c r="O126" s="69"/>
      <c r="P126" s="69"/>
      <c r="Q126" s="69"/>
      <c r="R126" s="69"/>
      <c r="S126" s="15" t="s">
        <v>395</v>
      </c>
      <c r="T126" s="51">
        <v>1048</v>
      </c>
      <c r="U126" s="16"/>
      <c r="V126" s="15"/>
      <c r="W126" s="15"/>
    </row>
    <row r="127" spans="2:23" x14ac:dyDescent="0.3">
      <c r="B127" s="12">
        <v>118</v>
      </c>
      <c r="C127" s="13">
        <v>42487</v>
      </c>
      <c r="D127" s="34" t="s">
        <v>34</v>
      </c>
      <c r="E127" s="34" t="s">
        <v>34</v>
      </c>
      <c r="F127" s="27"/>
      <c r="G127" s="37">
        <v>10</v>
      </c>
      <c r="H127" s="15">
        <f t="shared" si="66"/>
        <v>1.5</v>
      </c>
      <c r="I127" s="15">
        <f t="shared" si="61"/>
        <v>8.5</v>
      </c>
      <c r="J127" s="109">
        <f t="shared" si="45"/>
        <v>0</v>
      </c>
      <c r="K127" s="37">
        <f t="shared" si="62"/>
        <v>0</v>
      </c>
      <c r="L127" s="16">
        <f t="shared" si="63"/>
        <v>0</v>
      </c>
      <c r="M127" s="69">
        <f t="shared" si="64"/>
        <v>0</v>
      </c>
      <c r="N127" s="69"/>
      <c r="O127" s="69"/>
      <c r="P127" s="69"/>
      <c r="Q127" s="69"/>
      <c r="R127" s="69"/>
      <c r="S127" s="15"/>
      <c r="T127" s="15"/>
      <c r="U127" s="16"/>
      <c r="V127" s="15"/>
      <c r="W127" s="15"/>
    </row>
    <row r="128" spans="2:23" x14ac:dyDescent="0.3">
      <c r="B128" s="12">
        <v>119</v>
      </c>
      <c r="C128" s="13">
        <v>42488</v>
      </c>
      <c r="D128" s="22">
        <v>0.46365740740740741</v>
      </c>
      <c r="E128" s="22">
        <v>0.91752314814814817</v>
      </c>
      <c r="F128" s="14">
        <f>E128-D128</f>
        <v>0.45386574074074076</v>
      </c>
      <c r="G128" s="15">
        <v>11</v>
      </c>
      <c r="H128" s="15">
        <f t="shared" si="66"/>
        <v>1.5</v>
      </c>
      <c r="I128" s="15">
        <f t="shared" si="61"/>
        <v>9.5</v>
      </c>
      <c r="J128" s="109">
        <f t="shared" si="45"/>
        <v>0</v>
      </c>
      <c r="K128" s="37">
        <f t="shared" si="62"/>
        <v>0</v>
      </c>
      <c r="L128" s="16">
        <f t="shared" si="63"/>
        <v>0</v>
      </c>
      <c r="M128" s="69">
        <f t="shared" si="64"/>
        <v>0</v>
      </c>
      <c r="N128" s="69"/>
      <c r="O128" s="69"/>
      <c r="P128" s="69"/>
      <c r="Q128" s="69"/>
      <c r="R128" s="69"/>
      <c r="S128" s="15"/>
      <c r="T128" s="15"/>
      <c r="U128" s="16"/>
      <c r="V128" s="15"/>
      <c r="W128" s="15"/>
    </row>
    <row r="129" spans="1:23" x14ac:dyDescent="0.3">
      <c r="B129" s="12">
        <v>120</v>
      </c>
      <c r="C129" s="13">
        <v>42489</v>
      </c>
      <c r="D129" s="22">
        <v>0.46124999999999999</v>
      </c>
      <c r="E129" s="34" t="s">
        <v>34</v>
      </c>
      <c r="F129" s="27"/>
      <c r="G129" s="37">
        <v>11</v>
      </c>
      <c r="H129" s="15">
        <f t="shared" si="66"/>
        <v>1.5</v>
      </c>
      <c r="I129" s="15">
        <f t="shared" si="61"/>
        <v>9.5</v>
      </c>
      <c r="J129" s="109">
        <f t="shared" si="45"/>
        <v>0</v>
      </c>
      <c r="K129" s="37">
        <f t="shared" si="62"/>
        <v>0</v>
      </c>
      <c r="L129" s="16">
        <f t="shared" si="63"/>
        <v>0</v>
      </c>
      <c r="M129" s="69">
        <f t="shared" si="64"/>
        <v>0</v>
      </c>
      <c r="N129" s="69"/>
      <c r="O129" s="69"/>
      <c r="P129" s="69"/>
      <c r="Q129" s="69"/>
      <c r="R129" s="69"/>
      <c r="S129" s="15"/>
      <c r="T129" s="15"/>
      <c r="U129" s="16"/>
      <c r="V129" s="15"/>
      <c r="W129" s="15"/>
    </row>
    <row r="130" spans="1:23" x14ac:dyDescent="0.3">
      <c r="B130" s="12">
        <v>121</v>
      </c>
      <c r="C130" s="13">
        <v>42490</v>
      </c>
      <c r="D130" s="22">
        <v>0.45939814814814817</v>
      </c>
      <c r="E130" s="22">
        <v>0.93664351851851846</v>
      </c>
      <c r="F130" s="14">
        <f>E130-D130</f>
        <v>0.47724537037037029</v>
      </c>
      <c r="G130" s="15">
        <v>11.5</v>
      </c>
      <c r="H130" s="15">
        <f t="shared" si="66"/>
        <v>1.5</v>
      </c>
      <c r="I130" s="15">
        <f t="shared" si="61"/>
        <v>10</v>
      </c>
      <c r="J130" s="109">
        <f t="shared" si="45"/>
        <v>0</v>
      </c>
      <c r="K130" s="37">
        <f t="shared" si="62"/>
        <v>0</v>
      </c>
      <c r="L130" s="16">
        <f t="shared" si="63"/>
        <v>0</v>
      </c>
      <c r="M130" s="69">
        <f t="shared" si="64"/>
        <v>0</v>
      </c>
      <c r="N130" s="69"/>
      <c r="O130" s="69"/>
      <c r="P130" s="69"/>
      <c r="Q130" s="69"/>
      <c r="R130" s="69"/>
      <c r="S130" s="15"/>
      <c r="T130" s="15"/>
      <c r="U130" s="16"/>
      <c r="V130" s="15"/>
      <c r="W130" s="15"/>
    </row>
    <row r="131" spans="1:23" ht="32.4" x14ac:dyDescent="0.3">
      <c r="A131" s="25" t="s">
        <v>349</v>
      </c>
      <c r="B131" s="12">
        <v>122</v>
      </c>
      <c r="C131" s="21">
        <v>42491</v>
      </c>
      <c r="D131" s="34">
        <v>0.44056712962962963</v>
      </c>
      <c r="E131" s="34" t="s">
        <v>34</v>
      </c>
      <c r="F131" s="27"/>
      <c r="G131" s="37">
        <v>12</v>
      </c>
      <c r="H131" s="15">
        <f t="shared" si="66"/>
        <v>1.5</v>
      </c>
      <c r="I131" s="15">
        <f t="shared" si="61"/>
        <v>10.5</v>
      </c>
      <c r="J131" s="109">
        <f t="shared" si="45"/>
        <v>0.5</v>
      </c>
      <c r="K131" s="37">
        <f t="shared" si="62"/>
        <v>0.5</v>
      </c>
      <c r="L131" s="16">
        <f t="shared" si="63"/>
        <v>0</v>
      </c>
      <c r="M131" s="37">
        <f>ROUND(129*4/3*K131+129*5/3*L131,0)</f>
        <v>86</v>
      </c>
      <c r="N131" s="37"/>
      <c r="O131" s="37"/>
      <c r="P131" s="37"/>
      <c r="Q131" s="37"/>
      <c r="R131" s="37"/>
      <c r="S131" s="15"/>
      <c r="T131" s="15"/>
      <c r="U131" s="16"/>
      <c r="V131" s="51"/>
      <c r="W131" s="153" t="s">
        <v>423</v>
      </c>
    </row>
    <row r="132" spans="1:23" x14ac:dyDescent="0.3">
      <c r="A132" s="7" t="s">
        <v>52</v>
      </c>
      <c r="B132" s="12">
        <v>123</v>
      </c>
      <c r="C132" s="13">
        <v>42492</v>
      </c>
      <c r="D132" s="34">
        <v>0.43744212962962964</v>
      </c>
      <c r="E132" s="34" t="s">
        <v>34</v>
      </c>
      <c r="F132" s="27"/>
      <c r="G132" s="37">
        <v>12</v>
      </c>
      <c r="H132" s="15">
        <f t="shared" si="66"/>
        <v>1.5</v>
      </c>
      <c r="I132" s="15">
        <f t="shared" si="61"/>
        <v>10.5</v>
      </c>
      <c r="J132" s="109">
        <f t="shared" si="45"/>
        <v>0.5</v>
      </c>
      <c r="K132" s="37">
        <f t="shared" si="62"/>
        <v>0.5</v>
      </c>
      <c r="L132" s="16">
        <f t="shared" si="63"/>
        <v>0</v>
      </c>
      <c r="M132" s="37">
        <f t="shared" ref="M132:M135" si="67">ROUND(129*4/3*K132+129*5/3*L132,0)</f>
        <v>86</v>
      </c>
      <c r="N132" s="37">
        <v>0.5</v>
      </c>
      <c r="O132" s="37">
        <v>0</v>
      </c>
      <c r="P132" s="37">
        <f>ROUND(N132*4/3*129+O132*5/3*129,0)</f>
        <v>86</v>
      </c>
      <c r="Q132" s="37"/>
      <c r="R132" s="37"/>
      <c r="S132" s="15"/>
      <c r="T132" s="15"/>
      <c r="U132" s="16"/>
      <c r="V132" s="15"/>
      <c r="W132" s="15"/>
    </row>
    <row r="133" spans="1:23" x14ac:dyDescent="0.3">
      <c r="A133" s="7" t="s">
        <v>57</v>
      </c>
      <c r="B133" s="12">
        <v>124</v>
      </c>
      <c r="C133" s="13">
        <v>42493</v>
      </c>
      <c r="D133" s="207" t="s">
        <v>59</v>
      </c>
      <c r="E133" s="208"/>
      <c r="F133" s="35"/>
      <c r="G133" s="15"/>
      <c r="H133" s="37"/>
      <c r="I133" s="15"/>
      <c r="J133" s="109"/>
      <c r="K133" s="37"/>
      <c r="L133" s="16"/>
      <c r="M133" s="37"/>
      <c r="N133" s="37"/>
      <c r="O133" s="37"/>
      <c r="P133" s="37"/>
      <c r="Q133" s="37"/>
      <c r="R133" s="37"/>
      <c r="S133" s="15"/>
      <c r="T133" s="15"/>
      <c r="U133" s="16"/>
      <c r="V133" s="15"/>
      <c r="W133" s="15"/>
    </row>
    <row r="134" spans="1:23" x14ac:dyDescent="0.3">
      <c r="A134" s="7" t="s">
        <v>54</v>
      </c>
      <c r="B134" s="12">
        <v>125</v>
      </c>
      <c r="C134" s="13">
        <v>42494</v>
      </c>
      <c r="D134" s="207" t="s">
        <v>59</v>
      </c>
      <c r="E134" s="208"/>
      <c r="F134" s="35"/>
      <c r="G134" s="15"/>
      <c r="H134" s="37"/>
      <c r="I134" s="15"/>
      <c r="J134" s="109"/>
      <c r="K134" s="37"/>
      <c r="L134" s="16"/>
      <c r="M134" s="37"/>
      <c r="N134" s="37"/>
      <c r="O134" s="37"/>
      <c r="P134" s="37"/>
      <c r="Q134" s="37"/>
      <c r="R134" s="37"/>
      <c r="S134" s="15"/>
      <c r="T134" s="15"/>
      <c r="U134" s="16"/>
      <c r="V134" s="15"/>
      <c r="W134" s="15"/>
    </row>
    <row r="135" spans="1:23" x14ac:dyDescent="0.3">
      <c r="A135" s="7" t="s">
        <v>51</v>
      </c>
      <c r="B135" s="12">
        <v>126</v>
      </c>
      <c r="C135" s="13">
        <v>42495</v>
      </c>
      <c r="D135" s="34">
        <v>0.45967592592592593</v>
      </c>
      <c r="E135" s="34">
        <v>0.80630787037037033</v>
      </c>
      <c r="F135" s="35">
        <f t="shared" ref="F135" si="68">E135-D135</f>
        <v>0.3466319444444444</v>
      </c>
      <c r="G135" s="15">
        <v>8.5</v>
      </c>
      <c r="H135" s="15">
        <f t="shared" ref="H135" si="69">IF(G135&gt;=9,1.5,0.5)</f>
        <v>0.5</v>
      </c>
      <c r="I135" s="15">
        <f t="shared" si="61"/>
        <v>8</v>
      </c>
      <c r="J135" s="109">
        <f t="shared" si="45"/>
        <v>0</v>
      </c>
      <c r="K135" s="37">
        <f t="shared" si="62"/>
        <v>0</v>
      </c>
      <c r="L135" s="16">
        <f t="shared" si="63"/>
        <v>0</v>
      </c>
      <c r="M135" s="37">
        <f t="shared" si="67"/>
        <v>0</v>
      </c>
      <c r="N135" s="37">
        <v>2</v>
      </c>
      <c r="O135" s="37">
        <v>6</v>
      </c>
      <c r="P135" s="37">
        <f>ROUND(N135*4/3*129+O135*5/3*129,0)</f>
        <v>1634</v>
      </c>
      <c r="Q135" s="37"/>
      <c r="R135" s="37"/>
      <c r="S135" s="15"/>
      <c r="T135" s="15"/>
      <c r="U135" s="16"/>
      <c r="V135" s="15"/>
      <c r="W135" s="15"/>
    </row>
    <row r="136" spans="1:23" x14ac:dyDescent="0.3">
      <c r="A136" s="7" t="s">
        <v>61</v>
      </c>
      <c r="B136" s="12"/>
      <c r="C136" s="17" t="s">
        <v>251</v>
      </c>
      <c r="D136" s="23"/>
      <c r="E136" s="24"/>
      <c r="F136" s="73"/>
      <c r="G136" s="20">
        <f>SUM(G108:G135)</f>
        <v>209.5</v>
      </c>
      <c r="H136" s="20">
        <f t="shared" ref="H136:V136" si="70">SUM(H108:H135)</f>
        <v>25</v>
      </c>
      <c r="I136" s="20">
        <f t="shared" si="70"/>
        <v>184.5</v>
      </c>
      <c r="J136" s="20">
        <f t="shared" si="70"/>
        <v>2.5</v>
      </c>
      <c r="K136" s="20">
        <f t="shared" si="70"/>
        <v>2.5</v>
      </c>
      <c r="L136" s="20">
        <f t="shared" si="70"/>
        <v>0</v>
      </c>
      <c r="M136" s="20">
        <f t="shared" si="70"/>
        <v>434</v>
      </c>
      <c r="N136" s="20">
        <f t="shared" si="70"/>
        <v>2.5</v>
      </c>
      <c r="O136" s="20">
        <f t="shared" si="70"/>
        <v>6</v>
      </c>
      <c r="P136" s="20">
        <f t="shared" si="70"/>
        <v>1720</v>
      </c>
      <c r="Q136" s="20">
        <v>1</v>
      </c>
      <c r="R136" s="20">
        <f t="shared" si="70"/>
        <v>939</v>
      </c>
      <c r="S136" s="20">
        <v>1</v>
      </c>
      <c r="T136" s="20">
        <f t="shared" si="70"/>
        <v>1048</v>
      </c>
      <c r="U136" s="20">
        <f t="shared" si="70"/>
        <v>0</v>
      </c>
      <c r="V136" s="20">
        <f t="shared" si="70"/>
        <v>0</v>
      </c>
      <c r="W136" s="20" t="s">
        <v>274</v>
      </c>
    </row>
    <row r="137" spans="1:23" ht="32.4" x14ac:dyDescent="0.3">
      <c r="B137" s="111"/>
      <c r="C137" s="110" t="s">
        <v>430</v>
      </c>
      <c r="D137" s="23"/>
      <c r="E137" s="24"/>
      <c r="F137" s="73"/>
      <c r="G137" s="20">
        <f>G136-G126-G110</f>
        <v>191.5</v>
      </c>
      <c r="H137" s="20">
        <f t="shared" ref="H137:M137" si="71">H136-H126-H110</f>
        <v>23</v>
      </c>
      <c r="I137" s="20">
        <f t="shared" si="71"/>
        <v>168.5</v>
      </c>
      <c r="J137" s="20">
        <f t="shared" si="71"/>
        <v>1</v>
      </c>
      <c r="K137" s="20">
        <f t="shared" si="71"/>
        <v>1</v>
      </c>
      <c r="L137" s="20">
        <f t="shared" si="71"/>
        <v>0</v>
      </c>
      <c r="M137" s="20">
        <f t="shared" si="71"/>
        <v>172</v>
      </c>
      <c r="N137" s="20">
        <f t="shared" ref="N137:P137" si="72">N136</f>
        <v>2.5</v>
      </c>
      <c r="O137" s="20">
        <f t="shared" si="72"/>
        <v>6</v>
      </c>
      <c r="P137" s="20">
        <f t="shared" si="72"/>
        <v>1720</v>
      </c>
      <c r="Q137" s="20">
        <f t="shared" ref="Q137" si="73">Q136</f>
        <v>1</v>
      </c>
      <c r="R137" s="20">
        <f t="shared" ref="R137" si="74">R136</f>
        <v>939</v>
      </c>
      <c r="S137" s="20">
        <f t="shared" ref="S137" si="75">S136</f>
        <v>1</v>
      </c>
      <c r="T137" s="20">
        <f t="shared" ref="T137" si="76">T136</f>
        <v>1048</v>
      </c>
      <c r="U137" s="20">
        <f t="shared" ref="U137" si="77">U136</f>
        <v>0</v>
      </c>
      <c r="V137" s="20">
        <f t="shared" ref="V137" si="78">V136</f>
        <v>0</v>
      </c>
      <c r="W137" s="20"/>
    </row>
    <row r="138" spans="1:23" x14ac:dyDescent="0.3">
      <c r="B138" s="12">
        <v>127</v>
      </c>
      <c r="C138" s="90">
        <v>42496</v>
      </c>
      <c r="D138" s="84">
        <v>0.46054398148148151</v>
      </c>
      <c r="E138" s="84">
        <v>0.75146990740740749</v>
      </c>
      <c r="F138" s="93">
        <f t="shared" ref="F138:F142" si="79">E138-D138</f>
        <v>0.29092592592592598</v>
      </c>
      <c r="G138" s="85">
        <v>7</v>
      </c>
      <c r="H138" s="86">
        <f t="shared" ref="H138:H142" si="80">IF(G138&gt;=9,1.5,0.5)</f>
        <v>0.5</v>
      </c>
      <c r="I138" s="85">
        <f t="shared" ref="I138:I161" si="81">IF((G138="？"),"?",(G138-H138))</f>
        <v>6.5</v>
      </c>
      <c r="J138" s="87">
        <f t="shared" si="45"/>
        <v>0</v>
      </c>
      <c r="K138" s="86">
        <f t="shared" ref="K138:K161" si="82">IF(2&lt;J138,2,J138)</f>
        <v>0</v>
      </c>
      <c r="L138" s="88">
        <f t="shared" ref="L138:L161" si="83">J138-K138</f>
        <v>0</v>
      </c>
      <c r="M138" s="86">
        <f t="shared" ref="M138:M161" si="84">ROUND(129*4/3*K138+129*5/3*L138,0)</f>
        <v>0</v>
      </c>
      <c r="N138" s="86"/>
      <c r="O138" s="86"/>
      <c r="P138" s="86"/>
      <c r="Q138" s="86"/>
      <c r="R138" s="86"/>
      <c r="S138" s="15"/>
      <c r="T138" s="15"/>
      <c r="U138" s="16"/>
      <c r="V138" s="15"/>
      <c r="W138" s="15"/>
    </row>
    <row r="139" spans="1:23" x14ac:dyDescent="0.3">
      <c r="B139" s="12">
        <v>128</v>
      </c>
      <c r="C139" s="90">
        <v>42497</v>
      </c>
      <c r="D139" s="84">
        <v>0.46118055555555554</v>
      </c>
      <c r="E139" s="84">
        <v>0.82685185185185184</v>
      </c>
      <c r="F139" s="93">
        <f t="shared" si="79"/>
        <v>0.3656712962962963</v>
      </c>
      <c r="G139" s="85">
        <v>9</v>
      </c>
      <c r="H139" s="86">
        <f t="shared" si="80"/>
        <v>1.5</v>
      </c>
      <c r="I139" s="85">
        <f t="shared" si="81"/>
        <v>7.5</v>
      </c>
      <c r="J139" s="87">
        <f t="shared" si="45"/>
        <v>0</v>
      </c>
      <c r="K139" s="86">
        <f t="shared" si="82"/>
        <v>0</v>
      </c>
      <c r="L139" s="88">
        <f t="shared" si="83"/>
        <v>0</v>
      </c>
      <c r="M139" s="86">
        <f t="shared" si="84"/>
        <v>0</v>
      </c>
      <c r="N139" s="86"/>
      <c r="O139" s="86"/>
      <c r="P139" s="86"/>
      <c r="Q139" s="86"/>
      <c r="R139" s="86"/>
      <c r="S139" s="15"/>
      <c r="T139" s="15"/>
      <c r="U139" s="16"/>
      <c r="V139" s="15"/>
      <c r="W139" s="15"/>
    </row>
    <row r="140" spans="1:23" x14ac:dyDescent="0.3">
      <c r="B140" s="12">
        <v>129</v>
      </c>
      <c r="C140" s="90">
        <v>42498</v>
      </c>
      <c r="D140" s="84">
        <v>0.4848958333333333</v>
      </c>
      <c r="E140" s="84">
        <v>0.87664351851851852</v>
      </c>
      <c r="F140" s="93">
        <f t="shared" si="79"/>
        <v>0.39174768518518521</v>
      </c>
      <c r="G140" s="85">
        <v>9.5</v>
      </c>
      <c r="H140" s="86">
        <f t="shared" si="80"/>
        <v>1.5</v>
      </c>
      <c r="I140" s="85">
        <f t="shared" si="81"/>
        <v>8</v>
      </c>
      <c r="J140" s="87">
        <f>IF(I140-8&lt;0,0,(I140-8))</f>
        <v>0</v>
      </c>
      <c r="K140" s="86">
        <f t="shared" si="82"/>
        <v>0</v>
      </c>
      <c r="L140" s="88">
        <f t="shared" si="83"/>
        <v>0</v>
      </c>
      <c r="M140" s="86">
        <f t="shared" si="84"/>
        <v>0</v>
      </c>
      <c r="N140" s="86"/>
      <c r="O140" s="86"/>
      <c r="P140" s="86"/>
      <c r="Q140" s="86" t="s">
        <v>394</v>
      </c>
      <c r="R140" s="86">
        <f>IF(I140&gt;8,ROUND(2*1/3*129+6*2/3*129+(I140-8)*5/3*129,0),ROUND(2*1/3*129+(I140-2)*2/3*129,0))</f>
        <v>602</v>
      </c>
      <c r="S140" s="15"/>
      <c r="T140" s="15"/>
      <c r="U140" s="16"/>
      <c r="V140" s="15"/>
      <c r="W140" s="15"/>
    </row>
    <row r="141" spans="1:23" x14ac:dyDescent="0.3">
      <c r="B141" s="12">
        <v>130</v>
      </c>
      <c r="C141" s="90">
        <v>42499</v>
      </c>
      <c r="D141" s="84">
        <v>0.45656249999999998</v>
      </c>
      <c r="E141" s="84">
        <v>0.81186342592592586</v>
      </c>
      <c r="F141" s="93">
        <f t="shared" si="79"/>
        <v>0.35530092592592588</v>
      </c>
      <c r="G141" s="85">
        <v>8.5</v>
      </c>
      <c r="H141" s="86">
        <f t="shared" si="80"/>
        <v>0.5</v>
      </c>
      <c r="I141" s="85">
        <f t="shared" si="81"/>
        <v>8</v>
      </c>
      <c r="J141" s="87">
        <f t="shared" si="45"/>
        <v>0</v>
      </c>
      <c r="K141" s="86">
        <f t="shared" si="82"/>
        <v>0</v>
      </c>
      <c r="L141" s="88">
        <f t="shared" si="83"/>
        <v>0</v>
      </c>
      <c r="M141" s="86">
        <f t="shared" si="84"/>
        <v>0</v>
      </c>
      <c r="N141" s="86"/>
      <c r="O141" s="86"/>
      <c r="P141" s="86"/>
      <c r="Q141" s="86"/>
      <c r="R141" s="86"/>
      <c r="S141" s="15"/>
      <c r="T141" s="15"/>
      <c r="U141" s="16"/>
      <c r="V141" s="15"/>
      <c r="W141" s="15"/>
    </row>
    <row r="142" spans="1:23" x14ac:dyDescent="0.3">
      <c r="B142" s="12">
        <v>131</v>
      </c>
      <c r="C142" s="90">
        <v>42500</v>
      </c>
      <c r="D142" s="84">
        <v>0.44523148148148151</v>
      </c>
      <c r="E142" s="84">
        <v>0.83532407407407405</v>
      </c>
      <c r="F142" s="93">
        <f t="shared" si="79"/>
        <v>0.39009259259259255</v>
      </c>
      <c r="G142" s="85">
        <v>9.5</v>
      </c>
      <c r="H142" s="86">
        <f t="shared" si="80"/>
        <v>1.5</v>
      </c>
      <c r="I142" s="85">
        <f t="shared" si="81"/>
        <v>8</v>
      </c>
      <c r="J142" s="87">
        <f t="shared" si="45"/>
        <v>0</v>
      </c>
      <c r="K142" s="86">
        <f t="shared" si="82"/>
        <v>0</v>
      </c>
      <c r="L142" s="88">
        <f t="shared" si="83"/>
        <v>0</v>
      </c>
      <c r="M142" s="86">
        <f t="shared" si="84"/>
        <v>0</v>
      </c>
      <c r="N142" s="86"/>
      <c r="O142" s="86"/>
      <c r="P142" s="86"/>
      <c r="Q142" s="86"/>
      <c r="R142" s="86"/>
      <c r="S142" s="15"/>
      <c r="T142" s="15"/>
      <c r="U142" s="16"/>
      <c r="V142" s="15"/>
      <c r="W142" s="15"/>
    </row>
    <row r="143" spans="1:23" x14ac:dyDescent="0.3">
      <c r="B143" s="12">
        <v>132</v>
      </c>
      <c r="C143" s="90">
        <v>42501</v>
      </c>
      <c r="D143" s="205" t="s">
        <v>60</v>
      </c>
      <c r="E143" s="206"/>
      <c r="F143" s="93"/>
      <c r="G143" s="85"/>
      <c r="H143" s="86"/>
      <c r="I143" s="85"/>
      <c r="J143" s="87">
        <f t="shared" si="45"/>
        <v>0</v>
      </c>
      <c r="K143" s="86"/>
      <c r="L143" s="88"/>
      <c r="M143" s="86">
        <f t="shared" si="84"/>
        <v>0</v>
      </c>
      <c r="N143" s="86"/>
      <c r="O143" s="86"/>
      <c r="P143" s="86"/>
      <c r="Q143" s="86"/>
      <c r="R143" s="86"/>
      <c r="S143" s="15"/>
      <c r="T143" s="15"/>
      <c r="U143" s="16"/>
      <c r="V143" s="15"/>
      <c r="W143" s="15"/>
    </row>
    <row r="144" spans="1:23" x14ac:dyDescent="0.3">
      <c r="B144" s="12">
        <v>133</v>
      </c>
      <c r="C144" s="90">
        <v>42502</v>
      </c>
      <c r="D144" s="84" t="s">
        <v>34</v>
      </c>
      <c r="E144" s="84">
        <v>0.91659722222222229</v>
      </c>
      <c r="F144" s="91"/>
      <c r="G144" s="86">
        <v>11.5</v>
      </c>
      <c r="H144" s="86">
        <f t="shared" ref="H144:H154" si="85">IF(G144&gt;=9,1.5,0.5)</f>
        <v>1.5</v>
      </c>
      <c r="I144" s="85">
        <f t="shared" si="81"/>
        <v>10</v>
      </c>
      <c r="J144" s="87">
        <f t="shared" si="45"/>
        <v>0</v>
      </c>
      <c r="K144" s="86">
        <f t="shared" si="82"/>
        <v>0</v>
      </c>
      <c r="L144" s="88">
        <f t="shared" si="83"/>
        <v>0</v>
      </c>
      <c r="M144" s="86">
        <f t="shared" si="84"/>
        <v>0</v>
      </c>
      <c r="N144" s="86"/>
      <c r="O144" s="86"/>
      <c r="P144" s="86"/>
      <c r="Q144" s="86"/>
      <c r="R144" s="86"/>
      <c r="S144" s="15"/>
      <c r="T144" s="15"/>
      <c r="U144" s="16"/>
      <c r="V144" s="15"/>
      <c r="W144" s="15"/>
    </row>
    <row r="145" spans="2:23" x14ac:dyDescent="0.3">
      <c r="B145" s="12">
        <v>134</v>
      </c>
      <c r="C145" s="90">
        <v>42503</v>
      </c>
      <c r="D145" s="89">
        <v>0.44298611111111108</v>
      </c>
      <c r="E145" s="84" t="s">
        <v>34</v>
      </c>
      <c r="F145" s="91"/>
      <c r="G145" s="86">
        <v>11.5</v>
      </c>
      <c r="H145" s="86">
        <f t="shared" si="85"/>
        <v>1.5</v>
      </c>
      <c r="I145" s="85">
        <f t="shared" si="81"/>
        <v>10</v>
      </c>
      <c r="J145" s="87">
        <f t="shared" si="45"/>
        <v>0</v>
      </c>
      <c r="K145" s="86">
        <f t="shared" si="82"/>
        <v>0</v>
      </c>
      <c r="L145" s="88">
        <f t="shared" si="83"/>
        <v>0</v>
      </c>
      <c r="M145" s="86">
        <f t="shared" si="84"/>
        <v>0</v>
      </c>
      <c r="N145" s="86"/>
      <c r="O145" s="86"/>
      <c r="P145" s="86"/>
      <c r="Q145" s="86"/>
      <c r="R145" s="86"/>
      <c r="S145" s="15"/>
      <c r="T145" s="15"/>
      <c r="U145" s="16"/>
      <c r="V145" s="15"/>
      <c r="W145" s="15"/>
    </row>
    <row r="146" spans="2:23" x14ac:dyDescent="0.3">
      <c r="B146" s="12">
        <v>135</v>
      </c>
      <c r="C146" s="90">
        <v>42504</v>
      </c>
      <c r="D146" s="84" t="s">
        <v>34</v>
      </c>
      <c r="E146" s="84">
        <v>0.79278935185185195</v>
      </c>
      <c r="F146" s="91"/>
      <c r="G146" s="86">
        <v>9</v>
      </c>
      <c r="H146" s="86">
        <f t="shared" si="85"/>
        <v>1.5</v>
      </c>
      <c r="I146" s="85">
        <f t="shared" si="81"/>
        <v>7.5</v>
      </c>
      <c r="J146" s="87">
        <f>IF(I146-8&lt;0,0,(I146-8))</f>
        <v>0</v>
      </c>
      <c r="K146" s="86">
        <f t="shared" si="82"/>
        <v>0</v>
      </c>
      <c r="L146" s="88">
        <f t="shared" si="83"/>
        <v>0</v>
      </c>
      <c r="M146" s="86">
        <f t="shared" si="84"/>
        <v>0</v>
      </c>
      <c r="N146" s="86"/>
      <c r="O146" s="86"/>
      <c r="P146" s="86"/>
      <c r="Q146" s="86" t="s">
        <v>395</v>
      </c>
      <c r="R146" s="86">
        <f>IF(I146&gt;8,ROUND(2*1/3*129+6*2/3*129+(I146-8)*5/3*129,0),ROUND(2*1/3*129+(I146-2)*2/3*129,0))</f>
        <v>559</v>
      </c>
      <c r="S146" s="15"/>
      <c r="T146" s="15"/>
      <c r="U146" s="16"/>
      <c r="V146" s="15"/>
      <c r="W146" s="15"/>
    </row>
    <row r="147" spans="2:23" x14ac:dyDescent="0.3">
      <c r="B147" s="12">
        <v>136</v>
      </c>
      <c r="C147" s="90">
        <v>42505</v>
      </c>
      <c r="D147" s="84">
        <v>0.4208796296296296</v>
      </c>
      <c r="E147" s="84">
        <v>0.91670138888888886</v>
      </c>
      <c r="F147" s="93">
        <f>E147-D147</f>
        <v>0.49582175925925925</v>
      </c>
      <c r="G147" s="85">
        <v>12</v>
      </c>
      <c r="H147" s="86">
        <f t="shared" si="85"/>
        <v>1.5</v>
      </c>
      <c r="I147" s="85">
        <f t="shared" si="81"/>
        <v>10.5</v>
      </c>
      <c r="J147" s="87">
        <f t="shared" si="45"/>
        <v>0.5</v>
      </c>
      <c r="K147" s="86">
        <f t="shared" si="82"/>
        <v>0.5</v>
      </c>
      <c r="L147" s="88">
        <f t="shared" si="83"/>
        <v>0</v>
      </c>
      <c r="M147" s="86">
        <f t="shared" si="84"/>
        <v>86</v>
      </c>
      <c r="N147" s="86"/>
      <c r="O147" s="86"/>
      <c r="P147" s="86"/>
      <c r="Q147" s="86"/>
      <c r="R147" s="86"/>
      <c r="S147" s="15"/>
      <c r="T147" s="15"/>
      <c r="U147" s="16"/>
      <c r="V147" s="15"/>
      <c r="W147" s="15"/>
    </row>
    <row r="148" spans="2:23" x14ac:dyDescent="0.3">
      <c r="B148" s="12">
        <v>137</v>
      </c>
      <c r="C148" s="90">
        <v>42506</v>
      </c>
      <c r="D148" s="84">
        <v>0.44989583333333333</v>
      </c>
      <c r="E148" s="84">
        <v>0.91712962962962974</v>
      </c>
      <c r="F148" s="93">
        <f>E148-D148</f>
        <v>0.46723379629629641</v>
      </c>
      <c r="G148" s="85">
        <v>11</v>
      </c>
      <c r="H148" s="86">
        <f t="shared" si="85"/>
        <v>1.5</v>
      </c>
      <c r="I148" s="85">
        <f t="shared" si="81"/>
        <v>9.5</v>
      </c>
      <c r="J148" s="87">
        <f t="shared" si="45"/>
        <v>0</v>
      </c>
      <c r="K148" s="86">
        <f t="shared" si="82"/>
        <v>0</v>
      </c>
      <c r="L148" s="88">
        <f t="shared" si="83"/>
        <v>0</v>
      </c>
      <c r="M148" s="86">
        <f t="shared" si="84"/>
        <v>0</v>
      </c>
      <c r="N148" s="86"/>
      <c r="O148" s="86"/>
      <c r="P148" s="86"/>
      <c r="Q148" s="86"/>
      <c r="R148" s="86"/>
      <c r="S148" s="15"/>
      <c r="T148" s="15"/>
      <c r="U148" s="16"/>
      <c r="V148" s="15"/>
      <c r="W148" s="15"/>
    </row>
    <row r="149" spans="2:23" x14ac:dyDescent="0.3">
      <c r="B149" s="12">
        <v>138</v>
      </c>
      <c r="C149" s="90">
        <v>42507</v>
      </c>
      <c r="D149" s="84" t="s">
        <v>34</v>
      </c>
      <c r="E149" s="84" t="s">
        <v>34</v>
      </c>
      <c r="F149" s="91"/>
      <c r="G149" s="86">
        <v>4</v>
      </c>
      <c r="H149" s="86">
        <f t="shared" si="85"/>
        <v>0.5</v>
      </c>
      <c r="I149" s="85">
        <f t="shared" si="81"/>
        <v>3.5</v>
      </c>
      <c r="J149" s="87">
        <f t="shared" si="45"/>
        <v>0</v>
      </c>
      <c r="K149" s="86">
        <f t="shared" si="82"/>
        <v>0</v>
      </c>
      <c r="L149" s="88">
        <f t="shared" si="83"/>
        <v>0</v>
      </c>
      <c r="M149" s="86">
        <f t="shared" si="84"/>
        <v>0</v>
      </c>
      <c r="N149" s="86"/>
      <c r="O149" s="86"/>
      <c r="P149" s="86"/>
      <c r="Q149" s="86"/>
      <c r="R149" s="86"/>
      <c r="S149" s="15"/>
      <c r="T149" s="15"/>
      <c r="U149" s="16"/>
      <c r="V149" s="15"/>
      <c r="W149" s="15"/>
    </row>
    <row r="150" spans="2:23" x14ac:dyDescent="0.3">
      <c r="B150" s="12">
        <v>139</v>
      </c>
      <c r="C150" s="90">
        <v>42508</v>
      </c>
      <c r="D150" s="84" t="s">
        <v>34</v>
      </c>
      <c r="E150" s="84">
        <v>0.83711805555555552</v>
      </c>
      <c r="F150" s="91"/>
      <c r="G150" s="86">
        <v>8</v>
      </c>
      <c r="H150" s="86">
        <f t="shared" si="85"/>
        <v>0.5</v>
      </c>
      <c r="I150" s="85">
        <f t="shared" si="81"/>
        <v>7.5</v>
      </c>
      <c r="J150" s="87">
        <f>IF(I150-8&lt;0,0,(I150-8))</f>
        <v>0</v>
      </c>
      <c r="K150" s="86">
        <f t="shared" si="82"/>
        <v>0</v>
      </c>
      <c r="L150" s="88">
        <f t="shared" si="83"/>
        <v>0</v>
      </c>
      <c r="M150" s="86">
        <f t="shared" si="84"/>
        <v>0</v>
      </c>
      <c r="N150" s="86"/>
      <c r="O150" s="86"/>
      <c r="P150" s="86"/>
      <c r="Q150" s="86"/>
      <c r="R150" s="86"/>
      <c r="S150" s="15" t="s">
        <v>396</v>
      </c>
      <c r="T150" s="51">
        <v>1036</v>
      </c>
      <c r="U150" s="16"/>
      <c r="V150" s="15"/>
      <c r="W150" s="15"/>
    </row>
    <row r="151" spans="2:23" x14ac:dyDescent="0.3">
      <c r="B151" s="12">
        <v>140</v>
      </c>
      <c r="C151" s="90">
        <v>42509</v>
      </c>
      <c r="D151" s="89">
        <v>0.46054398148148151</v>
      </c>
      <c r="E151" s="84" t="s">
        <v>34</v>
      </c>
      <c r="F151" s="91"/>
      <c r="G151" s="86">
        <v>8</v>
      </c>
      <c r="H151" s="86">
        <f t="shared" si="85"/>
        <v>0.5</v>
      </c>
      <c r="I151" s="85">
        <f t="shared" si="81"/>
        <v>7.5</v>
      </c>
      <c r="J151" s="87">
        <f t="shared" si="45"/>
        <v>0</v>
      </c>
      <c r="K151" s="86">
        <f t="shared" si="82"/>
        <v>0</v>
      </c>
      <c r="L151" s="88">
        <f t="shared" si="83"/>
        <v>0</v>
      </c>
      <c r="M151" s="86">
        <f t="shared" si="84"/>
        <v>0</v>
      </c>
      <c r="N151" s="86"/>
      <c r="O151" s="86"/>
      <c r="P151" s="86"/>
      <c r="Q151" s="86"/>
      <c r="R151" s="86"/>
      <c r="S151" s="15"/>
      <c r="T151" s="15"/>
      <c r="U151" s="16"/>
      <c r="V151" s="15"/>
      <c r="W151" s="15"/>
    </row>
    <row r="152" spans="2:23" x14ac:dyDescent="0.3">
      <c r="B152" s="12">
        <v>141</v>
      </c>
      <c r="C152" s="90">
        <v>42510</v>
      </c>
      <c r="D152" s="84" t="s">
        <v>34</v>
      </c>
      <c r="E152" s="84" t="s">
        <v>34</v>
      </c>
      <c r="F152" s="91"/>
      <c r="G152" s="86">
        <v>8</v>
      </c>
      <c r="H152" s="86">
        <f t="shared" si="85"/>
        <v>0.5</v>
      </c>
      <c r="I152" s="85">
        <f t="shared" si="81"/>
        <v>7.5</v>
      </c>
      <c r="J152" s="87">
        <f t="shared" ref="J152:J214" si="86">IF(I152-10&lt;0,0,(I152-10))</f>
        <v>0</v>
      </c>
      <c r="K152" s="86">
        <f t="shared" si="82"/>
        <v>0</v>
      </c>
      <c r="L152" s="88">
        <f t="shared" si="83"/>
        <v>0</v>
      </c>
      <c r="M152" s="86">
        <f t="shared" si="84"/>
        <v>0</v>
      </c>
      <c r="N152" s="86"/>
      <c r="O152" s="86"/>
      <c r="P152" s="86"/>
      <c r="Q152" s="86"/>
      <c r="R152" s="86"/>
      <c r="S152" s="15"/>
      <c r="T152" s="15"/>
      <c r="U152" s="16"/>
      <c r="V152" s="15"/>
      <c r="W152" s="15"/>
    </row>
    <row r="153" spans="2:23" x14ac:dyDescent="0.3">
      <c r="B153" s="12">
        <v>142</v>
      </c>
      <c r="C153" s="90">
        <v>42511</v>
      </c>
      <c r="D153" s="89">
        <v>0.46843750000000001</v>
      </c>
      <c r="E153" s="89">
        <v>0.84348379629629633</v>
      </c>
      <c r="F153" s="93">
        <f>E153-D153</f>
        <v>0.37504629629629632</v>
      </c>
      <c r="G153" s="85">
        <v>9</v>
      </c>
      <c r="H153" s="86">
        <f t="shared" si="85"/>
        <v>1.5</v>
      </c>
      <c r="I153" s="85">
        <f t="shared" si="81"/>
        <v>7.5</v>
      </c>
      <c r="J153" s="87">
        <f t="shared" si="86"/>
        <v>0</v>
      </c>
      <c r="K153" s="86">
        <f t="shared" si="82"/>
        <v>0</v>
      </c>
      <c r="L153" s="88">
        <f t="shared" si="83"/>
        <v>0</v>
      </c>
      <c r="M153" s="86">
        <f t="shared" si="84"/>
        <v>0</v>
      </c>
      <c r="N153" s="86"/>
      <c r="O153" s="86"/>
      <c r="P153" s="86"/>
      <c r="Q153" s="86"/>
      <c r="R153" s="86"/>
      <c r="S153" s="15"/>
      <c r="T153" s="15"/>
      <c r="U153" s="16"/>
      <c r="V153" s="15"/>
      <c r="W153" s="15"/>
    </row>
    <row r="154" spans="2:23" x14ac:dyDescent="0.3">
      <c r="B154" s="12">
        <v>143</v>
      </c>
      <c r="C154" s="90">
        <v>42512</v>
      </c>
      <c r="D154" s="84" t="s">
        <v>34</v>
      </c>
      <c r="E154" s="84" t="s">
        <v>34</v>
      </c>
      <c r="F154" s="91"/>
      <c r="G154" s="86">
        <v>6</v>
      </c>
      <c r="H154" s="86">
        <f t="shared" si="85"/>
        <v>0.5</v>
      </c>
      <c r="I154" s="85">
        <f t="shared" si="81"/>
        <v>5.5</v>
      </c>
      <c r="J154" s="87">
        <f t="shared" si="86"/>
        <v>0</v>
      </c>
      <c r="K154" s="86">
        <f t="shared" si="82"/>
        <v>0</v>
      </c>
      <c r="L154" s="88">
        <f t="shared" si="83"/>
        <v>0</v>
      </c>
      <c r="M154" s="86">
        <f t="shared" si="84"/>
        <v>0</v>
      </c>
      <c r="N154" s="86"/>
      <c r="O154" s="86"/>
      <c r="P154" s="86"/>
      <c r="Q154" s="86"/>
      <c r="R154" s="86"/>
      <c r="S154" s="15"/>
      <c r="T154" s="15"/>
      <c r="U154" s="16"/>
      <c r="V154" s="15"/>
      <c r="W154" s="15"/>
    </row>
    <row r="155" spans="2:23" x14ac:dyDescent="0.3">
      <c r="B155" s="12">
        <v>144</v>
      </c>
      <c r="C155" s="90">
        <v>42513</v>
      </c>
      <c r="D155" s="89" t="s">
        <v>58</v>
      </c>
      <c r="E155" s="89" t="s">
        <v>58</v>
      </c>
      <c r="F155" s="93"/>
      <c r="G155" s="85"/>
      <c r="H155" s="86"/>
      <c r="I155" s="85"/>
      <c r="J155" s="87"/>
      <c r="K155" s="86"/>
      <c r="L155" s="88"/>
      <c r="M155" s="86"/>
      <c r="N155" s="86"/>
      <c r="O155" s="86"/>
      <c r="P155" s="86"/>
      <c r="Q155" s="86"/>
      <c r="R155" s="86"/>
      <c r="S155" s="15"/>
      <c r="T155" s="15"/>
      <c r="U155" s="16"/>
      <c r="V155" s="15"/>
      <c r="W155" s="45" t="s">
        <v>5</v>
      </c>
    </row>
    <row r="156" spans="2:23" x14ac:dyDescent="0.3">
      <c r="B156" s="12">
        <v>145</v>
      </c>
      <c r="C156" s="90">
        <v>42514</v>
      </c>
      <c r="D156" s="205" t="s">
        <v>60</v>
      </c>
      <c r="E156" s="206"/>
      <c r="F156" s="93"/>
      <c r="G156" s="85"/>
      <c r="H156" s="86"/>
      <c r="I156" s="85"/>
      <c r="J156" s="87"/>
      <c r="K156" s="86"/>
      <c r="L156" s="88"/>
      <c r="M156" s="86"/>
      <c r="N156" s="86"/>
      <c r="O156" s="86"/>
      <c r="P156" s="86"/>
      <c r="Q156" s="86"/>
      <c r="R156" s="86"/>
      <c r="S156" s="15"/>
      <c r="T156" s="15"/>
      <c r="U156" s="16"/>
      <c r="V156" s="15"/>
      <c r="W156" s="15"/>
    </row>
    <row r="157" spans="2:23" x14ac:dyDescent="0.3">
      <c r="B157" s="12">
        <v>146</v>
      </c>
      <c r="C157" s="90">
        <v>42515</v>
      </c>
      <c r="D157" s="84" t="s">
        <v>34</v>
      </c>
      <c r="E157" s="84" t="s">
        <v>34</v>
      </c>
      <c r="F157" s="91"/>
      <c r="G157" s="86">
        <v>8</v>
      </c>
      <c r="H157" s="86">
        <f t="shared" ref="H157:H158" si="87">IF(G157&gt;=9,1.5,0.5)</f>
        <v>0.5</v>
      </c>
      <c r="I157" s="85">
        <f t="shared" si="81"/>
        <v>7.5</v>
      </c>
      <c r="J157" s="87">
        <f t="shared" si="86"/>
        <v>0</v>
      </c>
      <c r="K157" s="86">
        <f t="shared" si="82"/>
        <v>0</v>
      </c>
      <c r="L157" s="88">
        <f t="shared" si="83"/>
        <v>0</v>
      </c>
      <c r="M157" s="86">
        <f t="shared" si="84"/>
        <v>0</v>
      </c>
      <c r="N157" s="86"/>
      <c r="O157" s="86"/>
      <c r="P157" s="86"/>
      <c r="Q157" s="86"/>
      <c r="R157" s="86"/>
      <c r="S157" s="15"/>
      <c r="T157" s="15"/>
      <c r="U157" s="16"/>
      <c r="V157" s="15"/>
      <c r="W157" s="15"/>
    </row>
    <row r="158" spans="2:23" x14ac:dyDescent="0.3">
      <c r="B158" s="12">
        <v>147</v>
      </c>
      <c r="C158" s="90">
        <v>42516</v>
      </c>
      <c r="D158" s="84" t="s">
        <v>34</v>
      </c>
      <c r="E158" s="84" t="s">
        <v>34</v>
      </c>
      <c r="F158" s="91"/>
      <c r="G158" s="86">
        <v>10</v>
      </c>
      <c r="H158" s="86">
        <f t="shared" si="87"/>
        <v>1.5</v>
      </c>
      <c r="I158" s="85">
        <f t="shared" si="81"/>
        <v>8.5</v>
      </c>
      <c r="J158" s="87">
        <f t="shared" si="86"/>
        <v>0</v>
      </c>
      <c r="K158" s="86">
        <f t="shared" si="82"/>
        <v>0</v>
      </c>
      <c r="L158" s="88">
        <f t="shared" si="83"/>
        <v>0</v>
      </c>
      <c r="M158" s="86">
        <f t="shared" si="84"/>
        <v>0</v>
      </c>
      <c r="N158" s="86"/>
      <c r="O158" s="86"/>
      <c r="P158" s="86"/>
      <c r="Q158" s="86"/>
      <c r="R158" s="86"/>
      <c r="S158" s="15"/>
      <c r="T158" s="15"/>
      <c r="U158" s="16"/>
      <c r="V158" s="15"/>
      <c r="W158" s="15"/>
    </row>
    <row r="159" spans="2:23" x14ac:dyDescent="0.3">
      <c r="B159" s="12">
        <v>148</v>
      </c>
      <c r="C159" s="90">
        <v>42517</v>
      </c>
      <c r="D159" s="205" t="s">
        <v>35</v>
      </c>
      <c r="E159" s="206"/>
      <c r="F159" s="93"/>
      <c r="G159" s="85"/>
      <c r="H159" s="86"/>
      <c r="I159" s="85"/>
      <c r="J159" s="87">
        <f t="shared" si="86"/>
        <v>0</v>
      </c>
      <c r="K159" s="86"/>
      <c r="L159" s="88"/>
      <c r="M159" s="86">
        <f t="shared" si="84"/>
        <v>0</v>
      </c>
      <c r="N159" s="86"/>
      <c r="O159" s="86"/>
      <c r="P159" s="86"/>
      <c r="Q159" s="86"/>
      <c r="R159" s="86"/>
      <c r="S159" s="15"/>
      <c r="T159" s="15"/>
      <c r="U159" s="16"/>
      <c r="V159" s="15"/>
      <c r="W159" s="15"/>
    </row>
    <row r="160" spans="2:23" x14ac:dyDescent="0.3">
      <c r="B160" s="12">
        <v>149</v>
      </c>
      <c r="C160" s="90">
        <v>42518</v>
      </c>
      <c r="D160" s="84">
        <v>0.48502314814814818</v>
      </c>
      <c r="E160" s="84">
        <v>0.85988425925925915</v>
      </c>
      <c r="F160" s="93">
        <f>E160-D160</f>
        <v>0.37486111111111098</v>
      </c>
      <c r="G160" s="85">
        <v>9</v>
      </c>
      <c r="H160" s="86">
        <f t="shared" ref="H160:H161" si="88">IF(G160&gt;=9,1.5,0.5)</f>
        <v>1.5</v>
      </c>
      <c r="I160" s="85">
        <f t="shared" si="81"/>
        <v>7.5</v>
      </c>
      <c r="J160" s="87">
        <f t="shared" si="86"/>
        <v>0</v>
      </c>
      <c r="K160" s="86">
        <f t="shared" si="82"/>
        <v>0</v>
      </c>
      <c r="L160" s="88">
        <f t="shared" si="83"/>
        <v>0</v>
      </c>
      <c r="M160" s="86">
        <f t="shared" si="84"/>
        <v>0</v>
      </c>
      <c r="N160" s="86"/>
      <c r="O160" s="86"/>
      <c r="P160" s="86"/>
      <c r="Q160" s="86"/>
      <c r="R160" s="86"/>
      <c r="S160" s="15"/>
      <c r="T160" s="15"/>
      <c r="U160" s="16"/>
      <c r="V160" s="15"/>
      <c r="W160" s="15"/>
    </row>
    <row r="161" spans="1:23" x14ac:dyDescent="0.3">
      <c r="B161" s="12">
        <v>150</v>
      </c>
      <c r="C161" s="90">
        <v>42519</v>
      </c>
      <c r="D161" s="84" t="s">
        <v>34</v>
      </c>
      <c r="E161" s="84">
        <v>0.87613425925925925</v>
      </c>
      <c r="F161" s="91"/>
      <c r="G161" s="86">
        <v>9</v>
      </c>
      <c r="H161" s="86">
        <f t="shared" si="88"/>
        <v>1.5</v>
      </c>
      <c r="I161" s="85">
        <f t="shared" si="81"/>
        <v>7.5</v>
      </c>
      <c r="J161" s="87">
        <f t="shared" si="86"/>
        <v>0</v>
      </c>
      <c r="K161" s="86">
        <f t="shared" si="82"/>
        <v>0</v>
      </c>
      <c r="L161" s="88">
        <f t="shared" si="83"/>
        <v>0</v>
      </c>
      <c r="M161" s="86">
        <f t="shared" si="84"/>
        <v>0</v>
      </c>
      <c r="N161" s="86"/>
      <c r="O161" s="86"/>
      <c r="P161" s="86"/>
      <c r="Q161" s="86"/>
      <c r="R161" s="86"/>
      <c r="S161" s="15"/>
      <c r="T161" s="15"/>
      <c r="U161" s="16"/>
      <c r="V161" s="15"/>
      <c r="W161" s="15"/>
    </row>
    <row r="162" spans="1:23" x14ac:dyDescent="0.3">
      <c r="B162" s="12">
        <v>151</v>
      </c>
      <c r="C162" s="90">
        <v>42520</v>
      </c>
      <c r="D162" s="205" t="s">
        <v>35</v>
      </c>
      <c r="E162" s="206"/>
      <c r="F162" s="93"/>
      <c r="G162" s="85"/>
      <c r="H162" s="86"/>
      <c r="I162" s="85"/>
      <c r="J162" s="87"/>
      <c r="K162" s="86"/>
      <c r="L162" s="88"/>
      <c r="M162" s="86"/>
      <c r="N162" s="86"/>
      <c r="O162" s="86"/>
      <c r="P162" s="86"/>
      <c r="Q162" s="86"/>
      <c r="R162" s="86"/>
      <c r="S162" s="15"/>
      <c r="T162" s="15"/>
      <c r="U162" s="16"/>
      <c r="V162" s="15"/>
      <c r="W162" s="15"/>
    </row>
    <row r="163" spans="1:23" x14ac:dyDescent="0.3">
      <c r="B163" s="12">
        <v>152</v>
      </c>
      <c r="C163" s="90">
        <v>42521</v>
      </c>
      <c r="D163" s="205" t="s">
        <v>59</v>
      </c>
      <c r="E163" s="206"/>
      <c r="F163" s="93"/>
      <c r="G163" s="85"/>
      <c r="H163" s="86"/>
      <c r="I163" s="85"/>
      <c r="J163" s="87"/>
      <c r="K163" s="86"/>
      <c r="L163" s="88"/>
      <c r="M163" s="86"/>
      <c r="N163" s="86"/>
      <c r="O163" s="86"/>
      <c r="P163" s="86"/>
      <c r="Q163" s="86"/>
      <c r="R163" s="86"/>
      <c r="S163" s="15"/>
      <c r="T163" s="15"/>
      <c r="U163" s="16"/>
      <c r="V163" s="15"/>
      <c r="W163" s="15"/>
    </row>
    <row r="164" spans="1:23" x14ac:dyDescent="0.3">
      <c r="A164" s="25" t="s">
        <v>19</v>
      </c>
      <c r="B164" s="12">
        <v>153</v>
      </c>
      <c r="C164" s="90">
        <v>42522</v>
      </c>
      <c r="D164" s="84">
        <v>0.46893518518518523</v>
      </c>
      <c r="E164" s="84" t="s">
        <v>34</v>
      </c>
      <c r="F164" s="91"/>
      <c r="G164" s="86">
        <v>10</v>
      </c>
      <c r="H164" s="86">
        <f t="shared" ref="H164:H165" si="89">IF(G164&gt;=9,1.5,0.5)</f>
        <v>1.5</v>
      </c>
      <c r="I164" s="85">
        <f t="shared" ref="I164:I165" si="90">IF((G164="？"),"?",(G164-H164))</f>
        <v>8.5</v>
      </c>
      <c r="J164" s="87">
        <f t="shared" si="86"/>
        <v>0</v>
      </c>
      <c r="K164" s="86">
        <f t="shared" ref="K164:K165" si="91">IF(2&lt;J164,2,J164)</f>
        <v>0</v>
      </c>
      <c r="L164" s="88">
        <f t="shared" ref="L164:L165" si="92">J164-K164</f>
        <v>0</v>
      </c>
      <c r="M164" s="86">
        <f>ROUND(129*4/3*K164+129*5/3*L164,0)</f>
        <v>0</v>
      </c>
      <c r="N164" s="86"/>
      <c r="O164" s="86"/>
      <c r="P164" s="86"/>
      <c r="Q164" s="86"/>
      <c r="R164" s="86"/>
      <c r="S164" s="15"/>
      <c r="T164" s="15"/>
      <c r="U164" s="16"/>
      <c r="V164" s="15"/>
      <c r="W164" s="15"/>
    </row>
    <row r="165" spans="1:23" x14ac:dyDescent="0.3">
      <c r="A165" s="7" t="s">
        <v>63</v>
      </c>
      <c r="B165" s="12">
        <v>154</v>
      </c>
      <c r="C165" s="90">
        <v>42523</v>
      </c>
      <c r="D165" s="84">
        <v>0.51799768518518519</v>
      </c>
      <c r="E165" s="84" t="s">
        <v>34</v>
      </c>
      <c r="F165" s="91"/>
      <c r="G165" s="86">
        <v>10</v>
      </c>
      <c r="H165" s="86">
        <f t="shared" si="89"/>
        <v>1.5</v>
      </c>
      <c r="I165" s="85">
        <f t="shared" si="90"/>
        <v>8.5</v>
      </c>
      <c r="J165" s="87">
        <f t="shared" si="86"/>
        <v>0</v>
      </c>
      <c r="K165" s="86">
        <f t="shared" si="91"/>
        <v>0</v>
      </c>
      <c r="L165" s="88">
        <f t="shared" si="92"/>
        <v>0</v>
      </c>
      <c r="M165" s="86">
        <f t="shared" ref="M165" si="93">ROUND(129*4/3*K165+129*5/3*L165,0)</f>
        <v>0</v>
      </c>
      <c r="N165" s="86"/>
      <c r="O165" s="86"/>
      <c r="P165" s="86"/>
      <c r="Q165" s="86"/>
      <c r="R165" s="86"/>
      <c r="S165" s="15"/>
      <c r="T165" s="15"/>
      <c r="U165" s="16"/>
      <c r="V165" s="15"/>
      <c r="W165" s="15"/>
    </row>
    <row r="166" spans="1:23" x14ac:dyDescent="0.3">
      <c r="A166" s="7" t="s">
        <v>62</v>
      </c>
      <c r="B166" s="12"/>
      <c r="C166" s="17" t="s">
        <v>252</v>
      </c>
      <c r="D166" s="23"/>
      <c r="E166" s="24"/>
      <c r="F166" s="73"/>
      <c r="G166" s="20">
        <f>SUM(G138:G165)</f>
        <v>197.5</v>
      </c>
      <c r="H166" s="20">
        <f t="shared" ref="H166:V166" si="94">SUM(H138:H165)</f>
        <v>25</v>
      </c>
      <c r="I166" s="20">
        <f t="shared" si="94"/>
        <v>172.5</v>
      </c>
      <c r="J166" s="20">
        <f t="shared" si="94"/>
        <v>0.5</v>
      </c>
      <c r="K166" s="20">
        <f t="shared" si="94"/>
        <v>0.5</v>
      </c>
      <c r="L166" s="20">
        <f t="shared" si="94"/>
        <v>0</v>
      </c>
      <c r="M166" s="20">
        <f t="shared" si="94"/>
        <v>86</v>
      </c>
      <c r="N166" s="20"/>
      <c r="O166" s="20"/>
      <c r="P166" s="20"/>
      <c r="Q166" s="20">
        <v>2</v>
      </c>
      <c r="R166" s="20">
        <f t="shared" si="94"/>
        <v>1161</v>
      </c>
      <c r="S166" s="20">
        <v>1</v>
      </c>
      <c r="T166" s="20">
        <f t="shared" si="94"/>
        <v>1036</v>
      </c>
      <c r="U166" s="20">
        <f t="shared" si="94"/>
        <v>0</v>
      </c>
      <c r="V166" s="20">
        <f t="shared" si="94"/>
        <v>0</v>
      </c>
      <c r="W166" s="20" t="s">
        <v>275</v>
      </c>
    </row>
    <row r="167" spans="1:23" ht="32.4" x14ac:dyDescent="0.3">
      <c r="B167" s="74"/>
      <c r="C167" s="110" t="s">
        <v>430</v>
      </c>
      <c r="D167" s="23"/>
      <c r="E167" s="24"/>
      <c r="F167" s="73"/>
      <c r="G167" s="20">
        <f>G166-G150-G140-G146</f>
        <v>171</v>
      </c>
      <c r="H167" s="20">
        <f t="shared" ref="H167:M167" si="95">H166-H150-H140-H146</f>
        <v>21.5</v>
      </c>
      <c r="I167" s="20">
        <f t="shared" si="95"/>
        <v>149.5</v>
      </c>
      <c r="J167" s="20">
        <f t="shared" si="95"/>
        <v>0.5</v>
      </c>
      <c r="K167" s="20">
        <f t="shared" si="95"/>
        <v>0.5</v>
      </c>
      <c r="L167" s="20">
        <f t="shared" si="95"/>
        <v>0</v>
      </c>
      <c r="M167" s="20">
        <f t="shared" si="95"/>
        <v>86</v>
      </c>
      <c r="N167" s="20"/>
      <c r="O167" s="20"/>
      <c r="P167" s="20"/>
      <c r="Q167" s="20">
        <f t="shared" ref="Q167" si="96">Q166</f>
        <v>2</v>
      </c>
      <c r="R167" s="20">
        <f t="shared" ref="R167" si="97">R166</f>
        <v>1161</v>
      </c>
      <c r="S167" s="20">
        <f t="shared" ref="S167" si="98">S166</f>
        <v>1</v>
      </c>
      <c r="T167" s="20">
        <f t="shared" ref="T167" si="99">T166</f>
        <v>1036</v>
      </c>
      <c r="U167" s="20">
        <f t="shared" ref="U167" si="100">U166</f>
        <v>0</v>
      </c>
      <c r="V167" s="20">
        <f t="shared" ref="V167" si="101">V166</f>
        <v>0</v>
      </c>
      <c r="W167" s="20"/>
    </row>
    <row r="168" spans="1:23" x14ac:dyDescent="0.3">
      <c r="A168" s="7" t="s">
        <v>266</v>
      </c>
      <c r="B168" s="12">
        <v>155</v>
      </c>
      <c r="C168" s="13">
        <v>42524</v>
      </c>
      <c r="D168" s="22">
        <v>0.47093750000000001</v>
      </c>
      <c r="E168" s="34" t="s">
        <v>34</v>
      </c>
      <c r="F168" s="27"/>
      <c r="G168" s="37">
        <v>10</v>
      </c>
      <c r="H168" s="37">
        <f>IF(G168&gt;=9,1.5,0.5)</f>
        <v>1.5</v>
      </c>
      <c r="I168" s="15">
        <f t="shared" ref="I168:I191" si="102">IF((G168="？"),"?",(G168-H168))</f>
        <v>8.5</v>
      </c>
      <c r="J168" s="109">
        <f>IF(I168-8&lt;0,0,(I168-8))</f>
        <v>0.5</v>
      </c>
      <c r="K168" s="37">
        <f t="shared" ref="K168:K191" si="103">IF(2&lt;J168,2,J168)</f>
        <v>0.5</v>
      </c>
      <c r="L168" s="16">
        <f t="shared" ref="L168:L191" si="104">J168-K168</f>
        <v>0</v>
      </c>
      <c r="M168" s="37">
        <f t="shared" ref="M168:M191" si="105">ROUND(129*4/3*K168+129*5/3*L168,0)</f>
        <v>86</v>
      </c>
      <c r="N168" s="37"/>
      <c r="O168" s="37"/>
      <c r="P168" s="37"/>
      <c r="Q168" s="37" t="s">
        <v>395</v>
      </c>
      <c r="R168" s="37">
        <f>IF(I168&gt;8,ROUND(2*1/3*129+6*2/3*129+(I168-8)*5/3*129,0),ROUND(2*1/3*129+(I168-2)*2/3*129,0))</f>
        <v>710</v>
      </c>
      <c r="S168" s="15"/>
      <c r="T168" s="15"/>
      <c r="U168" s="16"/>
      <c r="V168" s="15"/>
      <c r="W168" s="15"/>
    </row>
    <row r="169" spans="1:23" x14ac:dyDescent="0.3">
      <c r="A169" s="7" t="s">
        <v>66</v>
      </c>
      <c r="B169" s="12">
        <v>156</v>
      </c>
      <c r="C169" s="13">
        <v>42525</v>
      </c>
      <c r="D169" s="34" t="s">
        <v>34</v>
      </c>
      <c r="E169" s="34">
        <v>0.71223379629629635</v>
      </c>
      <c r="F169" s="27"/>
      <c r="G169" s="37">
        <v>9</v>
      </c>
      <c r="H169" s="37">
        <f t="shared" ref="H169:H191" si="106">IF(G169&gt;=9,1.5,0.5)</f>
        <v>1.5</v>
      </c>
      <c r="I169" s="15">
        <f t="shared" si="102"/>
        <v>7.5</v>
      </c>
      <c r="J169" s="109">
        <f t="shared" si="86"/>
        <v>0</v>
      </c>
      <c r="K169" s="37">
        <f t="shared" si="103"/>
        <v>0</v>
      </c>
      <c r="L169" s="16">
        <f t="shared" si="104"/>
        <v>0</v>
      </c>
      <c r="M169" s="37">
        <f t="shared" si="105"/>
        <v>0</v>
      </c>
      <c r="N169" s="37"/>
      <c r="O169" s="37"/>
      <c r="P169" s="37"/>
      <c r="Q169" s="37"/>
      <c r="R169" s="37"/>
      <c r="S169" s="15"/>
      <c r="T169" s="15"/>
      <c r="U169" s="16"/>
      <c r="V169" s="15"/>
      <c r="W169" s="15"/>
    </row>
    <row r="170" spans="1:23" x14ac:dyDescent="0.3">
      <c r="A170" s="7" t="s">
        <v>47</v>
      </c>
      <c r="B170" s="12">
        <v>157</v>
      </c>
      <c r="C170" s="13">
        <v>42526</v>
      </c>
      <c r="D170" s="22">
        <v>0.47042824074074074</v>
      </c>
      <c r="E170" s="22">
        <v>0.90969907407407413</v>
      </c>
      <c r="F170" s="35">
        <f>E170-D170</f>
        <v>0.43927083333333339</v>
      </c>
      <c r="G170" s="15">
        <v>10.5</v>
      </c>
      <c r="H170" s="37">
        <f t="shared" si="106"/>
        <v>1.5</v>
      </c>
      <c r="I170" s="15">
        <f t="shared" si="102"/>
        <v>9</v>
      </c>
      <c r="J170" s="109">
        <f>IF(I170-8&lt;0,0,(I170-8))</f>
        <v>1</v>
      </c>
      <c r="K170" s="37">
        <f t="shared" si="103"/>
        <v>1</v>
      </c>
      <c r="L170" s="16">
        <f t="shared" si="104"/>
        <v>0</v>
      </c>
      <c r="M170" s="37">
        <f t="shared" si="105"/>
        <v>172</v>
      </c>
      <c r="N170" s="37"/>
      <c r="O170" s="37"/>
      <c r="P170" s="37"/>
      <c r="Q170" s="37" t="s">
        <v>396</v>
      </c>
      <c r="R170" s="37">
        <f>IF(I170&gt;8,ROUND(2*1/3*129+6*2/3*129+(I170-8)*5/3*129,0),ROUND(2*1/3*129+(I170-2)*2/3*129,0))</f>
        <v>817</v>
      </c>
      <c r="S170" s="15"/>
      <c r="T170" s="15"/>
      <c r="U170" s="16"/>
      <c r="V170" s="15"/>
      <c r="W170" s="15"/>
    </row>
    <row r="171" spans="1:23" x14ac:dyDescent="0.3">
      <c r="A171" s="80"/>
      <c r="B171" s="12">
        <v>158</v>
      </c>
      <c r="C171" s="13">
        <v>42527</v>
      </c>
      <c r="D171" s="22">
        <v>0.4834606481481481</v>
      </c>
      <c r="E171" s="22">
        <v>0.84559027777777773</v>
      </c>
      <c r="F171" s="35">
        <f>E171-D171</f>
        <v>0.36212962962962963</v>
      </c>
      <c r="G171" s="15">
        <v>8.5</v>
      </c>
      <c r="H171" s="37">
        <f t="shared" si="106"/>
        <v>0.5</v>
      </c>
      <c r="I171" s="15">
        <f t="shared" si="102"/>
        <v>8</v>
      </c>
      <c r="J171" s="109">
        <f t="shared" si="86"/>
        <v>0</v>
      </c>
      <c r="K171" s="37">
        <f t="shared" si="103"/>
        <v>0</v>
      </c>
      <c r="L171" s="16">
        <f t="shared" si="104"/>
        <v>0</v>
      </c>
      <c r="M171" s="37">
        <f t="shared" si="105"/>
        <v>0</v>
      </c>
      <c r="N171" s="37"/>
      <c r="O171" s="37"/>
      <c r="P171" s="37"/>
      <c r="Q171" s="37"/>
      <c r="R171" s="37"/>
      <c r="S171" s="15"/>
      <c r="T171" s="15"/>
      <c r="U171" s="16"/>
      <c r="V171" s="15"/>
      <c r="W171" s="15"/>
    </row>
    <row r="172" spans="1:23" x14ac:dyDescent="0.3">
      <c r="A172" s="80"/>
      <c r="B172" s="12">
        <v>159</v>
      </c>
      <c r="C172" s="13">
        <v>42528</v>
      </c>
      <c r="D172" s="34" t="s">
        <v>34</v>
      </c>
      <c r="E172" s="34">
        <v>0.83346064814814813</v>
      </c>
      <c r="F172" s="27"/>
      <c r="G172" s="37">
        <v>9</v>
      </c>
      <c r="H172" s="37">
        <f t="shared" si="106"/>
        <v>1.5</v>
      </c>
      <c r="I172" s="15">
        <f t="shared" si="102"/>
        <v>7.5</v>
      </c>
      <c r="J172" s="109">
        <f>IF(I172-8&lt;0,0,(I172-8))</f>
        <v>0</v>
      </c>
      <c r="K172" s="37">
        <f t="shared" si="103"/>
        <v>0</v>
      </c>
      <c r="L172" s="16">
        <f t="shared" si="104"/>
        <v>0</v>
      </c>
      <c r="M172" s="37">
        <f t="shared" si="105"/>
        <v>0</v>
      </c>
      <c r="N172" s="37"/>
      <c r="O172" s="37"/>
      <c r="P172" s="37"/>
      <c r="Q172" s="37"/>
      <c r="R172" s="37"/>
      <c r="S172" s="15" t="s">
        <v>395</v>
      </c>
      <c r="T172" s="51">
        <v>1029</v>
      </c>
      <c r="U172" s="16"/>
      <c r="V172" s="15"/>
      <c r="W172" s="15"/>
    </row>
    <row r="173" spans="1:23" x14ac:dyDescent="0.3">
      <c r="A173" s="80"/>
      <c r="B173" s="12">
        <v>160</v>
      </c>
      <c r="C173" s="13">
        <v>42529</v>
      </c>
      <c r="D173" s="34" t="s">
        <v>34</v>
      </c>
      <c r="E173" s="34">
        <v>0.91331018518518514</v>
      </c>
      <c r="F173" s="27"/>
      <c r="G173" s="37">
        <v>10</v>
      </c>
      <c r="H173" s="37">
        <f t="shared" si="106"/>
        <v>1.5</v>
      </c>
      <c r="I173" s="15">
        <f t="shared" si="102"/>
        <v>8.5</v>
      </c>
      <c r="J173" s="109">
        <f t="shared" si="86"/>
        <v>0</v>
      </c>
      <c r="K173" s="37">
        <f t="shared" si="103"/>
        <v>0</v>
      </c>
      <c r="L173" s="16">
        <f t="shared" si="104"/>
        <v>0</v>
      </c>
      <c r="M173" s="37">
        <f t="shared" si="105"/>
        <v>0</v>
      </c>
      <c r="N173" s="37"/>
      <c r="O173" s="37"/>
      <c r="P173" s="37"/>
      <c r="Q173" s="37"/>
      <c r="R173" s="37"/>
      <c r="S173" s="15"/>
      <c r="T173" s="15"/>
      <c r="U173" s="16"/>
      <c r="V173" s="15"/>
      <c r="W173" s="15"/>
    </row>
    <row r="174" spans="1:23" ht="32.4" x14ac:dyDescent="0.3">
      <c r="A174" s="80"/>
      <c r="B174" s="12">
        <v>161</v>
      </c>
      <c r="C174" s="21">
        <v>42530</v>
      </c>
      <c r="D174" s="34" t="s">
        <v>34</v>
      </c>
      <c r="E174" s="34" t="s">
        <v>34</v>
      </c>
      <c r="F174" s="27"/>
      <c r="G174" s="69">
        <v>9</v>
      </c>
      <c r="H174" s="37">
        <f t="shared" si="106"/>
        <v>1.5</v>
      </c>
      <c r="I174" s="15">
        <f t="shared" si="102"/>
        <v>7.5</v>
      </c>
      <c r="J174" s="109">
        <f t="shared" si="86"/>
        <v>0</v>
      </c>
      <c r="K174" s="37">
        <f t="shared" si="103"/>
        <v>0</v>
      </c>
      <c r="L174" s="16">
        <f t="shared" si="104"/>
        <v>0</v>
      </c>
      <c r="M174" s="37">
        <f t="shared" si="105"/>
        <v>0</v>
      </c>
      <c r="N174" s="37"/>
      <c r="O174" s="37"/>
      <c r="P174" s="37"/>
      <c r="Q174" s="37"/>
      <c r="R174" s="37"/>
      <c r="S174" s="15"/>
      <c r="T174" s="15"/>
      <c r="U174" s="16"/>
      <c r="V174" s="51"/>
      <c r="W174" s="153" t="s">
        <v>424</v>
      </c>
    </row>
    <row r="175" spans="1:23" x14ac:dyDescent="0.3">
      <c r="A175" s="80"/>
      <c r="B175" s="12">
        <v>162</v>
      </c>
      <c r="C175" s="13">
        <v>42531</v>
      </c>
      <c r="D175" s="200" t="s">
        <v>65</v>
      </c>
      <c r="E175" s="201"/>
      <c r="F175" s="35"/>
      <c r="G175" s="68"/>
      <c r="H175" s="37"/>
      <c r="I175" s="15"/>
      <c r="J175" s="109"/>
      <c r="K175" s="37"/>
      <c r="L175" s="16"/>
      <c r="M175" s="37"/>
      <c r="N175" s="37"/>
      <c r="O175" s="37"/>
      <c r="P175" s="37"/>
      <c r="Q175" s="37"/>
      <c r="R175" s="37"/>
      <c r="S175" s="15"/>
      <c r="T175" s="15"/>
      <c r="U175" s="16"/>
      <c r="V175" s="15"/>
      <c r="W175" s="15"/>
    </row>
    <row r="176" spans="1:23" x14ac:dyDescent="0.3">
      <c r="A176" s="80"/>
      <c r="B176" s="12">
        <v>163</v>
      </c>
      <c r="C176" s="13">
        <v>42532</v>
      </c>
      <c r="D176" s="34" t="s">
        <v>34</v>
      </c>
      <c r="E176" s="34" t="s">
        <v>34</v>
      </c>
      <c r="F176" s="27"/>
      <c r="G176" s="69">
        <v>10</v>
      </c>
      <c r="H176" s="37">
        <f t="shared" si="106"/>
        <v>1.5</v>
      </c>
      <c r="I176" s="15">
        <f t="shared" si="102"/>
        <v>8.5</v>
      </c>
      <c r="J176" s="109">
        <f>IF(I176-8&lt;0,0,(I176-8))</f>
        <v>0.5</v>
      </c>
      <c r="K176" s="37">
        <f t="shared" si="103"/>
        <v>0.5</v>
      </c>
      <c r="L176" s="16">
        <f t="shared" si="104"/>
        <v>0</v>
      </c>
      <c r="M176" s="37">
        <f t="shared" si="105"/>
        <v>86</v>
      </c>
      <c r="N176" s="37"/>
      <c r="O176" s="37"/>
      <c r="P176" s="37"/>
      <c r="Q176" s="37" t="s">
        <v>435</v>
      </c>
      <c r="R176" s="37">
        <f>IF(I176&gt;8,ROUND(2*1/3*129+6*2/3*129+(I176-8)*5/3*129,0),ROUND(2*1/3*129+(I176-2)*2/3*129,0))</f>
        <v>710</v>
      </c>
      <c r="S176" s="15"/>
      <c r="T176" s="15"/>
      <c r="U176" s="16"/>
      <c r="V176" s="15"/>
      <c r="W176" s="15"/>
    </row>
    <row r="177" spans="1:23" x14ac:dyDescent="0.3">
      <c r="A177" s="80"/>
      <c r="B177" s="12">
        <v>164</v>
      </c>
      <c r="C177" s="13">
        <v>42533</v>
      </c>
      <c r="D177" s="29">
        <v>0.46623842592592596</v>
      </c>
      <c r="E177" s="29">
        <v>0.84960648148148143</v>
      </c>
      <c r="F177" s="35">
        <f>E177-D177</f>
        <v>0.38336805555555548</v>
      </c>
      <c r="G177" s="68">
        <v>9</v>
      </c>
      <c r="H177" s="37">
        <f t="shared" si="106"/>
        <v>1.5</v>
      </c>
      <c r="I177" s="15">
        <f t="shared" si="102"/>
        <v>7.5</v>
      </c>
      <c r="J177" s="109">
        <f t="shared" si="86"/>
        <v>0</v>
      </c>
      <c r="K177" s="37">
        <f t="shared" si="103"/>
        <v>0</v>
      </c>
      <c r="L177" s="16">
        <f t="shared" si="104"/>
        <v>0</v>
      </c>
      <c r="M177" s="37">
        <f t="shared" si="105"/>
        <v>0</v>
      </c>
      <c r="N177" s="37"/>
      <c r="O177" s="37"/>
      <c r="P177" s="37"/>
      <c r="Q177" s="37"/>
      <c r="R177" s="37"/>
      <c r="S177" s="15"/>
      <c r="T177" s="15"/>
      <c r="U177" s="16"/>
      <c r="V177" s="15"/>
      <c r="W177" s="15"/>
    </row>
    <row r="178" spans="1:23" x14ac:dyDescent="0.3">
      <c r="B178" s="12">
        <v>165</v>
      </c>
      <c r="C178" s="13">
        <v>42534</v>
      </c>
      <c r="D178" s="200" t="s">
        <v>64</v>
      </c>
      <c r="E178" s="201"/>
      <c r="F178" s="35"/>
      <c r="G178" s="68"/>
      <c r="H178" s="37"/>
      <c r="I178" s="15"/>
      <c r="J178" s="109">
        <f t="shared" si="86"/>
        <v>0</v>
      </c>
      <c r="K178" s="37"/>
      <c r="L178" s="16"/>
      <c r="M178" s="37">
        <f t="shared" si="105"/>
        <v>0</v>
      </c>
      <c r="N178" s="37"/>
      <c r="O178" s="37"/>
      <c r="P178" s="37"/>
      <c r="Q178" s="37"/>
      <c r="R178" s="37"/>
      <c r="S178" s="15"/>
      <c r="T178" s="15"/>
      <c r="U178" s="16"/>
      <c r="V178" s="15"/>
      <c r="W178" s="15"/>
    </row>
    <row r="179" spans="1:23" x14ac:dyDescent="0.3">
      <c r="B179" s="12">
        <v>166</v>
      </c>
      <c r="C179" s="13">
        <v>42535</v>
      </c>
      <c r="D179" s="22">
        <v>0.46800925925925929</v>
      </c>
      <c r="E179" s="34" t="s">
        <v>34</v>
      </c>
      <c r="F179" s="27"/>
      <c r="G179" s="69">
        <v>9</v>
      </c>
      <c r="H179" s="37">
        <f t="shared" si="106"/>
        <v>1.5</v>
      </c>
      <c r="I179" s="15">
        <f t="shared" si="102"/>
        <v>7.5</v>
      </c>
      <c r="J179" s="109">
        <f>IF(I179-8&lt;0,0,(I179-8))</f>
        <v>0</v>
      </c>
      <c r="K179" s="37">
        <f t="shared" si="103"/>
        <v>0</v>
      </c>
      <c r="L179" s="16">
        <f t="shared" si="104"/>
        <v>0</v>
      </c>
      <c r="M179" s="37">
        <f t="shared" si="105"/>
        <v>0</v>
      </c>
      <c r="N179" s="37"/>
      <c r="O179" s="37"/>
      <c r="P179" s="37"/>
      <c r="Q179" s="37" t="s">
        <v>396</v>
      </c>
      <c r="R179" s="37">
        <f>IF(I179&gt;8,ROUND(2*1/3*129+6*2/3*129+(I179-8)*5/3*129,0),ROUND(2*1/3*129+(I179-2)*2/3*129,0))</f>
        <v>559</v>
      </c>
      <c r="S179" s="15"/>
      <c r="T179" s="15"/>
      <c r="U179" s="16"/>
      <c r="V179" s="15"/>
      <c r="W179" s="15"/>
    </row>
    <row r="180" spans="1:23" x14ac:dyDescent="0.3">
      <c r="B180" s="12">
        <v>167</v>
      </c>
      <c r="C180" s="13">
        <v>42536</v>
      </c>
      <c r="D180" s="38" t="s">
        <v>58</v>
      </c>
      <c r="E180" s="38" t="s">
        <v>58</v>
      </c>
      <c r="F180" s="35"/>
      <c r="G180" s="68"/>
      <c r="H180" s="37"/>
      <c r="I180" s="15"/>
      <c r="J180" s="109"/>
      <c r="K180" s="37"/>
      <c r="L180" s="16"/>
      <c r="M180" s="37"/>
      <c r="N180" s="37"/>
      <c r="O180" s="37"/>
      <c r="P180" s="37"/>
      <c r="Q180" s="37"/>
      <c r="R180" s="37"/>
      <c r="S180" s="15"/>
      <c r="T180" s="15"/>
      <c r="U180" s="16"/>
      <c r="V180" s="15"/>
      <c r="W180" s="45" t="s">
        <v>5</v>
      </c>
    </row>
    <row r="181" spans="1:23" ht="32.4" x14ac:dyDescent="0.3">
      <c r="B181" s="12">
        <v>168</v>
      </c>
      <c r="C181" s="13">
        <v>42537</v>
      </c>
      <c r="D181" s="38" t="s">
        <v>58</v>
      </c>
      <c r="E181" s="38" t="s">
        <v>58</v>
      </c>
      <c r="F181" s="35"/>
      <c r="G181" s="68"/>
      <c r="H181" s="37"/>
      <c r="I181" s="15"/>
      <c r="J181" s="109"/>
      <c r="K181" s="37"/>
      <c r="L181" s="16"/>
      <c r="M181" s="37"/>
      <c r="N181" s="37"/>
      <c r="O181" s="37"/>
      <c r="P181" s="37"/>
      <c r="Q181" s="37"/>
      <c r="R181" s="37"/>
      <c r="S181" s="15"/>
      <c r="T181" s="15"/>
      <c r="U181" s="16"/>
      <c r="V181" s="15"/>
      <c r="W181" s="157" t="s">
        <v>436</v>
      </c>
    </row>
    <row r="182" spans="1:23" x14ac:dyDescent="0.3">
      <c r="B182" s="12">
        <v>169</v>
      </c>
      <c r="C182" s="13">
        <v>42538</v>
      </c>
      <c r="D182" s="200" t="s">
        <v>64</v>
      </c>
      <c r="E182" s="201"/>
      <c r="F182" s="35"/>
      <c r="G182" s="68"/>
      <c r="H182" s="37"/>
      <c r="I182" s="15"/>
      <c r="J182" s="109">
        <f t="shared" si="86"/>
        <v>0</v>
      </c>
      <c r="K182" s="37"/>
      <c r="L182" s="16"/>
      <c r="M182" s="37">
        <f t="shared" si="105"/>
        <v>0</v>
      </c>
      <c r="N182" s="37"/>
      <c r="O182" s="37"/>
      <c r="P182" s="37"/>
      <c r="Q182" s="37"/>
      <c r="R182" s="37"/>
      <c r="S182" s="15"/>
      <c r="T182" s="15"/>
      <c r="U182" s="16"/>
      <c r="V182" s="15"/>
      <c r="W182" s="15"/>
    </row>
    <row r="183" spans="1:23" x14ac:dyDescent="0.3">
      <c r="B183" s="12">
        <v>170</v>
      </c>
      <c r="C183" s="13">
        <v>42539</v>
      </c>
      <c r="D183" s="34" t="s">
        <v>34</v>
      </c>
      <c r="E183" s="29">
        <v>0.87826388888888884</v>
      </c>
      <c r="F183" s="27"/>
      <c r="G183" s="69">
        <v>9</v>
      </c>
      <c r="H183" s="37">
        <f t="shared" si="106"/>
        <v>1.5</v>
      </c>
      <c r="I183" s="15">
        <f t="shared" si="102"/>
        <v>7.5</v>
      </c>
      <c r="J183" s="109">
        <f t="shared" si="86"/>
        <v>0</v>
      </c>
      <c r="K183" s="37">
        <f t="shared" si="103"/>
        <v>0</v>
      </c>
      <c r="L183" s="16">
        <f t="shared" si="104"/>
        <v>0</v>
      </c>
      <c r="M183" s="37">
        <f t="shared" si="105"/>
        <v>0</v>
      </c>
      <c r="N183" s="37"/>
      <c r="O183" s="37"/>
      <c r="P183" s="37"/>
      <c r="Q183" s="37"/>
      <c r="R183" s="37"/>
      <c r="S183" s="15"/>
      <c r="T183" s="15"/>
      <c r="U183" s="16"/>
      <c r="V183" s="15"/>
      <c r="W183" s="15"/>
    </row>
    <row r="184" spans="1:23" x14ac:dyDescent="0.3">
      <c r="B184" s="12">
        <v>171</v>
      </c>
      <c r="C184" s="13">
        <v>42540</v>
      </c>
      <c r="D184" s="34" t="s">
        <v>34</v>
      </c>
      <c r="E184" s="22">
        <v>0.84598379629629628</v>
      </c>
      <c r="F184" s="27"/>
      <c r="G184" s="69">
        <v>9</v>
      </c>
      <c r="H184" s="37">
        <f t="shared" si="106"/>
        <v>1.5</v>
      </c>
      <c r="I184" s="15">
        <f t="shared" si="102"/>
        <v>7.5</v>
      </c>
      <c r="J184" s="109">
        <f t="shared" si="86"/>
        <v>0</v>
      </c>
      <c r="K184" s="37">
        <f t="shared" si="103"/>
        <v>0</v>
      </c>
      <c r="L184" s="16">
        <f t="shared" si="104"/>
        <v>0</v>
      </c>
      <c r="M184" s="37">
        <f t="shared" si="105"/>
        <v>0</v>
      </c>
      <c r="N184" s="37"/>
      <c r="O184" s="37"/>
      <c r="P184" s="37"/>
      <c r="Q184" s="37"/>
      <c r="R184" s="37"/>
      <c r="S184" s="15"/>
      <c r="T184" s="15"/>
      <c r="U184" s="16"/>
      <c r="V184" s="15"/>
      <c r="W184" s="15"/>
    </row>
    <row r="185" spans="1:23" x14ac:dyDescent="0.3">
      <c r="B185" s="12">
        <v>172</v>
      </c>
      <c r="C185" s="13">
        <v>42541</v>
      </c>
      <c r="D185" s="200" t="s">
        <v>64</v>
      </c>
      <c r="E185" s="201"/>
      <c r="F185" s="35"/>
      <c r="G185" s="68"/>
      <c r="H185" s="37"/>
      <c r="I185" s="15"/>
      <c r="J185" s="109"/>
      <c r="K185" s="37"/>
      <c r="L185" s="16"/>
      <c r="M185" s="37"/>
      <c r="N185" s="37"/>
      <c r="O185" s="37"/>
      <c r="P185" s="37"/>
      <c r="Q185" s="37"/>
      <c r="R185" s="37"/>
      <c r="S185" s="15"/>
      <c r="T185" s="15"/>
      <c r="U185" s="16"/>
      <c r="V185" s="15"/>
      <c r="W185" s="15"/>
    </row>
    <row r="186" spans="1:23" x14ac:dyDescent="0.3">
      <c r="B186" s="12">
        <v>173</v>
      </c>
      <c r="C186" s="13">
        <v>42542</v>
      </c>
      <c r="D186" s="200" t="s">
        <v>64</v>
      </c>
      <c r="E186" s="201"/>
      <c r="F186" s="35"/>
      <c r="G186" s="68"/>
      <c r="H186" s="37"/>
      <c r="I186" s="15"/>
      <c r="J186" s="109"/>
      <c r="K186" s="37"/>
      <c r="L186" s="16"/>
      <c r="M186" s="37"/>
      <c r="N186" s="37"/>
      <c r="O186" s="37"/>
      <c r="P186" s="37"/>
      <c r="Q186" s="37"/>
      <c r="R186" s="37"/>
      <c r="S186" s="15"/>
      <c r="T186" s="15"/>
      <c r="U186" s="16"/>
      <c r="V186" s="15"/>
      <c r="W186" s="15"/>
    </row>
    <row r="187" spans="1:23" x14ac:dyDescent="0.3">
      <c r="B187" s="12">
        <v>174</v>
      </c>
      <c r="C187" s="13">
        <v>42543</v>
      </c>
      <c r="D187" s="22">
        <v>0.47230324074074076</v>
      </c>
      <c r="E187" s="22">
        <v>0.86085648148148142</v>
      </c>
      <c r="F187" s="35">
        <f>E187-D187</f>
        <v>0.38855324074074066</v>
      </c>
      <c r="G187" s="68">
        <v>9.5</v>
      </c>
      <c r="H187" s="37">
        <f t="shared" si="106"/>
        <v>1.5</v>
      </c>
      <c r="I187" s="15">
        <f t="shared" si="102"/>
        <v>8</v>
      </c>
      <c r="J187" s="109">
        <f>IF(I187-8&lt;0,0,(I187-8))</f>
        <v>0</v>
      </c>
      <c r="K187" s="37">
        <f t="shared" si="103"/>
        <v>0</v>
      </c>
      <c r="L187" s="16">
        <f t="shared" si="104"/>
        <v>0</v>
      </c>
      <c r="M187" s="37">
        <f t="shared" si="105"/>
        <v>0</v>
      </c>
      <c r="N187" s="37"/>
      <c r="O187" s="37"/>
      <c r="P187" s="37"/>
      <c r="Q187" s="37"/>
      <c r="R187" s="37"/>
      <c r="S187" s="15" t="s">
        <v>432</v>
      </c>
      <c r="T187" s="51">
        <v>1029</v>
      </c>
      <c r="U187" s="16"/>
      <c r="V187" s="15"/>
      <c r="W187" s="15"/>
    </row>
    <row r="188" spans="1:23" x14ac:dyDescent="0.3">
      <c r="B188" s="12">
        <v>175</v>
      </c>
      <c r="C188" s="13">
        <v>42544</v>
      </c>
      <c r="D188" s="38" t="s">
        <v>58</v>
      </c>
      <c r="E188" s="38" t="s">
        <v>58</v>
      </c>
      <c r="F188" s="35"/>
      <c r="G188" s="68"/>
      <c r="H188" s="37"/>
      <c r="I188" s="15"/>
      <c r="J188" s="109"/>
      <c r="K188" s="37"/>
      <c r="L188" s="16"/>
      <c r="M188" s="37"/>
      <c r="N188" s="37"/>
      <c r="O188" s="37"/>
      <c r="P188" s="37"/>
      <c r="Q188" s="37"/>
      <c r="R188" s="37"/>
      <c r="S188" s="15"/>
      <c r="T188" s="15"/>
      <c r="U188" s="16"/>
      <c r="V188" s="15"/>
      <c r="W188" s="45" t="s">
        <v>5</v>
      </c>
    </row>
    <row r="189" spans="1:23" x14ac:dyDescent="0.3">
      <c r="B189" s="12">
        <v>176</v>
      </c>
      <c r="C189" s="13">
        <v>42545</v>
      </c>
      <c r="D189" s="34" t="s">
        <v>34</v>
      </c>
      <c r="E189" s="34" t="s">
        <v>34</v>
      </c>
      <c r="F189" s="27"/>
      <c r="G189" s="69">
        <v>9</v>
      </c>
      <c r="H189" s="37">
        <f t="shared" si="106"/>
        <v>1.5</v>
      </c>
      <c r="I189" s="15">
        <f t="shared" si="102"/>
        <v>7.5</v>
      </c>
      <c r="J189" s="109">
        <f>IF(I189-8&lt;0,0,(I189-8))</f>
        <v>0</v>
      </c>
      <c r="K189" s="37">
        <f t="shared" si="103"/>
        <v>0</v>
      </c>
      <c r="L189" s="16">
        <f t="shared" si="104"/>
        <v>0</v>
      </c>
      <c r="M189" s="37">
        <f t="shared" si="105"/>
        <v>0</v>
      </c>
      <c r="N189" s="37"/>
      <c r="O189" s="37"/>
      <c r="P189" s="37"/>
      <c r="Q189" s="37"/>
      <c r="R189" s="37"/>
      <c r="S189" s="15" t="s">
        <v>431</v>
      </c>
      <c r="T189" s="51">
        <v>1029</v>
      </c>
      <c r="U189" s="16"/>
      <c r="V189" s="15"/>
      <c r="W189" s="45"/>
    </row>
    <row r="190" spans="1:23" x14ac:dyDescent="0.3">
      <c r="B190" s="12">
        <v>177</v>
      </c>
      <c r="C190" s="13">
        <v>42546</v>
      </c>
      <c r="D190" s="34" t="s">
        <v>34</v>
      </c>
      <c r="E190" s="34">
        <v>0.8853240740740741</v>
      </c>
      <c r="F190" s="27"/>
      <c r="G190" s="37">
        <v>10</v>
      </c>
      <c r="H190" s="37">
        <f t="shared" si="106"/>
        <v>1.5</v>
      </c>
      <c r="I190" s="15">
        <f t="shared" si="102"/>
        <v>8.5</v>
      </c>
      <c r="J190" s="109">
        <f t="shared" si="86"/>
        <v>0</v>
      </c>
      <c r="K190" s="37">
        <f t="shared" si="103"/>
        <v>0</v>
      </c>
      <c r="L190" s="16">
        <f t="shared" si="104"/>
        <v>0</v>
      </c>
      <c r="M190" s="37">
        <f t="shared" si="105"/>
        <v>0</v>
      </c>
      <c r="N190" s="37"/>
      <c r="O190" s="37"/>
      <c r="P190" s="37"/>
      <c r="Q190" s="37"/>
      <c r="R190" s="37"/>
      <c r="S190" s="15"/>
      <c r="T190" s="15"/>
      <c r="U190" s="16"/>
      <c r="V190" s="15"/>
      <c r="W190" s="15"/>
    </row>
    <row r="191" spans="1:23" x14ac:dyDescent="0.3">
      <c r="B191" s="12">
        <v>178</v>
      </c>
      <c r="C191" s="13">
        <v>42547</v>
      </c>
      <c r="D191" s="22">
        <v>0.46762731481481484</v>
      </c>
      <c r="E191" s="22">
        <v>0.88128472222222232</v>
      </c>
      <c r="F191" s="35">
        <f>E191-D191</f>
        <v>0.41365740740740747</v>
      </c>
      <c r="G191" s="15">
        <v>10</v>
      </c>
      <c r="H191" s="37">
        <f t="shared" si="106"/>
        <v>1.5</v>
      </c>
      <c r="I191" s="15">
        <f t="shared" si="102"/>
        <v>8.5</v>
      </c>
      <c r="J191" s="109">
        <f t="shared" si="86"/>
        <v>0</v>
      </c>
      <c r="K191" s="37">
        <f t="shared" si="103"/>
        <v>0</v>
      </c>
      <c r="L191" s="16">
        <f t="shared" si="104"/>
        <v>0</v>
      </c>
      <c r="M191" s="37">
        <f t="shared" si="105"/>
        <v>0</v>
      </c>
      <c r="N191" s="37"/>
      <c r="O191" s="37"/>
      <c r="P191" s="37"/>
      <c r="Q191" s="37"/>
      <c r="R191" s="37"/>
      <c r="S191" s="15"/>
      <c r="T191" s="15"/>
      <c r="U191" s="16"/>
      <c r="V191" s="15"/>
      <c r="W191" s="15"/>
    </row>
    <row r="192" spans="1:23" x14ac:dyDescent="0.3">
      <c r="B192" s="12">
        <v>179</v>
      </c>
      <c r="C192" s="13">
        <v>42548</v>
      </c>
      <c r="D192" s="200" t="s">
        <v>64</v>
      </c>
      <c r="E192" s="201"/>
      <c r="F192" s="35"/>
      <c r="G192" s="15"/>
      <c r="H192" s="37"/>
      <c r="I192" s="15"/>
      <c r="J192" s="109"/>
      <c r="K192" s="37"/>
      <c r="L192" s="16"/>
      <c r="M192" s="37"/>
      <c r="N192" s="37"/>
      <c r="O192" s="37"/>
      <c r="P192" s="37"/>
      <c r="Q192" s="37"/>
      <c r="R192" s="37"/>
      <c r="S192" s="15"/>
      <c r="T192" s="15"/>
      <c r="U192" s="16"/>
      <c r="V192" s="15"/>
      <c r="W192" s="15"/>
    </row>
    <row r="193" spans="1:23" x14ac:dyDescent="0.3">
      <c r="B193" s="12">
        <v>180</v>
      </c>
      <c r="C193" s="13">
        <v>42549</v>
      </c>
      <c r="D193" s="200" t="s">
        <v>64</v>
      </c>
      <c r="E193" s="201"/>
      <c r="F193" s="35"/>
      <c r="G193" s="15"/>
      <c r="H193" s="37"/>
      <c r="I193" s="15"/>
      <c r="J193" s="109"/>
      <c r="K193" s="37"/>
      <c r="L193" s="16"/>
      <c r="M193" s="37"/>
      <c r="N193" s="37"/>
      <c r="O193" s="37"/>
      <c r="P193" s="37"/>
      <c r="Q193" s="37"/>
      <c r="R193" s="37"/>
      <c r="S193" s="15"/>
      <c r="T193" s="15"/>
      <c r="U193" s="16"/>
      <c r="V193" s="15"/>
      <c r="W193" s="15"/>
    </row>
    <row r="194" spans="1:23" x14ac:dyDescent="0.3">
      <c r="B194" s="12">
        <v>181</v>
      </c>
      <c r="C194" s="13">
        <v>42550</v>
      </c>
      <c r="D194" s="200" t="s">
        <v>64</v>
      </c>
      <c r="E194" s="201"/>
      <c r="F194" s="35"/>
      <c r="G194" s="15"/>
      <c r="H194" s="37"/>
      <c r="I194" s="15"/>
      <c r="J194" s="109"/>
      <c r="K194" s="37"/>
      <c r="L194" s="16"/>
      <c r="M194" s="37"/>
      <c r="N194" s="37"/>
      <c r="O194" s="37"/>
      <c r="P194" s="37"/>
      <c r="Q194" s="37"/>
      <c r="R194" s="37"/>
      <c r="S194" s="15"/>
      <c r="T194" s="15"/>
      <c r="U194" s="16"/>
      <c r="V194" s="15"/>
      <c r="W194" s="15"/>
    </row>
    <row r="195" spans="1:23" x14ac:dyDescent="0.3">
      <c r="B195" s="12">
        <v>182</v>
      </c>
      <c r="C195" s="13">
        <v>42551</v>
      </c>
      <c r="D195" s="200" t="s">
        <v>64</v>
      </c>
      <c r="E195" s="201"/>
      <c r="F195" s="35"/>
      <c r="G195" s="15"/>
      <c r="H195" s="37"/>
      <c r="I195" s="15"/>
      <c r="J195" s="109"/>
      <c r="K195" s="37"/>
      <c r="L195" s="16"/>
      <c r="M195" s="37"/>
      <c r="N195" s="37"/>
      <c r="O195" s="37"/>
      <c r="P195" s="37"/>
      <c r="Q195" s="37"/>
      <c r="R195" s="37"/>
      <c r="S195" s="15"/>
      <c r="T195" s="15"/>
      <c r="U195" s="16"/>
      <c r="V195" s="15"/>
      <c r="W195" s="15"/>
    </row>
    <row r="196" spans="1:23" x14ac:dyDescent="0.3">
      <c r="B196" s="12"/>
      <c r="C196" s="17" t="s">
        <v>253</v>
      </c>
      <c r="D196" s="23"/>
      <c r="E196" s="24"/>
      <c r="F196" s="73"/>
      <c r="G196" s="20">
        <f t="shared" ref="G196:M196" si="107">SUM(G168:G195)</f>
        <v>150.5</v>
      </c>
      <c r="H196" s="20">
        <f t="shared" si="107"/>
        <v>23</v>
      </c>
      <c r="I196" s="20">
        <f t="shared" si="107"/>
        <v>127.5</v>
      </c>
      <c r="J196" s="20">
        <f t="shared" si="107"/>
        <v>2</v>
      </c>
      <c r="K196" s="20">
        <f t="shared" si="107"/>
        <v>2</v>
      </c>
      <c r="L196" s="20">
        <f t="shared" si="107"/>
        <v>0</v>
      </c>
      <c r="M196" s="20">
        <f t="shared" si="107"/>
        <v>344</v>
      </c>
      <c r="N196" s="20"/>
      <c r="O196" s="20"/>
      <c r="P196" s="20"/>
      <c r="Q196" s="20">
        <v>4</v>
      </c>
      <c r="R196" s="20">
        <f>SUM(R168:R195)</f>
        <v>2796</v>
      </c>
      <c r="S196" s="20">
        <v>3</v>
      </c>
      <c r="T196" s="20">
        <f>SUM(T168:T195)</f>
        <v>3087</v>
      </c>
      <c r="U196" s="20">
        <f>SUM(U168:U195)</f>
        <v>0</v>
      </c>
      <c r="V196" s="20">
        <f>SUM(V168:V195)</f>
        <v>0</v>
      </c>
      <c r="W196" s="20" t="s">
        <v>280</v>
      </c>
    </row>
    <row r="197" spans="1:23" ht="32.4" x14ac:dyDescent="0.3">
      <c r="B197" s="74"/>
      <c r="C197" s="110" t="s">
        <v>430</v>
      </c>
      <c r="D197" s="23"/>
      <c r="E197" s="24"/>
      <c r="F197" s="73"/>
      <c r="G197" s="20">
        <f>G196-G172-G187-G189-G168-G170-G176-G179</f>
        <v>83.5</v>
      </c>
      <c r="H197" s="20">
        <f t="shared" ref="H197:M197" si="108">H196-H172-H187-H189-H168-H170-H176-H179</f>
        <v>12.5</v>
      </c>
      <c r="I197" s="20">
        <f t="shared" si="108"/>
        <v>71</v>
      </c>
      <c r="J197" s="20">
        <f t="shared" si="108"/>
        <v>0</v>
      </c>
      <c r="K197" s="20">
        <f t="shared" si="108"/>
        <v>0</v>
      </c>
      <c r="L197" s="20">
        <f t="shared" si="108"/>
        <v>0</v>
      </c>
      <c r="M197" s="20">
        <f t="shared" si="108"/>
        <v>0</v>
      </c>
      <c r="N197" s="20"/>
      <c r="O197" s="20"/>
      <c r="P197" s="20"/>
      <c r="Q197" s="20">
        <f t="shared" ref="Q197" si="109">Q196</f>
        <v>4</v>
      </c>
      <c r="R197" s="20">
        <f t="shared" ref="R197" si="110">R196</f>
        <v>2796</v>
      </c>
      <c r="S197" s="20">
        <f t="shared" ref="S197" si="111">S196</f>
        <v>3</v>
      </c>
      <c r="T197" s="20">
        <f t="shared" ref="T197" si="112">T196</f>
        <v>3087</v>
      </c>
      <c r="U197" s="20">
        <f t="shared" ref="U197" si="113">U196</f>
        <v>0</v>
      </c>
      <c r="V197" s="20">
        <f t="shared" ref="V197" si="114">V196</f>
        <v>0</v>
      </c>
      <c r="W197" s="20"/>
    </row>
    <row r="198" spans="1:23" x14ac:dyDescent="0.3">
      <c r="A198" s="25" t="s">
        <v>350</v>
      </c>
      <c r="B198" s="12">
        <v>183</v>
      </c>
      <c r="C198" s="90">
        <v>42552</v>
      </c>
      <c r="D198" s="205" t="s">
        <v>43</v>
      </c>
      <c r="E198" s="206"/>
      <c r="F198" s="93"/>
      <c r="G198" s="85"/>
      <c r="H198" s="86"/>
      <c r="I198" s="85"/>
      <c r="J198" s="87"/>
      <c r="K198" s="86"/>
      <c r="L198" s="88"/>
      <c r="M198" s="86"/>
      <c r="N198" s="86"/>
      <c r="O198" s="86"/>
      <c r="P198" s="86"/>
      <c r="Q198" s="86"/>
      <c r="R198" s="86"/>
      <c r="S198" s="15"/>
      <c r="T198" s="15"/>
      <c r="U198" s="16"/>
      <c r="V198" s="15"/>
      <c r="W198" s="15"/>
    </row>
    <row r="199" spans="1:23" x14ac:dyDescent="0.3">
      <c r="A199" s="7" t="s">
        <v>67</v>
      </c>
      <c r="B199" s="12">
        <v>184</v>
      </c>
      <c r="C199" s="90">
        <v>42553</v>
      </c>
      <c r="D199" s="205" t="s">
        <v>43</v>
      </c>
      <c r="E199" s="206"/>
      <c r="F199" s="93"/>
      <c r="G199" s="85"/>
      <c r="H199" s="86"/>
      <c r="I199" s="85"/>
      <c r="J199" s="87"/>
      <c r="K199" s="86"/>
      <c r="L199" s="88"/>
      <c r="M199" s="86"/>
      <c r="N199" s="86"/>
      <c r="O199" s="86"/>
      <c r="P199" s="86"/>
      <c r="Q199" s="86"/>
      <c r="R199" s="86"/>
      <c r="S199" s="15"/>
      <c r="T199" s="15"/>
      <c r="U199" s="16"/>
      <c r="V199" s="15"/>
      <c r="W199" s="15"/>
    </row>
    <row r="200" spans="1:23" x14ac:dyDescent="0.3">
      <c r="A200" s="7" t="s">
        <v>68</v>
      </c>
      <c r="B200" s="12">
        <v>185</v>
      </c>
      <c r="C200" s="90">
        <v>42554</v>
      </c>
      <c r="D200" s="205" t="s">
        <v>43</v>
      </c>
      <c r="E200" s="206"/>
      <c r="F200" s="93"/>
      <c r="G200" s="85"/>
      <c r="H200" s="86"/>
      <c r="I200" s="85"/>
      <c r="J200" s="87"/>
      <c r="K200" s="86"/>
      <c r="L200" s="88"/>
      <c r="M200" s="86"/>
      <c r="N200" s="86"/>
      <c r="O200" s="86"/>
      <c r="P200" s="86"/>
      <c r="Q200" s="86"/>
      <c r="R200" s="86"/>
      <c r="S200" s="15"/>
      <c r="T200" s="15"/>
      <c r="U200" s="16"/>
      <c r="V200" s="15"/>
      <c r="W200" s="15"/>
    </row>
    <row r="201" spans="1:23" x14ac:dyDescent="0.3">
      <c r="A201" s="7" t="s">
        <v>69</v>
      </c>
      <c r="B201" s="12">
        <v>186</v>
      </c>
      <c r="C201" s="90">
        <v>42555</v>
      </c>
      <c r="D201" s="205" t="s">
        <v>43</v>
      </c>
      <c r="E201" s="206"/>
      <c r="F201" s="93"/>
      <c r="G201" s="85"/>
      <c r="H201" s="86"/>
      <c r="I201" s="85"/>
      <c r="J201" s="87"/>
      <c r="K201" s="86"/>
      <c r="L201" s="88"/>
      <c r="M201" s="86"/>
      <c r="N201" s="86"/>
      <c r="O201" s="86"/>
      <c r="P201" s="86"/>
      <c r="Q201" s="86"/>
      <c r="R201" s="86"/>
      <c r="S201" s="15"/>
      <c r="T201" s="15"/>
      <c r="U201" s="16"/>
      <c r="V201" s="15"/>
      <c r="W201" s="15"/>
    </row>
    <row r="202" spans="1:23" x14ac:dyDescent="0.3">
      <c r="A202" s="7" t="s">
        <v>71</v>
      </c>
      <c r="B202" s="12">
        <v>187</v>
      </c>
      <c r="C202" s="90">
        <v>42556</v>
      </c>
      <c r="D202" s="205" t="s">
        <v>43</v>
      </c>
      <c r="E202" s="206"/>
      <c r="F202" s="93"/>
      <c r="G202" s="85"/>
      <c r="H202" s="86"/>
      <c r="I202" s="85"/>
      <c r="J202" s="87"/>
      <c r="K202" s="86"/>
      <c r="L202" s="88"/>
      <c r="M202" s="86"/>
      <c r="N202" s="86"/>
      <c r="O202" s="86"/>
      <c r="P202" s="86"/>
      <c r="Q202" s="86"/>
      <c r="R202" s="86"/>
      <c r="S202" s="15"/>
      <c r="T202" s="15"/>
      <c r="U202" s="16"/>
      <c r="V202" s="15"/>
      <c r="W202" s="15"/>
    </row>
    <row r="203" spans="1:23" x14ac:dyDescent="0.3">
      <c r="A203" s="7" t="s">
        <v>70</v>
      </c>
      <c r="B203" s="12">
        <v>188</v>
      </c>
      <c r="C203" s="90">
        <v>42557</v>
      </c>
      <c r="D203" s="205" t="s">
        <v>43</v>
      </c>
      <c r="E203" s="206"/>
      <c r="F203" s="93"/>
      <c r="G203" s="85"/>
      <c r="H203" s="86"/>
      <c r="I203" s="85"/>
      <c r="J203" s="87"/>
      <c r="K203" s="86"/>
      <c r="L203" s="88"/>
      <c r="M203" s="86"/>
      <c r="N203" s="86"/>
      <c r="O203" s="86"/>
      <c r="P203" s="86"/>
      <c r="Q203" s="86"/>
      <c r="R203" s="86"/>
      <c r="S203" s="15"/>
      <c r="T203" s="15"/>
      <c r="U203" s="16"/>
      <c r="V203" s="15"/>
      <c r="W203" s="15"/>
    </row>
    <row r="204" spans="1:23" x14ac:dyDescent="0.3">
      <c r="B204" s="12">
        <v>189</v>
      </c>
      <c r="C204" s="90">
        <v>42558</v>
      </c>
      <c r="D204" s="205" t="s">
        <v>43</v>
      </c>
      <c r="E204" s="206"/>
      <c r="F204" s="93"/>
      <c r="G204" s="85"/>
      <c r="H204" s="86"/>
      <c r="I204" s="85"/>
      <c r="J204" s="87"/>
      <c r="K204" s="86"/>
      <c r="L204" s="88"/>
      <c r="M204" s="86"/>
      <c r="N204" s="86"/>
      <c r="O204" s="86"/>
      <c r="P204" s="86"/>
      <c r="Q204" s="86"/>
      <c r="R204" s="86"/>
      <c r="S204" s="15"/>
      <c r="T204" s="15"/>
      <c r="U204" s="16"/>
      <c r="V204" s="15"/>
      <c r="W204" s="15"/>
    </row>
    <row r="205" spans="1:23" x14ac:dyDescent="0.3">
      <c r="B205" s="12">
        <v>190</v>
      </c>
      <c r="C205" s="90">
        <v>42559</v>
      </c>
      <c r="D205" s="205" t="s">
        <v>43</v>
      </c>
      <c r="E205" s="206"/>
      <c r="F205" s="93"/>
      <c r="G205" s="85"/>
      <c r="H205" s="86"/>
      <c r="I205" s="85"/>
      <c r="J205" s="87"/>
      <c r="K205" s="86"/>
      <c r="L205" s="88"/>
      <c r="M205" s="86"/>
      <c r="N205" s="86"/>
      <c r="O205" s="86"/>
      <c r="P205" s="86"/>
      <c r="Q205" s="86"/>
      <c r="R205" s="86"/>
      <c r="S205" s="15"/>
      <c r="T205" s="15"/>
      <c r="U205" s="16"/>
      <c r="V205" s="15"/>
      <c r="W205" s="15"/>
    </row>
    <row r="206" spans="1:23" x14ac:dyDescent="0.3">
      <c r="B206" s="12">
        <v>191</v>
      </c>
      <c r="C206" s="90">
        <v>42560</v>
      </c>
      <c r="D206" s="84">
        <v>0.505</v>
      </c>
      <c r="E206" s="84">
        <v>0.88065972222222222</v>
      </c>
      <c r="F206" s="93">
        <f>E206-D206</f>
        <v>0.37565972222222221</v>
      </c>
      <c r="G206" s="85">
        <v>9</v>
      </c>
      <c r="H206" s="86">
        <f>IF(G206&gt;=9,1.5,0.5)</f>
        <v>1.5</v>
      </c>
      <c r="I206" s="85">
        <f t="shared" ref="I206:I224" si="115">IF((G206="？"),"?",(G206-H206))</f>
        <v>7.5</v>
      </c>
      <c r="J206" s="87">
        <f t="shared" si="86"/>
        <v>0</v>
      </c>
      <c r="K206" s="86">
        <f t="shared" ref="K206:K224" si="116">IF(2&lt;J206,2,J206)</f>
        <v>0</v>
      </c>
      <c r="L206" s="88">
        <f t="shared" ref="L206:L225" si="117">J206-K206</f>
        <v>0</v>
      </c>
      <c r="M206" s="86">
        <f t="shared" ref="M206:M225" si="118">ROUND(124*4/3*K206+124*5/3*L206,0)</f>
        <v>0</v>
      </c>
      <c r="N206" s="86"/>
      <c r="O206" s="86"/>
      <c r="P206" s="86"/>
      <c r="Q206" s="86"/>
      <c r="R206" s="86"/>
      <c r="S206" s="15"/>
      <c r="T206" s="15"/>
      <c r="U206" s="16"/>
      <c r="V206" s="15"/>
      <c r="W206" s="15"/>
    </row>
    <row r="207" spans="1:23" x14ac:dyDescent="0.3">
      <c r="B207" s="12">
        <v>192</v>
      </c>
      <c r="C207" s="90">
        <v>42561</v>
      </c>
      <c r="D207" s="84" t="s">
        <v>34</v>
      </c>
      <c r="E207" s="84">
        <v>0.88454861111111116</v>
      </c>
      <c r="F207" s="91"/>
      <c r="G207" s="86">
        <v>9</v>
      </c>
      <c r="H207" s="86">
        <f>IF(G207&gt;=9,1.5,0.5)</f>
        <v>1.5</v>
      </c>
      <c r="I207" s="85">
        <f t="shared" si="115"/>
        <v>7.5</v>
      </c>
      <c r="J207" s="87">
        <f t="shared" si="86"/>
        <v>0</v>
      </c>
      <c r="K207" s="86">
        <f t="shared" si="116"/>
        <v>0</v>
      </c>
      <c r="L207" s="88">
        <f t="shared" si="117"/>
        <v>0</v>
      </c>
      <c r="M207" s="86">
        <f t="shared" si="118"/>
        <v>0</v>
      </c>
      <c r="N207" s="86"/>
      <c r="O207" s="86"/>
      <c r="P207" s="86"/>
      <c r="Q207" s="86"/>
      <c r="R207" s="86"/>
      <c r="S207" s="15"/>
      <c r="T207" s="15"/>
      <c r="U207" s="16"/>
      <c r="V207" s="15"/>
      <c r="W207" s="15"/>
    </row>
    <row r="208" spans="1:23" x14ac:dyDescent="0.3">
      <c r="B208" s="12">
        <v>193</v>
      </c>
      <c r="C208" s="90">
        <v>42562</v>
      </c>
      <c r="D208" s="205" t="s">
        <v>60</v>
      </c>
      <c r="E208" s="206"/>
      <c r="F208" s="93"/>
      <c r="G208" s="85"/>
      <c r="H208" s="86"/>
      <c r="I208" s="85"/>
      <c r="J208" s="87"/>
      <c r="K208" s="86"/>
      <c r="L208" s="88"/>
      <c r="M208" s="86"/>
      <c r="N208" s="86"/>
      <c r="O208" s="86"/>
      <c r="P208" s="86"/>
      <c r="Q208" s="86"/>
      <c r="R208" s="86"/>
      <c r="S208" s="15"/>
      <c r="T208" s="15"/>
      <c r="U208" s="16"/>
      <c r="V208" s="15"/>
      <c r="W208" s="15"/>
    </row>
    <row r="209" spans="2:23" x14ac:dyDescent="0.3">
      <c r="B209" s="12">
        <v>194</v>
      </c>
      <c r="C209" s="90">
        <v>42563</v>
      </c>
      <c r="D209" s="89" t="s">
        <v>58</v>
      </c>
      <c r="E209" s="89" t="s">
        <v>58</v>
      </c>
      <c r="F209" s="93"/>
      <c r="G209" s="85"/>
      <c r="H209" s="86"/>
      <c r="I209" s="85"/>
      <c r="J209" s="87"/>
      <c r="K209" s="86"/>
      <c r="L209" s="88"/>
      <c r="M209" s="86"/>
      <c r="N209" s="86"/>
      <c r="O209" s="86"/>
      <c r="P209" s="86"/>
      <c r="Q209" s="86"/>
      <c r="R209" s="86"/>
      <c r="S209" s="15"/>
      <c r="T209" s="15"/>
      <c r="U209" s="16"/>
      <c r="V209" s="15"/>
      <c r="W209" s="45" t="s">
        <v>5</v>
      </c>
    </row>
    <row r="210" spans="2:23" x14ac:dyDescent="0.3">
      <c r="B210" s="12">
        <v>195</v>
      </c>
      <c r="C210" s="90">
        <v>42564</v>
      </c>
      <c r="D210" s="89" t="s">
        <v>58</v>
      </c>
      <c r="E210" s="89" t="s">
        <v>58</v>
      </c>
      <c r="F210" s="93"/>
      <c r="G210" s="85"/>
      <c r="H210" s="86"/>
      <c r="I210" s="85"/>
      <c r="J210" s="87"/>
      <c r="K210" s="86"/>
      <c r="L210" s="88"/>
      <c r="M210" s="86"/>
      <c r="N210" s="86"/>
      <c r="O210" s="86"/>
      <c r="P210" s="86"/>
      <c r="Q210" s="86"/>
      <c r="R210" s="86"/>
      <c r="S210" s="15"/>
      <c r="T210" s="15"/>
      <c r="U210" s="16"/>
      <c r="V210" s="15"/>
      <c r="W210" s="45" t="s">
        <v>5</v>
      </c>
    </row>
    <row r="211" spans="2:23" x14ac:dyDescent="0.3">
      <c r="B211" s="12">
        <v>196</v>
      </c>
      <c r="C211" s="90">
        <v>42565</v>
      </c>
      <c r="D211" s="84">
        <v>0.45116898148148149</v>
      </c>
      <c r="E211" s="84">
        <v>0.87037037037037035</v>
      </c>
      <c r="F211" s="93">
        <f>E211-D211</f>
        <v>0.41920138888888886</v>
      </c>
      <c r="G211" s="85">
        <v>10</v>
      </c>
      <c r="H211" s="86">
        <f>IF(G211&gt;=9,1.5,0.5)</f>
        <v>1.5</v>
      </c>
      <c r="I211" s="85">
        <f t="shared" si="115"/>
        <v>8.5</v>
      </c>
      <c r="J211" s="87">
        <f t="shared" si="86"/>
        <v>0</v>
      </c>
      <c r="K211" s="86">
        <f t="shared" si="116"/>
        <v>0</v>
      </c>
      <c r="L211" s="88">
        <f t="shared" si="117"/>
        <v>0</v>
      </c>
      <c r="M211" s="86">
        <f t="shared" si="118"/>
        <v>0</v>
      </c>
      <c r="N211" s="86"/>
      <c r="O211" s="86"/>
      <c r="P211" s="86"/>
      <c r="Q211" s="86"/>
      <c r="R211" s="86"/>
      <c r="S211" s="15"/>
      <c r="T211" s="15"/>
      <c r="U211" s="16"/>
      <c r="V211" s="15"/>
      <c r="W211" s="15"/>
    </row>
    <row r="212" spans="2:23" x14ac:dyDescent="0.3">
      <c r="B212" s="12">
        <v>197</v>
      </c>
      <c r="C212" s="90">
        <v>42566</v>
      </c>
      <c r="D212" s="89" t="s">
        <v>58</v>
      </c>
      <c r="E212" s="89" t="s">
        <v>58</v>
      </c>
      <c r="F212" s="93"/>
      <c r="G212" s="85"/>
      <c r="H212" s="86"/>
      <c r="I212" s="85"/>
      <c r="J212" s="87"/>
      <c r="K212" s="86"/>
      <c r="L212" s="88"/>
      <c r="M212" s="86"/>
      <c r="N212" s="86"/>
      <c r="O212" s="86"/>
      <c r="P212" s="86"/>
      <c r="Q212" s="86"/>
      <c r="R212" s="86"/>
      <c r="S212" s="15"/>
      <c r="T212" s="15"/>
      <c r="U212" s="16"/>
      <c r="V212" s="15"/>
      <c r="W212" s="45" t="s">
        <v>5</v>
      </c>
    </row>
    <row r="213" spans="2:23" x14ac:dyDescent="0.3">
      <c r="B213" s="12">
        <v>198</v>
      </c>
      <c r="C213" s="90">
        <v>42567</v>
      </c>
      <c r="D213" s="84" t="s">
        <v>34</v>
      </c>
      <c r="E213" s="84" t="s">
        <v>34</v>
      </c>
      <c r="F213" s="91"/>
      <c r="G213" s="86">
        <v>8</v>
      </c>
      <c r="H213" s="86">
        <f t="shared" ref="H213:H214" si="119">IF(G213&gt;=9,1.5,0.5)</f>
        <v>0.5</v>
      </c>
      <c r="I213" s="85">
        <f t="shared" si="115"/>
        <v>7.5</v>
      </c>
      <c r="J213" s="87">
        <f t="shared" si="86"/>
        <v>0</v>
      </c>
      <c r="K213" s="86">
        <f t="shared" si="116"/>
        <v>0</v>
      </c>
      <c r="L213" s="88">
        <f t="shared" si="117"/>
        <v>0</v>
      </c>
      <c r="M213" s="86">
        <f t="shared" si="118"/>
        <v>0</v>
      </c>
      <c r="N213" s="86"/>
      <c r="O213" s="86"/>
      <c r="P213" s="86"/>
      <c r="Q213" s="86"/>
      <c r="R213" s="86"/>
      <c r="S213" s="15"/>
      <c r="T213" s="15"/>
      <c r="U213" s="16"/>
      <c r="V213" s="15"/>
      <c r="W213" s="15"/>
    </row>
    <row r="214" spans="2:23" x14ac:dyDescent="0.3">
      <c r="B214" s="12">
        <v>199</v>
      </c>
      <c r="C214" s="90">
        <v>42568</v>
      </c>
      <c r="D214" s="84" t="s">
        <v>34</v>
      </c>
      <c r="E214" s="84">
        <v>0.88531249999999995</v>
      </c>
      <c r="F214" s="91"/>
      <c r="G214" s="86">
        <v>9</v>
      </c>
      <c r="H214" s="86">
        <f t="shared" si="119"/>
        <v>1.5</v>
      </c>
      <c r="I214" s="85">
        <f t="shared" si="115"/>
        <v>7.5</v>
      </c>
      <c r="J214" s="87">
        <f t="shared" si="86"/>
        <v>0</v>
      </c>
      <c r="K214" s="86">
        <f t="shared" si="116"/>
        <v>0</v>
      </c>
      <c r="L214" s="88">
        <f t="shared" si="117"/>
        <v>0</v>
      </c>
      <c r="M214" s="86">
        <f t="shared" si="118"/>
        <v>0</v>
      </c>
      <c r="N214" s="86"/>
      <c r="O214" s="86"/>
      <c r="P214" s="86"/>
      <c r="Q214" s="86"/>
      <c r="R214" s="86"/>
      <c r="S214" s="15"/>
      <c r="T214" s="15"/>
      <c r="U214" s="16"/>
      <c r="V214" s="15"/>
      <c r="W214" s="15"/>
    </row>
    <row r="215" spans="2:23" x14ac:dyDescent="0.3">
      <c r="B215" s="12">
        <v>200</v>
      </c>
      <c r="C215" s="90">
        <v>42569</v>
      </c>
      <c r="D215" s="205" t="s">
        <v>65</v>
      </c>
      <c r="E215" s="206"/>
      <c r="F215" s="93"/>
      <c r="G215" s="85"/>
      <c r="H215" s="86"/>
      <c r="I215" s="85"/>
      <c r="J215" s="87"/>
      <c r="K215" s="86"/>
      <c r="L215" s="88"/>
      <c r="M215" s="86"/>
      <c r="N215" s="86"/>
      <c r="O215" s="86"/>
      <c r="P215" s="86"/>
      <c r="Q215" s="86"/>
      <c r="R215" s="86"/>
      <c r="S215" s="15"/>
      <c r="T215" s="15"/>
      <c r="U215" s="16"/>
      <c r="V215" s="15"/>
      <c r="W215" s="15"/>
    </row>
    <row r="216" spans="2:23" x14ac:dyDescent="0.3">
      <c r="B216" s="12">
        <v>201</v>
      </c>
      <c r="C216" s="90">
        <v>42570</v>
      </c>
      <c r="D216" s="205" t="s">
        <v>43</v>
      </c>
      <c r="E216" s="206"/>
      <c r="F216" s="93"/>
      <c r="G216" s="85"/>
      <c r="H216" s="86"/>
      <c r="I216" s="85"/>
      <c r="J216" s="87"/>
      <c r="K216" s="86"/>
      <c r="L216" s="88"/>
      <c r="M216" s="86"/>
      <c r="N216" s="86"/>
      <c r="O216" s="86"/>
      <c r="P216" s="86"/>
      <c r="Q216" s="86"/>
      <c r="R216" s="86"/>
      <c r="S216" s="15"/>
      <c r="T216" s="15"/>
      <c r="U216" s="16"/>
      <c r="V216" s="15"/>
      <c r="W216" s="15"/>
    </row>
    <row r="217" spans="2:23" x14ac:dyDescent="0.3">
      <c r="B217" s="12">
        <v>202</v>
      </c>
      <c r="C217" s="90">
        <v>42571</v>
      </c>
      <c r="D217" s="205" t="s">
        <v>43</v>
      </c>
      <c r="E217" s="206"/>
      <c r="F217" s="93"/>
      <c r="G217" s="85"/>
      <c r="H217" s="86"/>
      <c r="I217" s="85"/>
      <c r="J217" s="87"/>
      <c r="K217" s="86"/>
      <c r="L217" s="88"/>
      <c r="M217" s="86"/>
      <c r="N217" s="86"/>
      <c r="O217" s="86"/>
      <c r="P217" s="86"/>
      <c r="Q217" s="86"/>
      <c r="R217" s="86"/>
      <c r="S217" s="15"/>
      <c r="T217" s="15"/>
      <c r="U217" s="16"/>
      <c r="V217" s="15"/>
      <c r="W217" s="15"/>
    </row>
    <row r="218" spans="2:23" x14ac:dyDescent="0.3">
      <c r="B218" s="12">
        <v>203</v>
      </c>
      <c r="C218" s="90">
        <v>42572</v>
      </c>
      <c r="D218" s="205" t="s">
        <v>43</v>
      </c>
      <c r="E218" s="206"/>
      <c r="F218" s="93"/>
      <c r="G218" s="85"/>
      <c r="H218" s="86"/>
      <c r="I218" s="85"/>
      <c r="J218" s="87"/>
      <c r="K218" s="86"/>
      <c r="L218" s="88"/>
      <c r="M218" s="86"/>
      <c r="N218" s="86"/>
      <c r="O218" s="86"/>
      <c r="P218" s="86"/>
      <c r="Q218" s="86"/>
      <c r="R218" s="86"/>
      <c r="S218" s="15"/>
      <c r="T218" s="15"/>
      <c r="U218" s="16"/>
      <c r="V218" s="15"/>
      <c r="W218" s="15"/>
    </row>
    <row r="219" spans="2:23" x14ac:dyDescent="0.3">
      <c r="B219" s="12">
        <v>204</v>
      </c>
      <c r="C219" s="90">
        <v>42573</v>
      </c>
      <c r="D219" s="205" t="s">
        <v>43</v>
      </c>
      <c r="E219" s="206"/>
      <c r="F219" s="93"/>
      <c r="G219" s="85"/>
      <c r="H219" s="86"/>
      <c r="I219" s="85"/>
      <c r="J219" s="87"/>
      <c r="K219" s="86"/>
      <c r="L219" s="88"/>
      <c r="M219" s="86"/>
      <c r="N219" s="86"/>
      <c r="O219" s="86"/>
      <c r="P219" s="86"/>
      <c r="Q219" s="86"/>
      <c r="R219" s="86"/>
      <c r="S219" s="15"/>
      <c r="T219" s="15"/>
      <c r="U219" s="16"/>
      <c r="V219" s="15"/>
      <c r="W219" s="15"/>
    </row>
    <row r="220" spans="2:23" x14ac:dyDescent="0.3">
      <c r="B220" s="12">
        <v>205</v>
      </c>
      <c r="C220" s="90">
        <v>42574</v>
      </c>
      <c r="D220" s="205" t="s">
        <v>43</v>
      </c>
      <c r="E220" s="206"/>
      <c r="F220" s="93"/>
      <c r="G220" s="85"/>
      <c r="H220" s="86"/>
      <c r="I220" s="85"/>
      <c r="J220" s="87"/>
      <c r="K220" s="86"/>
      <c r="L220" s="88"/>
      <c r="M220" s="86"/>
      <c r="N220" s="86"/>
      <c r="O220" s="86"/>
      <c r="P220" s="86"/>
      <c r="Q220" s="86"/>
      <c r="R220" s="86"/>
      <c r="S220" s="15"/>
      <c r="T220" s="15"/>
      <c r="U220" s="16"/>
      <c r="V220" s="15"/>
      <c r="W220" s="15"/>
    </row>
    <row r="221" spans="2:23" x14ac:dyDescent="0.3">
      <c r="B221" s="12">
        <v>206</v>
      </c>
      <c r="C221" s="90">
        <v>42575</v>
      </c>
      <c r="D221" s="205" t="s">
        <v>43</v>
      </c>
      <c r="E221" s="206"/>
      <c r="F221" s="93"/>
      <c r="G221" s="85"/>
      <c r="H221" s="86"/>
      <c r="I221" s="85"/>
      <c r="J221" s="87"/>
      <c r="K221" s="86"/>
      <c r="L221" s="88"/>
      <c r="M221" s="86"/>
      <c r="N221" s="86"/>
      <c r="O221" s="86"/>
      <c r="P221" s="86"/>
      <c r="Q221" s="86"/>
      <c r="R221" s="86"/>
      <c r="S221" s="15"/>
      <c r="T221" s="15"/>
      <c r="U221" s="16"/>
      <c r="V221" s="15"/>
      <c r="W221" s="15"/>
    </row>
    <row r="222" spans="2:23" x14ac:dyDescent="0.3">
      <c r="B222" s="12">
        <v>207</v>
      </c>
      <c r="C222" s="90">
        <v>42576</v>
      </c>
      <c r="D222" s="205" t="s">
        <v>43</v>
      </c>
      <c r="E222" s="206"/>
      <c r="F222" s="93"/>
      <c r="G222" s="85"/>
      <c r="H222" s="86"/>
      <c r="I222" s="85"/>
      <c r="J222" s="87"/>
      <c r="K222" s="86"/>
      <c r="L222" s="88"/>
      <c r="M222" s="86"/>
      <c r="N222" s="86"/>
      <c r="O222" s="86"/>
      <c r="P222" s="86"/>
      <c r="Q222" s="86"/>
      <c r="R222" s="86"/>
      <c r="S222" s="15"/>
      <c r="T222" s="15"/>
      <c r="U222" s="16"/>
      <c r="V222" s="15"/>
      <c r="W222" s="15"/>
    </row>
    <row r="223" spans="2:23" x14ac:dyDescent="0.3">
      <c r="B223" s="12">
        <v>208</v>
      </c>
      <c r="C223" s="90">
        <v>42577</v>
      </c>
      <c r="D223" s="205" t="s">
        <v>65</v>
      </c>
      <c r="E223" s="206"/>
      <c r="F223" s="93"/>
      <c r="G223" s="85"/>
      <c r="H223" s="86"/>
      <c r="I223" s="85"/>
      <c r="J223" s="87"/>
      <c r="K223" s="86"/>
      <c r="L223" s="88"/>
      <c r="M223" s="86"/>
      <c r="N223" s="86"/>
      <c r="O223" s="86"/>
      <c r="P223" s="86"/>
      <c r="Q223" s="86"/>
      <c r="R223" s="86"/>
      <c r="S223" s="15"/>
      <c r="T223" s="15"/>
      <c r="U223" s="16"/>
      <c r="V223" s="15"/>
      <c r="W223" s="15"/>
    </row>
    <row r="224" spans="2:23" x14ac:dyDescent="0.3">
      <c r="B224" s="12">
        <v>209</v>
      </c>
      <c r="C224" s="90">
        <v>42578</v>
      </c>
      <c r="D224" s="89" t="s">
        <v>72</v>
      </c>
      <c r="E224" s="89" t="s">
        <v>72</v>
      </c>
      <c r="F224" s="93"/>
      <c r="G224" s="85">
        <v>9</v>
      </c>
      <c r="H224" s="86">
        <f>IF(G224&gt;=9,1.5,0.5)</f>
        <v>1.5</v>
      </c>
      <c r="I224" s="85">
        <f t="shared" si="115"/>
        <v>7.5</v>
      </c>
      <c r="J224" s="87">
        <f t="shared" ref="J224:J283" si="120">IF(I224-10&lt;0,0,(I224-10))</f>
        <v>0</v>
      </c>
      <c r="K224" s="86">
        <f t="shared" si="116"/>
        <v>0</v>
      </c>
      <c r="L224" s="88">
        <f t="shared" si="117"/>
        <v>0</v>
      </c>
      <c r="M224" s="86">
        <f t="shared" si="118"/>
        <v>0</v>
      </c>
      <c r="N224" s="86"/>
      <c r="O224" s="86"/>
      <c r="P224" s="86"/>
      <c r="Q224" s="86"/>
      <c r="R224" s="86"/>
      <c r="S224" s="15"/>
      <c r="T224" s="15"/>
      <c r="U224" s="16"/>
      <c r="V224" s="15"/>
      <c r="W224" s="45" t="s">
        <v>268</v>
      </c>
    </row>
    <row r="225" spans="1:23" x14ac:dyDescent="0.3">
      <c r="B225" s="12">
        <v>210</v>
      </c>
      <c r="C225" s="90">
        <v>42579</v>
      </c>
      <c r="D225" s="89" t="s">
        <v>58</v>
      </c>
      <c r="E225" s="89" t="s">
        <v>58</v>
      </c>
      <c r="F225" s="93"/>
      <c r="G225" s="85"/>
      <c r="H225" s="86"/>
      <c r="I225" s="85"/>
      <c r="J225" s="87">
        <f t="shared" si="120"/>
        <v>0</v>
      </c>
      <c r="K225" s="86"/>
      <c r="L225" s="88">
        <f t="shared" si="117"/>
        <v>0</v>
      </c>
      <c r="M225" s="86">
        <f t="shared" si="118"/>
        <v>0</v>
      </c>
      <c r="N225" s="86"/>
      <c r="O225" s="86"/>
      <c r="P225" s="86"/>
      <c r="Q225" s="86"/>
      <c r="R225" s="86"/>
      <c r="S225" s="15"/>
      <c r="T225" s="15"/>
      <c r="U225" s="16"/>
      <c r="V225" s="15"/>
      <c r="W225" s="45" t="s">
        <v>5</v>
      </c>
    </row>
    <row r="226" spans="1:23" x14ac:dyDescent="0.3">
      <c r="B226" s="12"/>
      <c r="C226" s="17" t="s">
        <v>254</v>
      </c>
      <c r="D226" s="23"/>
      <c r="E226" s="24"/>
      <c r="F226" s="73"/>
      <c r="G226" s="20">
        <f>SUM(G198:G225)</f>
        <v>54</v>
      </c>
      <c r="H226" s="20">
        <f t="shared" ref="H226:V226" si="121">SUM(H198:H225)</f>
        <v>8</v>
      </c>
      <c r="I226" s="20">
        <f t="shared" si="121"/>
        <v>46</v>
      </c>
      <c r="J226" s="20">
        <f t="shared" si="121"/>
        <v>0</v>
      </c>
      <c r="K226" s="20">
        <f t="shared" si="121"/>
        <v>0</v>
      </c>
      <c r="L226" s="20">
        <f t="shared" si="121"/>
        <v>0</v>
      </c>
      <c r="M226" s="20">
        <f t="shared" si="121"/>
        <v>0</v>
      </c>
      <c r="N226" s="20"/>
      <c r="O226" s="20"/>
      <c r="P226" s="20"/>
      <c r="Q226" s="20">
        <f t="shared" si="121"/>
        <v>0</v>
      </c>
      <c r="R226" s="20">
        <f t="shared" si="121"/>
        <v>0</v>
      </c>
      <c r="S226" s="20">
        <f t="shared" si="121"/>
        <v>0</v>
      </c>
      <c r="T226" s="20">
        <f t="shared" si="121"/>
        <v>0</v>
      </c>
      <c r="U226" s="20">
        <f t="shared" si="121"/>
        <v>0</v>
      </c>
      <c r="V226" s="20">
        <f t="shared" si="121"/>
        <v>0</v>
      </c>
      <c r="W226" s="20" t="s">
        <v>276</v>
      </c>
    </row>
    <row r="227" spans="1:23" ht="32.4" x14ac:dyDescent="0.3">
      <c r="B227" s="74"/>
      <c r="C227" s="110" t="s">
        <v>430</v>
      </c>
      <c r="D227" s="23"/>
      <c r="E227" s="24"/>
      <c r="F227" s="73"/>
      <c r="G227" s="20">
        <f>G226</f>
        <v>54</v>
      </c>
      <c r="H227" s="20">
        <f t="shared" ref="H227" si="122">H226</f>
        <v>8</v>
      </c>
      <c r="I227" s="20">
        <f t="shared" ref="I227" si="123">I226</f>
        <v>46</v>
      </c>
      <c r="J227" s="20">
        <f t="shared" ref="J227" si="124">J226</f>
        <v>0</v>
      </c>
      <c r="K227" s="20">
        <f t="shared" ref="K227" si="125">K226</f>
        <v>0</v>
      </c>
      <c r="L227" s="20">
        <f t="shared" ref="L227" si="126">L226</f>
        <v>0</v>
      </c>
      <c r="M227" s="20">
        <f t="shared" ref="M227" si="127">M226</f>
        <v>0</v>
      </c>
      <c r="N227" s="20"/>
      <c r="O227" s="20"/>
      <c r="P227" s="20"/>
      <c r="Q227" s="20">
        <f t="shared" ref="Q227" si="128">Q226</f>
        <v>0</v>
      </c>
      <c r="R227" s="20">
        <f t="shared" ref="R227" si="129">R226</f>
        <v>0</v>
      </c>
      <c r="S227" s="20">
        <f t="shared" ref="S227" si="130">S226</f>
        <v>0</v>
      </c>
      <c r="T227" s="20">
        <f t="shared" ref="T227" si="131">T226</f>
        <v>0</v>
      </c>
      <c r="U227" s="20">
        <f t="shared" ref="U227" si="132">U226</f>
        <v>0</v>
      </c>
      <c r="V227" s="20">
        <f t="shared" ref="V227" si="133">V226</f>
        <v>0</v>
      </c>
      <c r="W227" s="20"/>
    </row>
    <row r="228" spans="1:23" x14ac:dyDescent="0.3">
      <c r="B228" s="12">
        <v>211</v>
      </c>
      <c r="C228" s="13">
        <v>42580</v>
      </c>
      <c r="D228" s="34" t="s">
        <v>34</v>
      </c>
      <c r="E228" s="34">
        <v>0.91621527777777778</v>
      </c>
      <c r="F228" s="27"/>
      <c r="G228" s="37">
        <v>9</v>
      </c>
      <c r="H228" s="37">
        <f>IF(G228&gt;=9,1.5,0.5)</f>
        <v>1.5</v>
      </c>
      <c r="I228" s="15">
        <f t="shared" ref="I228:I253" si="134">IF((G228="？"),"?",(G228-H228))</f>
        <v>7.5</v>
      </c>
      <c r="J228" s="109">
        <f t="shared" si="120"/>
        <v>0</v>
      </c>
      <c r="K228" s="37">
        <f t="shared" ref="K228:K253" si="135">IF(2&lt;J228,2,J228)</f>
        <v>0</v>
      </c>
      <c r="L228" s="16">
        <f t="shared" ref="L228:L253" si="136">J228-K228</f>
        <v>0</v>
      </c>
      <c r="M228" s="37">
        <f t="shared" ref="M228:M230" si="137">ROUND(124*4/3*K228+124*5/3*L228,0)</f>
        <v>0</v>
      </c>
      <c r="N228" s="37"/>
      <c r="O228" s="37"/>
      <c r="P228" s="37"/>
      <c r="Q228" s="37"/>
      <c r="R228" s="37"/>
      <c r="S228" s="15"/>
      <c r="T228" s="15"/>
      <c r="U228" s="16"/>
      <c r="V228" s="15"/>
      <c r="W228" s="15"/>
    </row>
    <row r="229" spans="1:23" x14ac:dyDescent="0.3">
      <c r="B229" s="12">
        <v>212</v>
      </c>
      <c r="C229" s="13">
        <v>42581</v>
      </c>
      <c r="D229" s="34" t="s">
        <v>34</v>
      </c>
      <c r="E229" s="34" t="s">
        <v>34</v>
      </c>
      <c r="F229" s="27"/>
      <c r="G229" s="69">
        <v>9</v>
      </c>
      <c r="H229" s="37">
        <f t="shared" ref="H229:H244" si="138">IF(G229&gt;=9,1.5,0.5)</f>
        <v>1.5</v>
      </c>
      <c r="I229" s="15">
        <f t="shared" si="134"/>
        <v>7.5</v>
      </c>
      <c r="J229" s="109">
        <f t="shared" si="120"/>
        <v>0</v>
      </c>
      <c r="K229" s="37">
        <f t="shared" si="135"/>
        <v>0</v>
      </c>
      <c r="L229" s="16">
        <f t="shared" si="136"/>
        <v>0</v>
      </c>
      <c r="M229" s="37">
        <f t="shared" si="137"/>
        <v>0</v>
      </c>
      <c r="N229" s="37"/>
      <c r="O229" s="37"/>
      <c r="P229" s="37"/>
      <c r="Q229" s="37"/>
      <c r="R229" s="37"/>
      <c r="S229" s="15"/>
      <c r="T229" s="15"/>
      <c r="U229" s="16"/>
      <c r="V229" s="15"/>
      <c r="W229" s="15"/>
    </row>
    <row r="230" spans="1:23" x14ac:dyDescent="0.3">
      <c r="A230" s="25" t="s">
        <v>26</v>
      </c>
      <c r="B230" s="12">
        <v>213</v>
      </c>
      <c r="C230" s="13">
        <v>42582</v>
      </c>
      <c r="D230" s="34" t="s">
        <v>34</v>
      </c>
      <c r="E230" s="34">
        <v>0.9210532407407408</v>
      </c>
      <c r="F230" s="27"/>
      <c r="G230" s="37">
        <v>12</v>
      </c>
      <c r="H230" s="37">
        <f t="shared" si="138"/>
        <v>1.5</v>
      </c>
      <c r="I230" s="15">
        <f t="shared" si="134"/>
        <v>10.5</v>
      </c>
      <c r="J230" s="109">
        <f t="shared" si="120"/>
        <v>0.5</v>
      </c>
      <c r="K230" s="37">
        <f t="shared" si="135"/>
        <v>0.5</v>
      </c>
      <c r="L230" s="16">
        <f t="shared" si="136"/>
        <v>0</v>
      </c>
      <c r="M230" s="37">
        <f t="shared" si="137"/>
        <v>83</v>
      </c>
      <c r="N230" s="37"/>
      <c r="O230" s="37"/>
      <c r="P230" s="37"/>
      <c r="Q230" s="37"/>
      <c r="R230" s="37"/>
      <c r="S230" s="15"/>
      <c r="T230" s="15"/>
      <c r="U230" s="16"/>
      <c r="V230" s="15"/>
      <c r="W230" s="15"/>
    </row>
    <row r="231" spans="1:23" x14ac:dyDescent="0.3">
      <c r="A231" s="7" t="s">
        <v>73</v>
      </c>
      <c r="B231" s="12">
        <v>214</v>
      </c>
      <c r="C231" s="13">
        <v>42583</v>
      </c>
      <c r="D231" s="29">
        <v>0.54370370370370369</v>
      </c>
      <c r="E231" s="34" t="s">
        <v>34</v>
      </c>
      <c r="F231" s="27"/>
      <c r="G231" s="37">
        <v>9</v>
      </c>
      <c r="H231" s="37">
        <f t="shared" si="138"/>
        <v>1.5</v>
      </c>
      <c r="I231" s="15">
        <f t="shared" si="134"/>
        <v>7.5</v>
      </c>
      <c r="J231" s="109">
        <f t="shared" si="120"/>
        <v>0</v>
      </c>
      <c r="K231" s="37">
        <f t="shared" si="135"/>
        <v>0</v>
      </c>
      <c r="L231" s="16">
        <f t="shared" si="136"/>
        <v>0</v>
      </c>
      <c r="M231" s="37">
        <f>ROUND(129*4/3*K231+129*5/3*L231,0)</f>
        <v>0</v>
      </c>
      <c r="N231" s="37"/>
      <c r="O231" s="37"/>
      <c r="P231" s="37"/>
      <c r="Q231" s="37"/>
      <c r="R231" s="37"/>
      <c r="S231" s="15"/>
      <c r="T231" s="15"/>
      <c r="U231" s="16"/>
      <c r="V231" s="15"/>
      <c r="W231" s="15"/>
    </row>
    <row r="232" spans="1:23" x14ac:dyDescent="0.3">
      <c r="A232" s="7" t="s">
        <v>74</v>
      </c>
      <c r="B232" s="12">
        <v>215</v>
      </c>
      <c r="C232" s="13">
        <v>42584</v>
      </c>
      <c r="D232" s="196" t="s">
        <v>65</v>
      </c>
      <c r="E232" s="197"/>
      <c r="F232" s="35"/>
      <c r="G232" s="15">
        <v>11</v>
      </c>
      <c r="H232" s="37">
        <f t="shared" si="138"/>
        <v>1.5</v>
      </c>
      <c r="I232" s="15">
        <f t="shared" si="134"/>
        <v>9.5</v>
      </c>
      <c r="J232" s="109">
        <f t="shared" si="120"/>
        <v>0</v>
      </c>
      <c r="K232" s="37">
        <f t="shared" si="135"/>
        <v>0</v>
      </c>
      <c r="L232" s="16">
        <f t="shared" si="136"/>
        <v>0</v>
      </c>
      <c r="M232" s="37">
        <f t="shared" ref="M232:M255" si="139">ROUND(129*4/3*K232+129*5/3*L232,0)</f>
        <v>0</v>
      </c>
      <c r="N232" s="37"/>
      <c r="O232" s="37"/>
      <c r="P232" s="37"/>
      <c r="Q232" s="37"/>
      <c r="R232" s="37"/>
      <c r="S232" s="15"/>
      <c r="T232" s="15"/>
      <c r="U232" s="16"/>
      <c r="V232" s="15"/>
      <c r="W232" s="153"/>
    </row>
    <row r="233" spans="1:23" x14ac:dyDescent="0.3">
      <c r="A233" s="7" t="s">
        <v>267</v>
      </c>
      <c r="B233" s="12">
        <v>216</v>
      </c>
      <c r="C233" s="13">
        <v>42585</v>
      </c>
      <c r="D233" s="22">
        <v>0.47084490740740742</v>
      </c>
      <c r="E233" s="22">
        <v>0.70012731481481483</v>
      </c>
      <c r="F233" s="35">
        <f>E233-D233</f>
        <v>0.22928240740740741</v>
      </c>
      <c r="G233" s="15">
        <v>5.5</v>
      </c>
      <c r="H233" s="37">
        <f t="shared" si="138"/>
        <v>0.5</v>
      </c>
      <c r="I233" s="15">
        <f t="shared" si="134"/>
        <v>5</v>
      </c>
      <c r="J233" s="109">
        <f t="shared" si="120"/>
        <v>0</v>
      </c>
      <c r="K233" s="37">
        <f t="shared" si="135"/>
        <v>0</v>
      </c>
      <c r="L233" s="16">
        <f t="shared" si="136"/>
        <v>0</v>
      </c>
      <c r="M233" s="37">
        <f t="shared" si="139"/>
        <v>0</v>
      </c>
      <c r="N233" s="37"/>
      <c r="O233" s="37"/>
      <c r="P233" s="37"/>
      <c r="Q233" s="37"/>
      <c r="R233" s="37"/>
      <c r="S233" s="15"/>
      <c r="T233" s="15"/>
      <c r="U233" s="16"/>
      <c r="V233" s="15"/>
      <c r="W233" s="15"/>
    </row>
    <row r="234" spans="1:23" x14ac:dyDescent="0.3">
      <c r="A234" s="7" t="s">
        <v>75</v>
      </c>
      <c r="B234" s="12">
        <v>217</v>
      </c>
      <c r="C234" s="13">
        <v>42586</v>
      </c>
      <c r="D234" s="196" t="s">
        <v>65</v>
      </c>
      <c r="E234" s="197"/>
      <c r="F234" s="35"/>
      <c r="G234" s="15"/>
      <c r="H234" s="37"/>
      <c r="I234" s="15"/>
      <c r="J234" s="109"/>
      <c r="K234" s="37"/>
      <c r="L234" s="16"/>
      <c r="M234" s="37"/>
      <c r="N234" s="37"/>
      <c r="O234" s="37"/>
      <c r="P234" s="37"/>
      <c r="Q234" s="37"/>
      <c r="R234" s="37"/>
      <c r="S234" s="15"/>
      <c r="T234" s="15"/>
      <c r="U234" s="16"/>
      <c r="V234" s="15"/>
      <c r="W234" s="15"/>
    </row>
    <row r="235" spans="1:23" ht="16.95" customHeight="1" x14ac:dyDescent="0.3">
      <c r="A235" s="204"/>
      <c r="B235" s="12">
        <v>218</v>
      </c>
      <c r="C235" s="13">
        <v>42587</v>
      </c>
      <c r="D235" s="196" t="s">
        <v>65</v>
      </c>
      <c r="E235" s="197"/>
      <c r="F235" s="35"/>
      <c r="G235" s="15"/>
      <c r="H235" s="37"/>
      <c r="I235" s="15"/>
      <c r="J235" s="109"/>
      <c r="K235" s="37"/>
      <c r="L235" s="16"/>
      <c r="M235" s="37"/>
      <c r="N235" s="37"/>
      <c r="O235" s="37"/>
      <c r="P235" s="37"/>
      <c r="Q235" s="37"/>
      <c r="R235" s="37"/>
      <c r="S235" s="15"/>
      <c r="T235" s="15"/>
      <c r="U235" s="16"/>
      <c r="V235" s="15"/>
      <c r="W235" s="15"/>
    </row>
    <row r="236" spans="1:23" x14ac:dyDescent="0.3">
      <c r="A236" s="204"/>
      <c r="B236" s="12">
        <v>219</v>
      </c>
      <c r="C236" s="13">
        <v>42588</v>
      </c>
      <c r="D236" s="34" t="s">
        <v>34</v>
      </c>
      <c r="E236" s="34" t="s">
        <v>34</v>
      </c>
      <c r="F236" s="27"/>
      <c r="G236" s="69">
        <v>9</v>
      </c>
      <c r="H236" s="37">
        <f t="shared" si="138"/>
        <v>1.5</v>
      </c>
      <c r="I236" s="15">
        <f t="shared" si="134"/>
        <v>7.5</v>
      </c>
      <c r="J236" s="109">
        <f t="shared" si="120"/>
        <v>0</v>
      </c>
      <c r="K236" s="37">
        <f t="shared" si="135"/>
        <v>0</v>
      </c>
      <c r="L236" s="16">
        <f t="shared" si="136"/>
        <v>0</v>
      </c>
      <c r="M236" s="37">
        <f t="shared" si="139"/>
        <v>0</v>
      </c>
      <c r="N236" s="37"/>
      <c r="O236" s="37"/>
      <c r="P236" s="37"/>
      <c r="Q236" s="37"/>
      <c r="R236" s="37"/>
      <c r="S236" s="15"/>
      <c r="T236" s="15"/>
      <c r="U236" s="16"/>
      <c r="V236" s="15"/>
      <c r="W236" s="15"/>
    </row>
    <row r="237" spans="1:23" x14ac:dyDescent="0.3">
      <c r="A237" s="204"/>
      <c r="B237" s="12">
        <v>220</v>
      </c>
      <c r="C237" s="13">
        <v>42589</v>
      </c>
      <c r="D237" s="34" t="s">
        <v>34</v>
      </c>
      <c r="E237" s="34" t="s">
        <v>34</v>
      </c>
      <c r="F237" s="27"/>
      <c r="G237" s="69">
        <v>9</v>
      </c>
      <c r="H237" s="37">
        <f t="shared" si="138"/>
        <v>1.5</v>
      </c>
      <c r="I237" s="15">
        <f t="shared" si="134"/>
        <v>7.5</v>
      </c>
      <c r="J237" s="109">
        <f t="shared" si="120"/>
        <v>0</v>
      </c>
      <c r="K237" s="37">
        <f t="shared" si="135"/>
        <v>0</v>
      </c>
      <c r="L237" s="16">
        <f t="shared" si="136"/>
        <v>0</v>
      </c>
      <c r="M237" s="37">
        <f t="shared" si="139"/>
        <v>0</v>
      </c>
      <c r="N237" s="37"/>
      <c r="O237" s="37"/>
      <c r="P237" s="37"/>
      <c r="Q237" s="37"/>
      <c r="R237" s="37"/>
      <c r="S237" s="15"/>
      <c r="T237" s="15"/>
      <c r="U237" s="16"/>
      <c r="V237" s="15"/>
      <c r="W237" s="15"/>
    </row>
    <row r="238" spans="1:23" x14ac:dyDescent="0.3">
      <c r="A238" s="204"/>
      <c r="B238" s="12">
        <v>221</v>
      </c>
      <c r="C238" s="13">
        <v>42590</v>
      </c>
      <c r="D238" s="22">
        <v>0.54762731481481486</v>
      </c>
      <c r="E238" s="34" t="s">
        <v>34</v>
      </c>
      <c r="F238" s="27"/>
      <c r="G238" s="37">
        <v>9</v>
      </c>
      <c r="H238" s="37">
        <f t="shared" si="138"/>
        <v>1.5</v>
      </c>
      <c r="I238" s="15">
        <f t="shared" si="134"/>
        <v>7.5</v>
      </c>
      <c r="J238" s="109">
        <f t="shared" si="120"/>
        <v>0</v>
      </c>
      <c r="K238" s="37">
        <f t="shared" si="135"/>
        <v>0</v>
      </c>
      <c r="L238" s="16">
        <f t="shared" si="136"/>
        <v>0</v>
      </c>
      <c r="M238" s="37">
        <f t="shared" si="139"/>
        <v>0</v>
      </c>
      <c r="N238" s="37"/>
      <c r="O238" s="37"/>
      <c r="P238" s="37"/>
      <c r="Q238" s="37"/>
      <c r="R238" s="37"/>
      <c r="S238" s="15"/>
      <c r="T238" s="15"/>
      <c r="U238" s="16"/>
      <c r="V238" s="15"/>
      <c r="W238" s="15"/>
    </row>
    <row r="239" spans="1:23" x14ac:dyDescent="0.3">
      <c r="A239" s="204"/>
      <c r="B239" s="12">
        <v>222</v>
      </c>
      <c r="C239" s="13">
        <v>42591</v>
      </c>
      <c r="D239" s="196" t="s">
        <v>65</v>
      </c>
      <c r="E239" s="197"/>
      <c r="F239" s="35"/>
      <c r="G239" s="15"/>
      <c r="H239" s="37"/>
      <c r="I239" s="15"/>
      <c r="J239" s="109"/>
      <c r="K239" s="37"/>
      <c r="L239" s="16"/>
      <c r="M239" s="37"/>
      <c r="N239" s="37"/>
      <c r="O239" s="37"/>
      <c r="P239" s="37"/>
      <c r="Q239" s="37"/>
      <c r="R239" s="37"/>
      <c r="S239" s="15"/>
      <c r="T239" s="15"/>
      <c r="U239" s="16"/>
      <c r="V239" s="15"/>
      <c r="W239" s="15"/>
    </row>
    <row r="240" spans="1:23" x14ac:dyDescent="0.3">
      <c r="A240" s="204"/>
      <c r="B240" s="12">
        <v>223</v>
      </c>
      <c r="C240" s="13">
        <v>42592</v>
      </c>
      <c r="D240" s="22">
        <v>0.52332175925925928</v>
      </c>
      <c r="E240" s="22">
        <v>0.88898148148148148</v>
      </c>
      <c r="F240" s="35">
        <f>E240-D240</f>
        <v>0.36565972222222221</v>
      </c>
      <c r="G240" s="15">
        <v>9</v>
      </c>
      <c r="H240" s="37">
        <f t="shared" si="138"/>
        <v>1.5</v>
      </c>
      <c r="I240" s="15">
        <f t="shared" si="134"/>
        <v>7.5</v>
      </c>
      <c r="J240" s="109">
        <f t="shared" si="120"/>
        <v>0</v>
      </c>
      <c r="K240" s="37">
        <f t="shared" si="135"/>
        <v>0</v>
      </c>
      <c r="L240" s="16">
        <f t="shared" si="136"/>
        <v>0</v>
      </c>
      <c r="M240" s="37">
        <f t="shared" si="139"/>
        <v>0</v>
      </c>
      <c r="N240" s="37"/>
      <c r="O240" s="37"/>
      <c r="P240" s="37"/>
      <c r="Q240" s="37"/>
      <c r="R240" s="37"/>
      <c r="S240" s="15"/>
      <c r="T240" s="15"/>
      <c r="U240" s="16"/>
      <c r="V240" s="15"/>
      <c r="W240" s="15"/>
    </row>
    <row r="241" spans="1:23" x14ac:dyDescent="0.3">
      <c r="A241" s="204"/>
      <c r="B241" s="12">
        <v>224</v>
      </c>
      <c r="C241" s="13">
        <v>42593</v>
      </c>
      <c r="D241" s="196" t="s">
        <v>65</v>
      </c>
      <c r="E241" s="197"/>
      <c r="F241" s="35"/>
      <c r="G241" s="15"/>
      <c r="H241" s="37"/>
      <c r="I241" s="15"/>
      <c r="J241" s="109">
        <f t="shared" si="120"/>
        <v>0</v>
      </c>
      <c r="K241" s="37"/>
      <c r="L241" s="16"/>
      <c r="M241" s="37">
        <f t="shared" si="139"/>
        <v>0</v>
      </c>
      <c r="N241" s="37"/>
      <c r="O241" s="37"/>
      <c r="P241" s="37"/>
      <c r="Q241" s="37"/>
      <c r="R241" s="37"/>
      <c r="S241" s="15"/>
      <c r="T241" s="15"/>
      <c r="U241" s="16"/>
      <c r="V241" s="15"/>
      <c r="W241" s="15"/>
    </row>
    <row r="242" spans="1:23" x14ac:dyDescent="0.3">
      <c r="A242" s="204"/>
      <c r="B242" s="12">
        <v>225</v>
      </c>
      <c r="C242" s="13">
        <v>42594</v>
      </c>
      <c r="D242" s="22">
        <v>0.50613425925925926</v>
      </c>
      <c r="E242" s="22">
        <v>0.82228009259259249</v>
      </c>
      <c r="F242" s="35">
        <f>E242-D242</f>
        <v>0.31614583333333324</v>
      </c>
      <c r="G242" s="15">
        <v>7.5</v>
      </c>
      <c r="H242" s="37">
        <f t="shared" si="138"/>
        <v>0.5</v>
      </c>
      <c r="I242" s="15">
        <f t="shared" si="134"/>
        <v>7</v>
      </c>
      <c r="J242" s="109">
        <f t="shared" si="120"/>
        <v>0</v>
      </c>
      <c r="K242" s="37">
        <f t="shared" si="135"/>
        <v>0</v>
      </c>
      <c r="L242" s="16">
        <f t="shared" si="136"/>
        <v>0</v>
      </c>
      <c r="M242" s="37">
        <f t="shared" si="139"/>
        <v>0</v>
      </c>
      <c r="N242" s="37"/>
      <c r="O242" s="37"/>
      <c r="P242" s="37"/>
      <c r="Q242" s="37"/>
      <c r="R242" s="37"/>
      <c r="S242" s="15"/>
      <c r="T242" s="15"/>
      <c r="U242" s="16"/>
      <c r="V242" s="15"/>
      <c r="W242" s="15"/>
    </row>
    <row r="243" spans="1:23" x14ac:dyDescent="0.3">
      <c r="A243" s="204"/>
      <c r="B243" s="12">
        <v>226</v>
      </c>
      <c r="C243" s="13">
        <v>42595</v>
      </c>
      <c r="D243" s="22">
        <v>0.50664351851851852</v>
      </c>
      <c r="E243" s="22">
        <v>0.88424768518518515</v>
      </c>
      <c r="F243" s="35">
        <f>E243-D243</f>
        <v>0.37760416666666663</v>
      </c>
      <c r="G243" s="15">
        <v>9</v>
      </c>
      <c r="H243" s="37">
        <f t="shared" si="138"/>
        <v>1.5</v>
      </c>
      <c r="I243" s="15">
        <f t="shared" si="134"/>
        <v>7.5</v>
      </c>
      <c r="J243" s="109">
        <f t="shared" si="120"/>
        <v>0</v>
      </c>
      <c r="K243" s="37">
        <f t="shared" si="135"/>
        <v>0</v>
      </c>
      <c r="L243" s="16">
        <f t="shared" si="136"/>
        <v>0</v>
      </c>
      <c r="M243" s="37">
        <f t="shared" si="139"/>
        <v>0</v>
      </c>
      <c r="N243" s="37"/>
      <c r="O243" s="37"/>
      <c r="P243" s="37"/>
      <c r="Q243" s="37"/>
      <c r="R243" s="37"/>
      <c r="S243" s="15"/>
      <c r="T243" s="15"/>
      <c r="U243" s="16"/>
      <c r="V243" s="15"/>
      <c r="W243" s="15"/>
    </row>
    <row r="244" spans="1:23" x14ac:dyDescent="0.3">
      <c r="B244" s="12">
        <v>227</v>
      </c>
      <c r="C244" s="13">
        <v>42596</v>
      </c>
      <c r="D244" s="34" t="s">
        <v>34</v>
      </c>
      <c r="E244" s="34" t="s">
        <v>34</v>
      </c>
      <c r="F244" s="27"/>
      <c r="G244" s="37">
        <v>10</v>
      </c>
      <c r="H244" s="37">
        <f t="shared" si="138"/>
        <v>1.5</v>
      </c>
      <c r="I244" s="15">
        <f t="shared" si="134"/>
        <v>8.5</v>
      </c>
      <c r="J244" s="109">
        <f t="shared" si="120"/>
        <v>0</v>
      </c>
      <c r="K244" s="37">
        <f t="shared" si="135"/>
        <v>0</v>
      </c>
      <c r="L244" s="16">
        <f t="shared" si="136"/>
        <v>0</v>
      </c>
      <c r="M244" s="37">
        <f t="shared" si="139"/>
        <v>0</v>
      </c>
      <c r="N244" s="37"/>
      <c r="O244" s="37"/>
      <c r="P244" s="37"/>
      <c r="Q244" s="37"/>
      <c r="R244" s="37"/>
      <c r="S244" s="15"/>
      <c r="T244" s="15"/>
      <c r="U244" s="16"/>
      <c r="V244" s="15"/>
      <c r="W244" s="15"/>
    </row>
    <row r="245" spans="1:23" x14ac:dyDescent="0.3">
      <c r="B245" s="12">
        <v>228</v>
      </c>
      <c r="C245" s="13">
        <v>42597</v>
      </c>
      <c r="D245" s="196" t="s">
        <v>65</v>
      </c>
      <c r="E245" s="197"/>
      <c r="F245" s="35"/>
      <c r="G245" s="15"/>
      <c r="H245" s="37"/>
      <c r="I245" s="15"/>
      <c r="J245" s="109"/>
      <c r="K245" s="37"/>
      <c r="L245" s="16"/>
      <c r="M245" s="37"/>
      <c r="N245" s="37"/>
      <c r="O245" s="37"/>
      <c r="P245" s="37"/>
      <c r="Q245" s="37"/>
      <c r="R245" s="37"/>
      <c r="S245" s="15"/>
      <c r="T245" s="15"/>
      <c r="U245" s="16"/>
      <c r="V245" s="15"/>
      <c r="W245" s="15"/>
    </row>
    <row r="246" spans="1:23" x14ac:dyDescent="0.3">
      <c r="B246" s="12">
        <v>229</v>
      </c>
      <c r="C246" s="13">
        <v>42598</v>
      </c>
      <c r="D246" s="38" t="s">
        <v>58</v>
      </c>
      <c r="E246" s="38" t="s">
        <v>58</v>
      </c>
      <c r="F246" s="35"/>
      <c r="G246" s="15"/>
      <c r="H246" s="37"/>
      <c r="I246" s="15"/>
      <c r="J246" s="109"/>
      <c r="K246" s="37"/>
      <c r="L246" s="16"/>
      <c r="M246" s="37"/>
      <c r="N246" s="37"/>
      <c r="O246" s="37"/>
      <c r="P246" s="37"/>
      <c r="Q246" s="37"/>
      <c r="R246" s="37"/>
      <c r="S246" s="15"/>
      <c r="T246" s="15"/>
      <c r="U246" s="16"/>
      <c r="V246" s="15"/>
      <c r="W246" s="45" t="s">
        <v>5</v>
      </c>
    </row>
    <row r="247" spans="1:23" x14ac:dyDescent="0.3">
      <c r="B247" s="12">
        <v>230</v>
      </c>
      <c r="C247" s="13">
        <v>42599</v>
      </c>
      <c r="D247" s="196" t="s">
        <v>65</v>
      </c>
      <c r="E247" s="197"/>
      <c r="F247" s="35"/>
      <c r="G247" s="15"/>
      <c r="H247" s="37"/>
      <c r="I247" s="15"/>
      <c r="J247" s="109"/>
      <c r="K247" s="37"/>
      <c r="L247" s="16"/>
      <c r="M247" s="37"/>
      <c r="N247" s="37"/>
      <c r="O247" s="37"/>
      <c r="P247" s="37"/>
      <c r="Q247" s="37"/>
      <c r="R247" s="37"/>
      <c r="S247" s="15"/>
      <c r="T247" s="15"/>
      <c r="U247" s="16"/>
      <c r="V247" s="15"/>
      <c r="W247" s="15"/>
    </row>
    <row r="248" spans="1:23" x14ac:dyDescent="0.3">
      <c r="B248" s="12">
        <v>231</v>
      </c>
      <c r="C248" s="13">
        <v>42600</v>
      </c>
      <c r="D248" s="22">
        <v>0.50423611111111111</v>
      </c>
      <c r="E248" s="22">
        <v>0.87531250000000005</v>
      </c>
      <c r="F248" s="35">
        <f>E248-D248</f>
        <v>0.37107638888888894</v>
      </c>
      <c r="G248" s="15">
        <v>9</v>
      </c>
      <c r="H248" s="37">
        <f t="shared" ref="H248:H253" si="140">IF(G248&gt;=9,1.5,0.5)</f>
        <v>1.5</v>
      </c>
      <c r="I248" s="15">
        <f t="shared" si="134"/>
        <v>7.5</v>
      </c>
      <c r="J248" s="109">
        <f t="shared" si="120"/>
        <v>0</v>
      </c>
      <c r="K248" s="37">
        <f t="shared" si="135"/>
        <v>0</v>
      </c>
      <c r="L248" s="16">
        <f t="shared" si="136"/>
        <v>0</v>
      </c>
      <c r="M248" s="37">
        <f t="shared" si="139"/>
        <v>0</v>
      </c>
      <c r="N248" s="37"/>
      <c r="O248" s="37"/>
      <c r="P248" s="37"/>
      <c r="Q248" s="37"/>
      <c r="R248" s="37"/>
      <c r="S248" s="15"/>
      <c r="T248" s="15"/>
      <c r="U248" s="16"/>
      <c r="V248" s="15"/>
      <c r="W248" s="15"/>
    </row>
    <row r="249" spans="1:23" x14ac:dyDescent="0.3">
      <c r="B249" s="12">
        <v>232</v>
      </c>
      <c r="C249" s="13">
        <v>42601</v>
      </c>
      <c r="D249" s="22">
        <v>0.43584490740740739</v>
      </c>
      <c r="E249" s="22">
        <v>0.85550925925925936</v>
      </c>
      <c r="F249" s="35">
        <f>E249-D249</f>
        <v>0.41966435185185197</v>
      </c>
      <c r="G249" s="15">
        <v>10</v>
      </c>
      <c r="H249" s="37">
        <f t="shared" si="140"/>
        <v>1.5</v>
      </c>
      <c r="I249" s="15">
        <f t="shared" si="134"/>
        <v>8.5</v>
      </c>
      <c r="J249" s="109">
        <f t="shared" si="120"/>
        <v>0</v>
      </c>
      <c r="K249" s="37">
        <f t="shared" si="135"/>
        <v>0</v>
      </c>
      <c r="L249" s="16">
        <f t="shared" si="136"/>
        <v>0</v>
      </c>
      <c r="M249" s="37">
        <f t="shared" si="139"/>
        <v>0</v>
      </c>
      <c r="N249" s="37"/>
      <c r="O249" s="37"/>
      <c r="P249" s="37"/>
      <c r="Q249" s="37"/>
      <c r="R249" s="37"/>
      <c r="S249" s="15"/>
      <c r="T249" s="15"/>
      <c r="U249" s="16"/>
      <c r="V249" s="15"/>
      <c r="W249" s="15"/>
    </row>
    <row r="250" spans="1:23" x14ac:dyDescent="0.3">
      <c r="B250" s="12">
        <v>233</v>
      </c>
      <c r="C250" s="13">
        <v>42602</v>
      </c>
      <c r="D250" s="22">
        <v>0.42833333333333329</v>
      </c>
      <c r="E250" s="22">
        <v>0.88177083333333339</v>
      </c>
      <c r="F250" s="35">
        <f>E250-D250</f>
        <v>0.4534375000000001</v>
      </c>
      <c r="G250" s="15">
        <v>11</v>
      </c>
      <c r="H250" s="37">
        <f t="shared" si="140"/>
        <v>1.5</v>
      </c>
      <c r="I250" s="15">
        <f t="shared" si="134"/>
        <v>9.5</v>
      </c>
      <c r="J250" s="109">
        <f t="shared" si="120"/>
        <v>0</v>
      </c>
      <c r="K250" s="37">
        <f t="shared" si="135"/>
        <v>0</v>
      </c>
      <c r="L250" s="16">
        <f t="shared" si="136"/>
        <v>0</v>
      </c>
      <c r="M250" s="37">
        <f t="shared" si="139"/>
        <v>0</v>
      </c>
      <c r="N250" s="37"/>
      <c r="O250" s="37"/>
      <c r="P250" s="37"/>
      <c r="Q250" s="37"/>
      <c r="R250" s="37"/>
      <c r="S250" s="15"/>
      <c r="T250" s="15"/>
      <c r="U250" s="16"/>
      <c r="V250" s="15"/>
      <c r="W250" s="15"/>
    </row>
    <row r="251" spans="1:23" x14ac:dyDescent="0.3">
      <c r="B251" s="12">
        <v>234</v>
      </c>
      <c r="C251" s="13">
        <v>8</v>
      </c>
      <c r="D251" s="22">
        <v>0.4274189814814815</v>
      </c>
      <c r="E251" s="22">
        <v>0.83883101851851849</v>
      </c>
      <c r="F251" s="35">
        <f>E251-D251</f>
        <v>0.41141203703703699</v>
      </c>
      <c r="G251" s="15">
        <v>10</v>
      </c>
      <c r="H251" s="37">
        <f t="shared" si="140"/>
        <v>1.5</v>
      </c>
      <c r="I251" s="15">
        <f t="shared" si="134"/>
        <v>8.5</v>
      </c>
      <c r="J251" s="109">
        <f t="shared" si="120"/>
        <v>0</v>
      </c>
      <c r="K251" s="37">
        <f t="shared" si="135"/>
        <v>0</v>
      </c>
      <c r="L251" s="16">
        <f t="shared" si="136"/>
        <v>0</v>
      </c>
      <c r="M251" s="37">
        <f t="shared" si="139"/>
        <v>0</v>
      </c>
      <c r="N251" s="37"/>
      <c r="O251" s="37"/>
      <c r="P251" s="37"/>
      <c r="Q251" s="37"/>
      <c r="R251" s="37"/>
      <c r="S251" s="15"/>
      <c r="T251" s="15"/>
      <c r="U251" s="16"/>
      <c r="V251" s="15"/>
      <c r="W251" s="15"/>
    </row>
    <row r="252" spans="1:23" x14ac:dyDescent="0.3">
      <c r="B252" s="12">
        <v>235</v>
      </c>
      <c r="C252" s="13">
        <v>42604</v>
      </c>
      <c r="D252" s="22">
        <v>0.44766203703703705</v>
      </c>
      <c r="E252" s="34" t="s">
        <v>34</v>
      </c>
      <c r="F252" s="27"/>
      <c r="G252" s="37">
        <v>10</v>
      </c>
      <c r="H252" s="37">
        <f t="shared" si="140"/>
        <v>1.5</v>
      </c>
      <c r="I252" s="15">
        <f t="shared" si="134"/>
        <v>8.5</v>
      </c>
      <c r="J252" s="109">
        <f t="shared" si="120"/>
        <v>0</v>
      </c>
      <c r="K252" s="37">
        <f t="shared" si="135"/>
        <v>0</v>
      </c>
      <c r="L252" s="16">
        <f t="shared" si="136"/>
        <v>0</v>
      </c>
      <c r="M252" s="37">
        <f t="shared" si="139"/>
        <v>0</v>
      </c>
      <c r="N252" s="37"/>
      <c r="O252" s="37"/>
      <c r="P252" s="37"/>
      <c r="Q252" s="37"/>
      <c r="R252" s="37"/>
      <c r="S252" s="15"/>
      <c r="T252" s="15"/>
      <c r="U252" s="16"/>
      <c r="V252" s="15"/>
      <c r="W252" s="15"/>
    </row>
    <row r="253" spans="1:23" x14ac:dyDescent="0.3">
      <c r="B253" s="12">
        <v>236</v>
      </c>
      <c r="C253" s="13">
        <v>42605</v>
      </c>
      <c r="D253" s="22">
        <v>0.44718750000000002</v>
      </c>
      <c r="E253" s="22">
        <v>0.88711805555555545</v>
      </c>
      <c r="F253" s="35">
        <f>E253-D253</f>
        <v>0.43993055555555544</v>
      </c>
      <c r="G253" s="15">
        <v>10.5</v>
      </c>
      <c r="H253" s="37">
        <f t="shared" si="140"/>
        <v>1.5</v>
      </c>
      <c r="I253" s="15">
        <f t="shared" si="134"/>
        <v>9</v>
      </c>
      <c r="J253" s="109">
        <f t="shared" si="120"/>
        <v>0</v>
      </c>
      <c r="K253" s="37">
        <f t="shared" si="135"/>
        <v>0</v>
      </c>
      <c r="L253" s="16">
        <f t="shared" si="136"/>
        <v>0</v>
      </c>
      <c r="M253" s="37">
        <f t="shared" si="139"/>
        <v>0</v>
      </c>
      <c r="N253" s="37"/>
      <c r="O253" s="37"/>
      <c r="P253" s="37"/>
      <c r="Q253" s="37"/>
      <c r="R253" s="37"/>
      <c r="S253" s="15"/>
      <c r="T253" s="15"/>
      <c r="U253" s="16"/>
      <c r="V253" s="15"/>
      <c r="W253" s="15"/>
    </row>
    <row r="254" spans="1:23" x14ac:dyDescent="0.3">
      <c r="B254" s="12">
        <v>237</v>
      </c>
      <c r="C254" s="13">
        <v>42606</v>
      </c>
      <c r="D254" s="196" t="s">
        <v>65</v>
      </c>
      <c r="E254" s="197"/>
      <c r="F254" s="35"/>
      <c r="G254" s="15"/>
      <c r="H254" s="37"/>
      <c r="I254" s="15"/>
      <c r="J254" s="109"/>
      <c r="K254" s="37"/>
      <c r="L254" s="16"/>
      <c r="M254" s="37"/>
      <c r="N254" s="37"/>
      <c r="O254" s="37"/>
      <c r="P254" s="37"/>
      <c r="Q254" s="37"/>
      <c r="R254" s="37"/>
      <c r="S254" s="15"/>
      <c r="T254" s="15"/>
      <c r="U254" s="16"/>
      <c r="V254" s="15"/>
      <c r="W254" s="15"/>
    </row>
    <row r="255" spans="1:23" x14ac:dyDescent="0.3">
      <c r="B255" s="12">
        <v>238</v>
      </c>
      <c r="C255" s="13">
        <v>42607</v>
      </c>
      <c r="D255" s="22">
        <v>0.49079861111111112</v>
      </c>
      <c r="E255" s="22">
        <v>0.83915509259259258</v>
      </c>
      <c r="F255" s="35">
        <f>E255-D255</f>
        <v>0.34835648148148146</v>
      </c>
      <c r="G255" s="15">
        <v>8.5</v>
      </c>
      <c r="H255" s="37">
        <f t="shared" ref="H255" si="141">IF(G255&gt;=9,1.5,0.5)</f>
        <v>0.5</v>
      </c>
      <c r="I255" s="15">
        <f t="shared" ref="I255" si="142">IF((G255="？"),"?",(G255-H255))</f>
        <v>8</v>
      </c>
      <c r="J255" s="109">
        <f t="shared" si="120"/>
        <v>0</v>
      </c>
      <c r="K255" s="37">
        <f t="shared" ref="K255" si="143">IF(2&lt;J255,2,J255)</f>
        <v>0</v>
      </c>
      <c r="L255" s="16">
        <f t="shared" ref="L255" si="144">J255-K255</f>
        <v>0</v>
      </c>
      <c r="M255" s="37">
        <f t="shared" si="139"/>
        <v>0</v>
      </c>
      <c r="N255" s="37"/>
      <c r="O255" s="37"/>
      <c r="P255" s="37"/>
      <c r="Q255" s="37"/>
      <c r="R255" s="37"/>
      <c r="S255" s="15"/>
      <c r="T255" s="15"/>
      <c r="U255" s="16"/>
      <c r="V255" s="15"/>
      <c r="W255" s="15"/>
    </row>
    <row r="256" spans="1:23" x14ac:dyDescent="0.3">
      <c r="B256" s="12"/>
      <c r="C256" s="17" t="s">
        <v>281</v>
      </c>
      <c r="D256" s="23"/>
      <c r="E256" s="24"/>
      <c r="F256" s="73"/>
      <c r="G256" s="20">
        <f>SUM(G228:G255)</f>
        <v>187</v>
      </c>
      <c r="H256" s="20">
        <f t="shared" ref="H256:V256" si="145">SUM(H228:H255)</f>
        <v>27</v>
      </c>
      <c r="I256" s="20">
        <f t="shared" si="145"/>
        <v>160</v>
      </c>
      <c r="J256" s="20">
        <f t="shared" si="145"/>
        <v>0.5</v>
      </c>
      <c r="K256" s="20">
        <f t="shared" si="145"/>
        <v>0.5</v>
      </c>
      <c r="L256" s="20">
        <f t="shared" si="145"/>
        <v>0</v>
      </c>
      <c r="M256" s="20">
        <f t="shared" si="145"/>
        <v>83</v>
      </c>
      <c r="N256" s="20"/>
      <c r="O256" s="20"/>
      <c r="P256" s="20"/>
      <c r="Q256" s="20">
        <f t="shared" si="145"/>
        <v>0</v>
      </c>
      <c r="R256" s="20">
        <f t="shared" si="145"/>
        <v>0</v>
      </c>
      <c r="S256" s="20">
        <f t="shared" si="145"/>
        <v>0</v>
      </c>
      <c r="T256" s="20">
        <f t="shared" si="145"/>
        <v>0</v>
      </c>
      <c r="U256" s="20">
        <f t="shared" si="145"/>
        <v>0</v>
      </c>
      <c r="V256" s="20">
        <f t="shared" si="145"/>
        <v>0</v>
      </c>
      <c r="W256" s="17" t="s">
        <v>92</v>
      </c>
    </row>
    <row r="257" spans="1:23" ht="32.4" x14ac:dyDescent="0.3">
      <c r="B257" s="74"/>
      <c r="C257" s="110" t="s">
        <v>430</v>
      </c>
      <c r="D257" s="23"/>
      <c r="E257" s="24"/>
      <c r="F257" s="73"/>
      <c r="G257" s="20">
        <f>G256</f>
        <v>187</v>
      </c>
      <c r="H257" s="20">
        <f t="shared" ref="H257" si="146">H256</f>
        <v>27</v>
      </c>
      <c r="I257" s="20">
        <f t="shared" ref="I257" si="147">I256</f>
        <v>160</v>
      </c>
      <c r="J257" s="20">
        <f t="shared" ref="J257" si="148">J256</f>
        <v>0.5</v>
      </c>
      <c r="K257" s="20">
        <f t="shared" ref="K257" si="149">K256</f>
        <v>0.5</v>
      </c>
      <c r="L257" s="20">
        <f t="shared" ref="L257" si="150">L256</f>
        <v>0</v>
      </c>
      <c r="M257" s="20">
        <f t="shared" ref="M257" si="151">M256</f>
        <v>83</v>
      </c>
      <c r="N257" s="20"/>
      <c r="O257" s="20"/>
      <c r="P257" s="20"/>
      <c r="Q257" s="20">
        <f t="shared" ref="Q257" si="152">Q256</f>
        <v>0</v>
      </c>
      <c r="R257" s="20">
        <f t="shared" ref="R257" si="153">R256</f>
        <v>0</v>
      </c>
      <c r="S257" s="20">
        <f t="shared" ref="S257" si="154">S256</f>
        <v>0</v>
      </c>
      <c r="T257" s="20">
        <f t="shared" ref="T257" si="155">T256</f>
        <v>0</v>
      </c>
      <c r="U257" s="20">
        <f t="shared" ref="U257" si="156">U256</f>
        <v>0</v>
      </c>
      <c r="V257" s="20">
        <f t="shared" ref="V257" si="157">V256</f>
        <v>0</v>
      </c>
      <c r="W257" s="20"/>
    </row>
    <row r="258" spans="1:23" x14ac:dyDescent="0.3">
      <c r="B258" s="12">
        <v>239</v>
      </c>
      <c r="C258" s="90">
        <v>42608</v>
      </c>
      <c r="D258" s="84">
        <v>0.50618055555555552</v>
      </c>
      <c r="E258" s="84" t="s">
        <v>34</v>
      </c>
      <c r="F258" s="91"/>
      <c r="G258" s="86">
        <v>9</v>
      </c>
      <c r="H258" s="86">
        <f>IF(G258&gt;=9,1.5,0.5)</f>
        <v>1.5</v>
      </c>
      <c r="I258" s="85">
        <f t="shared" ref="I258:I262" si="158">IF((G258="？"),"?",(G258-H258))</f>
        <v>7.5</v>
      </c>
      <c r="J258" s="87">
        <f t="shared" si="120"/>
        <v>0</v>
      </c>
      <c r="K258" s="86">
        <f t="shared" ref="K258:K262" si="159">IF(2&lt;J258,2,J258)</f>
        <v>0</v>
      </c>
      <c r="L258" s="88">
        <f t="shared" ref="L258:L262" si="160">J258-K258</f>
        <v>0</v>
      </c>
      <c r="M258" s="86">
        <f t="shared" ref="M258:M262" si="161">ROUND(129*4/3*K258+129*5/3*L258,0)</f>
        <v>0</v>
      </c>
      <c r="N258" s="86"/>
      <c r="O258" s="86"/>
      <c r="P258" s="86"/>
      <c r="Q258" s="86"/>
      <c r="R258" s="86"/>
      <c r="S258" s="15"/>
      <c r="T258" s="15"/>
      <c r="U258" s="16"/>
      <c r="V258" s="15"/>
      <c r="W258" s="15"/>
    </row>
    <row r="259" spans="1:23" x14ac:dyDescent="0.3">
      <c r="B259" s="12">
        <v>240</v>
      </c>
      <c r="C259" s="90">
        <v>42609</v>
      </c>
      <c r="D259" s="84">
        <v>0.5020486111111111</v>
      </c>
      <c r="E259" s="84">
        <v>0.88927083333333334</v>
      </c>
      <c r="F259" s="93">
        <f>E259-D259</f>
        <v>0.38722222222222225</v>
      </c>
      <c r="G259" s="85">
        <v>9.5</v>
      </c>
      <c r="H259" s="86">
        <f t="shared" ref="H259:H273" si="162">IF(G259&gt;=9,1.5,0.5)</f>
        <v>1.5</v>
      </c>
      <c r="I259" s="85">
        <f t="shared" si="158"/>
        <v>8</v>
      </c>
      <c r="J259" s="87">
        <f t="shared" si="120"/>
        <v>0</v>
      </c>
      <c r="K259" s="86">
        <f t="shared" si="159"/>
        <v>0</v>
      </c>
      <c r="L259" s="88">
        <f t="shared" si="160"/>
        <v>0</v>
      </c>
      <c r="M259" s="86">
        <f t="shared" si="161"/>
        <v>0</v>
      </c>
      <c r="N259" s="86"/>
      <c r="O259" s="86"/>
      <c r="P259" s="86"/>
      <c r="Q259" s="86"/>
      <c r="R259" s="86"/>
      <c r="S259" s="15"/>
      <c r="T259" s="15"/>
      <c r="U259" s="16"/>
      <c r="V259" s="15"/>
      <c r="W259" s="15"/>
    </row>
    <row r="260" spans="1:23" x14ac:dyDescent="0.3">
      <c r="B260" s="12">
        <v>241</v>
      </c>
      <c r="C260" s="90">
        <v>42610</v>
      </c>
      <c r="D260" s="84">
        <v>0.48091435185185188</v>
      </c>
      <c r="E260" s="84" t="s">
        <v>34</v>
      </c>
      <c r="F260" s="91"/>
      <c r="G260" s="86">
        <v>10</v>
      </c>
      <c r="H260" s="86">
        <f t="shared" si="162"/>
        <v>1.5</v>
      </c>
      <c r="I260" s="85">
        <f t="shared" si="158"/>
        <v>8.5</v>
      </c>
      <c r="J260" s="87">
        <f>IF(I260-8&lt;0,0,(I260-8))</f>
        <v>0.5</v>
      </c>
      <c r="K260" s="86">
        <f t="shared" si="159"/>
        <v>0.5</v>
      </c>
      <c r="L260" s="88">
        <f t="shared" si="160"/>
        <v>0</v>
      </c>
      <c r="M260" s="86">
        <f t="shared" si="161"/>
        <v>86</v>
      </c>
      <c r="N260" s="86"/>
      <c r="O260" s="86"/>
      <c r="P260" s="86"/>
      <c r="Q260" s="86" t="s">
        <v>395</v>
      </c>
      <c r="R260" s="86">
        <f>IF(I260&gt;8,ROUND(2*1/3*129+6*2/3*129+(I260-8)*5/3*129,0),ROUND(2*1/3*129+(I260-2)*2/3*129,0))</f>
        <v>710</v>
      </c>
      <c r="S260" s="15"/>
      <c r="T260" s="15"/>
      <c r="U260" s="16"/>
      <c r="V260" s="15"/>
      <c r="W260" s="15"/>
    </row>
    <row r="261" spans="1:23" x14ac:dyDescent="0.3">
      <c r="B261" s="12">
        <v>242</v>
      </c>
      <c r="C261" s="90">
        <v>42611</v>
      </c>
      <c r="D261" s="84">
        <v>0.43542824074074077</v>
      </c>
      <c r="E261" s="84" t="s">
        <v>34</v>
      </c>
      <c r="F261" s="91"/>
      <c r="G261" s="86">
        <v>11.5</v>
      </c>
      <c r="H261" s="86">
        <f t="shared" si="162"/>
        <v>1.5</v>
      </c>
      <c r="I261" s="85">
        <f t="shared" si="158"/>
        <v>10</v>
      </c>
      <c r="J261" s="87">
        <f t="shared" si="120"/>
        <v>0</v>
      </c>
      <c r="K261" s="86">
        <f t="shared" si="159"/>
        <v>0</v>
      </c>
      <c r="L261" s="88">
        <f t="shared" si="160"/>
        <v>0</v>
      </c>
      <c r="M261" s="86">
        <f t="shared" si="161"/>
        <v>0</v>
      </c>
      <c r="N261" s="86"/>
      <c r="O261" s="86"/>
      <c r="P261" s="86"/>
      <c r="Q261" s="86"/>
      <c r="R261" s="86"/>
      <c r="S261" s="15"/>
      <c r="T261" s="15"/>
      <c r="U261" s="16"/>
      <c r="V261" s="15"/>
      <c r="W261" s="15"/>
    </row>
    <row r="262" spans="1:23" x14ac:dyDescent="0.3">
      <c r="B262" s="12">
        <v>243</v>
      </c>
      <c r="C262" s="90">
        <v>42612</v>
      </c>
      <c r="D262" s="84" t="s">
        <v>34</v>
      </c>
      <c r="E262" s="84">
        <v>0.81313657407407414</v>
      </c>
      <c r="F262" s="91"/>
      <c r="G262" s="86">
        <v>9</v>
      </c>
      <c r="H262" s="86">
        <f t="shared" si="162"/>
        <v>1.5</v>
      </c>
      <c r="I262" s="85">
        <f t="shared" si="158"/>
        <v>7.5</v>
      </c>
      <c r="J262" s="87">
        <f t="shared" si="120"/>
        <v>0</v>
      </c>
      <c r="K262" s="86">
        <f t="shared" si="159"/>
        <v>0</v>
      </c>
      <c r="L262" s="88">
        <f t="shared" si="160"/>
        <v>0</v>
      </c>
      <c r="M262" s="86">
        <f t="shared" si="161"/>
        <v>0</v>
      </c>
      <c r="N262" s="86"/>
      <c r="O262" s="86"/>
      <c r="P262" s="86"/>
      <c r="Q262" s="86"/>
      <c r="R262" s="86"/>
      <c r="S262" s="15"/>
      <c r="T262" s="15"/>
      <c r="U262" s="16"/>
      <c r="V262" s="15"/>
      <c r="W262" s="15"/>
    </row>
    <row r="263" spans="1:23" x14ac:dyDescent="0.3">
      <c r="B263" s="12">
        <v>244</v>
      </c>
      <c r="C263" s="90">
        <v>42613</v>
      </c>
      <c r="D263" s="205" t="s">
        <v>65</v>
      </c>
      <c r="E263" s="206"/>
      <c r="F263" s="93"/>
      <c r="G263" s="85"/>
      <c r="H263" s="86"/>
      <c r="I263" s="85"/>
      <c r="J263" s="87"/>
      <c r="K263" s="86"/>
      <c r="L263" s="88"/>
      <c r="M263" s="86"/>
      <c r="N263" s="86"/>
      <c r="O263" s="86"/>
      <c r="P263" s="86"/>
      <c r="Q263" s="86"/>
      <c r="R263" s="86"/>
      <c r="S263" s="15"/>
      <c r="T263" s="15"/>
      <c r="U263" s="16"/>
      <c r="V263" s="15"/>
      <c r="W263" s="15"/>
    </row>
    <row r="264" spans="1:23" x14ac:dyDescent="0.3">
      <c r="A264" s="25" t="s">
        <v>351</v>
      </c>
      <c r="B264" s="12">
        <v>245</v>
      </c>
      <c r="C264" s="90">
        <v>42614</v>
      </c>
      <c r="D264" s="89">
        <v>0.47240740740740739</v>
      </c>
      <c r="E264" s="89">
        <v>0.79530092592592594</v>
      </c>
      <c r="F264" s="93">
        <f>E264-D264</f>
        <v>0.32289351851851855</v>
      </c>
      <c r="G264" s="85">
        <v>7.5</v>
      </c>
      <c r="H264" s="86">
        <f t="shared" si="162"/>
        <v>0.5</v>
      </c>
      <c r="I264" s="85">
        <f t="shared" ref="I264:I285" si="163">IF((G264="？"),"?",(G264-H264))</f>
        <v>7</v>
      </c>
      <c r="J264" s="87">
        <f t="shared" si="120"/>
        <v>0</v>
      </c>
      <c r="K264" s="86">
        <f t="shared" ref="K264:K285" si="164">IF(2&lt;J264,2,J264)</f>
        <v>0</v>
      </c>
      <c r="L264" s="88">
        <f t="shared" ref="L264:L285" si="165">J264-K264</f>
        <v>0</v>
      </c>
      <c r="M264" s="86">
        <f>IF(K264="?",0,ROUND(129*4/3*K264+129*5/3*L264,0))</f>
        <v>0</v>
      </c>
      <c r="N264" s="86"/>
      <c r="O264" s="86"/>
      <c r="P264" s="86"/>
      <c r="Q264" s="86"/>
      <c r="R264" s="86"/>
      <c r="S264" s="15"/>
      <c r="T264" s="15"/>
      <c r="U264" s="16"/>
      <c r="V264" s="15"/>
      <c r="W264" s="15"/>
    </row>
    <row r="265" spans="1:23" x14ac:dyDescent="0.3">
      <c r="A265" s="7" t="s">
        <v>76</v>
      </c>
      <c r="B265" s="12">
        <v>246</v>
      </c>
      <c r="C265" s="90">
        <v>42615</v>
      </c>
      <c r="D265" s="84">
        <v>0.46359953703703699</v>
      </c>
      <c r="E265" s="84">
        <v>0.91353009259259255</v>
      </c>
      <c r="F265" s="93">
        <f>E265-D265</f>
        <v>0.44993055555555556</v>
      </c>
      <c r="G265" s="85">
        <v>11</v>
      </c>
      <c r="H265" s="86">
        <f t="shared" si="162"/>
        <v>1.5</v>
      </c>
      <c r="I265" s="85">
        <f t="shared" si="163"/>
        <v>9.5</v>
      </c>
      <c r="J265" s="87">
        <f t="shared" si="120"/>
        <v>0</v>
      </c>
      <c r="K265" s="86">
        <f t="shared" si="164"/>
        <v>0</v>
      </c>
      <c r="L265" s="88">
        <f t="shared" si="165"/>
        <v>0</v>
      </c>
      <c r="M265" s="86">
        <f t="shared" ref="M265:M285" si="166">IF(K265="?",0,ROUND(129*4/3*K265+129*5/3*L265,0))</f>
        <v>0</v>
      </c>
      <c r="N265" s="86"/>
      <c r="O265" s="86"/>
      <c r="P265" s="86"/>
      <c r="Q265" s="86"/>
      <c r="R265" s="86"/>
      <c r="S265" s="15"/>
      <c r="T265" s="15"/>
      <c r="U265" s="16"/>
      <c r="V265" s="15"/>
      <c r="W265" s="15"/>
    </row>
    <row r="266" spans="1:23" x14ac:dyDescent="0.3">
      <c r="A266" s="7" t="s">
        <v>81</v>
      </c>
      <c r="B266" s="12">
        <v>247</v>
      </c>
      <c r="C266" s="90">
        <v>42616</v>
      </c>
      <c r="D266" s="84">
        <v>0.50655092592592588</v>
      </c>
      <c r="E266" s="84" t="s">
        <v>34</v>
      </c>
      <c r="F266" s="91"/>
      <c r="G266" s="86">
        <v>9</v>
      </c>
      <c r="H266" s="86">
        <f t="shared" si="162"/>
        <v>1.5</v>
      </c>
      <c r="I266" s="85">
        <f t="shared" si="163"/>
        <v>7.5</v>
      </c>
      <c r="J266" s="87">
        <f>IF(I266-8&lt;0,0,(I266-8))</f>
        <v>0</v>
      </c>
      <c r="K266" s="86">
        <f t="shared" si="164"/>
        <v>0</v>
      </c>
      <c r="L266" s="88">
        <f t="shared" si="165"/>
        <v>0</v>
      </c>
      <c r="M266" s="86">
        <f t="shared" si="166"/>
        <v>0</v>
      </c>
      <c r="N266" s="86"/>
      <c r="O266" s="86"/>
      <c r="P266" s="86"/>
      <c r="Q266" s="86" t="s">
        <v>395</v>
      </c>
      <c r="R266" s="86">
        <f>IF(I266&gt;8,ROUND(2*1/3*129+6*2/3*129+(I266-8)*5/3*129,0),ROUND(2*1/3*129+(I266-2)*2/3*129,0))</f>
        <v>559</v>
      </c>
      <c r="S266" s="15"/>
      <c r="T266" s="15"/>
      <c r="U266" s="16"/>
      <c r="V266" s="15"/>
      <c r="W266" s="15"/>
    </row>
    <row r="267" spans="1:23" x14ac:dyDescent="0.3">
      <c r="A267" s="7" t="s">
        <v>77</v>
      </c>
      <c r="B267" s="12">
        <v>248</v>
      </c>
      <c r="C267" s="90">
        <v>42617</v>
      </c>
      <c r="D267" s="84" t="s">
        <v>34</v>
      </c>
      <c r="E267" s="84">
        <v>0.85458333333333336</v>
      </c>
      <c r="F267" s="91"/>
      <c r="G267" s="86">
        <v>9</v>
      </c>
      <c r="H267" s="86">
        <f t="shared" si="162"/>
        <v>1.5</v>
      </c>
      <c r="I267" s="85">
        <f t="shared" si="163"/>
        <v>7.5</v>
      </c>
      <c r="J267" s="87">
        <f t="shared" si="120"/>
        <v>0</v>
      </c>
      <c r="K267" s="86">
        <f t="shared" si="164"/>
        <v>0</v>
      </c>
      <c r="L267" s="88">
        <f t="shared" si="165"/>
        <v>0</v>
      </c>
      <c r="M267" s="86">
        <f t="shared" si="166"/>
        <v>0</v>
      </c>
      <c r="N267" s="86"/>
      <c r="O267" s="86"/>
      <c r="P267" s="86"/>
      <c r="Q267" s="86"/>
      <c r="R267" s="86"/>
      <c r="S267" s="15"/>
      <c r="T267" s="15"/>
      <c r="U267" s="16"/>
      <c r="V267" s="15"/>
      <c r="W267" s="15"/>
    </row>
    <row r="268" spans="1:23" x14ac:dyDescent="0.3">
      <c r="A268" s="7" t="s">
        <v>36</v>
      </c>
      <c r="B268" s="12">
        <v>249</v>
      </c>
      <c r="C268" s="90">
        <v>42618</v>
      </c>
      <c r="D268" s="84">
        <v>0.43945601851851851</v>
      </c>
      <c r="E268" s="84">
        <v>0.91712962962962974</v>
      </c>
      <c r="F268" s="93">
        <f>E268-D268</f>
        <v>0.47767361111111123</v>
      </c>
      <c r="G268" s="85">
        <v>11.5</v>
      </c>
      <c r="H268" s="86">
        <f t="shared" si="162"/>
        <v>1.5</v>
      </c>
      <c r="I268" s="85">
        <f t="shared" si="163"/>
        <v>10</v>
      </c>
      <c r="J268" s="87">
        <f t="shared" si="120"/>
        <v>0</v>
      </c>
      <c r="K268" s="86">
        <f t="shared" si="164"/>
        <v>0</v>
      </c>
      <c r="L268" s="88">
        <f t="shared" si="165"/>
        <v>0</v>
      </c>
      <c r="M268" s="86">
        <f t="shared" si="166"/>
        <v>0</v>
      </c>
      <c r="N268" s="86"/>
      <c r="O268" s="86"/>
      <c r="P268" s="86"/>
      <c r="Q268" s="86"/>
      <c r="R268" s="86"/>
      <c r="S268" s="15"/>
      <c r="T268" s="15"/>
      <c r="U268" s="16"/>
      <c r="V268" s="15"/>
      <c r="W268" s="15"/>
    </row>
    <row r="269" spans="1:23" x14ac:dyDescent="0.3">
      <c r="B269" s="12">
        <v>250</v>
      </c>
      <c r="C269" s="90">
        <v>42619</v>
      </c>
      <c r="D269" s="205" t="s">
        <v>35</v>
      </c>
      <c r="E269" s="206"/>
      <c r="F269" s="93"/>
      <c r="G269" s="85"/>
      <c r="H269" s="86"/>
      <c r="I269" s="85"/>
      <c r="J269" s="87"/>
      <c r="K269" s="86"/>
      <c r="L269" s="88"/>
      <c r="M269" s="86"/>
      <c r="N269" s="86"/>
      <c r="O269" s="86"/>
      <c r="P269" s="86"/>
      <c r="Q269" s="86"/>
      <c r="R269" s="86"/>
      <c r="S269" s="15"/>
      <c r="T269" s="15"/>
      <c r="U269" s="16"/>
      <c r="V269" s="15"/>
      <c r="W269" s="15"/>
    </row>
    <row r="270" spans="1:23" x14ac:dyDescent="0.3">
      <c r="B270" s="12">
        <v>251</v>
      </c>
      <c r="C270" s="90">
        <v>42620</v>
      </c>
      <c r="D270" s="84" t="s">
        <v>34</v>
      </c>
      <c r="E270" s="84" t="s">
        <v>34</v>
      </c>
      <c r="F270" s="91"/>
      <c r="G270" s="86">
        <v>9</v>
      </c>
      <c r="H270" s="86">
        <f t="shared" si="162"/>
        <v>1.5</v>
      </c>
      <c r="I270" s="85">
        <f t="shared" si="163"/>
        <v>7.5</v>
      </c>
      <c r="J270" s="87">
        <f t="shared" si="120"/>
        <v>0</v>
      </c>
      <c r="K270" s="86">
        <f t="shared" si="164"/>
        <v>0</v>
      </c>
      <c r="L270" s="88">
        <f t="shared" si="165"/>
        <v>0</v>
      </c>
      <c r="M270" s="86">
        <f t="shared" si="166"/>
        <v>0</v>
      </c>
      <c r="N270" s="86"/>
      <c r="O270" s="86"/>
      <c r="P270" s="86"/>
      <c r="Q270" s="86"/>
      <c r="R270" s="86"/>
      <c r="S270" s="15"/>
      <c r="T270" s="15"/>
      <c r="U270" s="16"/>
      <c r="V270" s="15"/>
      <c r="W270" s="15"/>
    </row>
    <row r="271" spans="1:23" x14ac:dyDescent="0.3">
      <c r="B271" s="12">
        <v>252</v>
      </c>
      <c r="C271" s="90">
        <v>42621</v>
      </c>
      <c r="D271" s="84" t="s">
        <v>34</v>
      </c>
      <c r="E271" s="84">
        <v>0.97682870370370367</v>
      </c>
      <c r="F271" s="91"/>
      <c r="G271" s="86">
        <v>6</v>
      </c>
      <c r="H271" s="86">
        <f t="shared" si="162"/>
        <v>0.5</v>
      </c>
      <c r="I271" s="85">
        <f t="shared" si="163"/>
        <v>5.5</v>
      </c>
      <c r="J271" s="87">
        <f t="shared" si="120"/>
        <v>0</v>
      </c>
      <c r="K271" s="86">
        <f t="shared" si="164"/>
        <v>0</v>
      </c>
      <c r="L271" s="88">
        <f t="shared" si="165"/>
        <v>0</v>
      </c>
      <c r="M271" s="86">
        <f t="shared" si="166"/>
        <v>0</v>
      </c>
      <c r="N271" s="86"/>
      <c r="O271" s="86"/>
      <c r="P271" s="86"/>
      <c r="Q271" s="86"/>
      <c r="R271" s="86"/>
      <c r="S271" s="15"/>
      <c r="T271" s="15"/>
      <c r="U271" s="16"/>
      <c r="V271" s="15"/>
      <c r="W271" s="15"/>
    </row>
    <row r="272" spans="1:23" x14ac:dyDescent="0.3">
      <c r="B272" s="12">
        <v>253</v>
      </c>
      <c r="C272" s="90">
        <v>42622</v>
      </c>
      <c r="D272" s="205" t="s">
        <v>35</v>
      </c>
      <c r="E272" s="206"/>
      <c r="F272" s="93"/>
      <c r="G272" s="85"/>
      <c r="H272" s="86"/>
      <c r="I272" s="85"/>
      <c r="J272" s="87">
        <f t="shared" si="120"/>
        <v>0</v>
      </c>
      <c r="K272" s="86"/>
      <c r="L272" s="88"/>
      <c r="M272" s="86">
        <f t="shared" si="166"/>
        <v>0</v>
      </c>
      <c r="N272" s="86"/>
      <c r="O272" s="86"/>
      <c r="P272" s="86"/>
      <c r="Q272" s="86"/>
      <c r="R272" s="86"/>
      <c r="S272" s="15"/>
      <c r="T272" s="15"/>
      <c r="U272" s="16"/>
      <c r="V272" s="15"/>
      <c r="W272" s="15"/>
    </row>
    <row r="273" spans="2:23" x14ac:dyDescent="0.3">
      <c r="B273" s="12">
        <v>254</v>
      </c>
      <c r="C273" s="90">
        <v>42623</v>
      </c>
      <c r="D273" s="84">
        <v>0.50864583333333335</v>
      </c>
      <c r="E273" s="84">
        <v>0.84576388888888887</v>
      </c>
      <c r="F273" s="93">
        <f>E273-D273</f>
        <v>0.33711805555555552</v>
      </c>
      <c r="G273" s="85">
        <v>8</v>
      </c>
      <c r="H273" s="86">
        <f t="shared" si="162"/>
        <v>0.5</v>
      </c>
      <c r="I273" s="85">
        <f t="shared" si="163"/>
        <v>7.5</v>
      </c>
      <c r="J273" s="87">
        <f t="shared" si="120"/>
        <v>0</v>
      </c>
      <c r="K273" s="86">
        <f t="shared" si="164"/>
        <v>0</v>
      </c>
      <c r="L273" s="88">
        <f t="shared" si="165"/>
        <v>0</v>
      </c>
      <c r="M273" s="86">
        <f t="shared" si="166"/>
        <v>0</v>
      </c>
      <c r="N273" s="86"/>
      <c r="O273" s="86"/>
      <c r="P273" s="86"/>
      <c r="Q273" s="86"/>
      <c r="R273" s="86"/>
      <c r="S273" s="15"/>
      <c r="T273" s="15"/>
      <c r="U273" s="16"/>
      <c r="V273" s="15"/>
      <c r="W273" s="15"/>
    </row>
    <row r="274" spans="2:23" x14ac:dyDescent="0.3">
      <c r="B274" s="12">
        <v>255</v>
      </c>
      <c r="C274" s="90">
        <v>42624</v>
      </c>
      <c r="D274" s="205" t="s">
        <v>35</v>
      </c>
      <c r="E274" s="206"/>
      <c r="F274" s="93"/>
      <c r="G274" s="85"/>
      <c r="H274" s="86"/>
      <c r="I274" s="85"/>
      <c r="J274" s="87"/>
      <c r="K274" s="86"/>
      <c r="L274" s="88"/>
      <c r="M274" s="86"/>
      <c r="N274" s="86"/>
      <c r="O274" s="86"/>
      <c r="P274" s="86"/>
      <c r="Q274" s="86"/>
      <c r="R274" s="86"/>
      <c r="S274" s="15"/>
      <c r="T274" s="15"/>
      <c r="U274" s="16"/>
      <c r="V274" s="15"/>
      <c r="W274" s="15"/>
    </row>
    <row r="275" spans="2:23" x14ac:dyDescent="0.3">
      <c r="B275" s="12">
        <v>256</v>
      </c>
      <c r="C275" s="90">
        <v>42625</v>
      </c>
      <c r="D275" s="89" t="s">
        <v>37</v>
      </c>
      <c r="E275" s="89" t="s">
        <v>37</v>
      </c>
      <c r="F275" s="93"/>
      <c r="G275" s="85"/>
      <c r="H275" s="86"/>
      <c r="I275" s="85"/>
      <c r="J275" s="87"/>
      <c r="K275" s="86"/>
      <c r="L275" s="88"/>
      <c r="M275" s="86"/>
      <c r="N275" s="86"/>
      <c r="O275" s="86"/>
      <c r="P275" s="86"/>
      <c r="Q275" s="86"/>
      <c r="R275" s="86"/>
      <c r="S275" s="15"/>
      <c r="T275" s="15"/>
      <c r="U275" s="16"/>
      <c r="V275" s="15"/>
      <c r="W275" s="15" t="s">
        <v>78</v>
      </c>
    </row>
    <row r="276" spans="2:23" x14ac:dyDescent="0.3">
      <c r="B276" s="12">
        <v>257</v>
      </c>
      <c r="C276" s="90">
        <v>42626</v>
      </c>
      <c r="D276" s="205" t="s">
        <v>35</v>
      </c>
      <c r="E276" s="206"/>
      <c r="F276" s="93"/>
      <c r="G276" s="85"/>
      <c r="H276" s="86"/>
      <c r="I276" s="85"/>
      <c r="J276" s="87"/>
      <c r="K276" s="86"/>
      <c r="L276" s="88"/>
      <c r="M276" s="86"/>
      <c r="N276" s="86"/>
      <c r="O276" s="86"/>
      <c r="P276" s="86"/>
      <c r="Q276" s="86"/>
      <c r="R276" s="86"/>
      <c r="S276" s="15"/>
      <c r="T276" s="15"/>
      <c r="U276" s="16"/>
      <c r="V276" s="15"/>
      <c r="W276" s="15"/>
    </row>
    <row r="277" spans="2:23" x14ac:dyDescent="0.3">
      <c r="B277" s="12">
        <v>258</v>
      </c>
      <c r="C277" s="90">
        <v>42627</v>
      </c>
      <c r="D277" s="205" t="s">
        <v>35</v>
      </c>
      <c r="E277" s="206"/>
      <c r="F277" s="93"/>
      <c r="G277" s="85"/>
      <c r="H277" s="86"/>
      <c r="I277" s="85"/>
      <c r="J277" s="87"/>
      <c r="K277" s="86"/>
      <c r="L277" s="88"/>
      <c r="M277" s="86"/>
      <c r="N277" s="86"/>
      <c r="O277" s="86"/>
      <c r="P277" s="86"/>
      <c r="Q277" s="86"/>
      <c r="R277" s="86"/>
      <c r="S277" s="15"/>
      <c r="T277" s="15"/>
      <c r="U277" s="16"/>
      <c r="V277" s="15"/>
      <c r="W277" s="15"/>
    </row>
    <row r="278" spans="2:23" ht="32.4" x14ac:dyDescent="0.3">
      <c r="B278" s="12">
        <v>259</v>
      </c>
      <c r="C278" s="90">
        <v>42628</v>
      </c>
      <c r="D278" s="84">
        <v>0.50278935185185192</v>
      </c>
      <c r="E278" s="84">
        <v>0.90503472222222225</v>
      </c>
      <c r="F278" s="93">
        <f>E278-D278</f>
        <v>0.40224537037037034</v>
      </c>
      <c r="G278" s="85">
        <v>9.5</v>
      </c>
      <c r="H278" s="86">
        <f t="shared" ref="H278:H283" si="167">IF(G278&gt;=9,1.5,0.5)</f>
        <v>1.5</v>
      </c>
      <c r="I278" s="85">
        <f t="shared" si="163"/>
        <v>8</v>
      </c>
      <c r="J278" s="87">
        <f t="shared" si="120"/>
        <v>0</v>
      </c>
      <c r="K278" s="86">
        <f t="shared" si="164"/>
        <v>0</v>
      </c>
      <c r="L278" s="88">
        <f t="shared" si="165"/>
        <v>0</v>
      </c>
      <c r="M278" s="86">
        <f t="shared" si="166"/>
        <v>0</v>
      </c>
      <c r="N278" s="86"/>
      <c r="O278" s="86"/>
      <c r="P278" s="86"/>
      <c r="Q278" s="86"/>
      <c r="R278" s="86"/>
      <c r="S278" s="15"/>
      <c r="T278" s="15"/>
      <c r="U278" s="16"/>
      <c r="V278" s="51"/>
      <c r="W278" s="153" t="s">
        <v>425</v>
      </c>
    </row>
    <row r="279" spans="2:23" x14ac:dyDescent="0.3">
      <c r="B279" s="12">
        <v>260</v>
      </c>
      <c r="C279" s="90">
        <v>42629</v>
      </c>
      <c r="D279" s="84">
        <v>0.46487268518518521</v>
      </c>
      <c r="E279" s="84">
        <v>0.85064814814814815</v>
      </c>
      <c r="F279" s="93">
        <f>E279-D279</f>
        <v>0.38577546296296295</v>
      </c>
      <c r="G279" s="85">
        <v>9.5</v>
      </c>
      <c r="H279" s="86">
        <f t="shared" si="167"/>
        <v>1.5</v>
      </c>
      <c r="I279" s="85">
        <f t="shared" si="163"/>
        <v>8</v>
      </c>
      <c r="J279" s="87">
        <f t="shared" si="120"/>
        <v>0</v>
      </c>
      <c r="K279" s="86">
        <f t="shared" si="164"/>
        <v>0</v>
      </c>
      <c r="L279" s="88">
        <f t="shared" si="165"/>
        <v>0</v>
      </c>
      <c r="M279" s="86">
        <f t="shared" si="166"/>
        <v>0</v>
      </c>
      <c r="N279" s="86"/>
      <c r="O279" s="86"/>
      <c r="P279" s="86"/>
      <c r="Q279" s="86"/>
      <c r="R279" s="86"/>
      <c r="S279" s="15"/>
      <c r="T279" s="15"/>
      <c r="U279" s="16"/>
      <c r="V279" s="15"/>
      <c r="W279" s="15"/>
    </row>
    <row r="280" spans="2:23" x14ac:dyDescent="0.3">
      <c r="B280" s="12">
        <v>261</v>
      </c>
      <c r="C280" s="90">
        <v>42630</v>
      </c>
      <c r="D280" s="84">
        <v>0.46283564814814815</v>
      </c>
      <c r="E280" s="84">
        <v>0.88795138888888892</v>
      </c>
      <c r="F280" s="93">
        <f>E280-D280</f>
        <v>0.42511574074074077</v>
      </c>
      <c r="G280" s="85">
        <v>10</v>
      </c>
      <c r="H280" s="86">
        <f t="shared" si="167"/>
        <v>1.5</v>
      </c>
      <c r="I280" s="85">
        <f t="shared" si="163"/>
        <v>8.5</v>
      </c>
      <c r="J280" s="87">
        <f t="shared" si="120"/>
        <v>0</v>
      </c>
      <c r="K280" s="86">
        <f t="shared" si="164"/>
        <v>0</v>
      </c>
      <c r="L280" s="88">
        <f t="shared" si="165"/>
        <v>0</v>
      </c>
      <c r="M280" s="86">
        <f t="shared" si="166"/>
        <v>0</v>
      </c>
      <c r="N280" s="86"/>
      <c r="O280" s="86"/>
      <c r="P280" s="86"/>
      <c r="Q280" s="86"/>
      <c r="R280" s="86"/>
      <c r="S280" s="15"/>
      <c r="T280" s="15"/>
      <c r="U280" s="16"/>
      <c r="V280" s="15"/>
      <c r="W280" s="15"/>
    </row>
    <row r="281" spans="2:23" x14ac:dyDescent="0.3">
      <c r="B281" s="12">
        <v>262</v>
      </c>
      <c r="C281" s="90">
        <v>42631</v>
      </c>
      <c r="D281" s="84">
        <v>0.46937500000000004</v>
      </c>
      <c r="E281" s="84" t="s">
        <v>34</v>
      </c>
      <c r="F281" s="91"/>
      <c r="G281" s="86">
        <v>9</v>
      </c>
      <c r="H281" s="86">
        <f t="shared" si="167"/>
        <v>1.5</v>
      </c>
      <c r="I281" s="85">
        <f t="shared" si="163"/>
        <v>7.5</v>
      </c>
      <c r="J281" s="87">
        <f t="shared" si="120"/>
        <v>0</v>
      </c>
      <c r="K281" s="86">
        <f t="shared" si="164"/>
        <v>0</v>
      </c>
      <c r="L281" s="88">
        <f t="shared" si="165"/>
        <v>0</v>
      </c>
      <c r="M281" s="86">
        <f t="shared" si="166"/>
        <v>0</v>
      </c>
      <c r="N281" s="86"/>
      <c r="O281" s="86"/>
      <c r="P281" s="86"/>
      <c r="Q281" s="86"/>
      <c r="R281" s="86"/>
      <c r="S281" s="15"/>
      <c r="T281" s="15"/>
      <c r="U281" s="16"/>
      <c r="V281" s="15"/>
      <c r="W281" s="15"/>
    </row>
    <row r="282" spans="2:23" x14ac:dyDescent="0.3">
      <c r="B282" s="12">
        <v>263</v>
      </c>
      <c r="C282" s="90">
        <v>42632</v>
      </c>
      <c r="D282" s="84">
        <v>0.48538194444444444</v>
      </c>
      <c r="E282" s="84" t="s">
        <v>34</v>
      </c>
      <c r="F282" s="91"/>
      <c r="G282" s="86">
        <v>9</v>
      </c>
      <c r="H282" s="86">
        <f t="shared" si="167"/>
        <v>1.5</v>
      </c>
      <c r="I282" s="85">
        <f t="shared" si="163"/>
        <v>7.5</v>
      </c>
      <c r="J282" s="87">
        <f t="shared" si="120"/>
        <v>0</v>
      </c>
      <c r="K282" s="86">
        <f t="shared" si="164"/>
        <v>0</v>
      </c>
      <c r="L282" s="88">
        <f t="shared" si="165"/>
        <v>0</v>
      </c>
      <c r="M282" s="86">
        <f t="shared" si="166"/>
        <v>0</v>
      </c>
      <c r="N282" s="86"/>
      <c r="O282" s="86"/>
      <c r="P282" s="86"/>
      <c r="Q282" s="86"/>
      <c r="R282" s="86"/>
      <c r="S282" s="15"/>
      <c r="T282" s="15"/>
      <c r="U282" s="16"/>
      <c r="V282" s="15"/>
      <c r="W282" s="15"/>
    </row>
    <row r="283" spans="2:23" x14ac:dyDescent="0.3">
      <c r="B283" s="12">
        <v>264</v>
      </c>
      <c r="C283" s="90">
        <v>42633</v>
      </c>
      <c r="D283" s="84">
        <v>0.52200231481481485</v>
      </c>
      <c r="E283" s="84">
        <v>0.85335648148148147</v>
      </c>
      <c r="F283" s="93">
        <f>E283-D283</f>
        <v>0.33135416666666662</v>
      </c>
      <c r="G283" s="85">
        <v>8</v>
      </c>
      <c r="H283" s="86">
        <f t="shared" si="167"/>
        <v>0.5</v>
      </c>
      <c r="I283" s="85">
        <f t="shared" si="163"/>
        <v>7.5</v>
      </c>
      <c r="J283" s="87">
        <f t="shared" si="120"/>
        <v>0</v>
      </c>
      <c r="K283" s="86">
        <f t="shared" si="164"/>
        <v>0</v>
      </c>
      <c r="L283" s="88">
        <f t="shared" si="165"/>
        <v>0</v>
      </c>
      <c r="M283" s="86">
        <f t="shared" si="166"/>
        <v>0</v>
      </c>
      <c r="N283" s="86"/>
      <c r="O283" s="86"/>
      <c r="P283" s="86"/>
      <c r="Q283" s="86"/>
      <c r="R283" s="86"/>
      <c r="S283" s="15"/>
      <c r="T283" s="15"/>
      <c r="U283" s="16"/>
      <c r="V283" s="15"/>
      <c r="W283" s="15"/>
    </row>
    <row r="284" spans="2:23" x14ac:dyDescent="0.3">
      <c r="B284" s="12">
        <v>265</v>
      </c>
      <c r="C284" s="90">
        <v>42634</v>
      </c>
      <c r="D284" s="205" t="s">
        <v>35</v>
      </c>
      <c r="E284" s="206"/>
      <c r="F284" s="93"/>
      <c r="G284" s="85"/>
      <c r="H284" s="86"/>
      <c r="I284" s="85"/>
      <c r="J284" s="87">
        <f t="shared" ref="J284:J350" si="168">IF(I284-10&lt;0,0,(I284-10))</f>
        <v>0</v>
      </c>
      <c r="K284" s="86"/>
      <c r="L284" s="88"/>
      <c r="M284" s="86">
        <f t="shared" si="166"/>
        <v>0</v>
      </c>
      <c r="N284" s="86"/>
      <c r="O284" s="86"/>
      <c r="P284" s="86"/>
      <c r="Q284" s="86"/>
      <c r="R284" s="86"/>
      <c r="S284" s="15"/>
      <c r="T284" s="15"/>
      <c r="U284" s="16"/>
      <c r="V284" s="15"/>
      <c r="W284" s="15"/>
    </row>
    <row r="285" spans="2:23" x14ac:dyDescent="0.3">
      <c r="B285" s="12">
        <v>266</v>
      </c>
      <c r="C285" s="90">
        <v>42635</v>
      </c>
      <c r="D285" s="89">
        <v>0.50903935185185178</v>
      </c>
      <c r="E285" s="89">
        <v>0.83672453703703698</v>
      </c>
      <c r="F285" s="93">
        <f>E285-D285</f>
        <v>0.32768518518518519</v>
      </c>
      <c r="G285" s="85">
        <v>8</v>
      </c>
      <c r="H285" s="86">
        <f t="shared" ref="H285" si="169">IF(G285&gt;=9,1.5,0.5)</f>
        <v>0.5</v>
      </c>
      <c r="I285" s="85">
        <f t="shared" si="163"/>
        <v>7.5</v>
      </c>
      <c r="J285" s="87">
        <f t="shared" si="168"/>
        <v>0</v>
      </c>
      <c r="K285" s="86">
        <f t="shared" si="164"/>
        <v>0</v>
      </c>
      <c r="L285" s="88">
        <f t="shared" si="165"/>
        <v>0</v>
      </c>
      <c r="M285" s="86">
        <f t="shared" si="166"/>
        <v>0</v>
      </c>
      <c r="N285" s="86"/>
      <c r="O285" s="86"/>
      <c r="P285" s="86"/>
      <c r="Q285" s="86"/>
      <c r="R285" s="86"/>
      <c r="S285" s="15"/>
      <c r="T285" s="15"/>
      <c r="U285" s="16"/>
      <c r="V285" s="15"/>
      <c r="W285" s="15"/>
    </row>
    <row r="286" spans="2:23" x14ac:dyDescent="0.3">
      <c r="B286" s="12"/>
      <c r="C286" s="17" t="s">
        <v>255</v>
      </c>
      <c r="D286" s="23"/>
      <c r="E286" s="24"/>
      <c r="F286" s="73"/>
      <c r="G286" s="20">
        <f>SUM(G264:G285)+SUM(G258:G263)</f>
        <v>183</v>
      </c>
      <c r="H286" s="20">
        <f t="shared" ref="H286:V286" si="170">SUM(H264:H285)+SUM(H258:H263)</f>
        <v>25</v>
      </c>
      <c r="I286" s="20">
        <f t="shared" si="170"/>
        <v>158</v>
      </c>
      <c r="J286" s="20">
        <f t="shared" si="170"/>
        <v>0.5</v>
      </c>
      <c r="K286" s="20">
        <f t="shared" si="170"/>
        <v>0.5</v>
      </c>
      <c r="L286" s="20">
        <f t="shared" si="170"/>
        <v>0</v>
      </c>
      <c r="M286" s="20">
        <f t="shared" si="170"/>
        <v>86</v>
      </c>
      <c r="N286" s="20"/>
      <c r="O286" s="20"/>
      <c r="P286" s="20"/>
      <c r="Q286" s="20">
        <v>2</v>
      </c>
      <c r="R286" s="20">
        <f t="shared" si="170"/>
        <v>1269</v>
      </c>
      <c r="S286" s="20">
        <f t="shared" si="170"/>
        <v>0</v>
      </c>
      <c r="T286" s="20">
        <f t="shared" si="170"/>
        <v>0</v>
      </c>
      <c r="U286" s="20">
        <f t="shared" si="170"/>
        <v>0</v>
      </c>
      <c r="V286" s="20">
        <f t="shared" si="170"/>
        <v>0</v>
      </c>
      <c r="W286" s="20" t="s">
        <v>36</v>
      </c>
    </row>
    <row r="287" spans="2:23" ht="32.4" x14ac:dyDescent="0.3">
      <c r="B287" s="74"/>
      <c r="C287" s="110" t="s">
        <v>430</v>
      </c>
      <c r="D287" s="23"/>
      <c r="E287" s="24"/>
      <c r="F287" s="73"/>
      <c r="G287" s="20">
        <f>G286-G260-G266</f>
        <v>164</v>
      </c>
      <c r="H287" s="20">
        <f t="shared" ref="H287:M287" si="171">H286-H260-H266</f>
        <v>22</v>
      </c>
      <c r="I287" s="20">
        <f t="shared" si="171"/>
        <v>142</v>
      </c>
      <c r="J287" s="20">
        <f t="shared" si="171"/>
        <v>0</v>
      </c>
      <c r="K287" s="20">
        <f t="shared" si="171"/>
        <v>0</v>
      </c>
      <c r="L287" s="20">
        <f t="shared" si="171"/>
        <v>0</v>
      </c>
      <c r="M287" s="20">
        <f t="shared" si="171"/>
        <v>0</v>
      </c>
      <c r="N287" s="20"/>
      <c r="O287" s="20"/>
      <c r="P287" s="20"/>
      <c r="Q287" s="20">
        <f t="shared" ref="Q287" si="172">Q286</f>
        <v>2</v>
      </c>
      <c r="R287" s="20">
        <f t="shared" ref="R287" si="173">R286</f>
        <v>1269</v>
      </c>
      <c r="S287" s="20">
        <f t="shared" ref="S287" si="174">S286</f>
        <v>0</v>
      </c>
      <c r="T287" s="20">
        <f t="shared" ref="T287" si="175">T286</f>
        <v>0</v>
      </c>
      <c r="U287" s="20">
        <f t="shared" ref="U287" si="176">U286</f>
        <v>0</v>
      </c>
      <c r="V287" s="20">
        <f t="shared" ref="V287" si="177">V286</f>
        <v>0</v>
      </c>
      <c r="W287" s="20"/>
    </row>
    <row r="288" spans="2:23" x14ac:dyDescent="0.3">
      <c r="B288" s="12">
        <v>267</v>
      </c>
      <c r="C288" s="13">
        <v>42636</v>
      </c>
      <c r="D288" s="22">
        <v>0.49710648148148145</v>
      </c>
      <c r="E288" s="22">
        <v>0.83917824074074077</v>
      </c>
      <c r="F288" s="35">
        <f>E288-D288</f>
        <v>0.34207175925925931</v>
      </c>
      <c r="G288" s="68">
        <v>8</v>
      </c>
      <c r="H288" s="37">
        <f>IF(G288&gt;=9,1.5,0.5)</f>
        <v>0.5</v>
      </c>
      <c r="I288" s="15">
        <f t="shared" ref="I288:I314" si="178">IF((G288="？"),"?",(G288-H288))</f>
        <v>7.5</v>
      </c>
      <c r="J288" s="109">
        <f t="shared" si="168"/>
        <v>0</v>
      </c>
      <c r="K288" s="37">
        <f t="shared" ref="K288:K314" si="179">IF(2&lt;J288,2,J288)</f>
        <v>0</v>
      </c>
      <c r="L288" s="16">
        <f t="shared" ref="L288:L314" si="180">J288-K288</f>
        <v>0</v>
      </c>
      <c r="M288" s="37">
        <f t="shared" ref="M288:M295" si="181">IF(K288="?",0,ROUND(129*4/3*K288+129*5/3*L288,0))</f>
        <v>0</v>
      </c>
      <c r="N288" s="37"/>
      <c r="O288" s="37"/>
      <c r="P288" s="37"/>
      <c r="Q288" s="37"/>
      <c r="R288" s="37"/>
      <c r="S288" s="15"/>
      <c r="T288" s="15"/>
      <c r="U288" s="16"/>
      <c r="V288" s="15"/>
      <c r="W288" s="15"/>
    </row>
    <row r="289" spans="1:23" x14ac:dyDescent="0.3">
      <c r="B289" s="12">
        <v>268</v>
      </c>
      <c r="C289" s="13">
        <v>42637</v>
      </c>
      <c r="D289" s="22">
        <v>0.52107638888888885</v>
      </c>
      <c r="E289" s="34" t="s">
        <v>34</v>
      </c>
      <c r="F289" s="27"/>
      <c r="G289" s="69">
        <v>9</v>
      </c>
      <c r="H289" s="37">
        <f t="shared" ref="H289:H305" si="182">IF(G289&gt;=9,1.5,0.5)</f>
        <v>1.5</v>
      </c>
      <c r="I289" s="15">
        <f t="shared" si="178"/>
        <v>7.5</v>
      </c>
      <c r="J289" s="109">
        <f t="shared" si="168"/>
        <v>0</v>
      </c>
      <c r="K289" s="37">
        <f t="shared" si="179"/>
        <v>0</v>
      </c>
      <c r="L289" s="16">
        <f t="shared" si="180"/>
        <v>0</v>
      </c>
      <c r="M289" s="37">
        <f t="shared" si="181"/>
        <v>0</v>
      </c>
      <c r="N289" s="37"/>
      <c r="O289" s="37"/>
      <c r="P289" s="37"/>
      <c r="Q289" s="37"/>
      <c r="R289" s="37"/>
      <c r="S289" s="15"/>
      <c r="T289" s="15"/>
      <c r="U289" s="16"/>
      <c r="V289" s="15"/>
      <c r="W289" s="15"/>
    </row>
    <row r="290" spans="1:23" x14ac:dyDescent="0.3">
      <c r="B290" s="12">
        <v>269</v>
      </c>
      <c r="C290" s="13">
        <v>42638</v>
      </c>
      <c r="D290" s="22">
        <v>0.54343750000000002</v>
      </c>
      <c r="E290" s="34" t="s">
        <v>34</v>
      </c>
      <c r="F290" s="27"/>
      <c r="G290" s="69">
        <v>9</v>
      </c>
      <c r="H290" s="37">
        <f t="shared" si="182"/>
        <v>1.5</v>
      </c>
      <c r="I290" s="15">
        <f t="shared" si="178"/>
        <v>7.5</v>
      </c>
      <c r="J290" s="109">
        <f t="shared" si="168"/>
        <v>0</v>
      </c>
      <c r="K290" s="37">
        <f t="shared" si="179"/>
        <v>0</v>
      </c>
      <c r="L290" s="16">
        <f t="shared" si="180"/>
        <v>0</v>
      </c>
      <c r="M290" s="37">
        <f t="shared" si="181"/>
        <v>0</v>
      </c>
      <c r="N290" s="37"/>
      <c r="O290" s="37"/>
      <c r="P290" s="37"/>
      <c r="Q290" s="37"/>
      <c r="R290" s="37"/>
      <c r="S290" s="15"/>
      <c r="T290" s="15"/>
      <c r="U290" s="16"/>
      <c r="V290" s="15"/>
      <c r="W290" s="15"/>
    </row>
    <row r="291" spans="1:23" x14ac:dyDescent="0.3">
      <c r="B291" s="12">
        <v>270</v>
      </c>
      <c r="C291" s="13">
        <v>42639</v>
      </c>
      <c r="D291" s="34" t="s">
        <v>34</v>
      </c>
      <c r="E291" s="34">
        <v>0.77833333333333332</v>
      </c>
      <c r="F291" s="27"/>
      <c r="G291" s="69">
        <v>8</v>
      </c>
      <c r="H291" s="37">
        <f t="shared" si="182"/>
        <v>0.5</v>
      </c>
      <c r="I291" s="15">
        <f t="shared" si="178"/>
        <v>7.5</v>
      </c>
      <c r="J291" s="109">
        <f t="shared" si="168"/>
        <v>0</v>
      </c>
      <c r="K291" s="37">
        <f t="shared" si="179"/>
        <v>0</v>
      </c>
      <c r="L291" s="16">
        <f t="shared" si="180"/>
        <v>0</v>
      </c>
      <c r="M291" s="37">
        <f t="shared" si="181"/>
        <v>0</v>
      </c>
      <c r="N291" s="37"/>
      <c r="O291" s="37"/>
      <c r="P291" s="37"/>
      <c r="Q291" s="37"/>
      <c r="R291" s="37"/>
      <c r="S291" s="15"/>
      <c r="T291" s="15"/>
      <c r="U291" s="16"/>
      <c r="V291" s="15"/>
      <c r="W291" s="15"/>
    </row>
    <row r="292" spans="1:23" x14ac:dyDescent="0.3">
      <c r="B292" s="12">
        <v>271</v>
      </c>
      <c r="C292" s="13">
        <v>42640</v>
      </c>
      <c r="D292" s="196" t="s">
        <v>35</v>
      </c>
      <c r="E292" s="197"/>
      <c r="F292" s="35"/>
      <c r="G292" s="68"/>
      <c r="H292" s="37"/>
      <c r="I292" s="15"/>
      <c r="J292" s="109">
        <f t="shared" si="168"/>
        <v>0</v>
      </c>
      <c r="K292" s="37"/>
      <c r="L292" s="16"/>
      <c r="M292" s="37">
        <f t="shared" si="181"/>
        <v>0</v>
      </c>
      <c r="N292" s="37"/>
      <c r="O292" s="37"/>
      <c r="P292" s="37"/>
      <c r="Q292" s="37"/>
      <c r="R292" s="37"/>
      <c r="S292" s="15"/>
      <c r="T292" s="15"/>
      <c r="U292" s="16"/>
      <c r="V292" s="15"/>
      <c r="W292" s="15"/>
    </row>
    <row r="293" spans="1:23" ht="32.4" x14ac:dyDescent="0.3">
      <c r="B293" s="12">
        <v>272</v>
      </c>
      <c r="C293" s="21">
        <v>42641</v>
      </c>
      <c r="D293" s="22">
        <v>0.6366666666666666</v>
      </c>
      <c r="E293" s="34" t="s">
        <v>34</v>
      </c>
      <c r="F293" s="27"/>
      <c r="G293" s="69">
        <v>7</v>
      </c>
      <c r="H293" s="37">
        <f t="shared" si="182"/>
        <v>0.5</v>
      </c>
      <c r="I293" s="15">
        <f t="shared" si="178"/>
        <v>6.5</v>
      </c>
      <c r="J293" s="109">
        <f t="shared" si="168"/>
        <v>0</v>
      </c>
      <c r="K293" s="37">
        <f t="shared" si="179"/>
        <v>0</v>
      </c>
      <c r="L293" s="16">
        <f t="shared" si="180"/>
        <v>0</v>
      </c>
      <c r="M293" s="37">
        <f t="shared" si="181"/>
        <v>0</v>
      </c>
      <c r="N293" s="37"/>
      <c r="O293" s="37"/>
      <c r="P293" s="37"/>
      <c r="Q293" s="37"/>
      <c r="R293" s="37"/>
      <c r="S293" s="15"/>
      <c r="T293" s="15"/>
      <c r="U293" s="16"/>
      <c r="V293" s="51"/>
      <c r="W293" s="46" t="s">
        <v>426</v>
      </c>
    </row>
    <row r="294" spans="1:23" x14ac:dyDescent="0.3">
      <c r="B294" s="12">
        <v>273</v>
      </c>
      <c r="C294" s="13">
        <v>42642</v>
      </c>
      <c r="D294" s="22">
        <v>0.51946759259259256</v>
      </c>
      <c r="E294" s="22">
        <v>0.8661226851851852</v>
      </c>
      <c r="F294" s="27">
        <f>IF(OR(E294="無打卡資料",D294="無打卡資料"),"?",(E294-D294))</f>
        <v>0.34665509259259264</v>
      </c>
      <c r="G294" s="68">
        <v>8.5</v>
      </c>
      <c r="H294" s="37">
        <f t="shared" si="182"/>
        <v>0.5</v>
      </c>
      <c r="I294" s="15">
        <f t="shared" si="178"/>
        <v>8</v>
      </c>
      <c r="J294" s="109">
        <f t="shared" si="168"/>
        <v>0</v>
      </c>
      <c r="K294" s="37">
        <f t="shared" si="179"/>
        <v>0</v>
      </c>
      <c r="L294" s="16">
        <f t="shared" si="180"/>
        <v>0</v>
      </c>
      <c r="M294" s="37">
        <f t="shared" si="181"/>
        <v>0</v>
      </c>
      <c r="N294" s="37"/>
      <c r="O294" s="37"/>
      <c r="P294" s="37"/>
      <c r="Q294" s="37"/>
      <c r="R294" s="37"/>
      <c r="S294" s="15"/>
      <c r="T294" s="15"/>
      <c r="U294" s="16"/>
      <c r="V294" s="15"/>
      <c r="W294" s="15"/>
    </row>
    <row r="295" spans="1:23" x14ac:dyDescent="0.3">
      <c r="B295" s="12">
        <v>274</v>
      </c>
      <c r="C295" s="13">
        <v>42643</v>
      </c>
      <c r="D295" s="22">
        <v>0.53143518518518518</v>
      </c>
      <c r="E295" s="34" t="s">
        <v>34</v>
      </c>
      <c r="F295" s="27"/>
      <c r="G295" s="69">
        <v>8</v>
      </c>
      <c r="H295" s="37">
        <f t="shared" si="182"/>
        <v>0.5</v>
      </c>
      <c r="I295" s="15">
        <f t="shared" si="178"/>
        <v>7.5</v>
      </c>
      <c r="J295" s="109">
        <f t="shared" si="168"/>
        <v>0</v>
      </c>
      <c r="K295" s="37">
        <f t="shared" si="179"/>
        <v>0</v>
      </c>
      <c r="L295" s="16">
        <f t="shared" si="180"/>
        <v>0</v>
      </c>
      <c r="M295" s="37">
        <f t="shared" si="181"/>
        <v>0</v>
      </c>
      <c r="N295" s="37"/>
      <c r="O295" s="37"/>
      <c r="P295" s="37"/>
      <c r="Q295" s="37"/>
      <c r="R295" s="37"/>
      <c r="S295" s="15"/>
      <c r="T295" s="15"/>
      <c r="U295" s="16"/>
      <c r="V295" s="15"/>
      <c r="W295" s="15"/>
    </row>
    <row r="296" spans="1:23" x14ac:dyDescent="0.3">
      <c r="A296" s="25" t="s">
        <v>28</v>
      </c>
      <c r="B296" s="12">
        <v>275</v>
      </c>
      <c r="C296" s="13">
        <v>42644</v>
      </c>
      <c r="D296" s="22">
        <v>0.48207175925925921</v>
      </c>
      <c r="E296" s="34" t="s">
        <v>34</v>
      </c>
      <c r="F296" s="27"/>
      <c r="G296" s="15">
        <v>9</v>
      </c>
      <c r="H296" s="37">
        <f t="shared" si="182"/>
        <v>1.5</v>
      </c>
      <c r="I296" s="15">
        <f t="shared" si="178"/>
        <v>7.5</v>
      </c>
      <c r="J296" s="109">
        <f t="shared" si="168"/>
        <v>0</v>
      </c>
      <c r="K296" s="37">
        <f t="shared" si="179"/>
        <v>0</v>
      </c>
      <c r="L296" s="16">
        <f t="shared" si="180"/>
        <v>0</v>
      </c>
      <c r="M296" s="37">
        <f>IF(K296="?",0,ROUND(130*4/3*K296+130*5/3*L296,0))</f>
        <v>0</v>
      </c>
      <c r="N296" s="37"/>
      <c r="O296" s="37"/>
      <c r="P296" s="37"/>
      <c r="Q296" s="37"/>
      <c r="R296" s="37"/>
      <c r="S296" s="15"/>
      <c r="T296" s="15"/>
      <c r="U296" s="16"/>
      <c r="V296" s="15"/>
      <c r="W296" s="15"/>
    </row>
    <row r="297" spans="1:23" x14ac:dyDescent="0.3">
      <c r="A297" s="7" t="s">
        <v>79</v>
      </c>
      <c r="B297" s="12">
        <v>276</v>
      </c>
      <c r="C297" s="13">
        <v>42645</v>
      </c>
      <c r="D297" s="22">
        <v>0.50148148148148153</v>
      </c>
      <c r="E297" s="34" t="s">
        <v>34</v>
      </c>
      <c r="F297" s="27"/>
      <c r="G297" s="15">
        <v>9</v>
      </c>
      <c r="H297" s="37">
        <f t="shared" si="182"/>
        <v>1.5</v>
      </c>
      <c r="I297" s="15">
        <f t="shared" si="178"/>
        <v>7.5</v>
      </c>
      <c r="J297" s="109">
        <f t="shared" si="168"/>
        <v>0</v>
      </c>
      <c r="K297" s="37">
        <f t="shared" si="179"/>
        <v>0</v>
      </c>
      <c r="L297" s="16">
        <f t="shared" si="180"/>
        <v>0</v>
      </c>
      <c r="M297" s="37">
        <f t="shared" ref="M297:M314" si="183">IF(K297="?",0,ROUND(130*4/3*K297+130*5/3*L297,0))</f>
        <v>0</v>
      </c>
      <c r="N297" s="37"/>
      <c r="O297" s="37"/>
      <c r="P297" s="37"/>
      <c r="Q297" s="37"/>
      <c r="R297" s="37"/>
      <c r="S297" s="15"/>
      <c r="T297" s="15"/>
      <c r="U297" s="16"/>
      <c r="V297" s="15"/>
      <c r="W297" s="15"/>
    </row>
    <row r="298" spans="1:23" x14ac:dyDescent="0.3">
      <c r="A298" s="7" t="s">
        <v>82</v>
      </c>
      <c r="B298" s="12">
        <v>277</v>
      </c>
      <c r="C298" s="13">
        <v>42646</v>
      </c>
      <c r="D298" s="22">
        <v>0.46589120370370374</v>
      </c>
      <c r="E298" s="22">
        <v>0.89850694444444434</v>
      </c>
      <c r="F298" s="27">
        <f t="shared" ref="F298:F305" si="184">IF(OR(E298="無打卡資料",D298="無打卡資料"),"?",(E298-D298))</f>
        <v>0.43261574074074061</v>
      </c>
      <c r="G298" s="15">
        <v>10.5</v>
      </c>
      <c r="H298" s="37">
        <f t="shared" si="182"/>
        <v>1.5</v>
      </c>
      <c r="I298" s="15">
        <f t="shared" si="178"/>
        <v>9</v>
      </c>
      <c r="J298" s="109">
        <f t="shared" si="168"/>
        <v>0</v>
      </c>
      <c r="K298" s="37">
        <f t="shared" si="179"/>
        <v>0</v>
      </c>
      <c r="L298" s="16">
        <f t="shared" si="180"/>
        <v>0</v>
      </c>
      <c r="M298" s="37">
        <f t="shared" si="183"/>
        <v>0</v>
      </c>
      <c r="N298" s="37"/>
      <c r="O298" s="37"/>
      <c r="P298" s="37"/>
      <c r="Q298" s="37"/>
      <c r="R298" s="37"/>
      <c r="S298" s="15"/>
      <c r="T298" s="15"/>
      <c r="U298" s="16"/>
      <c r="V298" s="15"/>
      <c r="W298" s="15"/>
    </row>
    <row r="299" spans="1:23" x14ac:dyDescent="0.3">
      <c r="A299" s="7" t="s">
        <v>80</v>
      </c>
      <c r="B299" s="12">
        <v>278</v>
      </c>
      <c r="C299" s="13">
        <v>42647</v>
      </c>
      <c r="D299" s="22">
        <v>0.46961805555555558</v>
      </c>
      <c r="E299" s="22">
        <v>0.87672453703703701</v>
      </c>
      <c r="F299" s="27">
        <f t="shared" si="184"/>
        <v>0.40710648148148143</v>
      </c>
      <c r="G299" s="15">
        <v>10</v>
      </c>
      <c r="H299" s="37">
        <f t="shared" si="182"/>
        <v>1.5</v>
      </c>
      <c r="I299" s="15">
        <f t="shared" si="178"/>
        <v>8.5</v>
      </c>
      <c r="J299" s="109">
        <f t="shared" si="168"/>
        <v>0</v>
      </c>
      <c r="K299" s="37">
        <f t="shared" si="179"/>
        <v>0</v>
      </c>
      <c r="L299" s="16">
        <f t="shared" si="180"/>
        <v>0</v>
      </c>
      <c r="M299" s="37">
        <f t="shared" si="183"/>
        <v>0</v>
      </c>
      <c r="N299" s="37"/>
      <c r="O299" s="37"/>
      <c r="P299" s="37"/>
      <c r="Q299" s="37"/>
      <c r="R299" s="37"/>
      <c r="S299" s="15"/>
      <c r="T299" s="15"/>
      <c r="U299" s="16"/>
      <c r="V299" s="15"/>
      <c r="W299" s="15"/>
    </row>
    <row r="300" spans="1:23" x14ac:dyDescent="0.3">
      <c r="A300" s="7" t="s">
        <v>85</v>
      </c>
      <c r="B300" s="12">
        <v>279</v>
      </c>
      <c r="C300" s="13">
        <v>42648</v>
      </c>
      <c r="D300" s="34" t="s">
        <v>34</v>
      </c>
      <c r="E300" s="22">
        <v>0.84221064814814817</v>
      </c>
      <c r="F300" s="27"/>
      <c r="G300" s="15">
        <v>9</v>
      </c>
      <c r="H300" s="37">
        <f t="shared" si="182"/>
        <v>1.5</v>
      </c>
      <c r="I300" s="15">
        <f t="shared" si="178"/>
        <v>7.5</v>
      </c>
      <c r="J300" s="109">
        <f t="shared" si="168"/>
        <v>0</v>
      </c>
      <c r="K300" s="37">
        <f t="shared" si="179"/>
        <v>0</v>
      </c>
      <c r="L300" s="16">
        <f t="shared" si="180"/>
        <v>0</v>
      </c>
      <c r="M300" s="37">
        <f t="shared" si="183"/>
        <v>0</v>
      </c>
      <c r="N300" s="37"/>
      <c r="O300" s="37"/>
      <c r="P300" s="37"/>
      <c r="Q300" s="37"/>
      <c r="R300" s="37"/>
      <c r="S300" s="15"/>
      <c r="T300" s="15"/>
      <c r="U300" s="16"/>
      <c r="V300" s="15"/>
      <c r="W300" s="15"/>
    </row>
    <row r="301" spans="1:23" x14ac:dyDescent="0.3">
      <c r="A301" s="7" t="s">
        <v>86</v>
      </c>
      <c r="B301" s="12">
        <v>280</v>
      </c>
      <c r="C301" s="13">
        <v>42649</v>
      </c>
      <c r="D301" s="22">
        <v>0.46266203703703707</v>
      </c>
      <c r="E301" s="22">
        <v>0.89877314814814813</v>
      </c>
      <c r="F301" s="27">
        <f t="shared" si="184"/>
        <v>0.43611111111111106</v>
      </c>
      <c r="G301" s="15">
        <v>10.5</v>
      </c>
      <c r="H301" s="37">
        <f t="shared" si="182"/>
        <v>1.5</v>
      </c>
      <c r="I301" s="15">
        <f t="shared" si="178"/>
        <v>9</v>
      </c>
      <c r="J301" s="109">
        <f t="shared" si="168"/>
        <v>0</v>
      </c>
      <c r="K301" s="37">
        <f t="shared" si="179"/>
        <v>0</v>
      </c>
      <c r="L301" s="16">
        <f t="shared" si="180"/>
        <v>0</v>
      </c>
      <c r="M301" s="37">
        <f t="shared" si="183"/>
        <v>0</v>
      </c>
      <c r="N301" s="37"/>
      <c r="O301" s="37"/>
      <c r="P301" s="37"/>
      <c r="Q301" s="37"/>
      <c r="R301" s="37"/>
      <c r="S301" s="15"/>
      <c r="T301" s="15"/>
      <c r="U301" s="16"/>
      <c r="V301" s="15"/>
      <c r="W301" s="15"/>
    </row>
    <row r="302" spans="1:23" x14ac:dyDescent="0.3">
      <c r="B302" s="12">
        <v>281</v>
      </c>
      <c r="C302" s="13">
        <v>42650</v>
      </c>
      <c r="D302" s="196" t="s">
        <v>35</v>
      </c>
      <c r="E302" s="197"/>
      <c r="F302" s="35"/>
      <c r="G302" s="15"/>
      <c r="H302" s="37"/>
      <c r="I302" s="15"/>
      <c r="J302" s="109">
        <f t="shared" si="168"/>
        <v>0</v>
      </c>
      <c r="K302" s="37"/>
      <c r="L302" s="16"/>
      <c r="M302" s="37">
        <f t="shared" si="183"/>
        <v>0</v>
      </c>
      <c r="N302" s="37"/>
      <c r="O302" s="37"/>
      <c r="P302" s="37"/>
      <c r="Q302" s="37"/>
      <c r="R302" s="37"/>
      <c r="S302" s="15"/>
      <c r="T302" s="15"/>
      <c r="U302" s="16"/>
      <c r="V302" s="15"/>
      <c r="W302" s="15"/>
    </row>
    <row r="303" spans="1:23" x14ac:dyDescent="0.3">
      <c r="B303" s="12">
        <v>282</v>
      </c>
      <c r="C303" s="13">
        <v>42651</v>
      </c>
      <c r="D303" s="22">
        <v>0.47424768518518517</v>
      </c>
      <c r="E303" s="22">
        <v>0.82579861111111119</v>
      </c>
      <c r="F303" s="27">
        <f t="shared" si="184"/>
        <v>0.35155092592592602</v>
      </c>
      <c r="G303" s="15">
        <v>8.5</v>
      </c>
      <c r="H303" s="37">
        <f t="shared" si="182"/>
        <v>0.5</v>
      </c>
      <c r="I303" s="15">
        <f t="shared" si="178"/>
        <v>8</v>
      </c>
      <c r="J303" s="109">
        <f t="shared" si="168"/>
        <v>0</v>
      </c>
      <c r="K303" s="37">
        <f t="shared" si="179"/>
        <v>0</v>
      </c>
      <c r="L303" s="16">
        <f t="shared" si="180"/>
        <v>0</v>
      </c>
      <c r="M303" s="37">
        <f t="shared" si="183"/>
        <v>0</v>
      </c>
      <c r="N303" s="37"/>
      <c r="O303" s="37"/>
      <c r="P303" s="37"/>
      <c r="Q303" s="37"/>
      <c r="R303" s="37"/>
      <c r="S303" s="15"/>
      <c r="T303" s="15"/>
      <c r="U303" s="16"/>
      <c r="V303" s="15"/>
      <c r="W303" s="15"/>
    </row>
    <row r="304" spans="1:23" x14ac:dyDescent="0.3">
      <c r="B304" s="12">
        <v>283</v>
      </c>
      <c r="C304" s="13">
        <v>42652</v>
      </c>
      <c r="D304" s="22">
        <v>0.52033564814814814</v>
      </c>
      <c r="E304" s="22">
        <v>0.87946759259259266</v>
      </c>
      <c r="F304" s="27">
        <f t="shared" si="184"/>
        <v>0.35913194444444452</v>
      </c>
      <c r="G304" s="15">
        <v>8.5</v>
      </c>
      <c r="H304" s="37">
        <f t="shared" si="182"/>
        <v>0.5</v>
      </c>
      <c r="I304" s="15">
        <f t="shared" si="178"/>
        <v>8</v>
      </c>
      <c r="J304" s="109">
        <f t="shared" si="168"/>
        <v>0</v>
      </c>
      <c r="K304" s="37">
        <f t="shared" si="179"/>
        <v>0</v>
      </c>
      <c r="L304" s="16">
        <f t="shared" si="180"/>
        <v>0</v>
      </c>
      <c r="M304" s="37">
        <f t="shared" si="183"/>
        <v>0</v>
      </c>
      <c r="N304" s="37"/>
      <c r="O304" s="37"/>
      <c r="P304" s="37"/>
      <c r="Q304" s="37"/>
      <c r="R304" s="37"/>
      <c r="S304" s="15"/>
      <c r="T304" s="15"/>
      <c r="U304" s="16"/>
      <c r="V304" s="15"/>
      <c r="W304" s="15"/>
    </row>
    <row r="305" spans="2:23" ht="32.4" x14ac:dyDescent="0.3">
      <c r="B305" s="12">
        <v>284</v>
      </c>
      <c r="C305" s="21">
        <v>42653</v>
      </c>
      <c r="D305" s="22">
        <v>0.48393518518518519</v>
      </c>
      <c r="E305" s="22">
        <v>0.75747685185185187</v>
      </c>
      <c r="F305" s="27">
        <f t="shared" si="184"/>
        <v>0.27354166666666668</v>
      </c>
      <c r="G305" s="15">
        <v>6.5</v>
      </c>
      <c r="H305" s="37">
        <f t="shared" si="182"/>
        <v>0.5</v>
      </c>
      <c r="I305" s="15">
        <f t="shared" si="178"/>
        <v>6</v>
      </c>
      <c r="J305" s="109">
        <f t="shared" si="168"/>
        <v>0</v>
      </c>
      <c r="K305" s="37">
        <f t="shared" si="179"/>
        <v>0</v>
      </c>
      <c r="L305" s="16">
        <f t="shared" si="180"/>
        <v>0</v>
      </c>
      <c r="M305" s="37">
        <f t="shared" si="183"/>
        <v>0</v>
      </c>
      <c r="N305" s="37"/>
      <c r="O305" s="37"/>
      <c r="P305" s="37"/>
      <c r="Q305" s="37"/>
      <c r="R305" s="37"/>
      <c r="S305" s="15"/>
      <c r="T305" s="15"/>
      <c r="U305" s="16"/>
      <c r="V305" s="51"/>
      <c r="W305" s="153" t="s">
        <v>427</v>
      </c>
    </row>
    <row r="306" spans="2:23" x14ac:dyDescent="0.3">
      <c r="B306" s="12">
        <v>285</v>
      </c>
      <c r="C306" s="13">
        <v>42654</v>
      </c>
      <c r="D306" s="196" t="s">
        <v>43</v>
      </c>
      <c r="E306" s="197"/>
      <c r="F306" s="35"/>
      <c r="G306" s="15"/>
      <c r="H306" s="37"/>
      <c r="I306" s="15"/>
      <c r="J306" s="109"/>
      <c r="K306" s="37"/>
      <c r="L306" s="16"/>
      <c r="M306" s="37"/>
      <c r="N306" s="37"/>
      <c r="O306" s="37"/>
      <c r="P306" s="37"/>
      <c r="Q306" s="37"/>
      <c r="R306" s="37"/>
      <c r="S306" s="15"/>
      <c r="T306" s="15"/>
      <c r="U306" s="16"/>
      <c r="V306" s="15"/>
      <c r="W306" s="15"/>
    </row>
    <row r="307" spans="2:23" x14ac:dyDescent="0.3">
      <c r="B307" s="12">
        <v>286</v>
      </c>
      <c r="C307" s="13">
        <v>42655</v>
      </c>
      <c r="D307" s="196" t="s">
        <v>43</v>
      </c>
      <c r="E307" s="197"/>
      <c r="F307" s="35"/>
      <c r="G307" s="15"/>
      <c r="H307" s="37"/>
      <c r="I307" s="15"/>
      <c r="J307" s="109"/>
      <c r="K307" s="37"/>
      <c r="L307" s="16"/>
      <c r="M307" s="37"/>
      <c r="N307" s="37"/>
      <c r="O307" s="37"/>
      <c r="P307" s="37"/>
      <c r="Q307" s="37"/>
      <c r="R307" s="37"/>
      <c r="S307" s="15"/>
      <c r="T307" s="15"/>
      <c r="U307" s="16"/>
      <c r="V307" s="15"/>
      <c r="W307" s="15"/>
    </row>
    <row r="308" spans="2:23" x14ac:dyDescent="0.3">
      <c r="B308" s="12">
        <v>287</v>
      </c>
      <c r="C308" s="13">
        <v>42656</v>
      </c>
      <c r="D308" s="196" t="s">
        <v>43</v>
      </c>
      <c r="E308" s="197"/>
      <c r="F308" s="35"/>
      <c r="G308" s="15"/>
      <c r="H308" s="37"/>
      <c r="I308" s="15"/>
      <c r="J308" s="109"/>
      <c r="K308" s="37"/>
      <c r="L308" s="16"/>
      <c r="M308" s="37"/>
      <c r="N308" s="37"/>
      <c r="O308" s="37"/>
      <c r="P308" s="37"/>
      <c r="Q308" s="37"/>
      <c r="R308" s="37"/>
      <c r="S308" s="15"/>
      <c r="T308" s="15"/>
      <c r="U308" s="16"/>
      <c r="V308" s="15"/>
      <c r="W308" s="15"/>
    </row>
    <row r="309" spans="2:23" x14ac:dyDescent="0.3">
      <c r="B309" s="12">
        <v>288</v>
      </c>
      <c r="C309" s="13">
        <v>42657</v>
      </c>
      <c r="D309" s="196" t="s">
        <v>43</v>
      </c>
      <c r="E309" s="197"/>
      <c r="F309" s="35"/>
      <c r="G309" s="15"/>
      <c r="H309" s="37"/>
      <c r="I309" s="15"/>
      <c r="J309" s="109"/>
      <c r="K309" s="37"/>
      <c r="L309" s="16"/>
      <c r="M309" s="37"/>
      <c r="N309" s="37"/>
      <c r="O309" s="37"/>
      <c r="P309" s="37"/>
      <c r="Q309" s="37"/>
      <c r="R309" s="37"/>
      <c r="S309" s="15"/>
      <c r="T309" s="15"/>
      <c r="U309" s="16"/>
      <c r="V309" s="15"/>
      <c r="W309" s="15"/>
    </row>
    <row r="310" spans="2:23" x14ac:dyDescent="0.3">
      <c r="B310" s="12">
        <v>289</v>
      </c>
      <c r="C310" s="13">
        <v>42658</v>
      </c>
      <c r="D310" s="196" t="s">
        <v>35</v>
      </c>
      <c r="E310" s="197"/>
      <c r="F310" s="35"/>
      <c r="G310" s="15"/>
      <c r="H310" s="37"/>
      <c r="I310" s="15"/>
      <c r="J310" s="109"/>
      <c r="K310" s="37"/>
      <c r="L310" s="16"/>
      <c r="M310" s="37"/>
      <c r="N310" s="37"/>
      <c r="O310" s="37"/>
      <c r="P310" s="37"/>
      <c r="Q310" s="37"/>
      <c r="R310" s="37"/>
      <c r="S310" s="15"/>
      <c r="T310" s="15"/>
      <c r="U310" s="16"/>
      <c r="V310" s="15"/>
      <c r="W310" s="15"/>
    </row>
    <row r="311" spans="2:23" x14ac:dyDescent="0.3">
      <c r="B311" s="12">
        <v>290</v>
      </c>
      <c r="C311" s="13">
        <v>42659</v>
      </c>
      <c r="D311" s="196" t="s">
        <v>35</v>
      </c>
      <c r="E311" s="197"/>
      <c r="F311" s="35"/>
      <c r="G311" s="15"/>
      <c r="H311" s="37"/>
      <c r="I311" s="15"/>
      <c r="J311" s="109"/>
      <c r="K311" s="37"/>
      <c r="L311" s="16"/>
      <c r="M311" s="37"/>
      <c r="N311" s="37"/>
      <c r="O311" s="37"/>
      <c r="P311" s="37"/>
      <c r="Q311" s="37"/>
      <c r="R311" s="37"/>
      <c r="S311" s="15"/>
      <c r="T311" s="15"/>
      <c r="U311" s="16"/>
      <c r="V311" s="15"/>
      <c r="W311" s="15"/>
    </row>
    <row r="312" spans="2:23" x14ac:dyDescent="0.3">
      <c r="B312" s="12">
        <v>291</v>
      </c>
      <c r="C312" s="13">
        <v>42660</v>
      </c>
      <c r="D312" s="22">
        <v>0.46219907407407407</v>
      </c>
      <c r="E312" s="34" t="s">
        <v>34</v>
      </c>
      <c r="F312" s="27"/>
      <c r="G312" s="15">
        <v>10</v>
      </c>
      <c r="H312" s="37">
        <f t="shared" ref="H312:H314" si="185">IF(G312&gt;=9,1.5,0.5)</f>
        <v>1.5</v>
      </c>
      <c r="I312" s="15">
        <f t="shared" si="178"/>
        <v>8.5</v>
      </c>
      <c r="J312" s="109">
        <f t="shared" si="168"/>
        <v>0</v>
      </c>
      <c r="K312" s="37">
        <f t="shared" si="179"/>
        <v>0</v>
      </c>
      <c r="L312" s="16">
        <f t="shared" si="180"/>
        <v>0</v>
      </c>
      <c r="M312" s="37">
        <f t="shared" si="183"/>
        <v>0</v>
      </c>
      <c r="N312" s="37"/>
      <c r="O312" s="37"/>
      <c r="P312" s="37"/>
      <c r="Q312" s="37"/>
      <c r="R312" s="37"/>
      <c r="S312" s="15"/>
      <c r="T312" s="15"/>
      <c r="U312" s="16"/>
      <c r="V312" s="15"/>
      <c r="W312" s="15"/>
    </row>
    <row r="313" spans="2:23" x14ac:dyDescent="0.3">
      <c r="B313" s="12">
        <v>292</v>
      </c>
      <c r="C313" s="13">
        <v>42661</v>
      </c>
      <c r="D313" s="34" t="s">
        <v>34</v>
      </c>
      <c r="E313" s="22">
        <v>0.89042824074074067</v>
      </c>
      <c r="F313" s="27"/>
      <c r="G313" s="15">
        <v>10</v>
      </c>
      <c r="H313" s="37">
        <f t="shared" si="185"/>
        <v>1.5</v>
      </c>
      <c r="I313" s="15">
        <f t="shared" si="178"/>
        <v>8.5</v>
      </c>
      <c r="J313" s="109">
        <f t="shared" si="168"/>
        <v>0</v>
      </c>
      <c r="K313" s="37">
        <f t="shared" si="179"/>
        <v>0</v>
      </c>
      <c r="L313" s="16">
        <f t="shared" si="180"/>
        <v>0</v>
      </c>
      <c r="M313" s="37">
        <f t="shared" si="183"/>
        <v>0</v>
      </c>
      <c r="N313" s="37"/>
      <c r="O313" s="37"/>
      <c r="P313" s="37"/>
      <c r="Q313" s="37"/>
      <c r="R313" s="37"/>
      <c r="S313" s="15"/>
      <c r="T313" s="15"/>
      <c r="U313" s="16"/>
      <c r="V313" s="15"/>
      <c r="W313" s="15"/>
    </row>
    <row r="314" spans="2:23" x14ac:dyDescent="0.3">
      <c r="B314" s="12">
        <v>293</v>
      </c>
      <c r="C314" s="13">
        <v>42662</v>
      </c>
      <c r="D314" s="22">
        <v>0.45751157407407406</v>
      </c>
      <c r="E314" s="34" t="s">
        <v>34</v>
      </c>
      <c r="F314" s="27"/>
      <c r="G314" s="15">
        <v>10</v>
      </c>
      <c r="H314" s="37">
        <f t="shared" si="185"/>
        <v>1.5</v>
      </c>
      <c r="I314" s="15">
        <f t="shared" si="178"/>
        <v>8.5</v>
      </c>
      <c r="J314" s="109">
        <f t="shared" si="168"/>
        <v>0</v>
      </c>
      <c r="K314" s="37">
        <f t="shared" si="179"/>
        <v>0</v>
      </c>
      <c r="L314" s="16">
        <f t="shared" si="180"/>
        <v>0</v>
      </c>
      <c r="M314" s="37">
        <f t="shared" si="183"/>
        <v>0</v>
      </c>
      <c r="N314" s="37"/>
      <c r="O314" s="37"/>
      <c r="P314" s="37"/>
      <c r="Q314" s="37"/>
      <c r="R314" s="37"/>
      <c r="S314" s="15"/>
      <c r="T314" s="15"/>
      <c r="U314" s="16"/>
      <c r="V314" s="15"/>
      <c r="W314" s="15"/>
    </row>
    <row r="315" spans="2:23" x14ac:dyDescent="0.3">
      <c r="B315" s="12">
        <v>294</v>
      </c>
      <c r="C315" s="13">
        <v>42663</v>
      </c>
      <c r="D315" s="196" t="s">
        <v>35</v>
      </c>
      <c r="E315" s="197"/>
      <c r="F315" s="35"/>
      <c r="G315" s="15"/>
      <c r="H315" s="37"/>
      <c r="I315" s="15"/>
      <c r="J315" s="109"/>
      <c r="K315" s="37"/>
      <c r="L315" s="16"/>
      <c r="M315" s="37"/>
      <c r="N315" s="37"/>
      <c r="O315" s="37"/>
      <c r="P315" s="37"/>
      <c r="Q315" s="37"/>
      <c r="R315" s="37"/>
      <c r="S315" s="15"/>
      <c r="T315" s="15"/>
      <c r="U315" s="16"/>
      <c r="V315" s="15"/>
      <c r="W315" s="15"/>
    </row>
    <row r="316" spans="2:23" x14ac:dyDescent="0.3">
      <c r="B316" s="12"/>
      <c r="C316" s="17" t="s">
        <v>256</v>
      </c>
      <c r="D316" s="23"/>
      <c r="E316" s="24"/>
      <c r="F316" s="73"/>
      <c r="G316" s="20">
        <f>SUM(G296:G315)+SUM(G288:G295)</f>
        <v>169</v>
      </c>
      <c r="H316" s="20">
        <f t="shared" ref="H316:V316" si="186">SUM(H296:H315)+SUM(H288:H295)</f>
        <v>20.5</v>
      </c>
      <c r="I316" s="20">
        <f t="shared" si="186"/>
        <v>148.5</v>
      </c>
      <c r="J316" s="20">
        <f t="shared" si="186"/>
        <v>0</v>
      </c>
      <c r="K316" s="20">
        <f t="shared" si="186"/>
        <v>0</v>
      </c>
      <c r="L316" s="20">
        <f t="shared" si="186"/>
        <v>0</v>
      </c>
      <c r="M316" s="20">
        <f t="shared" si="186"/>
        <v>0</v>
      </c>
      <c r="N316" s="20"/>
      <c r="O316" s="20"/>
      <c r="P316" s="20"/>
      <c r="Q316" s="20">
        <f t="shared" si="186"/>
        <v>0</v>
      </c>
      <c r="R316" s="20">
        <f t="shared" si="186"/>
        <v>0</v>
      </c>
      <c r="S316" s="20">
        <f t="shared" si="186"/>
        <v>0</v>
      </c>
      <c r="T316" s="20">
        <f t="shared" si="186"/>
        <v>0</v>
      </c>
      <c r="U316" s="20">
        <f t="shared" si="186"/>
        <v>0</v>
      </c>
      <c r="V316" s="20">
        <f t="shared" si="186"/>
        <v>0</v>
      </c>
      <c r="W316" s="20" t="s">
        <v>277</v>
      </c>
    </row>
    <row r="317" spans="2:23" ht="32.4" x14ac:dyDescent="0.3">
      <c r="B317" s="74"/>
      <c r="C317" s="110" t="s">
        <v>430</v>
      </c>
      <c r="D317" s="23"/>
      <c r="E317" s="24"/>
      <c r="F317" s="73"/>
      <c r="G317" s="20">
        <f>G316</f>
        <v>169</v>
      </c>
      <c r="H317" s="20">
        <f t="shared" ref="H317" si="187">H316</f>
        <v>20.5</v>
      </c>
      <c r="I317" s="20">
        <f t="shared" ref="I317" si="188">I316</f>
        <v>148.5</v>
      </c>
      <c r="J317" s="20">
        <f t="shared" ref="J317" si="189">J316</f>
        <v>0</v>
      </c>
      <c r="K317" s="20">
        <f t="shared" ref="K317" si="190">K316</f>
        <v>0</v>
      </c>
      <c r="L317" s="20">
        <f t="shared" ref="L317" si="191">L316</f>
        <v>0</v>
      </c>
      <c r="M317" s="20">
        <f t="shared" ref="M317" si="192">M316</f>
        <v>0</v>
      </c>
      <c r="N317" s="20"/>
      <c r="O317" s="20"/>
      <c r="P317" s="20"/>
      <c r="Q317" s="20">
        <f t="shared" ref="Q317" si="193">Q316</f>
        <v>0</v>
      </c>
      <c r="R317" s="20">
        <f t="shared" ref="R317" si="194">R316</f>
        <v>0</v>
      </c>
      <c r="S317" s="20">
        <f t="shared" ref="S317" si="195">S316</f>
        <v>0</v>
      </c>
      <c r="T317" s="20">
        <f t="shared" ref="T317" si="196">T316</f>
        <v>0</v>
      </c>
      <c r="U317" s="20">
        <f t="shared" ref="U317" si="197">U316</f>
        <v>0</v>
      </c>
      <c r="V317" s="20">
        <f t="shared" ref="V317" si="198">V316</f>
        <v>0</v>
      </c>
      <c r="W317" s="20"/>
    </row>
    <row r="318" spans="2:23" x14ac:dyDescent="0.3">
      <c r="B318" s="12">
        <v>295</v>
      </c>
      <c r="C318" s="90">
        <v>42664</v>
      </c>
      <c r="D318" s="84">
        <v>0.46693287037037035</v>
      </c>
      <c r="E318" s="84" t="s">
        <v>34</v>
      </c>
      <c r="F318" s="91"/>
      <c r="G318" s="85">
        <v>10</v>
      </c>
      <c r="H318" s="86">
        <f>IF(G318&gt;=9,1.5,0.5)</f>
        <v>1.5</v>
      </c>
      <c r="I318" s="85">
        <f t="shared" ref="I318:I345" si="199">IF((G318="？"),"?",(G318-H318))</f>
        <v>8.5</v>
      </c>
      <c r="J318" s="87">
        <f t="shared" si="168"/>
        <v>0</v>
      </c>
      <c r="K318" s="86">
        <f t="shared" ref="K318:K345" si="200">IF(2&lt;J318,2,J318)</f>
        <v>0</v>
      </c>
      <c r="L318" s="88">
        <f t="shared" ref="L318:L345" si="201">J318-K318</f>
        <v>0</v>
      </c>
      <c r="M318" s="86">
        <f t="shared" ref="M318:M345" si="202">IF(K318="?",0,ROUND(130*4/3*K318+130*5/3*L318,0))</f>
        <v>0</v>
      </c>
      <c r="N318" s="86"/>
      <c r="O318" s="86"/>
      <c r="P318" s="86"/>
      <c r="Q318" s="86"/>
      <c r="R318" s="86"/>
      <c r="S318" s="15"/>
      <c r="T318" s="15"/>
      <c r="U318" s="16"/>
      <c r="V318" s="15"/>
      <c r="W318" s="15"/>
    </row>
    <row r="319" spans="2:23" x14ac:dyDescent="0.3">
      <c r="B319" s="12">
        <v>296</v>
      </c>
      <c r="C319" s="90">
        <v>42665</v>
      </c>
      <c r="D319" s="84">
        <v>0.47212962962962962</v>
      </c>
      <c r="E319" s="84">
        <v>0.8817476851851852</v>
      </c>
      <c r="F319" s="91">
        <f t="shared" ref="F319:F341" si="203">IF(OR(E319="無打卡資料",D319="無打卡資料"),"?",(E319-D319))</f>
        <v>0.40961805555555558</v>
      </c>
      <c r="G319" s="85">
        <v>10</v>
      </c>
      <c r="H319" s="86">
        <f t="shared" ref="H319:H334" si="204">IF(G319&gt;=9,1.5,0.5)</f>
        <v>1.5</v>
      </c>
      <c r="I319" s="85">
        <f t="shared" si="199"/>
        <v>8.5</v>
      </c>
      <c r="J319" s="87">
        <f t="shared" si="168"/>
        <v>0</v>
      </c>
      <c r="K319" s="86">
        <f t="shared" si="200"/>
        <v>0</v>
      </c>
      <c r="L319" s="88">
        <f t="shared" si="201"/>
        <v>0</v>
      </c>
      <c r="M319" s="86">
        <f t="shared" si="202"/>
        <v>0</v>
      </c>
      <c r="N319" s="86"/>
      <c r="O319" s="86"/>
      <c r="P319" s="86"/>
      <c r="Q319" s="86"/>
      <c r="R319" s="86"/>
      <c r="S319" s="15"/>
      <c r="T319" s="15"/>
      <c r="U319" s="16"/>
      <c r="V319" s="15"/>
      <c r="W319" s="15"/>
    </row>
    <row r="320" spans="2:23" x14ac:dyDescent="0.3">
      <c r="B320" s="12">
        <v>297</v>
      </c>
      <c r="C320" s="90">
        <v>42666</v>
      </c>
      <c r="D320" s="84">
        <v>0.46280092592592598</v>
      </c>
      <c r="E320" s="84">
        <v>0.88334490740740745</v>
      </c>
      <c r="F320" s="91">
        <f t="shared" si="203"/>
        <v>0.42054398148148148</v>
      </c>
      <c r="G320" s="85">
        <v>10</v>
      </c>
      <c r="H320" s="86">
        <f t="shared" si="204"/>
        <v>1.5</v>
      </c>
      <c r="I320" s="85">
        <f t="shared" si="199"/>
        <v>8.5</v>
      </c>
      <c r="J320" s="87">
        <f>IF(I320-8&lt;0,0,(I320-8))</f>
        <v>0.5</v>
      </c>
      <c r="K320" s="86">
        <f t="shared" si="200"/>
        <v>0.5</v>
      </c>
      <c r="L320" s="88">
        <f t="shared" si="201"/>
        <v>0</v>
      </c>
      <c r="M320" s="86">
        <f t="shared" si="202"/>
        <v>87</v>
      </c>
      <c r="N320" s="86"/>
      <c r="O320" s="86"/>
      <c r="P320" s="86"/>
      <c r="Q320" s="86" t="s">
        <v>396</v>
      </c>
      <c r="R320" s="86">
        <f>IF(I320&gt;8,ROUND(2*1/3*130+6*2/3*130+(I320-8)*5/3*130,0),ROUND(2*1/3*130+(I320-2)*2/3*130,0))</f>
        <v>715</v>
      </c>
      <c r="S320" s="15"/>
      <c r="T320" s="15"/>
      <c r="U320" s="16"/>
      <c r="V320" s="15"/>
      <c r="W320" s="15"/>
    </row>
    <row r="321" spans="1:23" x14ac:dyDescent="0.3">
      <c r="B321" s="12">
        <v>298</v>
      </c>
      <c r="C321" s="90">
        <v>42667</v>
      </c>
      <c r="D321" s="84">
        <v>0.46046296296296302</v>
      </c>
      <c r="E321" s="84">
        <v>0.88528935185185187</v>
      </c>
      <c r="F321" s="91">
        <f t="shared" si="203"/>
        <v>0.42482638888888885</v>
      </c>
      <c r="G321" s="85">
        <v>10</v>
      </c>
      <c r="H321" s="86">
        <f t="shared" si="204"/>
        <v>1.5</v>
      </c>
      <c r="I321" s="85">
        <f t="shared" si="199"/>
        <v>8.5</v>
      </c>
      <c r="J321" s="87">
        <f t="shared" si="168"/>
        <v>0</v>
      </c>
      <c r="K321" s="86">
        <f t="shared" si="200"/>
        <v>0</v>
      </c>
      <c r="L321" s="88">
        <f t="shared" si="201"/>
        <v>0</v>
      </c>
      <c r="M321" s="86">
        <f t="shared" si="202"/>
        <v>0</v>
      </c>
      <c r="N321" s="86"/>
      <c r="O321" s="86"/>
      <c r="P321" s="86"/>
      <c r="Q321" s="86"/>
      <c r="R321" s="86"/>
      <c r="S321" s="15"/>
      <c r="T321" s="15"/>
      <c r="U321" s="16"/>
      <c r="V321" s="15"/>
      <c r="W321" s="15"/>
    </row>
    <row r="322" spans="1:23" x14ac:dyDescent="0.3">
      <c r="B322" s="12">
        <v>299</v>
      </c>
      <c r="C322" s="90">
        <v>42668</v>
      </c>
      <c r="D322" s="84" t="s">
        <v>34</v>
      </c>
      <c r="E322" s="84">
        <v>0.87749999999999995</v>
      </c>
      <c r="F322" s="91"/>
      <c r="G322" s="85">
        <v>10</v>
      </c>
      <c r="H322" s="86">
        <f t="shared" si="204"/>
        <v>1.5</v>
      </c>
      <c r="I322" s="85">
        <f t="shared" si="199"/>
        <v>8.5</v>
      </c>
      <c r="J322" s="87">
        <f>IF(I322-8&lt;0,0,(I322-8))</f>
        <v>0.5</v>
      </c>
      <c r="K322" s="86">
        <f t="shared" si="200"/>
        <v>0.5</v>
      </c>
      <c r="L322" s="88">
        <f t="shared" si="201"/>
        <v>0</v>
      </c>
      <c r="M322" s="86">
        <f t="shared" si="202"/>
        <v>87</v>
      </c>
      <c r="N322" s="86"/>
      <c r="O322" s="86"/>
      <c r="P322" s="86"/>
      <c r="Q322" s="86"/>
      <c r="R322" s="86"/>
      <c r="S322" s="15"/>
      <c r="T322" s="15"/>
      <c r="U322" s="16" t="s">
        <v>395</v>
      </c>
      <c r="V322" s="51" t="e">
        <f>#REF!+M322</f>
        <v>#REF!</v>
      </c>
      <c r="W322" s="153" t="s">
        <v>269</v>
      </c>
    </row>
    <row r="323" spans="1:23" x14ac:dyDescent="0.3">
      <c r="B323" s="12">
        <v>300</v>
      </c>
      <c r="C323" s="90">
        <v>42669</v>
      </c>
      <c r="D323" s="84" t="s">
        <v>84</v>
      </c>
      <c r="E323" s="84" t="s">
        <v>34</v>
      </c>
      <c r="F323" s="91"/>
      <c r="G323" s="85">
        <v>9</v>
      </c>
      <c r="H323" s="86">
        <f t="shared" si="204"/>
        <v>1.5</v>
      </c>
      <c r="I323" s="85">
        <f t="shared" si="199"/>
        <v>7.5</v>
      </c>
      <c r="J323" s="87">
        <f t="shared" si="168"/>
        <v>0</v>
      </c>
      <c r="K323" s="86">
        <f t="shared" si="200"/>
        <v>0</v>
      </c>
      <c r="L323" s="88">
        <f t="shared" si="201"/>
        <v>0</v>
      </c>
      <c r="M323" s="86">
        <f t="shared" si="202"/>
        <v>0</v>
      </c>
      <c r="N323" s="86"/>
      <c r="O323" s="86"/>
      <c r="P323" s="86"/>
      <c r="Q323" s="86"/>
      <c r="R323" s="86"/>
      <c r="S323" s="15"/>
      <c r="T323" s="15"/>
      <c r="U323" s="16"/>
      <c r="V323" s="15"/>
      <c r="W323" s="15"/>
    </row>
    <row r="324" spans="1:23" x14ac:dyDescent="0.3">
      <c r="B324" s="12">
        <v>301</v>
      </c>
      <c r="C324" s="90">
        <v>42670</v>
      </c>
      <c r="D324" s="84">
        <v>0.4600231481481481</v>
      </c>
      <c r="E324" s="84">
        <v>0.90173611111111107</v>
      </c>
      <c r="F324" s="91">
        <f t="shared" si="203"/>
        <v>0.44171296296296297</v>
      </c>
      <c r="G324" s="85">
        <v>10.5</v>
      </c>
      <c r="H324" s="86">
        <f t="shared" si="204"/>
        <v>1.5</v>
      </c>
      <c r="I324" s="85">
        <f t="shared" si="199"/>
        <v>9</v>
      </c>
      <c r="J324" s="87">
        <f>IF(I324-8&lt;0,0,(I324-8))</f>
        <v>1</v>
      </c>
      <c r="K324" s="86">
        <f t="shared" si="200"/>
        <v>1</v>
      </c>
      <c r="L324" s="88">
        <f t="shared" si="201"/>
        <v>0</v>
      </c>
      <c r="M324" s="86">
        <f t="shared" si="202"/>
        <v>173</v>
      </c>
      <c r="N324" s="86"/>
      <c r="O324" s="86"/>
      <c r="P324" s="86"/>
      <c r="Q324" s="86"/>
      <c r="R324" s="86"/>
      <c r="S324" s="15" t="s">
        <v>395</v>
      </c>
      <c r="T324" s="51">
        <v>1213</v>
      </c>
      <c r="U324" s="16"/>
      <c r="V324" s="15"/>
      <c r="W324" s="15"/>
    </row>
    <row r="325" spans="1:23" x14ac:dyDescent="0.3">
      <c r="B325" s="12">
        <v>302</v>
      </c>
      <c r="C325" s="90">
        <v>42671</v>
      </c>
      <c r="D325" s="84">
        <v>0.46724537037037034</v>
      </c>
      <c r="E325" s="84" t="s">
        <v>34</v>
      </c>
      <c r="F325" s="91"/>
      <c r="G325" s="85">
        <v>10</v>
      </c>
      <c r="H325" s="86">
        <f t="shared" si="204"/>
        <v>1.5</v>
      </c>
      <c r="I325" s="85">
        <f t="shared" si="199"/>
        <v>8.5</v>
      </c>
      <c r="J325" s="87">
        <f t="shared" si="168"/>
        <v>0</v>
      </c>
      <c r="K325" s="86">
        <f t="shared" si="200"/>
        <v>0</v>
      </c>
      <c r="L325" s="88">
        <f t="shared" si="201"/>
        <v>0</v>
      </c>
      <c r="M325" s="86">
        <f t="shared" si="202"/>
        <v>0</v>
      </c>
      <c r="N325" s="86"/>
      <c r="O325" s="86"/>
      <c r="P325" s="86"/>
      <c r="Q325" s="86"/>
      <c r="R325" s="86"/>
      <c r="S325" s="15"/>
      <c r="T325" s="15"/>
      <c r="U325" s="16"/>
      <c r="V325" s="15"/>
      <c r="W325" s="15"/>
    </row>
    <row r="326" spans="1:23" x14ac:dyDescent="0.3">
      <c r="B326" s="12">
        <v>303</v>
      </c>
      <c r="C326" s="90">
        <v>42672</v>
      </c>
      <c r="D326" s="84">
        <v>0.46782407407407406</v>
      </c>
      <c r="E326" s="84">
        <v>0.89818287037037037</v>
      </c>
      <c r="F326" s="91">
        <f t="shared" si="203"/>
        <v>0.43035879629629631</v>
      </c>
      <c r="G326" s="85">
        <v>10.5</v>
      </c>
      <c r="H326" s="86">
        <f t="shared" si="204"/>
        <v>1.5</v>
      </c>
      <c r="I326" s="85">
        <f t="shared" si="199"/>
        <v>9</v>
      </c>
      <c r="J326" s="87">
        <f t="shared" si="168"/>
        <v>0</v>
      </c>
      <c r="K326" s="86">
        <f t="shared" si="200"/>
        <v>0</v>
      </c>
      <c r="L326" s="88">
        <f t="shared" si="201"/>
        <v>0</v>
      </c>
      <c r="M326" s="86">
        <f t="shared" si="202"/>
        <v>0</v>
      </c>
      <c r="N326" s="86"/>
      <c r="O326" s="86"/>
      <c r="P326" s="86"/>
      <c r="Q326" s="86"/>
      <c r="R326" s="86"/>
      <c r="S326" s="15"/>
      <c r="T326" s="15"/>
      <c r="U326" s="16"/>
      <c r="V326" s="15"/>
      <c r="W326" s="15"/>
    </row>
    <row r="327" spans="1:23" x14ac:dyDescent="0.3">
      <c r="B327" s="12">
        <v>304</v>
      </c>
      <c r="C327" s="90">
        <v>42673</v>
      </c>
      <c r="D327" s="84" t="s">
        <v>34</v>
      </c>
      <c r="E327" s="84">
        <v>0.93306712962962957</v>
      </c>
      <c r="F327" s="91"/>
      <c r="G327" s="85">
        <v>10</v>
      </c>
      <c r="H327" s="86">
        <f t="shared" si="204"/>
        <v>1.5</v>
      </c>
      <c r="I327" s="85">
        <f t="shared" si="199"/>
        <v>8.5</v>
      </c>
      <c r="J327" s="87">
        <f>IF(I327-8&lt;0,0,(I327-8))</f>
        <v>0.5</v>
      </c>
      <c r="K327" s="86">
        <f t="shared" si="200"/>
        <v>0.5</v>
      </c>
      <c r="L327" s="88">
        <f t="shared" si="201"/>
        <v>0</v>
      </c>
      <c r="M327" s="86">
        <f t="shared" si="202"/>
        <v>87</v>
      </c>
      <c r="N327" s="86"/>
      <c r="O327" s="86"/>
      <c r="P327" s="86"/>
      <c r="Q327" s="86" t="s">
        <v>395</v>
      </c>
      <c r="R327" s="86">
        <f>IF(I327&gt;8,ROUND(2*1/3*130+6*2/3*130+(I327-8)*5/3*130,0),ROUND(2*1/3*130+(I327-2)*2/3*130,0))</f>
        <v>715</v>
      </c>
      <c r="S327" s="15"/>
      <c r="T327" s="15"/>
      <c r="U327" s="16"/>
      <c r="V327" s="15"/>
      <c r="W327" s="15"/>
    </row>
    <row r="328" spans="1:23" ht="32.4" x14ac:dyDescent="0.3">
      <c r="B328" s="12">
        <v>305</v>
      </c>
      <c r="C328" s="90">
        <v>42674</v>
      </c>
      <c r="D328" s="84">
        <v>0.46680555555555553</v>
      </c>
      <c r="E328" s="84">
        <v>0.89800925925925934</v>
      </c>
      <c r="F328" s="91">
        <f t="shared" si="203"/>
        <v>0.43120370370370381</v>
      </c>
      <c r="G328" s="85">
        <v>10.5</v>
      </c>
      <c r="H328" s="86">
        <f t="shared" si="204"/>
        <v>1.5</v>
      </c>
      <c r="I328" s="85">
        <f t="shared" si="199"/>
        <v>9</v>
      </c>
      <c r="J328" s="87">
        <f>IF(I328-8&lt;0,0,(I328-8))</f>
        <v>1</v>
      </c>
      <c r="K328" s="86">
        <f t="shared" si="200"/>
        <v>1</v>
      </c>
      <c r="L328" s="88">
        <f t="shared" si="201"/>
        <v>0</v>
      </c>
      <c r="M328" s="86">
        <f t="shared" si="202"/>
        <v>173</v>
      </c>
      <c r="N328" s="86"/>
      <c r="O328" s="86"/>
      <c r="P328" s="86"/>
      <c r="Q328" s="86"/>
      <c r="R328" s="86"/>
      <c r="S328" s="15"/>
      <c r="T328" s="15"/>
      <c r="U328" s="16" t="s">
        <v>396</v>
      </c>
      <c r="V328" s="51" t="e">
        <f>#REF!+M328</f>
        <v>#REF!</v>
      </c>
      <c r="W328" s="153" t="s">
        <v>270</v>
      </c>
    </row>
    <row r="329" spans="1:23" x14ac:dyDescent="0.3">
      <c r="A329" s="25" t="s">
        <v>352</v>
      </c>
      <c r="B329" s="12">
        <v>306</v>
      </c>
      <c r="C329" s="90">
        <v>42675</v>
      </c>
      <c r="D329" s="84">
        <v>0.46724537037037034</v>
      </c>
      <c r="E329" s="84" t="s">
        <v>34</v>
      </c>
      <c r="F329" s="91"/>
      <c r="G329" s="85">
        <v>10</v>
      </c>
      <c r="H329" s="86">
        <f t="shared" si="204"/>
        <v>1.5</v>
      </c>
      <c r="I329" s="85">
        <f t="shared" si="199"/>
        <v>8.5</v>
      </c>
      <c r="J329" s="87">
        <f t="shared" si="168"/>
        <v>0</v>
      </c>
      <c r="K329" s="86">
        <f t="shared" si="200"/>
        <v>0</v>
      </c>
      <c r="L329" s="88">
        <f t="shared" si="201"/>
        <v>0</v>
      </c>
      <c r="M329" s="86">
        <f t="shared" si="202"/>
        <v>0</v>
      </c>
      <c r="N329" s="86"/>
      <c r="O329" s="86"/>
      <c r="P329" s="86"/>
      <c r="Q329" s="86"/>
      <c r="R329" s="86"/>
      <c r="S329" s="15"/>
      <c r="T329" s="15"/>
      <c r="U329" s="16"/>
      <c r="V329" s="15"/>
      <c r="W329" s="15"/>
    </row>
    <row r="330" spans="1:23" x14ac:dyDescent="0.3">
      <c r="A330" s="7" t="s">
        <v>90</v>
      </c>
      <c r="B330" s="12">
        <v>307</v>
      </c>
      <c r="C330" s="90">
        <v>42676</v>
      </c>
      <c r="D330" s="84">
        <v>0.4704861111111111</v>
      </c>
      <c r="E330" s="84">
        <v>0.8784953703703704</v>
      </c>
      <c r="F330" s="91">
        <f t="shared" si="203"/>
        <v>0.40800925925925929</v>
      </c>
      <c r="G330" s="85">
        <v>10</v>
      </c>
      <c r="H330" s="86">
        <f t="shared" si="204"/>
        <v>1.5</v>
      </c>
      <c r="I330" s="85">
        <f t="shared" si="199"/>
        <v>8.5</v>
      </c>
      <c r="J330" s="87">
        <f t="shared" si="168"/>
        <v>0</v>
      </c>
      <c r="K330" s="86">
        <f t="shared" si="200"/>
        <v>0</v>
      </c>
      <c r="L330" s="88">
        <f t="shared" si="201"/>
        <v>0</v>
      </c>
      <c r="M330" s="86">
        <f t="shared" si="202"/>
        <v>0</v>
      </c>
      <c r="N330" s="86"/>
      <c r="O330" s="86"/>
      <c r="P330" s="86"/>
      <c r="Q330" s="86"/>
      <c r="R330" s="86"/>
      <c r="S330" s="15"/>
      <c r="T330" s="15"/>
      <c r="U330" s="16"/>
      <c r="V330" s="15"/>
      <c r="W330" s="15"/>
    </row>
    <row r="331" spans="1:23" x14ac:dyDescent="0.3">
      <c r="A331" s="7" t="s">
        <v>93</v>
      </c>
      <c r="B331" s="12">
        <v>308</v>
      </c>
      <c r="C331" s="90">
        <v>42677</v>
      </c>
      <c r="D331" s="84">
        <v>0.4679976851851852</v>
      </c>
      <c r="E331" s="84">
        <v>0.90353009259259265</v>
      </c>
      <c r="F331" s="91">
        <f t="shared" si="203"/>
        <v>0.43553240740740745</v>
      </c>
      <c r="G331" s="85">
        <v>10.5</v>
      </c>
      <c r="H331" s="86">
        <f t="shared" si="204"/>
        <v>1.5</v>
      </c>
      <c r="I331" s="85">
        <f t="shared" si="199"/>
        <v>9</v>
      </c>
      <c r="J331" s="87">
        <f>IF(I331-8&lt;0,0,(I331-8))</f>
        <v>1</v>
      </c>
      <c r="K331" s="86">
        <f t="shared" si="200"/>
        <v>1</v>
      </c>
      <c r="L331" s="88">
        <f t="shared" si="201"/>
        <v>0</v>
      </c>
      <c r="M331" s="86">
        <f t="shared" si="202"/>
        <v>173</v>
      </c>
      <c r="N331" s="86"/>
      <c r="O331" s="86"/>
      <c r="P331" s="86"/>
      <c r="Q331" s="86"/>
      <c r="R331" s="86"/>
      <c r="S331" s="15" t="s">
        <v>395</v>
      </c>
      <c r="T331" s="51">
        <v>1215</v>
      </c>
      <c r="U331" s="16"/>
      <c r="V331" s="15"/>
      <c r="W331" s="15"/>
    </row>
    <row r="332" spans="1:23" x14ac:dyDescent="0.3">
      <c r="A332" s="7" t="s">
        <v>91</v>
      </c>
      <c r="B332" s="12">
        <v>309</v>
      </c>
      <c r="C332" s="90">
        <v>42678</v>
      </c>
      <c r="D332" s="84">
        <v>0.46365740740740741</v>
      </c>
      <c r="E332" s="84">
        <v>0.94006944444444451</v>
      </c>
      <c r="F332" s="91">
        <f t="shared" si="203"/>
        <v>0.47641203703703711</v>
      </c>
      <c r="G332" s="85">
        <v>11.5</v>
      </c>
      <c r="H332" s="86">
        <f t="shared" si="204"/>
        <v>1.5</v>
      </c>
      <c r="I332" s="85">
        <f t="shared" si="199"/>
        <v>10</v>
      </c>
      <c r="J332" s="87">
        <f t="shared" si="168"/>
        <v>0</v>
      </c>
      <c r="K332" s="86">
        <f t="shared" si="200"/>
        <v>0</v>
      </c>
      <c r="L332" s="88">
        <f t="shared" si="201"/>
        <v>0</v>
      </c>
      <c r="M332" s="86">
        <f t="shared" si="202"/>
        <v>0</v>
      </c>
      <c r="N332" s="86"/>
      <c r="O332" s="86"/>
      <c r="P332" s="86"/>
      <c r="Q332" s="86"/>
      <c r="R332" s="86"/>
      <c r="S332" s="15"/>
      <c r="T332" s="15"/>
      <c r="U332" s="16"/>
      <c r="V332" s="15"/>
      <c r="W332" s="15"/>
    </row>
    <row r="333" spans="1:23" x14ac:dyDescent="0.3">
      <c r="A333" s="7" t="s">
        <v>92</v>
      </c>
      <c r="B333" s="12">
        <v>310</v>
      </c>
      <c r="C333" s="90">
        <v>42679</v>
      </c>
      <c r="D333" s="84">
        <v>0.47099537037037037</v>
      </c>
      <c r="E333" s="84" t="s">
        <v>34</v>
      </c>
      <c r="F333" s="91"/>
      <c r="G333" s="85">
        <v>7.5</v>
      </c>
      <c r="H333" s="86">
        <f t="shared" si="204"/>
        <v>0.5</v>
      </c>
      <c r="I333" s="85">
        <f t="shared" si="199"/>
        <v>7</v>
      </c>
      <c r="J333" s="87">
        <f t="shared" si="168"/>
        <v>0</v>
      </c>
      <c r="K333" s="86">
        <f t="shared" si="200"/>
        <v>0</v>
      </c>
      <c r="L333" s="88">
        <f t="shared" si="201"/>
        <v>0</v>
      </c>
      <c r="M333" s="86">
        <f t="shared" si="202"/>
        <v>0</v>
      </c>
      <c r="N333" s="86"/>
      <c r="O333" s="86"/>
      <c r="P333" s="86"/>
      <c r="Q333" s="86"/>
      <c r="R333" s="86"/>
      <c r="S333" s="15"/>
      <c r="T333" s="15"/>
      <c r="U333" s="16"/>
      <c r="V333" s="15"/>
      <c r="W333" s="15"/>
    </row>
    <row r="334" spans="1:23" x14ac:dyDescent="0.3">
      <c r="A334" s="204"/>
      <c r="B334" s="12">
        <v>311</v>
      </c>
      <c r="C334" s="90">
        <v>42680</v>
      </c>
      <c r="D334" s="205" t="s">
        <v>35</v>
      </c>
      <c r="E334" s="206"/>
      <c r="F334" s="93"/>
      <c r="G334" s="85">
        <v>10</v>
      </c>
      <c r="H334" s="86">
        <f t="shared" si="204"/>
        <v>1.5</v>
      </c>
      <c r="I334" s="85">
        <f t="shared" si="199"/>
        <v>8.5</v>
      </c>
      <c r="J334" s="87">
        <f t="shared" si="168"/>
        <v>0</v>
      </c>
      <c r="K334" s="86">
        <f t="shared" si="200"/>
        <v>0</v>
      </c>
      <c r="L334" s="88">
        <f t="shared" si="201"/>
        <v>0</v>
      </c>
      <c r="M334" s="86">
        <f t="shared" si="202"/>
        <v>0</v>
      </c>
      <c r="N334" s="86"/>
      <c r="O334" s="86"/>
      <c r="P334" s="86"/>
      <c r="Q334" s="86"/>
      <c r="R334" s="86"/>
      <c r="S334" s="15"/>
      <c r="T334" s="15"/>
      <c r="U334" s="16"/>
      <c r="V334" s="15"/>
      <c r="W334" s="153"/>
    </row>
    <row r="335" spans="1:23" ht="16.95" customHeight="1" x14ac:dyDescent="0.3">
      <c r="A335" s="204"/>
      <c r="B335" s="12">
        <v>312</v>
      </c>
      <c r="C335" s="90">
        <v>42681</v>
      </c>
      <c r="D335" s="205" t="s">
        <v>35</v>
      </c>
      <c r="E335" s="206"/>
      <c r="F335" s="93"/>
      <c r="G335" s="85"/>
      <c r="H335" s="86"/>
      <c r="I335" s="85"/>
      <c r="J335" s="87"/>
      <c r="K335" s="86"/>
      <c r="L335" s="88"/>
      <c r="M335" s="86"/>
      <c r="N335" s="86"/>
      <c r="O335" s="86"/>
      <c r="P335" s="86"/>
      <c r="Q335" s="86"/>
      <c r="R335" s="86"/>
      <c r="S335" s="15"/>
      <c r="T335" s="15"/>
      <c r="U335" s="16"/>
      <c r="V335" s="15"/>
      <c r="W335" s="15"/>
    </row>
    <row r="336" spans="1:23" x14ac:dyDescent="0.3">
      <c r="A336" s="204"/>
      <c r="B336" s="12">
        <v>313</v>
      </c>
      <c r="C336" s="90">
        <v>42682</v>
      </c>
      <c r="D336" s="205" t="s">
        <v>35</v>
      </c>
      <c r="E336" s="206"/>
      <c r="F336" s="93"/>
      <c r="G336" s="85"/>
      <c r="H336" s="86"/>
      <c r="I336" s="85"/>
      <c r="J336" s="87"/>
      <c r="K336" s="86"/>
      <c r="L336" s="88"/>
      <c r="M336" s="86"/>
      <c r="N336" s="86"/>
      <c r="O336" s="86"/>
      <c r="P336" s="86"/>
      <c r="Q336" s="86"/>
      <c r="R336" s="86"/>
      <c r="S336" s="15"/>
      <c r="T336" s="15"/>
      <c r="U336" s="16"/>
      <c r="V336" s="15"/>
      <c r="W336" s="15"/>
    </row>
    <row r="337" spans="1:23" x14ac:dyDescent="0.3">
      <c r="A337" s="204"/>
      <c r="B337" s="12">
        <v>314</v>
      </c>
      <c r="C337" s="90">
        <v>42683</v>
      </c>
      <c r="D337" s="84">
        <v>0.45989583333333334</v>
      </c>
      <c r="E337" s="84" t="s">
        <v>34</v>
      </c>
      <c r="F337" s="91"/>
      <c r="G337" s="85">
        <v>10</v>
      </c>
      <c r="H337" s="86">
        <f t="shared" ref="H337:H345" si="205">IF(G337&gt;=9,1.5,0.5)</f>
        <v>1.5</v>
      </c>
      <c r="I337" s="85">
        <f t="shared" si="199"/>
        <v>8.5</v>
      </c>
      <c r="J337" s="87">
        <f t="shared" si="168"/>
        <v>0</v>
      </c>
      <c r="K337" s="86">
        <f t="shared" si="200"/>
        <v>0</v>
      </c>
      <c r="L337" s="88">
        <f t="shared" si="201"/>
        <v>0</v>
      </c>
      <c r="M337" s="86">
        <f t="shared" si="202"/>
        <v>0</v>
      </c>
      <c r="N337" s="86"/>
      <c r="O337" s="86"/>
      <c r="P337" s="86"/>
      <c r="Q337" s="86"/>
      <c r="R337" s="86"/>
      <c r="S337" s="15"/>
      <c r="T337" s="15"/>
      <c r="U337" s="16"/>
      <c r="V337" s="15"/>
      <c r="W337" s="15"/>
    </row>
    <row r="338" spans="1:23" x14ac:dyDescent="0.3">
      <c r="A338" s="204"/>
      <c r="B338" s="12">
        <v>315</v>
      </c>
      <c r="C338" s="90">
        <v>42684</v>
      </c>
      <c r="D338" s="84">
        <v>0.45916666666666667</v>
      </c>
      <c r="E338" s="84">
        <v>0.95829861111111114</v>
      </c>
      <c r="F338" s="91">
        <f t="shared" si="203"/>
        <v>0.49913194444444448</v>
      </c>
      <c r="G338" s="85">
        <v>12</v>
      </c>
      <c r="H338" s="86">
        <f t="shared" si="205"/>
        <v>1.5</v>
      </c>
      <c r="I338" s="85">
        <f t="shared" si="199"/>
        <v>10.5</v>
      </c>
      <c r="J338" s="87">
        <f t="shared" si="168"/>
        <v>0.5</v>
      </c>
      <c r="K338" s="86">
        <f t="shared" si="200"/>
        <v>0.5</v>
      </c>
      <c r="L338" s="88">
        <f t="shared" si="201"/>
        <v>0</v>
      </c>
      <c r="M338" s="86">
        <f t="shared" si="202"/>
        <v>87</v>
      </c>
      <c r="N338" s="86"/>
      <c r="O338" s="86"/>
      <c r="P338" s="86"/>
      <c r="Q338" s="86"/>
      <c r="R338" s="86"/>
      <c r="S338" s="15"/>
      <c r="T338" s="15"/>
      <c r="U338" s="16"/>
      <c r="V338" s="15"/>
      <c r="W338" s="15"/>
    </row>
    <row r="339" spans="1:23" x14ac:dyDescent="0.3">
      <c r="A339" s="204"/>
      <c r="B339" s="12">
        <v>316</v>
      </c>
      <c r="C339" s="90">
        <v>42685</v>
      </c>
      <c r="D339" s="84">
        <v>0.46184027777777775</v>
      </c>
      <c r="E339" s="84" t="s">
        <v>34</v>
      </c>
      <c r="F339" s="91"/>
      <c r="G339" s="85">
        <v>11</v>
      </c>
      <c r="H339" s="86">
        <f t="shared" si="205"/>
        <v>1.5</v>
      </c>
      <c r="I339" s="85">
        <f t="shared" si="199"/>
        <v>9.5</v>
      </c>
      <c r="J339" s="87">
        <f>IF(I339-8&lt;0,0,(I339-8))</f>
        <v>1.5</v>
      </c>
      <c r="K339" s="86">
        <f t="shared" si="200"/>
        <v>1.5</v>
      </c>
      <c r="L339" s="88">
        <f t="shared" si="201"/>
        <v>0</v>
      </c>
      <c r="M339" s="86">
        <f t="shared" si="202"/>
        <v>260</v>
      </c>
      <c r="N339" s="86"/>
      <c r="O339" s="86"/>
      <c r="P339" s="86"/>
      <c r="Q339" s="86" t="s">
        <v>395</v>
      </c>
      <c r="R339" s="86">
        <f>IF(I339&gt;8,ROUND(2*1/3*130+6*2/3*130+(I339-8)*5/3*130,0),ROUND(2*1/3*130+(I339-2)*2/3*130,0))</f>
        <v>932</v>
      </c>
      <c r="S339" s="15"/>
      <c r="T339" s="15"/>
      <c r="U339" s="16"/>
      <c r="V339" s="15"/>
      <c r="W339" s="15"/>
    </row>
    <row r="340" spans="1:23" ht="32.4" x14ac:dyDescent="0.3">
      <c r="A340" s="204"/>
      <c r="B340" s="12">
        <v>317</v>
      </c>
      <c r="C340" s="90">
        <v>42686</v>
      </c>
      <c r="D340" s="84" t="s">
        <v>34</v>
      </c>
      <c r="E340" s="84" t="s">
        <v>34</v>
      </c>
      <c r="F340" s="91"/>
      <c r="G340" s="85">
        <v>9</v>
      </c>
      <c r="H340" s="86">
        <f t="shared" si="205"/>
        <v>1.5</v>
      </c>
      <c r="I340" s="85">
        <f t="shared" si="199"/>
        <v>7.5</v>
      </c>
      <c r="J340" s="87">
        <f>IF(I340-8&lt;0,0,(I340-8))</f>
        <v>0</v>
      </c>
      <c r="K340" s="86">
        <f t="shared" si="200"/>
        <v>0</v>
      </c>
      <c r="L340" s="88">
        <f t="shared" si="201"/>
        <v>0</v>
      </c>
      <c r="M340" s="86">
        <f t="shared" si="202"/>
        <v>0</v>
      </c>
      <c r="N340" s="86"/>
      <c r="O340" s="86"/>
      <c r="P340" s="86"/>
      <c r="Q340" s="86"/>
      <c r="R340" s="86"/>
      <c r="S340" s="15"/>
      <c r="T340" s="15"/>
      <c r="U340" s="16" t="s">
        <v>396</v>
      </c>
      <c r="V340" s="51" t="e">
        <f>#REF!+M340</f>
        <v>#REF!</v>
      </c>
      <c r="W340" s="153" t="s">
        <v>271</v>
      </c>
    </row>
    <row r="341" spans="1:23" x14ac:dyDescent="0.3">
      <c r="A341" s="204"/>
      <c r="B341" s="12">
        <v>318</v>
      </c>
      <c r="C341" s="90">
        <v>42687</v>
      </c>
      <c r="D341" s="84">
        <v>0.46549768518518514</v>
      </c>
      <c r="E341" s="84">
        <v>0.93913194444444448</v>
      </c>
      <c r="F341" s="91">
        <f t="shared" si="203"/>
        <v>0.47363425925925934</v>
      </c>
      <c r="G341" s="85">
        <v>11.5</v>
      </c>
      <c r="H341" s="86">
        <f t="shared" si="205"/>
        <v>1.5</v>
      </c>
      <c r="I341" s="85">
        <f t="shared" si="199"/>
        <v>10</v>
      </c>
      <c r="J341" s="87">
        <f t="shared" si="168"/>
        <v>0</v>
      </c>
      <c r="K341" s="86">
        <f t="shared" si="200"/>
        <v>0</v>
      </c>
      <c r="L341" s="88">
        <f t="shared" si="201"/>
        <v>0</v>
      </c>
      <c r="M341" s="86">
        <f t="shared" si="202"/>
        <v>0</v>
      </c>
      <c r="N341" s="86"/>
      <c r="O341" s="86"/>
      <c r="P341" s="86"/>
      <c r="Q341" s="86"/>
      <c r="R341" s="86"/>
      <c r="S341" s="15"/>
      <c r="T341" s="15"/>
      <c r="U341" s="16"/>
      <c r="V341" s="15"/>
      <c r="W341" s="15"/>
    </row>
    <row r="342" spans="1:23" x14ac:dyDescent="0.3">
      <c r="A342" s="204"/>
      <c r="B342" s="12">
        <v>319</v>
      </c>
      <c r="C342" s="90">
        <v>42688</v>
      </c>
      <c r="D342" s="84">
        <v>0.4739814814814815</v>
      </c>
      <c r="E342" s="84" t="s">
        <v>34</v>
      </c>
      <c r="F342" s="91"/>
      <c r="G342" s="85">
        <v>10</v>
      </c>
      <c r="H342" s="86">
        <f t="shared" si="205"/>
        <v>1.5</v>
      </c>
      <c r="I342" s="85">
        <f t="shared" si="199"/>
        <v>8.5</v>
      </c>
      <c r="J342" s="87">
        <f t="shared" si="168"/>
        <v>0</v>
      </c>
      <c r="K342" s="86">
        <f t="shared" si="200"/>
        <v>0</v>
      </c>
      <c r="L342" s="88">
        <f t="shared" si="201"/>
        <v>0</v>
      </c>
      <c r="M342" s="86">
        <f t="shared" si="202"/>
        <v>0</v>
      </c>
      <c r="N342" s="86"/>
      <c r="O342" s="86"/>
      <c r="P342" s="86"/>
      <c r="Q342" s="86"/>
      <c r="R342" s="86"/>
      <c r="S342" s="15"/>
      <c r="T342" s="15"/>
      <c r="U342" s="16"/>
      <c r="V342" s="15"/>
      <c r="W342" s="15"/>
    </row>
    <row r="343" spans="1:23" x14ac:dyDescent="0.3">
      <c r="B343" s="12">
        <v>320</v>
      </c>
      <c r="C343" s="90">
        <v>42689</v>
      </c>
      <c r="D343" s="84" t="s">
        <v>34</v>
      </c>
      <c r="E343" s="84" t="s">
        <v>34</v>
      </c>
      <c r="F343" s="91"/>
      <c r="G343" s="85">
        <v>10</v>
      </c>
      <c r="H343" s="86">
        <f t="shared" si="205"/>
        <v>1.5</v>
      </c>
      <c r="I343" s="85">
        <f t="shared" si="199"/>
        <v>8.5</v>
      </c>
      <c r="J343" s="87">
        <f>IF(I343-8&lt;0,0,(I343-8))</f>
        <v>0.5</v>
      </c>
      <c r="K343" s="86">
        <f t="shared" si="200"/>
        <v>0.5</v>
      </c>
      <c r="L343" s="88">
        <f t="shared" si="201"/>
        <v>0</v>
      </c>
      <c r="M343" s="86">
        <f t="shared" si="202"/>
        <v>87</v>
      </c>
      <c r="N343" s="86"/>
      <c r="O343" s="86"/>
      <c r="P343" s="86"/>
      <c r="Q343" s="86"/>
      <c r="R343" s="86"/>
      <c r="S343" s="15" t="s">
        <v>394</v>
      </c>
      <c r="T343" s="51">
        <v>1129</v>
      </c>
      <c r="U343" s="16"/>
      <c r="V343" s="15"/>
      <c r="W343" s="15"/>
    </row>
    <row r="344" spans="1:23" x14ac:dyDescent="0.3">
      <c r="B344" s="12">
        <v>321</v>
      </c>
      <c r="C344" s="90">
        <v>42690</v>
      </c>
      <c r="D344" s="84" t="s">
        <v>34</v>
      </c>
      <c r="E344" s="84" t="s">
        <v>34</v>
      </c>
      <c r="F344" s="91"/>
      <c r="G344" s="85">
        <v>10</v>
      </c>
      <c r="H344" s="86">
        <f t="shared" si="205"/>
        <v>1.5</v>
      </c>
      <c r="I344" s="85">
        <f t="shared" si="199"/>
        <v>8.5</v>
      </c>
      <c r="J344" s="87">
        <f t="shared" si="168"/>
        <v>0</v>
      </c>
      <c r="K344" s="86">
        <f t="shared" si="200"/>
        <v>0</v>
      </c>
      <c r="L344" s="88">
        <f t="shared" si="201"/>
        <v>0</v>
      </c>
      <c r="M344" s="86">
        <f t="shared" si="202"/>
        <v>0</v>
      </c>
      <c r="N344" s="86">
        <v>2</v>
      </c>
      <c r="O344" s="86">
        <v>2</v>
      </c>
      <c r="P344" s="86">
        <f>IF(O344&gt;6,ROUND(N344*4/3*130+6*5/3*130+(O344-6)*8/3*130,0),ROUND(N344*4/3*130+O344*5/3*130,0))</f>
        <v>780</v>
      </c>
      <c r="Q344" s="86"/>
      <c r="R344" s="86"/>
      <c r="S344" s="15"/>
      <c r="T344" s="15"/>
      <c r="U344" s="16"/>
      <c r="V344" s="15"/>
      <c r="W344" s="15"/>
    </row>
    <row r="345" spans="1:23" x14ac:dyDescent="0.3">
      <c r="B345" s="12">
        <v>322</v>
      </c>
      <c r="C345" s="90">
        <v>42691</v>
      </c>
      <c r="D345" s="205" t="s">
        <v>35</v>
      </c>
      <c r="E345" s="206"/>
      <c r="F345" s="93"/>
      <c r="G345" s="85">
        <v>11</v>
      </c>
      <c r="H345" s="86">
        <f t="shared" si="205"/>
        <v>1.5</v>
      </c>
      <c r="I345" s="85">
        <f t="shared" si="199"/>
        <v>9.5</v>
      </c>
      <c r="J345" s="87">
        <f t="shared" si="168"/>
        <v>0</v>
      </c>
      <c r="K345" s="86">
        <f t="shared" si="200"/>
        <v>0</v>
      </c>
      <c r="L345" s="88">
        <f t="shared" si="201"/>
        <v>0</v>
      </c>
      <c r="M345" s="86">
        <f t="shared" si="202"/>
        <v>0</v>
      </c>
      <c r="N345" s="86">
        <v>2</v>
      </c>
      <c r="O345" s="86">
        <v>7.5</v>
      </c>
      <c r="P345" s="86">
        <f>IF(O345&gt;6,ROUND(N345*4/3*130+6*5/3*130+(O345-6)*8/3*130,0),ROUND(N345*4/3*130+O345*5/3*130,0))</f>
        <v>2167</v>
      </c>
      <c r="Q345" s="86"/>
      <c r="R345" s="86"/>
      <c r="S345" s="15"/>
      <c r="T345" s="15"/>
      <c r="U345" s="16"/>
      <c r="V345" s="15"/>
      <c r="W345" s="153"/>
    </row>
    <row r="346" spans="1:23" x14ac:dyDescent="0.3">
      <c r="B346" s="12"/>
      <c r="C346" s="17" t="s">
        <v>258</v>
      </c>
      <c r="D346" s="23"/>
      <c r="E346" s="24"/>
      <c r="F346" s="73"/>
      <c r="G346" s="20">
        <f>SUM(G329:G345)+SUM(G318:G328)</f>
        <v>264.5</v>
      </c>
      <c r="H346" s="20">
        <f t="shared" ref="H346:V346" si="206">SUM(H329:H345)+SUM(H318:H328)</f>
        <v>38</v>
      </c>
      <c r="I346" s="20">
        <f t="shared" si="206"/>
        <v>226.5</v>
      </c>
      <c r="J346" s="20">
        <f t="shared" si="206"/>
        <v>7</v>
      </c>
      <c r="K346" s="20">
        <f t="shared" si="206"/>
        <v>7</v>
      </c>
      <c r="L346" s="20">
        <f t="shared" si="206"/>
        <v>0</v>
      </c>
      <c r="M346" s="20">
        <f t="shared" si="206"/>
        <v>1214</v>
      </c>
      <c r="N346" s="20">
        <f t="shared" si="206"/>
        <v>4</v>
      </c>
      <c r="O346" s="20">
        <f t="shared" si="206"/>
        <v>9.5</v>
      </c>
      <c r="P346" s="20">
        <f t="shared" si="206"/>
        <v>2947</v>
      </c>
      <c r="Q346" s="20">
        <v>3</v>
      </c>
      <c r="R346" s="20">
        <f t="shared" si="206"/>
        <v>2362</v>
      </c>
      <c r="S346" s="20">
        <v>3</v>
      </c>
      <c r="T346" s="20">
        <f t="shared" si="206"/>
        <v>3557</v>
      </c>
      <c r="U346" s="20">
        <v>3</v>
      </c>
      <c r="V346" s="20">
        <v>3380</v>
      </c>
      <c r="W346" s="20" t="s">
        <v>278</v>
      </c>
    </row>
    <row r="347" spans="1:23" ht="32.4" x14ac:dyDescent="0.3">
      <c r="B347" s="111"/>
      <c r="C347" s="110" t="s">
        <v>430</v>
      </c>
      <c r="D347" s="23"/>
      <c r="E347" s="24"/>
      <c r="F347" s="73"/>
      <c r="G347" s="20">
        <f>G346-G324-G331-G343-G320-G327-G339</f>
        <v>202.5</v>
      </c>
      <c r="H347" s="20">
        <f t="shared" ref="H347:M347" si="207">H346-H324-H331-H343-H320-H327-H339</f>
        <v>29</v>
      </c>
      <c r="I347" s="20">
        <f t="shared" si="207"/>
        <v>173.5</v>
      </c>
      <c r="J347" s="20">
        <f t="shared" si="207"/>
        <v>2</v>
      </c>
      <c r="K347" s="20">
        <f t="shared" si="207"/>
        <v>2</v>
      </c>
      <c r="L347" s="20">
        <f t="shared" si="207"/>
        <v>0</v>
      </c>
      <c r="M347" s="20">
        <f t="shared" si="207"/>
        <v>347</v>
      </c>
      <c r="N347" s="20">
        <f t="shared" ref="N347:P347" si="208">N346</f>
        <v>4</v>
      </c>
      <c r="O347" s="20">
        <f t="shared" si="208"/>
        <v>9.5</v>
      </c>
      <c r="P347" s="20">
        <f t="shared" si="208"/>
        <v>2947</v>
      </c>
      <c r="Q347" s="20">
        <f t="shared" ref="Q347" si="209">Q346</f>
        <v>3</v>
      </c>
      <c r="R347" s="20">
        <f t="shared" ref="R347" si="210">R346</f>
        <v>2362</v>
      </c>
      <c r="S347" s="20">
        <f t="shared" ref="S347" si="211">S346</f>
        <v>3</v>
      </c>
      <c r="T347" s="20">
        <f t="shared" ref="T347" si="212">T346</f>
        <v>3557</v>
      </c>
      <c r="U347" s="20">
        <f t="shared" ref="U347" si="213">U346</f>
        <v>3</v>
      </c>
      <c r="V347" s="20">
        <f t="shared" ref="V347" si="214">V346</f>
        <v>3380</v>
      </c>
      <c r="W347" s="20"/>
    </row>
    <row r="348" spans="1:23" x14ac:dyDescent="0.3">
      <c r="B348" s="12">
        <v>323</v>
      </c>
      <c r="C348" s="13">
        <v>42692</v>
      </c>
      <c r="D348" s="34" t="s">
        <v>34</v>
      </c>
      <c r="E348" s="22">
        <v>0.92155092592592591</v>
      </c>
      <c r="F348" s="27"/>
      <c r="G348" s="68">
        <v>10</v>
      </c>
      <c r="H348" s="37">
        <f>IF(G348&gt;=9,1.5,0.5)</f>
        <v>1.5</v>
      </c>
      <c r="I348" s="15">
        <f t="shared" ref="I348:I360" si="215">IF((G348="？"),"?",(G348-H348))</f>
        <v>8.5</v>
      </c>
      <c r="J348" s="109">
        <f t="shared" si="168"/>
        <v>0</v>
      </c>
      <c r="K348" s="37">
        <f t="shared" ref="K348:K360" si="216">IF(2&lt;J348,2,J348)</f>
        <v>0</v>
      </c>
      <c r="L348" s="16">
        <f t="shared" ref="L348:L360" si="217">J348-K348</f>
        <v>0</v>
      </c>
      <c r="M348" s="37">
        <f t="shared" ref="M348:M360" si="218">IF(K348="?",0,ROUND(130*4/3*K348+130*5/3*L348,0))</f>
        <v>0</v>
      </c>
      <c r="N348" s="37"/>
      <c r="O348" s="37"/>
      <c r="P348" s="37"/>
      <c r="Q348" s="37"/>
      <c r="R348" s="37"/>
      <c r="S348" s="15"/>
      <c r="T348" s="15"/>
      <c r="U348" s="16"/>
      <c r="V348" s="15"/>
      <c r="W348" s="15"/>
    </row>
    <row r="349" spans="1:23" x14ac:dyDescent="0.3">
      <c r="B349" s="12">
        <v>324</v>
      </c>
      <c r="C349" s="13">
        <v>42693</v>
      </c>
      <c r="D349" s="34" t="s">
        <v>34</v>
      </c>
      <c r="E349" s="34" t="s">
        <v>34</v>
      </c>
      <c r="F349" s="27"/>
      <c r="G349" s="68">
        <v>9</v>
      </c>
      <c r="H349" s="37">
        <f t="shared" ref="H349:H374" si="219">IF(G349&gt;=9,1.5,0.5)</f>
        <v>1.5</v>
      </c>
      <c r="I349" s="15">
        <f t="shared" si="215"/>
        <v>7.5</v>
      </c>
      <c r="J349" s="109">
        <f t="shared" si="168"/>
        <v>0</v>
      </c>
      <c r="K349" s="37">
        <f t="shared" si="216"/>
        <v>0</v>
      </c>
      <c r="L349" s="16">
        <f t="shared" si="217"/>
        <v>0</v>
      </c>
      <c r="M349" s="37">
        <f t="shared" si="218"/>
        <v>0</v>
      </c>
      <c r="N349" s="37"/>
      <c r="O349" s="37"/>
      <c r="P349" s="37"/>
      <c r="Q349" s="37"/>
      <c r="R349" s="37"/>
      <c r="S349" s="15"/>
      <c r="T349" s="15"/>
      <c r="U349" s="16"/>
      <c r="V349" s="15"/>
      <c r="W349" s="15"/>
    </row>
    <row r="350" spans="1:23" x14ac:dyDescent="0.3">
      <c r="B350" s="12">
        <v>325</v>
      </c>
      <c r="C350" s="13">
        <v>42694</v>
      </c>
      <c r="D350" s="34" t="s">
        <v>34</v>
      </c>
      <c r="E350" s="34" t="s">
        <v>34</v>
      </c>
      <c r="F350" s="27"/>
      <c r="G350" s="68">
        <v>9</v>
      </c>
      <c r="H350" s="37">
        <f t="shared" si="219"/>
        <v>1.5</v>
      </c>
      <c r="I350" s="15">
        <f t="shared" si="215"/>
        <v>7.5</v>
      </c>
      <c r="J350" s="109">
        <f t="shared" si="168"/>
        <v>0</v>
      </c>
      <c r="K350" s="37">
        <f t="shared" si="216"/>
        <v>0</v>
      </c>
      <c r="L350" s="16">
        <f t="shared" si="217"/>
        <v>0</v>
      </c>
      <c r="M350" s="37">
        <f t="shared" si="218"/>
        <v>0</v>
      </c>
      <c r="N350" s="37"/>
      <c r="O350" s="37"/>
      <c r="P350" s="37"/>
      <c r="Q350" s="37"/>
      <c r="R350" s="37"/>
      <c r="S350" s="15"/>
      <c r="T350" s="15"/>
      <c r="U350" s="16"/>
      <c r="V350" s="15"/>
      <c r="W350" s="15"/>
    </row>
    <row r="351" spans="1:23" x14ac:dyDescent="0.3">
      <c r="B351" s="12">
        <v>326</v>
      </c>
      <c r="C351" s="13">
        <v>42695</v>
      </c>
      <c r="D351" s="196" t="s">
        <v>35</v>
      </c>
      <c r="E351" s="197"/>
      <c r="F351" s="35"/>
      <c r="G351" s="68"/>
      <c r="H351" s="37"/>
      <c r="I351" s="15"/>
      <c r="J351" s="109">
        <f t="shared" ref="J351:J416" si="220">IF(I351-10&lt;0,0,(I351-10))</f>
        <v>0</v>
      </c>
      <c r="K351" s="37"/>
      <c r="L351" s="16"/>
      <c r="M351" s="37">
        <f t="shared" si="218"/>
        <v>0</v>
      </c>
      <c r="N351" s="37"/>
      <c r="O351" s="37"/>
      <c r="P351" s="37"/>
      <c r="Q351" s="37"/>
      <c r="R351" s="37"/>
      <c r="S351" s="15"/>
      <c r="T351" s="15"/>
      <c r="U351" s="16"/>
      <c r="V351" s="15"/>
      <c r="W351" s="15"/>
    </row>
    <row r="352" spans="1:23" x14ac:dyDescent="0.3">
      <c r="B352" s="12">
        <v>327</v>
      </c>
      <c r="C352" s="13">
        <v>42696</v>
      </c>
      <c r="D352" s="34" t="s">
        <v>34</v>
      </c>
      <c r="E352" s="34" t="s">
        <v>34</v>
      </c>
      <c r="F352" s="27"/>
      <c r="G352" s="68">
        <v>10</v>
      </c>
      <c r="H352" s="37">
        <f t="shared" si="219"/>
        <v>1.5</v>
      </c>
      <c r="I352" s="15">
        <f t="shared" si="215"/>
        <v>8.5</v>
      </c>
      <c r="J352" s="109">
        <f t="shared" si="220"/>
        <v>0</v>
      </c>
      <c r="K352" s="37">
        <f t="shared" si="216"/>
        <v>0</v>
      </c>
      <c r="L352" s="16">
        <f t="shared" si="217"/>
        <v>0</v>
      </c>
      <c r="M352" s="37">
        <f t="shared" si="218"/>
        <v>0</v>
      </c>
      <c r="N352" s="37"/>
      <c r="O352" s="37"/>
      <c r="P352" s="37"/>
      <c r="Q352" s="37"/>
      <c r="R352" s="37"/>
      <c r="S352" s="15"/>
      <c r="T352" s="15"/>
      <c r="U352" s="16"/>
      <c r="V352" s="15"/>
      <c r="W352" s="15"/>
    </row>
    <row r="353" spans="1:23" x14ac:dyDescent="0.3">
      <c r="B353" s="12">
        <v>328</v>
      </c>
      <c r="C353" s="13">
        <v>42697</v>
      </c>
      <c r="D353" s="32" t="s">
        <v>72</v>
      </c>
      <c r="E353" s="32" t="s">
        <v>89</v>
      </c>
      <c r="F353" s="27"/>
      <c r="G353" s="15">
        <v>9</v>
      </c>
      <c r="H353" s="37">
        <f t="shared" si="219"/>
        <v>1.5</v>
      </c>
      <c r="I353" s="15">
        <f t="shared" si="215"/>
        <v>7.5</v>
      </c>
      <c r="J353" s="109">
        <f t="shared" si="220"/>
        <v>0</v>
      </c>
      <c r="K353" s="37">
        <f t="shared" si="216"/>
        <v>0</v>
      </c>
      <c r="L353" s="16">
        <f t="shared" si="217"/>
        <v>0</v>
      </c>
      <c r="M353" s="37">
        <f t="shared" si="218"/>
        <v>0</v>
      </c>
      <c r="N353" s="37"/>
      <c r="O353" s="37"/>
      <c r="P353" s="37"/>
      <c r="Q353" s="37"/>
      <c r="R353" s="37"/>
      <c r="S353" s="15"/>
      <c r="T353" s="15"/>
      <c r="U353" s="16"/>
      <c r="V353" s="15"/>
      <c r="W353" s="15" t="s">
        <v>87</v>
      </c>
    </row>
    <row r="354" spans="1:23" x14ac:dyDescent="0.3">
      <c r="B354" s="12">
        <v>329</v>
      </c>
      <c r="C354" s="13">
        <v>42698</v>
      </c>
      <c r="D354" s="196" t="s">
        <v>35</v>
      </c>
      <c r="E354" s="197"/>
      <c r="F354" s="35"/>
      <c r="G354" s="15"/>
      <c r="H354" s="37"/>
      <c r="I354" s="15"/>
      <c r="J354" s="109"/>
      <c r="K354" s="37"/>
      <c r="L354" s="16"/>
      <c r="M354" s="37"/>
      <c r="N354" s="37"/>
      <c r="O354" s="37"/>
      <c r="P354" s="37"/>
      <c r="Q354" s="37"/>
      <c r="R354" s="37"/>
      <c r="S354" s="15"/>
      <c r="T354" s="15"/>
      <c r="U354" s="16"/>
      <c r="V354" s="15"/>
      <c r="W354" s="153"/>
    </row>
    <row r="355" spans="1:23" x14ac:dyDescent="0.3">
      <c r="B355" s="12">
        <v>330</v>
      </c>
      <c r="C355" s="13">
        <v>42699</v>
      </c>
      <c r="D355" s="196" t="s">
        <v>35</v>
      </c>
      <c r="E355" s="197"/>
      <c r="F355" s="35"/>
      <c r="G355" s="15">
        <v>8</v>
      </c>
      <c r="H355" s="37">
        <f t="shared" si="219"/>
        <v>0.5</v>
      </c>
      <c r="I355" s="15">
        <f t="shared" ref="I355" si="221">IF((G355="？"),"?",(G355-H355))</f>
        <v>7.5</v>
      </c>
      <c r="J355" s="109">
        <f t="shared" si="220"/>
        <v>0</v>
      </c>
      <c r="K355" s="37">
        <f t="shared" ref="K355" si="222">IF(2&lt;J355,2,J355)</f>
        <v>0</v>
      </c>
      <c r="L355" s="16">
        <f t="shared" ref="L355" si="223">J355-K355</f>
        <v>0</v>
      </c>
      <c r="M355" s="37">
        <f t="shared" si="218"/>
        <v>0</v>
      </c>
      <c r="N355" s="37"/>
      <c r="O355" s="37"/>
      <c r="P355" s="37"/>
      <c r="Q355" s="37"/>
      <c r="R355" s="37"/>
      <c r="S355" s="15"/>
      <c r="T355" s="15"/>
      <c r="U355" s="16"/>
      <c r="V355" s="15"/>
      <c r="W355" s="153"/>
    </row>
    <row r="356" spans="1:23" x14ac:dyDescent="0.3">
      <c r="B356" s="12">
        <v>331</v>
      </c>
      <c r="C356" s="13">
        <v>42700</v>
      </c>
      <c r="D356" s="22">
        <v>0.46008101851851851</v>
      </c>
      <c r="E356" s="34" t="s">
        <v>34</v>
      </c>
      <c r="F356" s="27"/>
      <c r="G356" s="15">
        <v>11</v>
      </c>
      <c r="H356" s="37">
        <f t="shared" si="219"/>
        <v>1.5</v>
      </c>
      <c r="I356" s="15">
        <f t="shared" si="215"/>
        <v>9.5</v>
      </c>
      <c r="J356" s="109">
        <f t="shared" si="220"/>
        <v>0</v>
      </c>
      <c r="K356" s="37">
        <f t="shared" si="216"/>
        <v>0</v>
      </c>
      <c r="L356" s="16">
        <f t="shared" si="217"/>
        <v>0</v>
      </c>
      <c r="M356" s="37">
        <f t="shared" si="218"/>
        <v>0</v>
      </c>
      <c r="N356" s="37"/>
      <c r="O356" s="37"/>
      <c r="P356" s="37"/>
      <c r="Q356" s="37"/>
      <c r="R356" s="37"/>
      <c r="S356" s="15"/>
      <c r="T356" s="15"/>
      <c r="U356" s="16"/>
      <c r="V356" s="15"/>
      <c r="W356" s="15"/>
    </row>
    <row r="357" spans="1:23" x14ac:dyDescent="0.3">
      <c r="B357" s="12">
        <v>332</v>
      </c>
      <c r="C357" s="13">
        <v>42701</v>
      </c>
      <c r="D357" s="22">
        <v>0.48092592592592592</v>
      </c>
      <c r="E357" s="22">
        <v>0.87079861111111112</v>
      </c>
      <c r="F357" s="27">
        <f t="shared" ref="F357:F360" si="224">IF(OR(E357="無打卡資料",D357="無打卡資料"),"?",(E357-D357))</f>
        <v>0.3898726851851852</v>
      </c>
      <c r="G357" s="15">
        <v>9.5</v>
      </c>
      <c r="H357" s="37">
        <f t="shared" si="219"/>
        <v>1.5</v>
      </c>
      <c r="I357" s="15">
        <f t="shared" si="215"/>
        <v>8</v>
      </c>
      <c r="J357" s="109">
        <f t="shared" si="220"/>
        <v>0</v>
      </c>
      <c r="K357" s="37">
        <f t="shared" si="216"/>
        <v>0</v>
      </c>
      <c r="L357" s="16">
        <f t="shared" si="217"/>
        <v>0</v>
      </c>
      <c r="M357" s="37">
        <f t="shared" si="218"/>
        <v>0</v>
      </c>
      <c r="N357" s="37"/>
      <c r="O357" s="37"/>
      <c r="P357" s="37"/>
      <c r="Q357" s="37"/>
      <c r="R357" s="37"/>
      <c r="S357" s="15"/>
      <c r="T357" s="15"/>
      <c r="U357" s="16"/>
      <c r="V357" s="15"/>
      <c r="W357" s="15"/>
    </row>
    <row r="358" spans="1:23" x14ac:dyDescent="0.3">
      <c r="B358" s="12">
        <v>333</v>
      </c>
      <c r="C358" s="13">
        <v>42702</v>
      </c>
      <c r="D358" s="196" t="s">
        <v>35</v>
      </c>
      <c r="E358" s="197"/>
      <c r="F358" s="35"/>
      <c r="G358" s="15"/>
      <c r="H358" s="37"/>
      <c r="I358" s="15"/>
      <c r="J358" s="109">
        <f t="shared" si="220"/>
        <v>0</v>
      </c>
      <c r="K358" s="37"/>
      <c r="L358" s="16"/>
      <c r="M358" s="37">
        <f t="shared" si="218"/>
        <v>0</v>
      </c>
      <c r="N358" s="37"/>
      <c r="O358" s="37"/>
      <c r="P358" s="37"/>
      <c r="Q358" s="37"/>
      <c r="R358" s="37"/>
      <c r="S358" s="15"/>
      <c r="T358" s="15"/>
      <c r="U358" s="16"/>
      <c r="V358" s="15"/>
      <c r="W358" s="15"/>
    </row>
    <row r="359" spans="1:23" x14ac:dyDescent="0.3">
      <c r="B359" s="12">
        <v>334</v>
      </c>
      <c r="C359" s="13">
        <v>42703</v>
      </c>
      <c r="D359" s="22">
        <v>0.46945601851851854</v>
      </c>
      <c r="E359" s="22">
        <v>0.89928240740740739</v>
      </c>
      <c r="F359" s="27">
        <f t="shared" si="224"/>
        <v>0.42982638888888886</v>
      </c>
      <c r="G359" s="15">
        <v>10.5</v>
      </c>
      <c r="H359" s="37">
        <f t="shared" si="219"/>
        <v>1.5</v>
      </c>
      <c r="I359" s="15">
        <f t="shared" si="215"/>
        <v>9</v>
      </c>
      <c r="J359" s="109">
        <f t="shared" si="220"/>
        <v>0</v>
      </c>
      <c r="K359" s="37">
        <f t="shared" si="216"/>
        <v>0</v>
      </c>
      <c r="L359" s="16">
        <f t="shared" si="217"/>
        <v>0</v>
      </c>
      <c r="M359" s="37">
        <f t="shared" si="218"/>
        <v>0</v>
      </c>
      <c r="N359" s="37"/>
      <c r="O359" s="37"/>
      <c r="P359" s="37"/>
      <c r="Q359" s="37"/>
      <c r="R359" s="37"/>
      <c r="S359" s="15"/>
      <c r="T359" s="15"/>
      <c r="U359" s="16"/>
      <c r="V359" s="15"/>
      <c r="W359" s="15"/>
    </row>
    <row r="360" spans="1:23" x14ac:dyDescent="0.3">
      <c r="B360" s="12">
        <v>335</v>
      </c>
      <c r="C360" s="13">
        <v>42704</v>
      </c>
      <c r="D360" s="22">
        <v>0.47289351851851852</v>
      </c>
      <c r="E360" s="22">
        <v>0.91033564814814805</v>
      </c>
      <c r="F360" s="27">
        <f t="shared" si="224"/>
        <v>0.43744212962962953</v>
      </c>
      <c r="G360" s="15">
        <v>10.5</v>
      </c>
      <c r="H360" s="37">
        <f t="shared" si="219"/>
        <v>1.5</v>
      </c>
      <c r="I360" s="15">
        <f t="shared" si="215"/>
        <v>9</v>
      </c>
      <c r="J360" s="109">
        <f t="shared" si="220"/>
        <v>0</v>
      </c>
      <c r="K360" s="37">
        <f t="shared" si="216"/>
        <v>0</v>
      </c>
      <c r="L360" s="16">
        <f t="shared" si="217"/>
        <v>0</v>
      </c>
      <c r="M360" s="37">
        <f t="shared" si="218"/>
        <v>0</v>
      </c>
      <c r="N360" s="37"/>
      <c r="O360" s="37"/>
      <c r="P360" s="37"/>
      <c r="Q360" s="37"/>
      <c r="R360" s="37"/>
      <c r="S360" s="15"/>
      <c r="T360" s="15"/>
      <c r="U360" s="16"/>
      <c r="V360" s="15"/>
      <c r="W360" s="15"/>
    </row>
    <row r="361" spans="1:23" x14ac:dyDescent="0.3">
      <c r="A361" s="25" t="s">
        <v>353</v>
      </c>
      <c r="B361" s="12">
        <v>336</v>
      </c>
      <c r="C361" s="13">
        <v>42705</v>
      </c>
      <c r="D361" s="196" t="s">
        <v>272</v>
      </c>
      <c r="E361" s="197"/>
      <c r="F361" s="27"/>
      <c r="G361" s="68"/>
      <c r="H361" s="37"/>
      <c r="I361" s="15"/>
      <c r="J361" s="109"/>
      <c r="K361" s="37"/>
      <c r="L361" s="16"/>
      <c r="M361" s="37"/>
      <c r="N361" s="37"/>
      <c r="O361" s="37"/>
      <c r="P361" s="37"/>
      <c r="Q361" s="37"/>
      <c r="R361" s="37"/>
      <c r="S361" s="15"/>
      <c r="T361" s="15"/>
      <c r="U361" s="16"/>
      <c r="V361" s="15"/>
      <c r="W361" s="15"/>
    </row>
    <row r="362" spans="1:23" x14ac:dyDescent="0.3">
      <c r="A362" s="7" t="s">
        <v>94</v>
      </c>
      <c r="B362" s="12">
        <v>337</v>
      </c>
      <c r="C362" s="13">
        <v>42706</v>
      </c>
      <c r="D362" s="22">
        <v>0.5904166666666667</v>
      </c>
      <c r="E362" s="22">
        <v>0.92701388888888892</v>
      </c>
      <c r="F362" s="27">
        <f t="shared" ref="F362:F363" si="225">IF(OR(E362="無打卡資料",D362="無打卡資料"),"?",(E362-D362))</f>
        <v>0.33659722222222221</v>
      </c>
      <c r="G362" s="68">
        <v>8</v>
      </c>
      <c r="H362" s="37">
        <f t="shared" si="219"/>
        <v>0.5</v>
      </c>
      <c r="I362" s="15">
        <f t="shared" ref="I362:I374" si="226">IF((G362="？"),"?",(G362-H362))</f>
        <v>7.5</v>
      </c>
      <c r="J362" s="109">
        <f t="shared" si="220"/>
        <v>0</v>
      </c>
      <c r="K362" s="37">
        <f t="shared" ref="K362:K374" si="227">IF(2&lt;J362,2,J362)</f>
        <v>0</v>
      </c>
      <c r="L362" s="16">
        <f t="shared" ref="L362:L374" si="228">J362-K362</f>
        <v>0</v>
      </c>
      <c r="M362" s="37">
        <f t="shared" ref="M362:M374" si="229">IF(K362="?",0,ROUND(128*4/3*K362+128*5/3*L362,0))</f>
        <v>0</v>
      </c>
      <c r="N362" s="37"/>
      <c r="O362" s="37"/>
      <c r="P362" s="37"/>
      <c r="Q362" s="37"/>
      <c r="R362" s="37"/>
      <c r="S362" s="15"/>
      <c r="T362" s="15"/>
      <c r="U362" s="16"/>
      <c r="V362" s="15"/>
      <c r="W362" s="15"/>
    </row>
    <row r="363" spans="1:23" x14ac:dyDescent="0.3">
      <c r="A363" s="7" t="s">
        <v>95</v>
      </c>
      <c r="B363" s="12">
        <v>338</v>
      </c>
      <c r="C363" s="13">
        <v>42707</v>
      </c>
      <c r="D363" s="22">
        <v>0.47358796296296296</v>
      </c>
      <c r="E363" s="22">
        <v>0.8806018518518518</v>
      </c>
      <c r="F363" s="27">
        <f t="shared" si="225"/>
        <v>0.40701388888888884</v>
      </c>
      <c r="G363" s="68">
        <v>10</v>
      </c>
      <c r="H363" s="37">
        <f t="shared" si="219"/>
        <v>1.5</v>
      </c>
      <c r="I363" s="15">
        <f t="shared" si="226"/>
        <v>8.5</v>
      </c>
      <c r="J363" s="109">
        <f t="shared" si="220"/>
        <v>0</v>
      </c>
      <c r="K363" s="37">
        <f t="shared" si="227"/>
        <v>0</v>
      </c>
      <c r="L363" s="16">
        <f t="shared" si="228"/>
        <v>0</v>
      </c>
      <c r="M363" s="37">
        <f t="shared" si="229"/>
        <v>0</v>
      </c>
      <c r="N363" s="37"/>
      <c r="O363" s="37"/>
      <c r="P363" s="37"/>
      <c r="Q363" s="37"/>
      <c r="R363" s="37"/>
      <c r="S363" s="15"/>
      <c r="T363" s="15"/>
      <c r="U363" s="16"/>
      <c r="V363" s="15"/>
      <c r="W363" s="15"/>
    </row>
    <row r="364" spans="1:23" x14ac:dyDescent="0.3">
      <c r="A364" s="7" t="s">
        <v>96</v>
      </c>
      <c r="B364" s="12">
        <v>339</v>
      </c>
      <c r="C364" s="13">
        <v>42708</v>
      </c>
      <c r="D364" s="34" t="s">
        <v>34</v>
      </c>
      <c r="E364" s="34" t="s">
        <v>34</v>
      </c>
      <c r="F364" s="27"/>
      <c r="G364" s="68">
        <v>10</v>
      </c>
      <c r="H364" s="37">
        <f t="shared" si="219"/>
        <v>1.5</v>
      </c>
      <c r="I364" s="15">
        <f t="shared" si="226"/>
        <v>8.5</v>
      </c>
      <c r="J364" s="109">
        <f>IF(I364-8&lt;0,0,(I364-8))</f>
        <v>0.5</v>
      </c>
      <c r="K364" s="37">
        <f t="shared" si="227"/>
        <v>0.5</v>
      </c>
      <c r="L364" s="16">
        <f t="shared" si="228"/>
        <v>0</v>
      </c>
      <c r="M364" s="37">
        <f t="shared" si="229"/>
        <v>85</v>
      </c>
      <c r="N364" s="37"/>
      <c r="O364" s="37"/>
      <c r="P364" s="37"/>
      <c r="Q364" s="37" t="s">
        <v>394</v>
      </c>
      <c r="R364" s="37">
        <f>IF(I364&gt;8,ROUND(2*1/3*128+6*2/3*128+(I364-8)*5/3*128,0),ROUND(2*1/3*128+(I364-2)*2/3*128,0))</f>
        <v>704</v>
      </c>
      <c r="S364" s="15"/>
      <c r="T364" s="15"/>
      <c r="U364" s="16"/>
      <c r="V364" s="15"/>
      <c r="W364" s="15"/>
    </row>
    <row r="365" spans="1:23" x14ac:dyDescent="0.3">
      <c r="A365" s="7" t="s">
        <v>97</v>
      </c>
      <c r="B365" s="12">
        <v>340</v>
      </c>
      <c r="C365" s="13">
        <v>42709</v>
      </c>
      <c r="D365" s="34" t="s">
        <v>34</v>
      </c>
      <c r="E365" s="22">
        <v>0.9164930555555556</v>
      </c>
      <c r="F365" s="27"/>
      <c r="G365" s="68">
        <v>10</v>
      </c>
      <c r="H365" s="37">
        <f t="shared" si="219"/>
        <v>1.5</v>
      </c>
      <c r="I365" s="15">
        <f t="shared" si="226"/>
        <v>8.5</v>
      </c>
      <c r="J365" s="109">
        <f t="shared" si="220"/>
        <v>0</v>
      </c>
      <c r="K365" s="37">
        <f t="shared" si="227"/>
        <v>0</v>
      </c>
      <c r="L365" s="16">
        <f t="shared" si="228"/>
        <v>0</v>
      </c>
      <c r="M365" s="37">
        <f t="shared" si="229"/>
        <v>0</v>
      </c>
      <c r="N365" s="37"/>
      <c r="O365" s="37"/>
      <c r="P365" s="37"/>
      <c r="Q365" s="37"/>
      <c r="R365" s="37"/>
      <c r="S365" s="15"/>
      <c r="T365" s="15"/>
      <c r="U365" s="16"/>
      <c r="V365" s="15"/>
      <c r="W365" s="15"/>
    </row>
    <row r="366" spans="1:23" x14ac:dyDescent="0.3">
      <c r="A366" s="7" t="s">
        <v>98</v>
      </c>
      <c r="B366" s="12">
        <v>341</v>
      </c>
      <c r="C366" s="13">
        <v>42710</v>
      </c>
      <c r="D366" s="34" t="s">
        <v>34</v>
      </c>
      <c r="E366" s="22">
        <v>0.8744791666666667</v>
      </c>
      <c r="F366" s="27"/>
      <c r="G366" s="68">
        <v>9</v>
      </c>
      <c r="H366" s="37">
        <f t="shared" si="219"/>
        <v>1.5</v>
      </c>
      <c r="I366" s="15">
        <f t="shared" si="226"/>
        <v>7.5</v>
      </c>
      <c r="J366" s="109">
        <f t="shared" si="220"/>
        <v>0</v>
      </c>
      <c r="K366" s="37">
        <f t="shared" si="227"/>
        <v>0</v>
      </c>
      <c r="L366" s="16">
        <f t="shared" si="228"/>
        <v>0</v>
      </c>
      <c r="M366" s="37">
        <f t="shared" si="229"/>
        <v>0</v>
      </c>
      <c r="N366" s="37"/>
      <c r="O366" s="37"/>
      <c r="P366" s="37"/>
      <c r="Q366" s="37"/>
      <c r="R366" s="37"/>
      <c r="S366" s="15"/>
      <c r="T366" s="15"/>
      <c r="U366" s="16"/>
      <c r="V366" s="15"/>
      <c r="W366" s="15"/>
    </row>
    <row r="367" spans="1:23" x14ac:dyDescent="0.3">
      <c r="A367" s="80"/>
      <c r="B367" s="12">
        <v>342</v>
      </c>
      <c r="C367" s="13">
        <v>42711</v>
      </c>
      <c r="D367" s="34" t="s">
        <v>34</v>
      </c>
      <c r="E367" s="22">
        <v>0.87715277777777778</v>
      </c>
      <c r="F367" s="27"/>
      <c r="G367" s="68">
        <v>9</v>
      </c>
      <c r="H367" s="37">
        <f t="shared" si="219"/>
        <v>1.5</v>
      </c>
      <c r="I367" s="15">
        <f t="shared" si="226"/>
        <v>7.5</v>
      </c>
      <c r="J367" s="109">
        <f t="shared" si="220"/>
        <v>0</v>
      </c>
      <c r="K367" s="37">
        <f t="shared" si="227"/>
        <v>0</v>
      </c>
      <c r="L367" s="16">
        <f t="shared" si="228"/>
        <v>0</v>
      </c>
      <c r="M367" s="37">
        <f t="shared" si="229"/>
        <v>0</v>
      </c>
      <c r="N367" s="37"/>
      <c r="O367" s="37"/>
      <c r="P367" s="37"/>
      <c r="Q367" s="37"/>
      <c r="R367" s="37"/>
      <c r="S367" s="15"/>
      <c r="T367" s="15"/>
      <c r="U367" s="16"/>
      <c r="V367" s="15"/>
      <c r="W367" s="15"/>
    </row>
    <row r="368" spans="1:23" x14ac:dyDescent="0.3">
      <c r="A368" s="80"/>
      <c r="B368" s="12">
        <v>343</v>
      </c>
      <c r="C368" s="13">
        <v>42712</v>
      </c>
      <c r="D368" s="34" t="s">
        <v>34</v>
      </c>
      <c r="E368" s="34" t="s">
        <v>34</v>
      </c>
      <c r="F368" s="27"/>
      <c r="G368" s="68">
        <v>9</v>
      </c>
      <c r="H368" s="37">
        <f t="shared" si="219"/>
        <v>1.5</v>
      </c>
      <c r="I368" s="15">
        <f t="shared" si="226"/>
        <v>7.5</v>
      </c>
      <c r="J368" s="109">
        <f>IF(I368-8&lt;0,0,(I368-8))</f>
        <v>0</v>
      </c>
      <c r="K368" s="37">
        <f t="shared" si="227"/>
        <v>0</v>
      </c>
      <c r="L368" s="16">
        <f t="shared" si="228"/>
        <v>0</v>
      </c>
      <c r="M368" s="37">
        <f t="shared" si="229"/>
        <v>0</v>
      </c>
      <c r="N368" s="37"/>
      <c r="O368" s="37"/>
      <c r="P368" s="37"/>
      <c r="Q368" s="37"/>
      <c r="R368" s="37"/>
      <c r="S368" s="15" t="s">
        <v>394</v>
      </c>
      <c r="T368" s="51">
        <v>1028</v>
      </c>
      <c r="U368" s="16"/>
      <c r="V368" s="15"/>
      <c r="W368" s="15"/>
    </row>
    <row r="369" spans="1:23" x14ac:dyDescent="0.3">
      <c r="A369" s="80"/>
      <c r="B369" s="12">
        <v>344</v>
      </c>
      <c r="C369" s="13">
        <v>42713</v>
      </c>
      <c r="D369" s="34" t="s">
        <v>34</v>
      </c>
      <c r="E369" s="22">
        <v>0.89266203703703706</v>
      </c>
      <c r="F369" s="27"/>
      <c r="G369" s="68">
        <v>9</v>
      </c>
      <c r="H369" s="37">
        <f t="shared" si="219"/>
        <v>1.5</v>
      </c>
      <c r="I369" s="15">
        <f t="shared" si="226"/>
        <v>7.5</v>
      </c>
      <c r="J369" s="109">
        <f t="shared" si="220"/>
        <v>0</v>
      </c>
      <c r="K369" s="37">
        <f t="shared" si="227"/>
        <v>0</v>
      </c>
      <c r="L369" s="16">
        <f t="shared" si="228"/>
        <v>0</v>
      </c>
      <c r="M369" s="37">
        <f t="shared" si="229"/>
        <v>0</v>
      </c>
      <c r="N369" s="37"/>
      <c r="O369" s="37"/>
      <c r="P369" s="37"/>
      <c r="Q369" s="37"/>
      <c r="R369" s="37"/>
      <c r="S369" s="15"/>
      <c r="T369" s="15"/>
      <c r="U369" s="16"/>
      <c r="V369" s="15"/>
      <c r="W369" s="15"/>
    </row>
    <row r="370" spans="1:23" x14ac:dyDescent="0.3">
      <c r="A370" s="80"/>
      <c r="B370" s="12">
        <v>345</v>
      </c>
      <c r="C370" s="13">
        <v>42714</v>
      </c>
      <c r="D370" s="34" t="s">
        <v>34</v>
      </c>
      <c r="E370" s="22">
        <v>0.87608796296296287</v>
      </c>
      <c r="F370" s="27"/>
      <c r="G370" s="68">
        <v>10</v>
      </c>
      <c r="H370" s="37">
        <f t="shared" si="219"/>
        <v>1.5</v>
      </c>
      <c r="I370" s="15">
        <f t="shared" si="226"/>
        <v>8.5</v>
      </c>
      <c r="J370" s="109">
        <f t="shared" si="220"/>
        <v>0</v>
      </c>
      <c r="K370" s="37">
        <f t="shared" si="227"/>
        <v>0</v>
      </c>
      <c r="L370" s="16">
        <f t="shared" si="228"/>
        <v>0</v>
      </c>
      <c r="M370" s="37">
        <f t="shared" si="229"/>
        <v>0</v>
      </c>
      <c r="N370" s="37"/>
      <c r="O370" s="37"/>
      <c r="P370" s="37"/>
      <c r="Q370" s="37"/>
      <c r="R370" s="37"/>
      <c r="S370" s="15"/>
      <c r="T370" s="15"/>
      <c r="U370" s="16"/>
      <c r="V370" s="15"/>
      <c r="W370" s="15"/>
    </row>
    <row r="371" spans="1:23" x14ac:dyDescent="0.3">
      <c r="A371" s="80"/>
      <c r="B371" s="12">
        <v>346</v>
      </c>
      <c r="C371" s="13">
        <v>42715</v>
      </c>
      <c r="D371" s="34" t="s">
        <v>34</v>
      </c>
      <c r="E371" s="34" t="s">
        <v>34</v>
      </c>
      <c r="F371" s="27"/>
      <c r="G371" s="68">
        <v>8</v>
      </c>
      <c r="H371" s="37">
        <f t="shared" si="219"/>
        <v>0.5</v>
      </c>
      <c r="I371" s="15">
        <f t="shared" si="226"/>
        <v>7.5</v>
      </c>
      <c r="J371" s="109">
        <f>IF(I371-8&lt;0,0,(I371-8))</f>
        <v>0</v>
      </c>
      <c r="K371" s="37">
        <f t="shared" si="227"/>
        <v>0</v>
      </c>
      <c r="L371" s="16">
        <f t="shared" si="228"/>
        <v>0</v>
      </c>
      <c r="M371" s="37">
        <f t="shared" si="229"/>
        <v>0</v>
      </c>
      <c r="N371" s="37"/>
      <c r="O371" s="37"/>
      <c r="P371" s="37"/>
      <c r="Q371" s="37" t="s">
        <v>437</v>
      </c>
      <c r="R371" s="37">
        <f>IF(I371&gt;8,ROUND(2*1/3*128+6*2/3*128+(I371-8)*5/3*128,0),ROUND(2*1/3*128+(I371-2)*2/3*128,0))</f>
        <v>555</v>
      </c>
      <c r="S371" s="15"/>
      <c r="T371" s="15"/>
      <c r="U371" s="16"/>
      <c r="V371" s="15"/>
      <c r="W371" s="15"/>
    </row>
    <row r="372" spans="1:23" x14ac:dyDescent="0.3">
      <c r="A372" s="80"/>
      <c r="B372" s="12">
        <v>347</v>
      </c>
      <c r="C372" s="13">
        <v>42716</v>
      </c>
      <c r="D372" s="34" t="s">
        <v>34</v>
      </c>
      <c r="E372" s="22">
        <v>0.88025462962962964</v>
      </c>
      <c r="F372" s="27"/>
      <c r="G372" s="68">
        <v>9</v>
      </c>
      <c r="H372" s="37">
        <f t="shared" si="219"/>
        <v>1.5</v>
      </c>
      <c r="I372" s="15">
        <f t="shared" si="226"/>
        <v>7.5</v>
      </c>
      <c r="J372" s="109">
        <f t="shared" si="220"/>
        <v>0</v>
      </c>
      <c r="K372" s="37">
        <f t="shared" si="227"/>
        <v>0</v>
      </c>
      <c r="L372" s="16">
        <f t="shared" si="228"/>
        <v>0</v>
      </c>
      <c r="M372" s="37">
        <f t="shared" si="229"/>
        <v>0</v>
      </c>
      <c r="N372" s="37"/>
      <c r="O372" s="37"/>
      <c r="P372" s="37"/>
      <c r="Q372" s="37"/>
      <c r="R372" s="37"/>
      <c r="S372" s="15"/>
      <c r="T372" s="15"/>
      <c r="U372" s="16"/>
      <c r="V372" s="15"/>
      <c r="W372" s="15"/>
    </row>
    <row r="373" spans="1:23" x14ac:dyDescent="0.3">
      <c r="A373" s="80"/>
      <c r="B373" s="12">
        <v>348</v>
      </c>
      <c r="C373" s="13">
        <v>42717</v>
      </c>
      <c r="D373" s="34" t="s">
        <v>34</v>
      </c>
      <c r="E373" s="22">
        <v>0.86142361111111121</v>
      </c>
      <c r="F373" s="27"/>
      <c r="G373" s="68">
        <v>9</v>
      </c>
      <c r="H373" s="37">
        <f t="shared" si="219"/>
        <v>1.5</v>
      </c>
      <c r="I373" s="15">
        <f t="shared" si="226"/>
        <v>7.5</v>
      </c>
      <c r="J373" s="109">
        <f t="shared" si="220"/>
        <v>0</v>
      </c>
      <c r="K373" s="37">
        <f t="shared" si="227"/>
        <v>0</v>
      </c>
      <c r="L373" s="16">
        <f t="shared" si="228"/>
        <v>0</v>
      </c>
      <c r="M373" s="37">
        <f t="shared" si="229"/>
        <v>0</v>
      </c>
      <c r="N373" s="37"/>
      <c r="O373" s="37"/>
      <c r="P373" s="37"/>
      <c r="Q373" s="37"/>
      <c r="R373" s="37"/>
      <c r="S373" s="15"/>
      <c r="T373" s="15"/>
      <c r="U373" s="16"/>
      <c r="V373" s="15"/>
      <c r="W373" s="15"/>
    </row>
    <row r="374" spans="1:23" x14ac:dyDescent="0.3">
      <c r="A374" s="80"/>
      <c r="B374" s="12">
        <v>349</v>
      </c>
      <c r="C374" s="13">
        <v>42718</v>
      </c>
      <c r="D374" s="34" t="s">
        <v>34</v>
      </c>
      <c r="E374" s="22">
        <v>0.86299768518518516</v>
      </c>
      <c r="F374" s="27"/>
      <c r="G374" s="68">
        <v>9</v>
      </c>
      <c r="H374" s="37">
        <f t="shared" si="219"/>
        <v>1.5</v>
      </c>
      <c r="I374" s="15">
        <f t="shared" si="226"/>
        <v>7.5</v>
      </c>
      <c r="J374" s="109">
        <f t="shared" si="220"/>
        <v>0</v>
      </c>
      <c r="K374" s="37">
        <f t="shared" si="227"/>
        <v>0</v>
      </c>
      <c r="L374" s="16">
        <f t="shared" si="228"/>
        <v>0</v>
      </c>
      <c r="M374" s="37">
        <f t="shared" si="229"/>
        <v>0</v>
      </c>
      <c r="N374" s="37">
        <v>0.5</v>
      </c>
      <c r="O374" s="37">
        <v>0</v>
      </c>
      <c r="P374" s="37">
        <f>IF(O374&gt;6,ROUND(N374*4/3*128+6*5/3*128+(O374-6)*8/3*128,0),ROUND(N374*4/3*128+O374*5/3*128,0))</f>
        <v>85</v>
      </c>
      <c r="Q374" s="37"/>
      <c r="R374" s="37"/>
      <c r="S374" s="15"/>
      <c r="T374" s="15"/>
      <c r="U374" s="16"/>
      <c r="V374" s="15"/>
      <c r="W374" s="15"/>
    </row>
    <row r="375" spans="1:23" x14ac:dyDescent="0.3">
      <c r="B375" s="12">
        <v>350</v>
      </c>
      <c r="C375" s="13">
        <v>42719</v>
      </c>
      <c r="D375" s="196" t="s">
        <v>35</v>
      </c>
      <c r="E375" s="197"/>
      <c r="F375" s="27"/>
      <c r="G375" s="68"/>
      <c r="H375" s="37"/>
      <c r="I375" s="15"/>
      <c r="J375" s="109"/>
      <c r="K375" s="37"/>
      <c r="L375" s="16"/>
      <c r="M375" s="37"/>
      <c r="N375" s="37"/>
      <c r="O375" s="37"/>
      <c r="P375" s="37"/>
      <c r="Q375" s="37"/>
      <c r="R375" s="37"/>
      <c r="S375" s="15"/>
      <c r="T375" s="15"/>
      <c r="U375" s="16"/>
      <c r="V375" s="15"/>
      <c r="W375" s="15"/>
    </row>
    <row r="376" spans="1:23" x14ac:dyDescent="0.3">
      <c r="B376" s="12"/>
      <c r="C376" s="17" t="s">
        <v>257</v>
      </c>
      <c r="D376" s="23"/>
      <c r="E376" s="24"/>
      <c r="F376" s="73"/>
      <c r="G376" s="20">
        <f>SUM(G361:G375)+SUM(G348:G360)</f>
        <v>215.5</v>
      </c>
      <c r="H376" s="20">
        <f t="shared" ref="H376:V376" si="230">SUM(H361:H375)+SUM(H348:H360)</f>
        <v>31.5</v>
      </c>
      <c r="I376" s="20">
        <f t="shared" si="230"/>
        <v>184</v>
      </c>
      <c r="J376" s="20">
        <f t="shared" si="230"/>
        <v>0.5</v>
      </c>
      <c r="K376" s="20">
        <f t="shared" si="230"/>
        <v>0.5</v>
      </c>
      <c r="L376" s="20">
        <f t="shared" si="230"/>
        <v>0</v>
      </c>
      <c r="M376" s="20">
        <f t="shared" si="230"/>
        <v>85</v>
      </c>
      <c r="N376" s="20">
        <f t="shared" si="230"/>
        <v>0.5</v>
      </c>
      <c r="O376" s="20">
        <f t="shared" si="230"/>
        <v>0</v>
      </c>
      <c r="P376" s="20">
        <f t="shared" si="230"/>
        <v>85</v>
      </c>
      <c r="Q376" s="20">
        <v>2</v>
      </c>
      <c r="R376" s="20">
        <f t="shared" si="230"/>
        <v>1259</v>
      </c>
      <c r="S376" s="20">
        <v>1</v>
      </c>
      <c r="T376" s="20">
        <f t="shared" si="230"/>
        <v>1028</v>
      </c>
      <c r="U376" s="20">
        <f t="shared" si="230"/>
        <v>0</v>
      </c>
      <c r="V376" s="20">
        <f t="shared" si="230"/>
        <v>0</v>
      </c>
      <c r="W376" s="20" t="s">
        <v>279</v>
      </c>
    </row>
    <row r="377" spans="1:23" ht="32.4" x14ac:dyDescent="0.3">
      <c r="B377" s="111"/>
      <c r="C377" s="110" t="s">
        <v>430</v>
      </c>
      <c r="D377" s="23"/>
      <c r="E377" s="24"/>
      <c r="F377" s="73"/>
      <c r="G377" s="20">
        <f>G376-G368-G364-G371</f>
        <v>188.5</v>
      </c>
      <c r="H377" s="20">
        <f t="shared" ref="H377:M377" si="231">H376-H368-H364-H371</f>
        <v>28</v>
      </c>
      <c r="I377" s="20">
        <f t="shared" si="231"/>
        <v>160.5</v>
      </c>
      <c r="J377" s="20">
        <f t="shared" si="231"/>
        <v>0</v>
      </c>
      <c r="K377" s="20">
        <f t="shared" si="231"/>
        <v>0</v>
      </c>
      <c r="L377" s="20">
        <f t="shared" si="231"/>
        <v>0</v>
      </c>
      <c r="M377" s="20">
        <f t="shared" si="231"/>
        <v>0</v>
      </c>
      <c r="N377" s="20">
        <f>N376</f>
        <v>0.5</v>
      </c>
      <c r="O377" s="20">
        <f t="shared" ref="O377:P377" si="232">O376</f>
        <v>0</v>
      </c>
      <c r="P377" s="20">
        <f t="shared" si="232"/>
        <v>85</v>
      </c>
      <c r="Q377" s="20">
        <f>Q376</f>
        <v>2</v>
      </c>
      <c r="R377" s="20">
        <f t="shared" ref="R377" si="233">R376</f>
        <v>1259</v>
      </c>
      <c r="S377" s="20">
        <f t="shared" ref="S377" si="234">S376</f>
        <v>1</v>
      </c>
      <c r="T377" s="20">
        <f t="shared" ref="T377" si="235">T376</f>
        <v>1028</v>
      </c>
      <c r="U377" s="20">
        <f t="shared" ref="U377" si="236">U376</f>
        <v>0</v>
      </c>
      <c r="V377" s="20">
        <f t="shared" ref="V377" si="237">V376</f>
        <v>0</v>
      </c>
      <c r="W377" s="20"/>
    </row>
    <row r="378" spans="1:23" x14ac:dyDescent="0.3">
      <c r="B378" s="12">
        <v>351</v>
      </c>
      <c r="C378" s="90">
        <v>42720</v>
      </c>
      <c r="D378" s="84" t="s">
        <v>34</v>
      </c>
      <c r="E378" s="84" t="s">
        <v>34</v>
      </c>
      <c r="F378" s="91"/>
      <c r="G378" s="85">
        <v>10</v>
      </c>
      <c r="H378" s="86">
        <f>IF(G378&gt;=9,1.5,0.5)</f>
        <v>1.5</v>
      </c>
      <c r="I378" s="85">
        <f t="shared" ref="I378:I392" si="238">IF((G378="？"),"?",(G378-H378))</f>
        <v>8.5</v>
      </c>
      <c r="J378" s="87">
        <f t="shared" si="220"/>
        <v>0</v>
      </c>
      <c r="K378" s="86">
        <f t="shared" ref="K378:K392" si="239">IF(2&lt;J378,2,J378)</f>
        <v>0</v>
      </c>
      <c r="L378" s="88">
        <f t="shared" ref="L378:L392" si="240">J378-K378</f>
        <v>0</v>
      </c>
      <c r="M378" s="86">
        <f t="shared" ref="M378:M392" si="241">IF(K378="?",0,ROUND(128*4/3*K378+128*5/3*L378,0))</f>
        <v>0</v>
      </c>
      <c r="N378" s="86"/>
      <c r="O378" s="86"/>
      <c r="P378" s="86"/>
      <c r="Q378" s="86"/>
      <c r="R378" s="86"/>
      <c r="S378" s="15"/>
      <c r="T378" s="15"/>
      <c r="U378" s="16"/>
      <c r="V378" s="15"/>
      <c r="W378" s="15"/>
    </row>
    <row r="379" spans="1:23" x14ac:dyDescent="0.3">
      <c r="B379" s="12">
        <v>352</v>
      </c>
      <c r="C379" s="90">
        <v>42721</v>
      </c>
      <c r="D379" s="84" t="s">
        <v>34</v>
      </c>
      <c r="E379" s="84">
        <v>0.88290509259259264</v>
      </c>
      <c r="F379" s="91"/>
      <c r="G379" s="85">
        <v>9</v>
      </c>
      <c r="H379" s="86">
        <f t="shared" ref="H379:H381" si="242">IF(G379&gt;=9,1.5,0.5)</f>
        <v>1.5</v>
      </c>
      <c r="I379" s="85">
        <f t="shared" si="238"/>
        <v>7.5</v>
      </c>
      <c r="J379" s="87">
        <f t="shared" si="220"/>
        <v>0</v>
      </c>
      <c r="K379" s="86">
        <f t="shared" si="239"/>
        <v>0</v>
      </c>
      <c r="L379" s="88">
        <f t="shared" si="240"/>
        <v>0</v>
      </c>
      <c r="M379" s="86">
        <f t="shared" si="241"/>
        <v>0</v>
      </c>
      <c r="N379" s="86"/>
      <c r="O379" s="86"/>
      <c r="P379" s="86"/>
      <c r="Q379" s="86"/>
      <c r="R379" s="86"/>
      <c r="S379" s="15"/>
      <c r="T379" s="15"/>
      <c r="U379" s="16"/>
      <c r="V379" s="15"/>
      <c r="W379" s="15"/>
    </row>
    <row r="380" spans="1:23" x14ac:dyDescent="0.3">
      <c r="B380" s="12">
        <v>353</v>
      </c>
      <c r="C380" s="90">
        <v>42722</v>
      </c>
      <c r="D380" s="84">
        <v>0.49767361111111108</v>
      </c>
      <c r="E380" s="84">
        <v>0.87409722222222219</v>
      </c>
      <c r="F380" s="91">
        <f t="shared" ref="F380" si="243">IF(OR(E380="無打卡資料",D380="無打卡資料"),"?",(E380-D380))</f>
        <v>0.37642361111111111</v>
      </c>
      <c r="G380" s="85">
        <v>9</v>
      </c>
      <c r="H380" s="86">
        <f t="shared" si="242"/>
        <v>1.5</v>
      </c>
      <c r="I380" s="85">
        <f t="shared" si="238"/>
        <v>7.5</v>
      </c>
      <c r="J380" s="87">
        <f t="shared" si="220"/>
        <v>0</v>
      </c>
      <c r="K380" s="86">
        <f t="shared" si="239"/>
        <v>0</v>
      </c>
      <c r="L380" s="88">
        <f t="shared" si="240"/>
        <v>0</v>
      </c>
      <c r="M380" s="86">
        <f t="shared" si="241"/>
        <v>0</v>
      </c>
      <c r="N380" s="86"/>
      <c r="O380" s="86"/>
      <c r="P380" s="86"/>
      <c r="Q380" s="86"/>
      <c r="R380" s="86"/>
      <c r="S380" s="15"/>
      <c r="T380" s="15"/>
      <c r="U380" s="16"/>
      <c r="V380" s="15"/>
      <c r="W380" s="15"/>
    </row>
    <row r="381" spans="1:23" x14ac:dyDescent="0.3">
      <c r="B381" s="12">
        <v>354</v>
      </c>
      <c r="C381" s="90">
        <v>42723</v>
      </c>
      <c r="D381" s="84" t="s">
        <v>34</v>
      </c>
      <c r="E381" s="84" t="s">
        <v>34</v>
      </c>
      <c r="F381" s="91"/>
      <c r="G381" s="85">
        <v>6</v>
      </c>
      <c r="H381" s="86">
        <f t="shared" si="242"/>
        <v>0.5</v>
      </c>
      <c r="I381" s="85">
        <f t="shared" si="238"/>
        <v>5.5</v>
      </c>
      <c r="J381" s="87">
        <f t="shared" si="220"/>
        <v>0</v>
      </c>
      <c r="K381" s="86">
        <f t="shared" si="239"/>
        <v>0</v>
      </c>
      <c r="L381" s="88">
        <f t="shared" si="240"/>
        <v>0</v>
      </c>
      <c r="M381" s="86">
        <f t="shared" si="241"/>
        <v>0</v>
      </c>
      <c r="N381" s="86"/>
      <c r="O381" s="86"/>
      <c r="P381" s="86"/>
      <c r="Q381" s="86"/>
      <c r="R381" s="86"/>
      <c r="S381" s="15"/>
      <c r="T381" s="15"/>
      <c r="U381" s="16"/>
      <c r="V381" s="15"/>
      <c r="W381" s="15"/>
    </row>
    <row r="382" spans="1:23" x14ac:dyDescent="0.3">
      <c r="B382" s="12">
        <v>355</v>
      </c>
      <c r="C382" s="90">
        <v>42724</v>
      </c>
      <c r="D382" s="205" t="s">
        <v>35</v>
      </c>
      <c r="E382" s="206"/>
      <c r="F382" s="91"/>
      <c r="G382" s="85"/>
      <c r="H382" s="86"/>
      <c r="I382" s="85"/>
      <c r="J382" s="87">
        <f t="shared" si="220"/>
        <v>0</v>
      </c>
      <c r="K382" s="86"/>
      <c r="L382" s="88"/>
      <c r="M382" s="86">
        <f t="shared" si="241"/>
        <v>0</v>
      </c>
      <c r="N382" s="86"/>
      <c r="O382" s="86"/>
      <c r="P382" s="86"/>
      <c r="Q382" s="86"/>
      <c r="R382" s="86"/>
      <c r="S382" s="15"/>
      <c r="T382" s="15"/>
      <c r="U382" s="16"/>
      <c r="V382" s="15"/>
      <c r="W382" s="15"/>
    </row>
    <row r="383" spans="1:23" x14ac:dyDescent="0.3">
      <c r="B383" s="12">
        <v>356</v>
      </c>
      <c r="C383" s="90">
        <v>42725</v>
      </c>
      <c r="D383" s="89" t="s">
        <v>37</v>
      </c>
      <c r="E383" s="89" t="s">
        <v>37</v>
      </c>
      <c r="F383" s="91"/>
      <c r="G383" s="85"/>
      <c r="H383" s="86"/>
      <c r="I383" s="85"/>
      <c r="J383" s="87">
        <f t="shared" si="220"/>
        <v>0</v>
      </c>
      <c r="K383" s="86"/>
      <c r="L383" s="88"/>
      <c r="M383" s="86">
        <f t="shared" si="241"/>
        <v>0</v>
      </c>
      <c r="N383" s="86"/>
      <c r="O383" s="86"/>
      <c r="P383" s="86"/>
      <c r="Q383" s="86"/>
      <c r="R383" s="86"/>
      <c r="S383" s="15"/>
      <c r="T383" s="15"/>
      <c r="U383" s="16"/>
      <c r="V383" s="15"/>
      <c r="W383" s="36" t="s">
        <v>37</v>
      </c>
    </row>
    <row r="384" spans="1:23" x14ac:dyDescent="0.3">
      <c r="B384" s="12">
        <v>357</v>
      </c>
      <c r="C384" s="90">
        <v>42726</v>
      </c>
      <c r="D384" s="84" t="s">
        <v>34</v>
      </c>
      <c r="E384" s="84" t="s">
        <v>34</v>
      </c>
      <c r="F384" s="91"/>
      <c r="G384" s="85">
        <v>10</v>
      </c>
      <c r="H384" s="86">
        <f t="shared" ref="H384" si="244">IF(G384&gt;=9,1.5,0.5)</f>
        <v>1.5</v>
      </c>
      <c r="I384" s="85">
        <f t="shared" si="238"/>
        <v>8.5</v>
      </c>
      <c r="J384" s="87">
        <f t="shared" si="220"/>
        <v>0</v>
      </c>
      <c r="K384" s="86">
        <f t="shared" si="239"/>
        <v>0</v>
      </c>
      <c r="L384" s="88">
        <f t="shared" si="240"/>
        <v>0</v>
      </c>
      <c r="M384" s="86">
        <f t="shared" si="241"/>
        <v>0</v>
      </c>
      <c r="N384" s="86"/>
      <c r="O384" s="86"/>
      <c r="P384" s="86"/>
      <c r="Q384" s="86"/>
      <c r="R384" s="86"/>
      <c r="S384" s="15"/>
      <c r="T384" s="15"/>
      <c r="U384" s="16"/>
      <c r="V384" s="15"/>
      <c r="W384" s="68"/>
    </row>
    <row r="385" spans="1:23" x14ac:dyDescent="0.3">
      <c r="B385" s="12">
        <v>358</v>
      </c>
      <c r="C385" s="90">
        <v>42727</v>
      </c>
      <c r="D385" s="205" t="s">
        <v>35</v>
      </c>
      <c r="E385" s="206"/>
      <c r="F385" s="91"/>
      <c r="G385" s="85"/>
      <c r="H385" s="86"/>
      <c r="I385" s="85"/>
      <c r="J385" s="87"/>
      <c r="K385" s="86"/>
      <c r="L385" s="88"/>
      <c r="M385" s="86"/>
      <c r="N385" s="86"/>
      <c r="O385" s="86"/>
      <c r="P385" s="86"/>
      <c r="Q385" s="86"/>
      <c r="R385" s="86"/>
      <c r="S385" s="15"/>
      <c r="T385" s="15"/>
      <c r="U385" s="16"/>
      <c r="V385" s="15"/>
      <c r="W385" s="68"/>
    </row>
    <row r="386" spans="1:23" x14ac:dyDescent="0.3">
      <c r="B386" s="12">
        <v>359</v>
      </c>
      <c r="C386" s="90">
        <v>42728</v>
      </c>
      <c r="D386" s="89" t="s">
        <v>37</v>
      </c>
      <c r="E386" s="89" t="s">
        <v>37</v>
      </c>
      <c r="F386" s="91"/>
      <c r="G386" s="85"/>
      <c r="H386" s="86"/>
      <c r="I386" s="85"/>
      <c r="J386" s="87"/>
      <c r="K386" s="86"/>
      <c r="L386" s="88"/>
      <c r="M386" s="86"/>
      <c r="N386" s="86"/>
      <c r="O386" s="86"/>
      <c r="P386" s="86"/>
      <c r="Q386" s="86"/>
      <c r="R386" s="86"/>
      <c r="S386" s="15"/>
      <c r="T386" s="15"/>
      <c r="U386" s="16"/>
      <c r="V386" s="15"/>
      <c r="W386" s="36" t="s">
        <v>37</v>
      </c>
    </row>
    <row r="387" spans="1:23" x14ac:dyDescent="0.3">
      <c r="B387" s="12">
        <v>360</v>
      </c>
      <c r="C387" s="90">
        <v>42729</v>
      </c>
      <c r="D387" s="89" t="s">
        <v>37</v>
      </c>
      <c r="E387" s="89" t="s">
        <v>37</v>
      </c>
      <c r="F387" s="91"/>
      <c r="G387" s="85"/>
      <c r="H387" s="86"/>
      <c r="I387" s="85"/>
      <c r="J387" s="87"/>
      <c r="K387" s="86"/>
      <c r="L387" s="88"/>
      <c r="M387" s="86"/>
      <c r="N387" s="86"/>
      <c r="O387" s="86"/>
      <c r="P387" s="86"/>
      <c r="Q387" s="86"/>
      <c r="R387" s="86"/>
      <c r="S387" s="15"/>
      <c r="T387" s="15"/>
      <c r="U387" s="16" t="s">
        <v>409</v>
      </c>
      <c r="V387" s="51" t="e">
        <f>#REF!</f>
        <v>#REF!</v>
      </c>
      <c r="W387" s="158" t="s">
        <v>449</v>
      </c>
    </row>
    <row r="388" spans="1:23" x14ac:dyDescent="0.3">
      <c r="B388" s="12">
        <v>361</v>
      </c>
      <c r="C388" s="90">
        <v>42730</v>
      </c>
      <c r="D388" s="205" t="s">
        <v>35</v>
      </c>
      <c r="E388" s="206"/>
      <c r="F388" s="91"/>
      <c r="G388" s="85"/>
      <c r="H388" s="86"/>
      <c r="I388" s="85"/>
      <c r="J388" s="87"/>
      <c r="K388" s="86"/>
      <c r="L388" s="88"/>
      <c r="M388" s="86"/>
      <c r="N388" s="86"/>
      <c r="O388" s="86"/>
      <c r="P388" s="86"/>
      <c r="Q388" s="86"/>
      <c r="R388" s="86"/>
      <c r="S388" s="15"/>
      <c r="T388" s="15"/>
      <c r="U388" s="16"/>
      <c r="V388" s="15"/>
      <c r="W388" s="68"/>
    </row>
    <row r="389" spans="1:23" x14ac:dyDescent="0.3">
      <c r="B389" s="12">
        <v>362</v>
      </c>
      <c r="C389" s="90">
        <v>42731</v>
      </c>
      <c r="D389" s="89" t="s">
        <v>37</v>
      </c>
      <c r="E389" s="89" t="s">
        <v>37</v>
      </c>
      <c r="F389" s="91"/>
      <c r="G389" s="85"/>
      <c r="H389" s="86"/>
      <c r="I389" s="85"/>
      <c r="J389" s="87"/>
      <c r="K389" s="86"/>
      <c r="L389" s="88"/>
      <c r="M389" s="86"/>
      <c r="N389" s="86"/>
      <c r="O389" s="86"/>
      <c r="P389" s="86"/>
      <c r="Q389" s="86"/>
      <c r="R389" s="86"/>
      <c r="S389" s="15"/>
      <c r="T389" s="15"/>
      <c r="U389" s="16"/>
      <c r="V389" s="15"/>
      <c r="W389" s="36" t="s">
        <v>37</v>
      </c>
    </row>
    <row r="390" spans="1:23" x14ac:dyDescent="0.3">
      <c r="B390" s="12">
        <v>363</v>
      </c>
      <c r="C390" s="90">
        <v>42732</v>
      </c>
      <c r="D390" s="84" t="s">
        <v>34</v>
      </c>
      <c r="E390" s="84" t="s">
        <v>34</v>
      </c>
      <c r="F390" s="91"/>
      <c r="G390" s="85">
        <v>10</v>
      </c>
      <c r="H390" s="86">
        <f t="shared" ref="H390" si="245">IF(G390&gt;=9,1.5,0.5)</f>
        <v>1.5</v>
      </c>
      <c r="I390" s="85">
        <f t="shared" si="238"/>
        <v>8.5</v>
      </c>
      <c r="J390" s="87">
        <f t="shared" si="220"/>
        <v>0</v>
      </c>
      <c r="K390" s="86">
        <f t="shared" si="239"/>
        <v>0</v>
      </c>
      <c r="L390" s="88">
        <f t="shared" si="240"/>
        <v>0</v>
      </c>
      <c r="M390" s="86">
        <f t="shared" si="241"/>
        <v>0</v>
      </c>
      <c r="N390" s="86"/>
      <c r="O390" s="86"/>
      <c r="P390" s="86"/>
      <c r="Q390" s="86"/>
      <c r="R390" s="86"/>
      <c r="S390" s="15"/>
      <c r="T390" s="15"/>
      <c r="U390" s="16"/>
      <c r="V390" s="15"/>
      <c r="W390" s="15"/>
    </row>
    <row r="391" spans="1:23" x14ac:dyDescent="0.3">
      <c r="B391" s="12">
        <v>364</v>
      </c>
      <c r="C391" s="90">
        <v>42733</v>
      </c>
      <c r="D391" s="205" t="s">
        <v>35</v>
      </c>
      <c r="E391" s="206"/>
      <c r="F391" s="91"/>
      <c r="G391" s="85"/>
      <c r="H391" s="86"/>
      <c r="I391" s="85"/>
      <c r="J391" s="87"/>
      <c r="K391" s="86"/>
      <c r="L391" s="88"/>
      <c r="M391" s="86"/>
      <c r="N391" s="86"/>
      <c r="O391" s="86"/>
      <c r="P391" s="86"/>
      <c r="Q391" s="86"/>
      <c r="R391" s="86"/>
      <c r="S391" s="15"/>
      <c r="T391" s="15"/>
      <c r="U391" s="16"/>
      <c r="V391" s="15"/>
      <c r="W391" s="15"/>
    </row>
    <row r="392" spans="1:23" x14ac:dyDescent="0.3">
      <c r="B392" s="12">
        <v>365</v>
      </c>
      <c r="C392" s="90">
        <v>42734</v>
      </c>
      <c r="D392" s="84" t="s">
        <v>34</v>
      </c>
      <c r="E392" s="84">
        <v>0.87630787037037028</v>
      </c>
      <c r="F392" s="91"/>
      <c r="G392" s="85">
        <v>10</v>
      </c>
      <c r="H392" s="86">
        <f t="shared" ref="H392" si="246">IF(G392&gt;=9,1.5,0.5)</f>
        <v>1.5</v>
      </c>
      <c r="I392" s="85">
        <f t="shared" si="238"/>
        <v>8.5</v>
      </c>
      <c r="J392" s="87">
        <f t="shared" si="220"/>
        <v>0</v>
      </c>
      <c r="K392" s="86">
        <f t="shared" si="239"/>
        <v>0</v>
      </c>
      <c r="L392" s="88">
        <f t="shared" si="240"/>
        <v>0</v>
      </c>
      <c r="M392" s="86">
        <f t="shared" si="241"/>
        <v>0</v>
      </c>
      <c r="N392" s="86"/>
      <c r="O392" s="86"/>
      <c r="P392" s="86"/>
      <c r="Q392" s="86"/>
      <c r="R392" s="86"/>
      <c r="S392" s="15"/>
      <c r="T392" s="15"/>
      <c r="U392" s="16"/>
      <c r="V392" s="15"/>
      <c r="W392" s="15"/>
    </row>
    <row r="393" spans="1:23" x14ac:dyDescent="0.3">
      <c r="B393" s="12">
        <v>366</v>
      </c>
      <c r="C393" s="90">
        <v>42735</v>
      </c>
      <c r="D393" s="205" t="s">
        <v>35</v>
      </c>
      <c r="E393" s="206"/>
      <c r="F393" s="89"/>
      <c r="G393" s="85"/>
      <c r="H393" s="85"/>
      <c r="I393" s="85"/>
      <c r="J393" s="87"/>
      <c r="K393" s="85"/>
      <c r="L393" s="85"/>
      <c r="M393" s="85"/>
      <c r="N393" s="85"/>
      <c r="O393" s="85"/>
      <c r="P393" s="85"/>
      <c r="Q393" s="85"/>
      <c r="R393" s="85"/>
      <c r="S393" s="15"/>
      <c r="T393" s="15"/>
      <c r="U393" s="16"/>
      <c r="V393" s="15"/>
      <c r="W393" s="15"/>
    </row>
    <row r="394" spans="1:23" x14ac:dyDescent="0.3">
      <c r="A394" s="25" t="s">
        <v>301</v>
      </c>
      <c r="B394" s="81">
        <v>367</v>
      </c>
      <c r="C394" s="83">
        <v>42736</v>
      </c>
      <c r="D394" s="209" t="s">
        <v>35</v>
      </c>
      <c r="E394" s="210"/>
      <c r="F394" s="130"/>
      <c r="G394" s="87"/>
      <c r="H394" s="86"/>
      <c r="I394" s="87"/>
      <c r="J394" s="87"/>
      <c r="K394" s="86"/>
      <c r="L394" s="96"/>
      <c r="M394" s="86"/>
      <c r="N394" s="86"/>
      <c r="O394" s="86"/>
      <c r="P394" s="86"/>
      <c r="Q394" s="86"/>
      <c r="R394" s="86"/>
      <c r="S394" s="11"/>
      <c r="T394" s="11"/>
      <c r="U394" s="11"/>
      <c r="V394" s="15"/>
      <c r="W394" s="36" t="s">
        <v>428</v>
      </c>
    </row>
    <row r="395" spans="1:23" x14ac:dyDescent="0.3">
      <c r="A395" s="7" t="s">
        <v>99</v>
      </c>
      <c r="B395" s="12">
        <v>368</v>
      </c>
      <c r="C395" s="83">
        <v>42737</v>
      </c>
      <c r="D395" s="84">
        <v>0.54045138888888888</v>
      </c>
      <c r="E395" s="84" t="s">
        <v>103</v>
      </c>
      <c r="F395" s="130"/>
      <c r="G395" s="85">
        <v>7</v>
      </c>
      <c r="H395" s="86">
        <f t="shared" ref="H395:H397" si="247">IF(G395&gt;=9,1.5,0.5)</f>
        <v>0.5</v>
      </c>
      <c r="I395" s="85">
        <f t="shared" ref="I395:I425" si="248">IF((G395="？"),"?",(G395-H395))</f>
        <v>6.5</v>
      </c>
      <c r="J395" s="87">
        <f t="shared" si="220"/>
        <v>0</v>
      </c>
      <c r="K395" s="86">
        <f t="shared" ref="K395:K425" si="249">IF(2&lt;J395,2,J395)</f>
        <v>0</v>
      </c>
      <c r="L395" s="88">
        <f t="shared" ref="L395:L425" si="250">J395-K395</f>
        <v>0</v>
      </c>
      <c r="M395" s="86">
        <f t="shared" ref="M395:M456" si="251">IF(K395="?",0,ROUND(129*4/3*K395+129*5/3*L395,0))</f>
        <v>0</v>
      </c>
      <c r="N395" s="86"/>
      <c r="O395" s="86"/>
      <c r="P395" s="86"/>
      <c r="Q395" s="86"/>
      <c r="R395" s="86"/>
      <c r="S395" s="15"/>
      <c r="T395" s="15"/>
      <c r="U395" s="15"/>
      <c r="V395" s="15"/>
      <c r="W395" s="15"/>
    </row>
    <row r="396" spans="1:23" x14ac:dyDescent="0.3">
      <c r="A396" s="7" t="s">
        <v>100</v>
      </c>
      <c r="B396" s="12">
        <v>369</v>
      </c>
      <c r="C396" s="83">
        <v>42738</v>
      </c>
      <c r="D396" s="89">
        <v>0.46067129629629627</v>
      </c>
      <c r="E396" s="89">
        <v>0.88861111111111113</v>
      </c>
      <c r="F396" s="130">
        <f t="shared" ref="F396:F425" si="252">IF(OR(E396="無打卡資料",D396="無打卡資料"),"?",(E396-D396))</f>
        <v>0.42793981481481486</v>
      </c>
      <c r="G396" s="85">
        <v>10.5</v>
      </c>
      <c r="H396" s="86">
        <f t="shared" si="247"/>
        <v>1.5</v>
      </c>
      <c r="I396" s="85">
        <f t="shared" si="248"/>
        <v>9</v>
      </c>
      <c r="J396" s="87">
        <f t="shared" si="220"/>
        <v>0</v>
      </c>
      <c r="K396" s="86">
        <f t="shared" si="249"/>
        <v>0</v>
      </c>
      <c r="L396" s="88">
        <f t="shared" si="250"/>
        <v>0</v>
      </c>
      <c r="M396" s="86">
        <f t="shared" si="251"/>
        <v>0</v>
      </c>
      <c r="N396" s="86"/>
      <c r="O396" s="86"/>
      <c r="P396" s="86"/>
      <c r="Q396" s="86"/>
      <c r="R396" s="86"/>
      <c r="S396" s="15"/>
      <c r="T396" s="15"/>
      <c r="U396" s="15"/>
      <c r="V396" s="15"/>
      <c r="W396" s="15"/>
    </row>
    <row r="397" spans="1:23" x14ac:dyDescent="0.3">
      <c r="A397" s="7" t="s">
        <v>101</v>
      </c>
      <c r="B397" s="12">
        <v>370</v>
      </c>
      <c r="C397" s="83">
        <v>42739</v>
      </c>
      <c r="D397" s="84">
        <v>0.46129629629629632</v>
      </c>
      <c r="E397" s="84">
        <v>0.88355324074074071</v>
      </c>
      <c r="F397" s="130">
        <f t="shared" si="252"/>
        <v>0.42225694444444439</v>
      </c>
      <c r="G397" s="85">
        <v>10</v>
      </c>
      <c r="H397" s="86">
        <f t="shared" si="247"/>
        <v>1.5</v>
      </c>
      <c r="I397" s="85">
        <f t="shared" si="248"/>
        <v>8.5</v>
      </c>
      <c r="J397" s="87">
        <f t="shared" si="220"/>
        <v>0</v>
      </c>
      <c r="K397" s="86">
        <f t="shared" si="249"/>
        <v>0</v>
      </c>
      <c r="L397" s="88">
        <f t="shared" si="250"/>
        <v>0</v>
      </c>
      <c r="M397" s="86">
        <f t="shared" si="251"/>
        <v>0</v>
      </c>
      <c r="N397" s="86"/>
      <c r="O397" s="86"/>
      <c r="P397" s="86"/>
      <c r="Q397" s="86"/>
      <c r="R397" s="86"/>
      <c r="S397" s="15"/>
      <c r="T397" s="15"/>
      <c r="U397" s="15"/>
      <c r="V397" s="15"/>
      <c r="W397" s="15"/>
    </row>
    <row r="398" spans="1:23" x14ac:dyDescent="0.3">
      <c r="A398" s="7" t="s">
        <v>283</v>
      </c>
      <c r="B398" s="12">
        <v>371</v>
      </c>
      <c r="C398" s="83">
        <v>42740</v>
      </c>
      <c r="D398" s="205" t="s">
        <v>35</v>
      </c>
      <c r="E398" s="206"/>
      <c r="F398" s="130"/>
      <c r="G398" s="85"/>
      <c r="H398" s="86"/>
      <c r="I398" s="85"/>
      <c r="J398" s="87">
        <f t="shared" si="220"/>
        <v>0</v>
      </c>
      <c r="K398" s="86"/>
      <c r="L398" s="88"/>
      <c r="M398" s="86">
        <f t="shared" si="251"/>
        <v>0</v>
      </c>
      <c r="N398" s="86"/>
      <c r="O398" s="86"/>
      <c r="P398" s="86"/>
      <c r="Q398" s="86"/>
      <c r="R398" s="86"/>
      <c r="S398" s="15"/>
      <c r="T398" s="15"/>
      <c r="U398" s="15"/>
      <c r="V398" s="15"/>
      <c r="W398" s="15"/>
    </row>
    <row r="399" spans="1:23" x14ac:dyDescent="0.3">
      <c r="A399" s="7"/>
      <c r="B399" s="12">
        <v>372</v>
      </c>
      <c r="C399" s="83">
        <v>42741</v>
      </c>
      <c r="D399" s="84">
        <v>0.88134259259259251</v>
      </c>
      <c r="E399" s="84" t="s">
        <v>84</v>
      </c>
      <c r="F399" s="130"/>
      <c r="G399" s="85">
        <v>7</v>
      </c>
      <c r="H399" s="86">
        <f t="shared" ref="H399:H403" si="253">IF(G399&gt;=9,1.5,0.5)</f>
        <v>0.5</v>
      </c>
      <c r="I399" s="85">
        <f t="shared" si="248"/>
        <v>6.5</v>
      </c>
      <c r="J399" s="87">
        <f t="shared" si="220"/>
        <v>0</v>
      </c>
      <c r="K399" s="86">
        <f t="shared" si="249"/>
        <v>0</v>
      </c>
      <c r="L399" s="88">
        <f t="shared" si="250"/>
        <v>0</v>
      </c>
      <c r="M399" s="86">
        <f t="shared" si="251"/>
        <v>0</v>
      </c>
      <c r="N399" s="86"/>
      <c r="O399" s="86"/>
      <c r="P399" s="86"/>
      <c r="Q399" s="86"/>
      <c r="R399" s="86"/>
      <c r="S399" s="15"/>
      <c r="T399" s="15"/>
      <c r="U399" s="15"/>
      <c r="V399" s="15"/>
      <c r="W399" s="15"/>
    </row>
    <row r="400" spans="1:23" x14ac:dyDescent="0.3">
      <c r="A400" s="41"/>
      <c r="B400" s="12">
        <v>373</v>
      </c>
      <c r="C400" s="83">
        <v>42742</v>
      </c>
      <c r="D400" s="84">
        <v>0.46037037037037037</v>
      </c>
      <c r="E400" s="84" t="s">
        <v>84</v>
      </c>
      <c r="F400" s="130"/>
      <c r="G400" s="85">
        <v>10</v>
      </c>
      <c r="H400" s="86">
        <f t="shared" si="253"/>
        <v>1.5</v>
      </c>
      <c r="I400" s="85">
        <f t="shared" si="248"/>
        <v>8.5</v>
      </c>
      <c r="J400" s="87">
        <f t="shared" si="220"/>
        <v>0</v>
      </c>
      <c r="K400" s="86">
        <f t="shared" si="249"/>
        <v>0</v>
      </c>
      <c r="L400" s="88">
        <f t="shared" si="250"/>
        <v>0</v>
      </c>
      <c r="M400" s="86">
        <f t="shared" si="251"/>
        <v>0</v>
      </c>
      <c r="N400" s="86"/>
      <c r="O400" s="86"/>
      <c r="P400" s="86"/>
      <c r="Q400" s="86"/>
      <c r="R400" s="86"/>
      <c r="S400" s="15"/>
      <c r="T400" s="15"/>
      <c r="U400" s="15"/>
      <c r="V400" s="15"/>
      <c r="W400" s="15"/>
    </row>
    <row r="401" spans="1:23" x14ac:dyDescent="0.3">
      <c r="A401" s="41"/>
      <c r="B401" s="12">
        <v>374</v>
      </c>
      <c r="C401" s="83">
        <v>42743</v>
      </c>
      <c r="D401" s="84">
        <v>0.46810185185185182</v>
      </c>
      <c r="E401" s="84" t="s">
        <v>84</v>
      </c>
      <c r="F401" s="130"/>
      <c r="G401" s="85">
        <v>10</v>
      </c>
      <c r="H401" s="86">
        <f t="shared" si="253"/>
        <v>1.5</v>
      </c>
      <c r="I401" s="85">
        <f t="shared" si="248"/>
        <v>8.5</v>
      </c>
      <c r="J401" s="87">
        <f t="shared" si="220"/>
        <v>0</v>
      </c>
      <c r="K401" s="86">
        <f t="shared" si="249"/>
        <v>0</v>
      </c>
      <c r="L401" s="88">
        <f t="shared" si="250"/>
        <v>0</v>
      </c>
      <c r="M401" s="86">
        <f t="shared" si="251"/>
        <v>0</v>
      </c>
      <c r="N401" s="86"/>
      <c r="O401" s="86"/>
      <c r="P401" s="86"/>
      <c r="Q401" s="86"/>
      <c r="R401" s="86"/>
      <c r="S401" s="15"/>
      <c r="T401" s="15"/>
      <c r="U401" s="15"/>
      <c r="V401" s="15"/>
      <c r="W401" s="15"/>
    </row>
    <row r="402" spans="1:23" x14ac:dyDescent="0.3">
      <c r="A402" s="7"/>
      <c r="B402" s="12">
        <v>375</v>
      </c>
      <c r="C402" s="83">
        <v>42744</v>
      </c>
      <c r="D402" s="84">
        <v>0.50707175925925929</v>
      </c>
      <c r="E402" s="84" t="s">
        <v>84</v>
      </c>
      <c r="F402" s="130"/>
      <c r="G402" s="85">
        <v>9</v>
      </c>
      <c r="H402" s="86">
        <f t="shared" si="253"/>
        <v>1.5</v>
      </c>
      <c r="I402" s="85">
        <f t="shared" si="248"/>
        <v>7.5</v>
      </c>
      <c r="J402" s="87">
        <f t="shared" si="220"/>
        <v>0</v>
      </c>
      <c r="K402" s="86">
        <f t="shared" si="249"/>
        <v>0</v>
      </c>
      <c r="L402" s="88">
        <f t="shared" si="250"/>
        <v>0</v>
      </c>
      <c r="M402" s="86">
        <f t="shared" si="251"/>
        <v>0</v>
      </c>
      <c r="N402" s="86"/>
      <c r="O402" s="86"/>
      <c r="P402" s="86"/>
      <c r="Q402" s="86"/>
      <c r="R402" s="86"/>
      <c r="S402" s="15"/>
      <c r="T402" s="15"/>
      <c r="U402" s="15"/>
      <c r="V402" s="15"/>
      <c r="W402" s="15"/>
    </row>
    <row r="403" spans="1:23" x14ac:dyDescent="0.3">
      <c r="A403" s="7"/>
      <c r="B403" s="12">
        <v>376</v>
      </c>
      <c r="C403" s="83">
        <v>42745</v>
      </c>
      <c r="D403" s="89">
        <v>0.46417824074074071</v>
      </c>
      <c r="E403" s="89">
        <v>0.90862268518518519</v>
      </c>
      <c r="F403" s="130">
        <f t="shared" si="252"/>
        <v>0.44444444444444448</v>
      </c>
      <c r="G403" s="85">
        <v>10.5</v>
      </c>
      <c r="H403" s="86">
        <f t="shared" si="253"/>
        <v>1.5</v>
      </c>
      <c r="I403" s="85">
        <f t="shared" si="248"/>
        <v>9</v>
      </c>
      <c r="J403" s="87">
        <f t="shared" si="220"/>
        <v>0</v>
      </c>
      <c r="K403" s="86">
        <f t="shared" si="249"/>
        <v>0</v>
      </c>
      <c r="L403" s="88">
        <f t="shared" si="250"/>
        <v>0</v>
      </c>
      <c r="M403" s="86">
        <f t="shared" si="251"/>
        <v>0</v>
      </c>
      <c r="N403" s="86"/>
      <c r="O403" s="86"/>
      <c r="P403" s="86"/>
      <c r="Q403" s="86"/>
      <c r="R403" s="86"/>
      <c r="S403" s="15"/>
      <c r="T403" s="15"/>
      <c r="U403" s="15"/>
      <c r="V403" s="15"/>
      <c r="W403" s="15"/>
    </row>
    <row r="404" spans="1:23" x14ac:dyDescent="0.3">
      <c r="A404" s="7"/>
      <c r="B404" s="12">
        <v>377</v>
      </c>
      <c r="C404" s="83">
        <v>42746</v>
      </c>
      <c r="D404" s="205" t="s">
        <v>35</v>
      </c>
      <c r="E404" s="206"/>
      <c r="F404" s="130"/>
      <c r="G404" s="85"/>
      <c r="H404" s="86"/>
      <c r="I404" s="85"/>
      <c r="J404" s="87"/>
      <c r="K404" s="86"/>
      <c r="L404" s="88"/>
      <c r="M404" s="86"/>
      <c r="N404" s="86"/>
      <c r="O404" s="86"/>
      <c r="P404" s="86"/>
      <c r="Q404" s="86"/>
      <c r="R404" s="86"/>
      <c r="S404" s="15"/>
      <c r="T404" s="15"/>
      <c r="U404" s="15"/>
      <c r="V404" s="15"/>
      <c r="W404" s="15"/>
    </row>
    <row r="405" spans="1:23" x14ac:dyDescent="0.3">
      <c r="A405" s="7"/>
      <c r="B405" s="12">
        <v>378</v>
      </c>
      <c r="C405" s="83">
        <v>42747</v>
      </c>
      <c r="D405" s="84" t="s">
        <v>84</v>
      </c>
      <c r="E405" s="84" t="s">
        <v>84</v>
      </c>
      <c r="F405" s="130"/>
      <c r="G405" s="85">
        <v>9</v>
      </c>
      <c r="H405" s="86">
        <f t="shared" ref="H405" si="254">IF(G405&gt;=9,1.5,0.5)</f>
        <v>1.5</v>
      </c>
      <c r="I405" s="85">
        <f t="shared" si="248"/>
        <v>7.5</v>
      </c>
      <c r="J405" s="87">
        <f t="shared" si="220"/>
        <v>0</v>
      </c>
      <c r="K405" s="86">
        <f t="shared" si="249"/>
        <v>0</v>
      </c>
      <c r="L405" s="88">
        <f t="shared" si="250"/>
        <v>0</v>
      </c>
      <c r="M405" s="86">
        <f t="shared" si="251"/>
        <v>0</v>
      </c>
      <c r="N405" s="86"/>
      <c r="O405" s="86"/>
      <c r="P405" s="86"/>
      <c r="Q405" s="86"/>
      <c r="R405" s="86"/>
      <c r="S405" s="15"/>
      <c r="T405" s="15"/>
      <c r="U405" s="15"/>
      <c r="V405" s="15"/>
      <c r="W405" s="15"/>
    </row>
    <row r="406" spans="1:23" x14ac:dyDescent="0.3">
      <c r="A406" s="7"/>
      <c r="B406" s="12"/>
      <c r="C406" s="82" t="s">
        <v>317</v>
      </c>
      <c r="D406" s="18"/>
      <c r="E406" s="18"/>
      <c r="F406" s="19"/>
      <c r="G406" s="20">
        <f>SUM(G378:G405)</f>
        <v>147</v>
      </c>
      <c r="H406" s="20">
        <f t="shared" ref="H406:V406" si="255">SUM(H378:H405)</f>
        <v>21</v>
      </c>
      <c r="I406" s="20">
        <f t="shared" si="255"/>
        <v>126</v>
      </c>
      <c r="J406" s="20">
        <f t="shared" si="255"/>
        <v>0</v>
      </c>
      <c r="K406" s="20">
        <f t="shared" si="255"/>
        <v>0</v>
      </c>
      <c r="L406" s="20">
        <f t="shared" si="255"/>
        <v>0</v>
      </c>
      <c r="M406" s="20">
        <f t="shared" si="255"/>
        <v>0</v>
      </c>
      <c r="N406" s="20"/>
      <c r="O406" s="20"/>
      <c r="P406" s="20"/>
      <c r="Q406" s="20">
        <f t="shared" si="255"/>
        <v>0</v>
      </c>
      <c r="R406" s="20">
        <f t="shared" si="255"/>
        <v>0</v>
      </c>
      <c r="S406" s="20">
        <f t="shared" si="255"/>
        <v>0</v>
      </c>
      <c r="T406" s="20">
        <f t="shared" si="255"/>
        <v>0</v>
      </c>
      <c r="U406" s="20">
        <v>1</v>
      </c>
      <c r="V406" s="20" t="e">
        <f t="shared" si="255"/>
        <v>#REF!</v>
      </c>
      <c r="W406" s="159" t="s">
        <v>303</v>
      </c>
    </row>
    <row r="407" spans="1:23" ht="32.4" x14ac:dyDescent="0.3">
      <c r="B407" s="74"/>
      <c r="C407" s="110" t="s">
        <v>430</v>
      </c>
      <c r="D407" s="23"/>
      <c r="E407" s="24"/>
      <c r="F407" s="73"/>
      <c r="G407" s="20">
        <f>G406</f>
        <v>147</v>
      </c>
      <c r="H407" s="20">
        <f t="shared" ref="H407" si="256">H406</f>
        <v>21</v>
      </c>
      <c r="I407" s="20">
        <f t="shared" ref="I407" si="257">I406</f>
        <v>126</v>
      </c>
      <c r="J407" s="20">
        <f t="shared" ref="J407" si="258">J406</f>
        <v>0</v>
      </c>
      <c r="K407" s="20">
        <f t="shared" ref="K407" si="259">K406</f>
        <v>0</v>
      </c>
      <c r="L407" s="20">
        <f t="shared" ref="L407" si="260">L406</f>
        <v>0</v>
      </c>
      <c r="M407" s="20">
        <f t="shared" ref="M407" si="261">M406</f>
        <v>0</v>
      </c>
      <c r="N407" s="20"/>
      <c r="O407" s="20"/>
      <c r="P407" s="20"/>
      <c r="Q407" s="20">
        <f t="shared" ref="Q407" si="262">Q406</f>
        <v>0</v>
      </c>
      <c r="R407" s="20">
        <f t="shared" ref="R407" si="263">R406</f>
        <v>0</v>
      </c>
      <c r="S407" s="20">
        <f t="shared" ref="S407" si="264">S406</f>
        <v>0</v>
      </c>
      <c r="T407" s="20">
        <f t="shared" ref="T407" si="265">T406</f>
        <v>0</v>
      </c>
      <c r="U407" s="20">
        <f t="shared" ref="U407" si="266">U406</f>
        <v>1</v>
      </c>
      <c r="V407" s="20" t="e">
        <f t="shared" ref="V407" si="267">V406</f>
        <v>#REF!</v>
      </c>
      <c r="W407" s="20"/>
    </row>
    <row r="408" spans="1:23" x14ac:dyDescent="0.3">
      <c r="A408" s="7"/>
      <c r="B408" s="12">
        <v>379</v>
      </c>
      <c r="C408" s="28">
        <v>42748</v>
      </c>
      <c r="D408" s="34">
        <v>0.46398148148148149</v>
      </c>
      <c r="E408" s="34" t="s">
        <v>84</v>
      </c>
      <c r="F408" s="64"/>
      <c r="G408" s="15">
        <v>10</v>
      </c>
      <c r="H408" s="37">
        <f>IF(G408&gt;=9,1.5,0.5)</f>
        <v>1.5</v>
      </c>
      <c r="I408" s="15">
        <f t="shared" si="248"/>
        <v>8.5</v>
      </c>
      <c r="J408" s="109">
        <f t="shared" si="220"/>
        <v>0</v>
      </c>
      <c r="K408" s="37">
        <f t="shared" si="249"/>
        <v>0</v>
      </c>
      <c r="L408" s="16">
        <f t="shared" si="250"/>
        <v>0</v>
      </c>
      <c r="M408" s="37">
        <f t="shared" si="251"/>
        <v>0</v>
      </c>
      <c r="N408" s="37"/>
      <c r="O408" s="37"/>
      <c r="P408" s="37"/>
      <c r="Q408" s="37"/>
      <c r="R408" s="37"/>
      <c r="S408" s="15"/>
      <c r="T408" s="15"/>
      <c r="U408" s="15"/>
      <c r="V408" s="15"/>
      <c r="W408" s="15"/>
    </row>
    <row r="409" spans="1:23" x14ac:dyDescent="0.3">
      <c r="A409" s="7"/>
      <c r="B409" s="12">
        <v>380</v>
      </c>
      <c r="C409" s="28">
        <v>42749</v>
      </c>
      <c r="D409" s="34">
        <v>0.46276620370370369</v>
      </c>
      <c r="E409" s="34" t="s">
        <v>84</v>
      </c>
      <c r="F409" s="64"/>
      <c r="G409" s="15">
        <v>10</v>
      </c>
      <c r="H409" s="37">
        <f t="shared" ref="H409:H420" si="268">IF(G409&gt;=9,1.5,0.5)</f>
        <v>1.5</v>
      </c>
      <c r="I409" s="15">
        <f t="shared" si="248"/>
        <v>8.5</v>
      </c>
      <c r="J409" s="109">
        <f t="shared" si="220"/>
        <v>0</v>
      </c>
      <c r="K409" s="37">
        <f t="shared" si="249"/>
        <v>0</v>
      </c>
      <c r="L409" s="16">
        <f t="shared" si="250"/>
        <v>0</v>
      </c>
      <c r="M409" s="37">
        <f t="shared" si="251"/>
        <v>0</v>
      </c>
      <c r="N409" s="37"/>
      <c r="O409" s="37"/>
      <c r="P409" s="37"/>
      <c r="Q409" s="37"/>
      <c r="R409" s="37"/>
      <c r="S409" s="15"/>
      <c r="T409" s="15"/>
      <c r="U409" s="15"/>
      <c r="V409" s="15"/>
      <c r="W409" s="15"/>
    </row>
    <row r="410" spans="1:23" x14ac:dyDescent="0.3">
      <c r="A410" s="7"/>
      <c r="B410" s="12">
        <v>381</v>
      </c>
      <c r="C410" s="28">
        <v>42750</v>
      </c>
      <c r="D410" s="34">
        <v>0.44569444444444445</v>
      </c>
      <c r="E410" s="34" t="s">
        <v>84</v>
      </c>
      <c r="F410" s="64"/>
      <c r="G410" s="15">
        <v>8</v>
      </c>
      <c r="H410" s="37">
        <f t="shared" si="268"/>
        <v>0.5</v>
      </c>
      <c r="I410" s="15">
        <f t="shared" si="248"/>
        <v>7.5</v>
      </c>
      <c r="J410" s="109">
        <f t="shared" si="220"/>
        <v>0</v>
      </c>
      <c r="K410" s="37">
        <f t="shared" si="249"/>
        <v>0</v>
      </c>
      <c r="L410" s="16">
        <f t="shared" si="250"/>
        <v>0</v>
      </c>
      <c r="M410" s="37">
        <f t="shared" si="251"/>
        <v>0</v>
      </c>
      <c r="N410" s="37"/>
      <c r="O410" s="37"/>
      <c r="P410" s="37"/>
      <c r="Q410" s="37"/>
      <c r="R410" s="37"/>
      <c r="S410" s="15"/>
      <c r="T410" s="15"/>
      <c r="U410" s="15"/>
      <c r="V410" s="15"/>
      <c r="W410" s="15"/>
    </row>
    <row r="411" spans="1:23" x14ac:dyDescent="0.3">
      <c r="A411" s="7"/>
      <c r="B411" s="12">
        <v>382</v>
      </c>
      <c r="C411" s="28">
        <v>42751</v>
      </c>
      <c r="D411" s="38" t="s">
        <v>104</v>
      </c>
      <c r="E411" s="38" t="s">
        <v>104</v>
      </c>
      <c r="F411" s="64"/>
      <c r="G411" s="15">
        <v>8</v>
      </c>
      <c r="H411" s="37">
        <f t="shared" si="268"/>
        <v>0.5</v>
      </c>
      <c r="I411" s="15">
        <f t="shared" si="248"/>
        <v>7.5</v>
      </c>
      <c r="J411" s="109">
        <f t="shared" si="220"/>
        <v>0</v>
      </c>
      <c r="K411" s="37">
        <f t="shared" si="249"/>
        <v>0</v>
      </c>
      <c r="L411" s="16">
        <f t="shared" si="250"/>
        <v>0</v>
      </c>
      <c r="M411" s="37">
        <f t="shared" si="251"/>
        <v>0</v>
      </c>
      <c r="N411" s="37"/>
      <c r="O411" s="37"/>
      <c r="P411" s="37"/>
      <c r="Q411" s="37"/>
      <c r="R411" s="37"/>
      <c r="S411" s="15"/>
      <c r="T411" s="15"/>
      <c r="U411" s="15"/>
      <c r="V411" s="15"/>
      <c r="W411" s="15" t="s">
        <v>282</v>
      </c>
    </row>
    <row r="412" spans="1:23" x14ac:dyDescent="0.3">
      <c r="A412" s="7"/>
      <c r="B412" s="12">
        <v>383</v>
      </c>
      <c r="C412" s="28">
        <v>42752</v>
      </c>
      <c r="D412" s="196" t="s">
        <v>35</v>
      </c>
      <c r="E412" s="197"/>
      <c r="F412" s="64"/>
      <c r="G412" s="15"/>
      <c r="H412" s="37"/>
      <c r="I412" s="15"/>
      <c r="J412" s="109"/>
      <c r="K412" s="37"/>
      <c r="L412" s="16"/>
      <c r="M412" s="37"/>
      <c r="N412" s="37"/>
      <c r="O412" s="37"/>
      <c r="P412" s="37"/>
      <c r="Q412" s="37"/>
      <c r="R412" s="37"/>
      <c r="S412" s="15"/>
      <c r="T412" s="15"/>
      <c r="U412" s="15"/>
      <c r="V412" s="15"/>
      <c r="W412" s="15"/>
    </row>
    <row r="413" spans="1:23" x14ac:dyDescent="0.3">
      <c r="A413" s="7"/>
      <c r="B413" s="12">
        <v>384</v>
      </c>
      <c r="C413" s="28">
        <v>42753</v>
      </c>
      <c r="D413" s="34">
        <v>0.46096064814814813</v>
      </c>
      <c r="E413" s="34">
        <v>0.84393518518518518</v>
      </c>
      <c r="F413" s="64">
        <f t="shared" si="252"/>
        <v>0.38297453703703704</v>
      </c>
      <c r="G413" s="15">
        <v>9</v>
      </c>
      <c r="H413" s="37">
        <f t="shared" si="268"/>
        <v>1.5</v>
      </c>
      <c r="I413" s="15">
        <f t="shared" si="248"/>
        <v>7.5</v>
      </c>
      <c r="J413" s="109">
        <f t="shared" si="220"/>
        <v>0</v>
      </c>
      <c r="K413" s="37">
        <f t="shared" si="249"/>
        <v>0</v>
      </c>
      <c r="L413" s="16">
        <f t="shared" si="250"/>
        <v>0</v>
      </c>
      <c r="M413" s="37">
        <f t="shared" si="251"/>
        <v>0</v>
      </c>
      <c r="N413" s="37"/>
      <c r="O413" s="37"/>
      <c r="P413" s="37"/>
      <c r="Q413" s="37"/>
      <c r="R413" s="37"/>
      <c r="S413" s="15"/>
      <c r="T413" s="15"/>
      <c r="U413" s="15"/>
      <c r="V413" s="15"/>
      <c r="W413" s="15"/>
    </row>
    <row r="414" spans="1:23" x14ac:dyDescent="0.3">
      <c r="A414" s="7"/>
      <c r="B414" s="12">
        <v>385</v>
      </c>
      <c r="C414" s="28">
        <v>42754</v>
      </c>
      <c r="D414" s="34">
        <v>0.54738425925925926</v>
      </c>
      <c r="E414" s="34" t="s">
        <v>84</v>
      </c>
      <c r="F414" s="64"/>
      <c r="G414" s="15">
        <v>8.5</v>
      </c>
      <c r="H414" s="37">
        <f t="shared" si="268"/>
        <v>0.5</v>
      </c>
      <c r="I414" s="15">
        <f t="shared" si="248"/>
        <v>8</v>
      </c>
      <c r="J414" s="109">
        <f t="shared" si="220"/>
        <v>0</v>
      </c>
      <c r="K414" s="37">
        <f t="shared" si="249"/>
        <v>0</v>
      </c>
      <c r="L414" s="16">
        <f t="shared" si="250"/>
        <v>0</v>
      </c>
      <c r="M414" s="37">
        <f t="shared" si="251"/>
        <v>0</v>
      </c>
      <c r="N414" s="37"/>
      <c r="O414" s="37"/>
      <c r="P414" s="37"/>
      <c r="Q414" s="37"/>
      <c r="R414" s="37"/>
      <c r="S414" s="15"/>
      <c r="T414" s="15"/>
      <c r="U414" s="15"/>
      <c r="V414" s="15"/>
      <c r="W414" s="15"/>
    </row>
    <row r="415" spans="1:23" x14ac:dyDescent="0.3">
      <c r="A415" s="7"/>
      <c r="B415" s="12">
        <v>386</v>
      </c>
      <c r="C415" s="28">
        <v>42755</v>
      </c>
      <c r="D415" s="34" t="s">
        <v>84</v>
      </c>
      <c r="E415" s="34">
        <v>0.92149305555555561</v>
      </c>
      <c r="F415" s="64"/>
      <c r="G415" s="15">
        <v>8</v>
      </c>
      <c r="H415" s="37">
        <f t="shared" si="268"/>
        <v>0.5</v>
      </c>
      <c r="I415" s="15">
        <f t="shared" si="248"/>
        <v>7.5</v>
      </c>
      <c r="J415" s="109">
        <f>IF(I415-8&lt;0,0,(I415-8))</f>
        <v>0</v>
      </c>
      <c r="K415" s="37">
        <f t="shared" si="249"/>
        <v>0</v>
      </c>
      <c r="L415" s="16">
        <f t="shared" si="250"/>
        <v>0</v>
      </c>
      <c r="M415" s="37">
        <f t="shared" si="251"/>
        <v>0</v>
      </c>
      <c r="N415" s="37"/>
      <c r="O415" s="37"/>
      <c r="P415" s="37"/>
      <c r="Q415" s="37" t="s">
        <v>394</v>
      </c>
      <c r="R415" s="37">
        <f>IF(I415&gt;8,ROUND(2*4/3*129+6*5/3*129+(I415-8)*8/3*129,0),ROUND(2*4/3*129+(I415-2)*5/3*129,0))</f>
        <v>1527</v>
      </c>
      <c r="S415" s="15"/>
      <c r="T415" s="15"/>
      <c r="U415" s="15"/>
      <c r="V415" s="15"/>
      <c r="W415" s="15"/>
    </row>
    <row r="416" spans="1:23" x14ac:dyDescent="0.3">
      <c r="A416" s="7"/>
      <c r="B416" s="12">
        <v>387</v>
      </c>
      <c r="C416" s="28">
        <v>42756</v>
      </c>
      <c r="D416" s="34">
        <v>0.46042824074074074</v>
      </c>
      <c r="E416" s="34">
        <v>0.82692129629629629</v>
      </c>
      <c r="F416" s="64">
        <f t="shared" si="252"/>
        <v>0.36649305555555556</v>
      </c>
      <c r="G416" s="15">
        <v>9</v>
      </c>
      <c r="H416" s="37">
        <f t="shared" si="268"/>
        <v>1.5</v>
      </c>
      <c r="I416" s="15">
        <f t="shared" si="248"/>
        <v>7.5</v>
      </c>
      <c r="J416" s="109">
        <f t="shared" si="220"/>
        <v>0</v>
      </c>
      <c r="K416" s="37">
        <f t="shared" si="249"/>
        <v>0</v>
      </c>
      <c r="L416" s="16">
        <f t="shared" si="250"/>
        <v>0</v>
      </c>
      <c r="M416" s="37">
        <f t="shared" si="251"/>
        <v>0</v>
      </c>
      <c r="N416" s="37"/>
      <c r="O416" s="37"/>
      <c r="P416" s="37"/>
      <c r="Q416" s="37"/>
      <c r="R416" s="37"/>
      <c r="S416" s="15"/>
      <c r="T416" s="15"/>
      <c r="U416" s="15"/>
      <c r="V416" s="15"/>
      <c r="W416" s="15"/>
    </row>
    <row r="417" spans="1:23" x14ac:dyDescent="0.3">
      <c r="A417" s="7"/>
      <c r="B417" s="12">
        <v>388</v>
      </c>
      <c r="C417" s="28">
        <v>42757</v>
      </c>
      <c r="D417" s="34" t="s">
        <v>84</v>
      </c>
      <c r="E417" s="34">
        <v>0.84067129629629633</v>
      </c>
      <c r="F417" s="64"/>
      <c r="G417" s="15">
        <v>9</v>
      </c>
      <c r="H417" s="37">
        <f t="shared" si="268"/>
        <v>1.5</v>
      </c>
      <c r="I417" s="15">
        <f t="shared" si="248"/>
        <v>7.5</v>
      </c>
      <c r="J417" s="109">
        <f t="shared" ref="J417:J481" si="269">IF(I417-10&lt;0,0,(I417-10))</f>
        <v>0</v>
      </c>
      <c r="K417" s="37">
        <f t="shared" si="249"/>
        <v>0</v>
      </c>
      <c r="L417" s="16">
        <f t="shared" si="250"/>
        <v>0</v>
      </c>
      <c r="M417" s="37">
        <f t="shared" si="251"/>
        <v>0</v>
      </c>
      <c r="N417" s="37"/>
      <c r="O417" s="37"/>
      <c r="P417" s="37"/>
      <c r="Q417" s="37"/>
      <c r="R417" s="37"/>
      <c r="S417" s="15"/>
      <c r="T417" s="15"/>
      <c r="U417" s="15"/>
      <c r="V417" s="15"/>
      <c r="W417" s="15"/>
    </row>
    <row r="418" spans="1:23" x14ac:dyDescent="0.3">
      <c r="A418" s="7"/>
      <c r="B418" s="12">
        <v>389</v>
      </c>
      <c r="C418" s="28">
        <v>42758</v>
      </c>
      <c r="D418" s="34">
        <v>0.55004629629629631</v>
      </c>
      <c r="E418" s="34">
        <v>0.85528935185185195</v>
      </c>
      <c r="F418" s="64">
        <f t="shared" si="252"/>
        <v>0.30524305555555564</v>
      </c>
      <c r="G418" s="15">
        <v>7.5</v>
      </c>
      <c r="H418" s="37">
        <f t="shared" si="268"/>
        <v>0.5</v>
      </c>
      <c r="I418" s="15">
        <f t="shared" si="248"/>
        <v>7</v>
      </c>
      <c r="J418" s="109">
        <f t="shared" si="269"/>
        <v>0</v>
      </c>
      <c r="K418" s="37">
        <f t="shared" si="249"/>
        <v>0</v>
      </c>
      <c r="L418" s="16">
        <f t="shared" si="250"/>
        <v>0</v>
      </c>
      <c r="M418" s="37">
        <f t="shared" si="251"/>
        <v>0</v>
      </c>
      <c r="N418" s="37"/>
      <c r="O418" s="37"/>
      <c r="P418" s="37"/>
      <c r="Q418" s="37"/>
      <c r="R418" s="37"/>
      <c r="S418" s="15"/>
      <c r="T418" s="15"/>
      <c r="U418" s="15"/>
      <c r="V418" s="15"/>
      <c r="W418" s="15"/>
    </row>
    <row r="419" spans="1:23" x14ac:dyDescent="0.3">
      <c r="A419" s="7"/>
      <c r="B419" s="12">
        <v>390</v>
      </c>
      <c r="C419" s="28">
        <v>42759</v>
      </c>
      <c r="D419" s="36">
        <v>0.54141203703703711</v>
      </c>
      <c r="E419" s="36">
        <v>0.84226851851851858</v>
      </c>
      <c r="F419" s="64">
        <f t="shared" si="252"/>
        <v>0.30085648148148147</v>
      </c>
      <c r="G419" s="15">
        <v>7</v>
      </c>
      <c r="H419" s="37">
        <f t="shared" si="268"/>
        <v>0.5</v>
      </c>
      <c r="I419" s="15">
        <f t="shared" si="248"/>
        <v>6.5</v>
      </c>
      <c r="J419" s="109">
        <f>IF(I419-8&lt;0,0,(I419-8))</f>
        <v>0</v>
      </c>
      <c r="K419" s="37">
        <f t="shared" si="249"/>
        <v>0</v>
      </c>
      <c r="L419" s="16">
        <f t="shared" si="250"/>
        <v>0</v>
      </c>
      <c r="M419" s="37">
        <f t="shared" si="251"/>
        <v>0</v>
      </c>
      <c r="N419" s="37"/>
      <c r="O419" s="37"/>
      <c r="P419" s="37"/>
      <c r="Q419" s="37"/>
      <c r="R419" s="37"/>
      <c r="S419" s="15" t="s">
        <v>395</v>
      </c>
      <c r="T419" s="51">
        <v>1033</v>
      </c>
      <c r="U419" s="15"/>
      <c r="V419" s="15"/>
      <c r="W419" s="15"/>
    </row>
    <row r="420" spans="1:23" x14ac:dyDescent="0.3">
      <c r="A420" s="7"/>
      <c r="B420" s="12">
        <v>391</v>
      </c>
      <c r="C420" s="28">
        <v>42760</v>
      </c>
      <c r="D420" s="36">
        <v>0.49975694444444446</v>
      </c>
      <c r="E420" s="36">
        <v>0.85171296296296306</v>
      </c>
      <c r="F420" s="64">
        <f t="shared" si="252"/>
        <v>0.3519560185185186</v>
      </c>
      <c r="G420" s="15">
        <v>8.5</v>
      </c>
      <c r="H420" s="37">
        <f t="shared" si="268"/>
        <v>0.5</v>
      </c>
      <c r="I420" s="15">
        <f t="shared" si="248"/>
        <v>8</v>
      </c>
      <c r="J420" s="109">
        <f t="shared" si="269"/>
        <v>0</v>
      </c>
      <c r="K420" s="37">
        <f t="shared" si="249"/>
        <v>0</v>
      </c>
      <c r="L420" s="16">
        <f t="shared" si="250"/>
        <v>0</v>
      </c>
      <c r="M420" s="37">
        <f t="shared" si="251"/>
        <v>0</v>
      </c>
      <c r="N420" s="37"/>
      <c r="O420" s="37"/>
      <c r="P420" s="37"/>
      <c r="Q420" s="37"/>
      <c r="R420" s="37"/>
      <c r="S420" s="15"/>
      <c r="T420" s="15"/>
      <c r="U420" s="15"/>
      <c r="V420" s="15"/>
      <c r="W420" s="15"/>
    </row>
    <row r="421" spans="1:23" x14ac:dyDescent="0.3">
      <c r="A421" s="7"/>
      <c r="B421" s="12">
        <v>392</v>
      </c>
      <c r="C421" s="28">
        <v>42761</v>
      </c>
      <c r="D421" s="196" t="s">
        <v>35</v>
      </c>
      <c r="E421" s="197"/>
      <c r="F421" s="64"/>
      <c r="G421" s="15"/>
      <c r="H421" s="37"/>
      <c r="I421" s="15"/>
      <c r="J421" s="109"/>
      <c r="K421" s="37"/>
      <c r="L421" s="16"/>
      <c r="M421" s="37"/>
      <c r="N421" s="37"/>
      <c r="O421" s="37"/>
      <c r="P421" s="37"/>
      <c r="Q421" s="37"/>
      <c r="R421" s="37"/>
      <c r="S421" s="15"/>
      <c r="T421" s="15"/>
      <c r="U421" s="15"/>
      <c r="V421" s="15"/>
      <c r="W421" s="15"/>
    </row>
    <row r="422" spans="1:23" x14ac:dyDescent="0.3">
      <c r="A422" s="7"/>
      <c r="B422" s="12">
        <v>393</v>
      </c>
      <c r="C422" s="26">
        <v>42762</v>
      </c>
      <c r="D422" s="196" t="s">
        <v>35</v>
      </c>
      <c r="E422" s="197"/>
      <c r="F422" s="64"/>
      <c r="G422" s="15"/>
      <c r="H422" s="37"/>
      <c r="I422" s="15"/>
      <c r="J422" s="109"/>
      <c r="K422" s="37"/>
      <c r="L422" s="16"/>
      <c r="M422" s="37"/>
      <c r="N422" s="37"/>
      <c r="O422" s="37"/>
      <c r="P422" s="37"/>
      <c r="Q422" s="37"/>
      <c r="R422" s="37"/>
      <c r="S422" s="15"/>
      <c r="T422" s="15"/>
      <c r="U422" s="15"/>
      <c r="V422" s="51"/>
      <c r="W422" s="15" t="s">
        <v>411</v>
      </c>
    </row>
    <row r="423" spans="1:23" x14ac:dyDescent="0.3">
      <c r="A423" s="7"/>
      <c r="B423" s="12">
        <v>394</v>
      </c>
      <c r="C423" s="26">
        <v>42763</v>
      </c>
      <c r="D423" s="34">
        <v>0.5463541666666667</v>
      </c>
      <c r="E423" s="34" t="s">
        <v>102</v>
      </c>
      <c r="F423" s="64"/>
      <c r="G423" s="15">
        <v>8</v>
      </c>
      <c r="H423" s="37">
        <f t="shared" ref="H423:H425" si="270">IF(G423&gt;=9,1.5,0.5)</f>
        <v>0.5</v>
      </c>
      <c r="I423" s="15">
        <f t="shared" si="248"/>
        <v>7.5</v>
      </c>
      <c r="J423" s="109">
        <f t="shared" si="269"/>
        <v>0</v>
      </c>
      <c r="K423" s="37">
        <f t="shared" si="249"/>
        <v>0</v>
      </c>
      <c r="L423" s="16">
        <f t="shared" si="250"/>
        <v>0</v>
      </c>
      <c r="M423" s="37">
        <f t="shared" si="251"/>
        <v>0</v>
      </c>
      <c r="N423" s="37"/>
      <c r="O423" s="37"/>
      <c r="P423" s="37"/>
      <c r="Q423" s="37"/>
      <c r="R423" s="37"/>
      <c r="S423" s="15"/>
      <c r="T423" s="15"/>
      <c r="U423" s="15"/>
      <c r="V423" s="51"/>
      <c r="W423" s="15" t="s">
        <v>410</v>
      </c>
    </row>
    <row r="424" spans="1:23" x14ac:dyDescent="0.3">
      <c r="A424" s="7"/>
      <c r="B424" s="12">
        <v>395</v>
      </c>
      <c r="C424" s="26">
        <v>42764</v>
      </c>
      <c r="D424" s="34">
        <v>0.49938657407407411</v>
      </c>
      <c r="E424" s="34">
        <v>0.84135416666666663</v>
      </c>
      <c r="F424" s="64">
        <f t="shared" si="252"/>
        <v>0.34196759259259252</v>
      </c>
      <c r="G424" s="15">
        <v>8</v>
      </c>
      <c r="H424" s="37">
        <f t="shared" si="270"/>
        <v>0.5</v>
      </c>
      <c r="I424" s="15">
        <f t="shared" si="248"/>
        <v>7.5</v>
      </c>
      <c r="J424" s="109">
        <f t="shared" si="269"/>
        <v>0</v>
      </c>
      <c r="K424" s="37">
        <f t="shared" si="249"/>
        <v>0</v>
      </c>
      <c r="L424" s="16">
        <f t="shared" si="250"/>
        <v>0</v>
      </c>
      <c r="M424" s="37">
        <f t="shared" si="251"/>
        <v>0</v>
      </c>
      <c r="N424" s="37"/>
      <c r="O424" s="37"/>
      <c r="P424" s="37"/>
      <c r="Q424" s="37"/>
      <c r="R424" s="37"/>
      <c r="S424" s="15"/>
      <c r="T424" s="15"/>
      <c r="U424" s="15"/>
      <c r="V424" s="51"/>
      <c r="W424" s="15" t="s">
        <v>412</v>
      </c>
    </row>
    <row r="425" spans="1:23" x14ac:dyDescent="0.3">
      <c r="A425" s="7"/>
      <c r="B425" s="12">
        <v>396</v>
      </c>
      <c r="C425" s="26">
        <v>42765</v>
      </c>
      <c r="D425" s="34">
        <v>0.46241898148148147</v>
      </c>
      <c r="E425" s="34">
        <v>0.77513888888888882</v>
      </c>
      <c r="F425" s="64">
        <f t="shared" si="252"/>
        <v>0.31271990740740735</v>
      </c>
      <c r="G425" s="15">
        <v>7.5</v>
      </c>
      <c r="H425" s="37">
        <f t="shared" si="270"/>
        <v>0.5</v>
      </c>
      <c r="I425" s="15">
        <f t="shared" si="248"/>
        <v>7</v>
      </c>
      <c r="J425" s="109">
        <f t="shared" si="269"/>
        <v>0</v>
      </c>
      <c r="K425" s="37">
        <f t="shared" si="249"/>
        <v>0</v>
      </c>
      <c r="L425" s="16">
        <f t="shared" si="250"/>
        <v>0</v>
      </c>
      <c r="M425" s="37">
        <f t="shared" si="251"/>
        <v>0</v>
      </c>
      <c r="N425" s="37"/>
      <c r="O425" s="37"/>
      <c r="P425" s="37"/>
      <c r="Q425" s="37"/>
      <c r="R425" s="37"/>
      <c r="S425" s="15"/>
      <c r="T425" s="15"/>
      <c r="U425" s="15"/>
      <c r="V425" s="51"/>
      <c r="W425" s="15" t="s">
        <v>413</v>
      </c>
    </row>
    <row r="426" spans="1:23" x14ac:dyDescent="0.3">
      <c r="A426" s="31"/>
      <c r="B426" s="12">
        <v>397</v>
      </c>
      <c r="C426" s="28">
        <v>42766</v>
      </c>
      <c r="D426" s="196" t="s">
        <v>35</v>
      </c>
      <c r="E426" s="197"/>
      <c r="F426" s="64"/>
      <c r="G426" s="15"/>
      <c r="H426" s="37"/>
      <c r="I426" s="15"/>
      <c r="J426" s="109">
        <f t="shared" si="269"/>
        <v>0</v>
      </c>
      <c r="K426" s="37"/>
      <c r="L426" s="16"/>
      <c r="M426" s="37">
        <f t="shared" si="251"/>
        <v>0</v>
      </c>
      <c r="N426" s="37"/>
      <c r="O426" s="37"/>
      <c r="P426" s="37"/>
      <c r="Q426" s="37"/>
      <c r="R426" s="37"/>
      <c r="S426" s="15"/>
      <c r="T426" s="15"/>
      <c r="U426" s="15"/>
      <c r="V426" s="15"/>
      <c r="W426" s="15"/>
    </row>
    <row r="427" spans="1:23" x14ac:dyDescent="0.3">
      <c r="A427" s="25" t="s">
        <v>14</v>
      </c>
      <c r="B427" s="12">
        <v>398</v>
      </c>
      <c r="C427" s="28">
        <v>42767</v>
      </c>
      <c r="D427" s="34">
        <v>0.46399305555555559</v>
      </c>
      <c r="E427" s="34">
        <v>0.8774305555555556</v>
      </c>
      <c r="F427" s="64">
        <f>IF(OR(E427="無打卡資料",D427="無打卡資料"),"?",(E427-D427))</f>
        <v>0.41343750000000001</v>
      </c>
      <c r="G427" s="15">
        <v>10</v>
      </c>
      <c r="H427" s="37">
        <f t="shared" ref="H427" si="271">IF(G427&gt;=9,1.5,0.5)</f>
        <v>1.5</v>
      </c>
      <c r="I427" s="15">
        <f t="shared" ref="I427" si="272">IF((G427="？"),"?",(G427-H427))</f>
        <v>8.5</v>
      </c>
      <c r="J427" s="109">
        <f>IF(I427-8&lt;0,0,(I427-8))</f>
        <v>0.5</v>
      </c>
      <c r="K427" s="37">
        <f t="shared" ref="K427" si="273">IF(2&lt;J427,2,J427)</f>
        <v>0.5</v>
      </c>
      <c r="L427" s="16">
        <f t="shared" ref="L427" si="274">J427-K427</f>
        <v>0</v>
      </c>
      <c r="M427" s="37">
        <f t="shared" si="251"/>
        <v>86</v>
      </c>
      <c r="N427" s="37"/>
      <c r="O427" s="37"/>
      <c r="P427" s="37"/>
      <c r="Q427" s="37"/>
      <c r="R427" s="37"/>
      <c r="S427" s="15"/>
      <c r="T427" s="15"/>
      <c r="U427" s="15" t="s">
        <v>396</v>
      </c>
      <c r="V427" s="51" t="e">
        <f>#REF!+M427</f>
        <v>#REF!</v>
      </c>
      <c r="W427" s="15"/>
    </row>
    <row r="428" spans="1:23" x14ac:dyDescent="0.3">
      <c r="A428" s="7" t="s">
        <v>106</v>
      </c>
      <c r="B428" s="12">
        <v>399</v>
      </c>
      <c r="C428" s="28">
        <v>42768</v>
      </c>
      <c r="D428" s="196" t="s">
        <v>35</v>
      </c>
      <c r="E428" s="197"/>
      <c r="F428" s="64"/>
      <c r="G428" s="15"/>
      <c r="H428" s="37"/>
      <c r="I428" s="15"/>
      <c r="J428" s="109">
        <f t="shared" si="269"/>
        <v>0</v>
      </c>
      <c r="K428" s="37"/>
      <c r="L428" s="16"/>
      <c r="M428" s="37">
        <f t="shared" si="251"/>
        <v>0</v>
      </c>
      <c r="N428" s="37"/>
      <c r="O428" s="37"/>
      <c r="P428" s="37"/>
      <c r="Q428" s="37"/>
      <c r="R428" s="37"/>
      <c r="S428" s="15"/>
      <c r="T428" s="15"/>
      <c r="U428" s="15"/>
      <c r="V428" s="15"/>
      <c r="W428" s="15"/>
    </row>
    <row r="429" spans="1:23" x14ac:dyDescent="0.3">
      <c r="A429" s="7" t="s">
        <v>113</v>
      </c>
      <c r="B429" s="12">
        <v>400</v>
      </c>
      <c r="C429" s="28">
        <v>42769</v>
      </c>
      <c r="D429" s="36" t="s">
        <v>84</v>
      </c>
      <c r="E429" s="36" t="s">
        <v>84</v>
      </c>
      <c r="F429" s="64"/>
      <c r="G429" s="15">
        <v>10.5</v>
      </c>
      <c r="H429" s="37">
        <f t="shared" ref="H429:H435" si="275">IF(G429&gt;=9,1.5,0.5)</f>
        <v>1.5</v>
      </c>
      <c r="I429" s="15">
        <f t="shared" ref="I429:I456" si="276">IF((G429="？"),"?",(G429-H429))</f>
        <v>9</v>
      </c>
      <c r="J429" s="109">
        <f t="shared" si="269"/>
        <v>0</v>
      </c>
      <c r="K429" s="37">
        <f t="shared" ref="K429:K456" si="277">IF(2&lt;J429,2,J429)</f>
        <v>0</v>
      </c>
      <c r="L429" s="16">
        <f t="shared" ref="L429:L456" si="278">J429-K429</f>
        <v>0</v>
      </c>
      <c r="M429" s="37">
        <f t="shared" si="251"/>
        <v>0</v>
      </c>
      <c r="N429" s="37"/>
      <c r="O429" s="37"/>
      <c r="P429" s="37"/>
      <c r="Q429" s="37"/>
      <c r="R429" s="37"/>
      <c r="S429" s="15"/>
      <c r="T429" s="15"/>
      <c r="U429" s="15"/>
      <c r="V429" s="15"/>
      <c r="W429" s="15"/>
    </row>
    <row r="430" spans="1:23" x14ac:dyDescent="0.3">
      <c r="A430" s="7" t="s">
        <v>114</v>
      </c>
      <c r="B430" s="12">
        <v>401</v>
      </c>
      <c r="C430" s="28">
        <v>42770</v>
      </c>
      <c r="D430" s="34">
        <v>0.45656249999999998</v>
      </c>
      <c r="E430" s="34">
        <v>0.91690972222222211</v>
      </c>
      <c r="F430" s="64">
        <f t="shared" ref="F430:F491" si="279">IF(OR(E430="無打卡資料",D430="無打卡資料"),"?",(E430-D430))</f>
        <v>0.46034722222222213</v>
      </c>
      <c r="G430" s="15">
        <v>11</v>
      </c>
      <c r="H430" s="37">
        <f t="shared" si="275"/>
        <v>1.5</v>
      </c>
      <c r="I430" s="15">
        <f t="shared" si="276"/>
        <v>9.5</v>
      </c>
      <c r="J430" s="109">
        <f>IF(I430-8&lt;0,0,(I430-8))</f>
        <v>1.5</v>
      </c>
      <c r="K430" s="37">
        <f t="shared" si="277"/>
        <v>1.5</v>
      </c>
      <c r="L430" s="16">
        <f t="shared" si="278"/>
        <v>0</v>
      </c>
      <c r="M430" s="37">
        <f t="shared" si="251"/>
        <v>258</v>
      </c>
      <c r="N430" s="37"/>
      <c r="O430" s="37"/>
      <c r="P430" s="37"/>
      <c r="Q430" s="37" t="s">
        <v>394</v>
      </c>
      <c r="R430" s="37">
        <f>IF(I430&gt;8,ROUND(2*4/3*129+6*5/3*129+(I430-8)*8/3*129,0),ROUND(2*4/3*129+(I430-2)*5/3*129,0))</f>
        <v>2150</v>
      </c>
      <c r="S430" s="15"/>
      <c r="T430" s="15"/>
      <c r="U430" s="15"/>
      <c r="V430" s="15"/>
      <c r="W430" s="15"/>
    </row>
    <row r="431" spans="1:23" x14ac:dyDescent="0.3">
      <c r="A431" s="7" t="s">
        <v>124</v>
      </c>
      <c r="B431" s="12">
        <v>402</v>
      </c>
      <c r="C431" s="28">
        <v>42771</v>
      </c>
      <c r="D431" s="34">
        <v>0.47225694444444444</v>
      </c>
      <c r="E431" s="34" t="s">
        <v>84</v>
      </c>
      <c r="F431" s="64"/>
      <c r="G431" s="15">
        <v>10.5</v>
      </c>
      <c r="H431" s="37">
        <f t="shared" si="275"/>
        <v>1.5</v>
      </c>
      <c r="I431" s="15">
        <f t="shared" si="276"/>
        <v>9</v>
      </c>
      <c r="J431" s="109">
        <f>IF(I431-8&lt;0,0,(I431-8))</f>
        <v>1</v>
      </c>
      <c r="K431" s="37">
        <f t="shared" si="277"/>
        <v>1</v>
      </c>
      <c r="L431" s="16">
        <f t="shared" si="278"/>
        <v>0</v>
      </c>
      <c r="M431" s="37">
        <f t="shared" si="251"/>
        <v>172</v>
      </c>
      <c r="N431" s="37"/>
      <c r="O431" s="37"/>
      <c r="P431" s="37"/>
      <c r="Q431" s="37"/>
      <c r="R431" s="37"/>
      <c r="S431" s="15"/>
      <c r="T431" s="15"/>
      <c r="U431" s="15" t="s">
        <v>395</v>
      </c>
      <c r="V431" s="51" t="e">
        <f>#REF!+M431</f>
        <v>#REF!</v>
      </c>
      <c r="W431" s="15"/>
    </row>
    <row r="432" spans="1:23" x14ac:dyDescent="0.3">
      <c r="A432" s="7" t="s">
        <v>125</v>
      </c>
      <c r="B432" s="12">
        <v>403</v>
      </c>
      <c r="C432" s="28">
        <v>42772</v>
      </c>
      <c r="D432" s="34">
        <v>0.4581365740740741</v>
      </c>
      <c r="E432" s="34">
        <v>0.7831597222222223</v>
      </c>
      <c r="F432" s="64">
        <f t="shared" si="279"/>
        <v>0.3250231481481482</v>
      </c>
      <c r="G432" s="15">
        <v>8</v>
      </c>
      <c r="H432" s="37">
        <f t="shared" si="275"/>
        <v>0.5</v>
      </c>
      <c r="I432" s="15">
        <f t="shared" si="276"/>
        <v>7.5</v>
      </c>
      <c r="J432" s="109">
        <f t="shared" si="269"/>
        <v>0</v>
      </c>
      <c r="K432" s="37">
        <f t="shared" si="277"/>
        <v>0</v>
      </c>
      <c r="L432" s="16">
        <f t="shared" si="278"/>
        <v>0</v>
      </c>
      <c r="M432" s="37">
        <f t="shared" si="251"/>
        <v>0</v>
      </c>
      <c r="N432" s="37"/>
      <c r="O432" s="37"/>
      <c r="P432" s="37"/>
      <c r="Q432" s="37"/>
      <c r="R432" s="37"/>
      <c r="S432" s="15"/>
      <c r="T432" s="15"/>
      <c r="U432" s="15"/>
      <c r="V432" s="15"/>
      <c r="W432" s="15"/>
    </row>
    <row r="433" spans="1:23" x14ac:dyDescent="0.3">
      <c r="A433" s="41"/>
      <c r="B433" s="12">
        <v>404</v>
      </c>
      <c r="C433" s="28">
        <v>42773</v>
      </c>
      <c r="D433" s="36">
        <v>0.4583564814814815</v>
      </c>
      <c r="E433" s="36" t="s">
        <v>84</v>
      </c>
      <c r="F433" s="64"/>
      <c r="G433" s="15">
        <v>10.5</v>
      </c>
      <c r="H433" s="37">
        <f t="shared" si="275"/>
        <v>1.5</v>
      </c>
      <c r="I433" s="15">
        <f t="shared" si="276"/>
        <v>9</v>
      </c>
      <c r="J433" s="109">
        <f t="shared" si="269"/>
        <v>0</v>
      </c>
      <c r="K433" s="37">
        <f t="shared" si="277"/>
        <v>0</v>
      </c>
      <c r="L433" s="16">
        <f t="shared" si="278"/>
        <v>0</v>
      </c>
      <c r="M433" s="37">
        <f t="shared" si="251"/>
        <v>0</v>
      </c>
      <c r="N433" s="37"/>
      <c r="O433" s="37"/>
      <c r="P433" s="37"/>
      <c r="Q433" s="37"/>
      <c r="R433" s="37"/>
      <c r="S433" s="15"/>
      <c r="T433" s="15"/>
      <c r="U433" s="15"/>
      <c r="V433" s="15"/>
      <c r="W433" s="15"/>
    </row>
    <row r="434" spans="1:23" x14ac:dyDescent="0.3">
      <c r="A434" s="41"/>
      <c r="B434" s="12">
        <v>405</v>
      </c>
      <c r="C434" s="28">
        <v>42774</v>
      </c>
      <c r="D434" s="34">
        <v>0.45814814814814814</v>
      </c>
      <c r="E434" s="34" t="s">
        <v>84</v>
      </c>
      <c r="F434" s="64"/>
      <c r="G434" s="15">
        <v>10.5</v>
      </c>
      <c r="H434" s="37">
        <f t="shared" si="275"/>
        <v>1.5</v>
      </c>
      <c r="I434" s="15">
        <f t="shared" si="276"/>
        <v>9</v>
      </c>
      <c r="J434" s="109">
        <f t="shared" si="269"/>
        <v>0</v>
      </c>
      <c r="K434" s="37">
        <f t="shared" si="277"/>
        <v>0</v>
      </c>
      <c r="L434" s="16">
        <f t="shared" si="278"/>
        <v>0</v>
      </c>
      <c r="M434" s="37">
        <f t="shared" si="251"/>
        <v>0</v>
      </c>
      <c r="N434" s="37"/>
      <c r="O434" s="37"/>
      <c r="P434" s="37"/>
      <c r="Q434" s="37"/>
      <c r="R434" s="37"/>
      <c r="S434" s="15"/>
      <c r="T434" s="15"/>
      <c r="U434" s="15"/>
      <c r="V434" s="15"/>
      <c r="W434" s="15"/>
    </row>
    <row r="435" spans="1:23" x14ac:dyDescent="0.3">
      <c r="A435" s="7"/>
      <c r="B435" s="12">
        <v>406</v>
      </c>
      <c r="C435" s="28">
        <v>42775</v>
      </c>
      <c r="D435" s="34" t="s">
        <v>84</v>
      </c>
      <c r="E435" s="34" t="s">
        <v>84</v>
      </c>
      <c r="F435" s="64"/>
      <c r="G435" s="15">
        <v>11.5</v>
      </c>
      <c r="H435" s="37">
        <f t="shared" si="275"/>
        <v>1.5</v>
      </c>
      <c r="I435" s="15">
        <f t="shared" si="276"/>
        <v>10</v>
      </c>
      <c r="J435" s="109">
        <f>IF(I435-10&lt;0,0,(I435-10))</f>
        <v>0</v>
      </c>
      <c r="K435" s="37">
        <f t="shared" si="277"/>
        <v>0</v>
      </c>
      <c r="L435" s="16">
        <f t="shared" si="278"/>
        <v>0</v>
      </c>
      <c r="M435" s="37">
        <f t="shared" si="251"/>
        <v>0</v>
      </c>
      <c r="N435" s="37"/>
      <c r="O435" s="37"/>
      <c r="P435" s="37"/>
      <c r="Q435" s="37"/>
      <c r="R435" s="37"/>
      <c r="S435" s="15"/>
      <c r="T435" s="51"/>
      <c r="U435" s="15"/>
      <c r="V435" s="15"/>
      <c r="W435" s="15"/>
    </row>
    <row r="436" spans="1:23" x14ac:dyDescent="0.3">
      <c r="A436" s="7"/>
      <c r="B436" s="12"/>
      <c r="C436" s="82" t="s">
        <v>318</v>
      </c>
      <c r="D436" s="18"/>
      <c r="E436" s="18"/>
      <c r="F436" s="19"/>
      <c r="G436" s="20">
        <f>SUM(G408:G435)</f>
        <v>208.5</v>
      </c>
      <c r="H436" s="20">
        <f t="shared" ref="H436:V436" si="280">SUM(H408:H435)</f>
        <v>23.5</v>
      </c>
      <c r="I436" s="20">
        <f t="shared" si="280"/>
        <v>185</v>
      </c>
      <c r="J436" s="20">
        <f t="shared" si="280"/>
        <v>3</v>
      </c>
      <c r="K436" s="20">
        <f t="shared" si="280"/>
        <v>3</v>
      </c>
      <c r="L436" s="20">
        <f t="shared" si="280"/>
        <v>0</v>
      </c>
      <c r="M436" s="20">
        <f t="shared" si="280"/>
        <v>516</v>
      </c>
      <c r="N436" s="20"/>
      <c r="O436" s="20"/>
      <c r="P436" s="20"/>
      <c r="Q436" s="20">
        <v>2</v>
      </c>
      <c r="R436" s="20">
        <f t="shared" si="280"/>
        <v>3677</v>
      </c>
      <c r="S436" s="20">
        <v>1</v>
      </c>
      <c r="T436" s="20">
        <f t="shared" si="280"/>
        <v>1033</v>
      </c>
      <c r="U436" s="20">
        <v>2</v>
      </c>
      <c r="V436" s="20">
        <v>2328</v>
      </c>
      <c r="W436" s="159" t="s">
        <v>298</v>
      </c>
    </row>
    <row r="437" spans="1:23" ht="32.4" x14ac:dyDescent="0.3">
      <c r="B437" s="74"/>
      <c r="C437" s="110" t="s">
        <v>430</v>
      </c>
      <c r="D437" s="23"/>
      <c r="E437" s="24"/>
      <c r="F437" s="73"/>
      <c r="G437" s="20">
        <f>G436-G419-G415-G430</f>
        <v>182.5</v>
      </c>
      <c r="H437" s="20">
        <f>H436-H419-H415-H430</f>
        <v>21</v>
      </c>
      <c r="I437" s="20">
        <f>I436-I419-J431-J427-I430-I415</f>
        <v>160</v>
      </c>
      <c r="J437" s="20">
        <f>J436-J419-J431-J427-J415-J430</f>
        <v>0</v>
      </c>
      <c r="K437" s="20">
        <f t="shared" ref="K437:M437" si="281">K436-K419-K431-K427-K415-K430</f>
        <v>0</v>
      </c>
      <c r="L437" s="20">
        <f t="shared" si="281"/>
        <v>0</v>
      </c>
      <c r="M437" s="20">
        <f t="shared" si="281"/>
        <v>0</v>
      </c>
      <c r="N437" s="20"/>
      <c r="O437" s="20"/>
      <c r="P437" s="20"/>
      <c r="Q437" s="20">
        <f t="shared" ref="Q437" si="282">Q436</f>
        <v>2</v>
      </c>
      <c r="R437" s="20">
        <f t="shared" ref="R437" si="283">R436</f>
        <v>3677</v>
      </c>
      <c r="S437" s="20">
        <f t="shared" ref="S437" si="284">S436</f>
        <v>1</v>
      </c>
      <c r="T437" s="20">
        <f t="shared" ref="T437" si="285">T436</f>
        <v>1033</v>
      </c>
      <c r="U437" s="20">
        <f t="shared" ref="U437" si="286">U436</f>
        <v>2</v>
      </c>
      <c r="V437" s="20">
        <f t="shared" ref="V437" si="287">V436</f>
        <v>2328</v>
      </c>
      <c r="W437" s="20"/>
    </row>
    <row r="438" spans="1:23" x14ac:dyDescent="0.3">
      <c r="A438" s="7"/>
      <c r="B438" s="12">
        <v>407</v>
      </c>
      <c r="C438" s="83">
        <v>42776</v>
      </c>
      <c r="D438" s="84" t="s">
        <v>117</v>
      </c>
      <c r="E438" s="84" t="s">
        <v>117</v>
      </c>
      <c r="F438" s="130"/>
      <c r="G438" s="85">
        <v>4</v>
      </c>
      <c r="H438" s="86">
        <f>IF(G438&gt;=9,1.5,0.5)</f>
        <v>0.5</v>
      </c>
      <c r="I438" s="85">
        <f t="shared" si="276"/>
        <v>3.5</v>
      </c>
      <c r="J438" s="87">
        <f t="shared" si="269"/>
        <v>0</v>
      </c>
      <c r="K438" s="86">
        <f t="shared" si="277"/>
        <v>0</v>
      </c>
      <c r="L438" s="88">
        <f t="shared" si="278"/>
        <v>0</v>
      </c>
      <c r="M438" s="86">
        <f t="shared" si="251"/>
        <v>0</v>
      </c>
      <c r="N438" s="86"/>
      <c r="O438" s="86"/>
      <c r="P438" s="86"/>
      <c r="Q438" s="86"/>
      <c r="R438" s="86"/>
      <c r="S438" s="15"/>
      <c r="T438" s="15"/>
      <c r="U438" s="15"/>
      <c r="V438" s="15"/>
      <c r="W438" s="15" t="s">
        <v>117</v>
      </c>
    </row>
    <row r="439" spans="1:23" x14ac:dyDescent="0.3">
      <c r="A439" s="7"/>
      <c r="B439" s="12">
        <v>408</v>
      </c>
      <c r="C439" s="83">
        <v>42777</v>
      </c>
      <c r="D439" s="84">
        <v>0.45887731481481481</v>
      </c>
      <c r="E439" s="84" t="s">
        <v>84</v>
      </c>
      <c r="F439" s="130"/>
      <c r="G439" s="85">
        <v>11.5</v>
      </c>
      <c r="H439" s="86">
        <f t="shared" ref="H439:H448" si="288">IF(G439&gt;=9,1.5,0.5)</f>
        <v>1.5</v>
      </c>
      <c r="I439" s="85">
        <f t="shared" si="276"/>
        <v>10</v>
      </c>
      <c r="J439" s="87">
        <f t="shared" si="269"/>
        <v>0</v>
      </c>
      <c r="K439" s="86">
        <f t="shared" si="277"/>
        <v>0</v>
      </c>
      <c r="L439" s="88">
        <f t="shared" si="278"/>
        <v>0</v>
      </c>
      <c r="M439" s="86">
        <f t="shared" si="251"/>
        <v>0</v>
      </c>
      <c r="N439" s="86"/>
      <c r="O439" s="86"/>
      <c r="P439" s="86"/>
      <c r="Q439" s="86"/>
      <c r="R439" s="86"/>
      <c r="S439" s="15"/>
      <c r="T439" s="15"/>
      <c r="U439" s="15"/>
      <c r="V439" s="15"/>
      <c r="W439" s="15"/>
    </row>
    <row r="440" spans="1:23" x14ac:dyDescent="0.3">
      <c r="A440" s="7"/>
      <c r="B440" s="12">
        <v>409</v>
      </c>
      <c r="C440" s="83">
        <v>42778</v>
      </c>
      <c r="D440" s="84">
        <v>0.45715277777777774</v>
      </c>
      <c r="E440" s="84" t="s">
        <v>84</v>
      </c>
      <c r="F440" s="130"/>
      <c r="G440" s="85">
        <v>10.5</v>
      </c>
      <c r="H440" s="86">
        <f t="shared" si="288"/>
        <v>1.5</v>
      </c>
      <c r="I440" s="85">
        <f t="shared" si="276"/>
        <v>9</v>
      </c>
      <c r="J440" s="87">
        <f>IF(I440-8&lt;0,0,(I440-8))</f>
        <v>1</v>
      </c>
      <c r="K440" s="86">
        <f t="shared" si="277"/>
        <v>1</v>
      </c>
      <c r="L440" s="88">
        <f t="shared" si="278"/>
        <v>0</v>
      </c>
      <c r="M440" s="86">
        <f t="shared" si="251"/>
        <v>172</v>
      </c>
      <c r="N440" s="86"/>
      <c r="O440" s="86"/>
      <c r="P440" s="86"/>
      <c r="Q440" s="86" t="s">
        <v>396</v>
      </c>
      <c r="R440" s="86">
        <f>IF(I440&gt;8,ROUND(2*4/3*129+6*5/3*129+(I440-8)*8/3*129,0),ROUND(2*4/3*129+(I440-2)*5/3*129,0))</f>
        <v>1978</v>
      </c>
      <c r="S440" s="15"/>
      <c r="T440" s="15"/>
      <c r="U440" s="15"/>
      <c r="V440" s="15"/>
      <c r="W440" s="15"/>
    </row>
    <row r="441" spans="1:23" x14ac:dyDescent="0.3">
      <c r="A441" s="7"/>
      <c r="B441" s="12">
        <v>410</v>
      </c>
      <c r="C441" s="83">
        <v>42779</v>
      </c>
      <c r="D441" s="89">
        <v>0.45627314814814812</v>
      </c>
      <c r="E441" s="89" t="s">
        <v>84</v>
      </c>
      <c r="F441" s="130"/>
      <c r="G441" s="85">
        <v>11</v>
      </c>
      <c r="H441" s="86">
        <f t="shared" si="288"/>
        <v>1.5</v>
      </c>
      <c r="I441" s="85">
        <f t="shared" si="276"/>
        <v>9.5</v>
      </c>
      <c r="J441" s="87">
        <f t="shared" si="269"/>
        <v>0</v>
      </c>
      <c r="K441" s="86">
        <f t="shared" si="277"/>
        <v>0</v>
      </c>
      <c r="L441" s="88">
        <f t="shared" si="278"/>
        <v>0</v>
      </c>
      <c r="M441" s="86">
        <f t="shared" si="251"/>
        <v>0</v>
      </c>
      <c r="N441" s="86"/>
      <c r="O441" s="86"/>
      <c r="P441" s="86"/>
      <c r="Q441" s="86"/>
      <c r="R441" s="86"/>
      <c r="S441" s="15"/>
      <c r="T441" s="15"/>
      <c r="U441" s="15"/>
      <c r="V441" s="15"/>
      <c r="W441" s="15"/>
    </row>
    <row r="442" spans="1:23" x14ac:dyDescent="0.3">
      <c r="A442" s="7"/>
      <c r="B442" s="12">
        <v>411</v>
      </c>
      <c r="C442" s="83">
        <v>42780</v>
      </c>
      <c r="D442" s="205" t="s">
        <v>35</v>
      </c>
      <c r="E442" s="206"/>
      <c r="F442" s="130"/>
      <c r="G442" s="85"/>
      <c r="H442" s="86"/>
      <c r="I442" s="85"/>
      <c r="J442" s="87">
        <f t="shared" si="269"/>
        <v>0</v>
      </c>
      <c r="K442" s="86"/>
      <c r="L442" s="88"/>
      <c r="M442" s="86">
        <f t="shared" si="251"/>
        <v>0</v>
      </c>
      <c r="N442" s="86"/>
      <c r="O442" s="86"/>
      <c r="P442" s="86"/>
      <c r="Q442" s="86"/>
      <c r="R442" s="86"/>
      <c r="S442" s="15"/>
      <c r="T442" s="15"/>
      <c r="U442" s="15"/>
      <c r="V442" s="15"/>
      <c r="W442" s="15"/>
    </row>
    <row r="443" spans="1:23" x14ac:dyDescent="0.3">
      <c r="A443" s="7"/>
      <c r="B443" s="12">
        <v>412</v>
      </c>
      <c r="C443" s="83">
        <v>42781</v>
      </c>
      <c r="D443" s="84">
        <v>0.46715277777777775</v>
      </c>
      <c r="E443" s="84">
        <v>0.87971064814814814</v>
      </c>
      <c r="F443" s="130">
        <f t="shared" si="279"/>
        <v>0.41255787037037039</v>
      </c>
      <c r="G443" s="85">
        <v>10</v>
      </c>
      <c r="H443" s="86">
        <f t="shared" si="288"/>
        <v>1.5</v>
      </c>
      <c r="I443" s="85">
        <f t="shared" si="276"/>
        <v>8.5</v>
      </c>
      <c r="J443" s="87">
        <f t="shared" si="269"/>
        <v>0</v>
      </c>
      <c r="K443" s="86">
        <f t="shared" si="277"/>
        <v>0</v>
      </c>
      <c r="L443" s="88">
        <f t="shared" si="278"/>
        <v>0</v>
      </c>
      <c r="M443" s="86">
        <f t="shared" si="251"/>
        <v>0</v>
      </c>
      <c r="N443" s="86"/>
      <c r="O443" s="86"/>
      <c r="P443" s="86"/>
      <c r="Q443" s="86"/>
      <c r="R443" s="86"/>
      <c r="S443" s="15"/>
      <c r="T443" s="15"/>
      <c r="U443" s="15"/>
      <c r="V443" s="15"/>
      <c r="W443" s="15"/>
    </row>
    <row r="444" spans="1:23" x14ac:dyDescent="0.3">
      <c r="A444" s="7"/>
      <c r="B444" s="12">
        <v>413</v>
      </c>
      <c r="C444" s="83">
        <v>42782</v>
      </c>
      <c r="D444" s="84">
        <v>0.47108796296296296</v>
      </c>
      <c r="E444" s="84">
        <v>0.75618055555555552</v>
      </c>
      <c r="F444" s="130">
        <f t="shared" si="279"/>
        <v>0.28509259259259256</v>
      </c>
      <c r="G444" s="85">
        <v>7</v>
      </c>
      <c r="H444" s="86">
        <f t="shared" si="288"/>
        <v>0.5</v>
      </c>
      <c r="I444" s="85">
        <f t="shared" si="276"/>
        <v>6.5</v>
      </c>
      <c r="J444" s="87">
        <f t="shared" si="269"/>
        <v>0</v>
      </c>
      <c r="K444" s="86">
        <f t="shared" si="277"/>
        <v>0</v>
      </c>
      <c r="L444" s="88">
        <f t="shared" si="278"/>
        <v>0</v>
      </c>
      <c r="M444" s="86">
        <f t="shared" si="251"/>
        <v>0</v>
      </c>
      <c r="N444" s="86"/>
      <c r="O444" s="86"/>
      <c r="P444" s="86"/>
      <c r="Q444" s="86"/>
      <c r="R444" s="86"/>
      <c r="S444" s="15"/>
      <c r="T444" s="15"/>
      <c r="U444" s="15"/>
      <c r="V444" s="15"/>
      <c r="W444" s="15"/>
    </row>
    <row r="445" spans="1:23" x14ac:dyDescent="0.3">
      <c r="A445" s="7"/>
      <c r="B445" s="12">
        <v>414</v>
      </c>
      <c r="C445" s="83">
        <v>42783</v>
      </c>
      <c r="D445" s="84">
        <v>0.46913194444444445</v>
      </c>
      <c r="E445" s="84">
        <v>0.87704861111111121</v>
      </c>
      <c r="F445" s="130">
        <f t="shared" si="279"/>
        <v>0.40791666666666676</v>
      </c>
      <c r="G445" s="85">
        <v>10</v>
      </c>
      <c r="H445" s="86">
        <f t="shared" si="288"/>
        <v>1.5</v>
      </c>
      <c r="I445" s="85">
        <f t="shared" si="276"/>
        <v>8.5</v>
      </c>
      <c r="J445" s="87">
        <f>IF(I445-8&lt;0,0,(I445-8))</f>
        <v>0.5</v>
      </c>
      <c r="K445" s="86">
        <f t="shared" si="277"/>
        <v>0.5</v>
      </c>
      <c r="L445" s="88">
        <f t="shared" si="278"/>
        <v>0</v>
      </c>
      <c r="M445" s="86">
        <f t="shared" si="251"/>
        <v>86</v>
      </c>
      <c r="N445" s="86"/>
      <c r="O445" s="86"/>
      <c r="P445" s="86"/>
      <c r="Q445" s="86" t="s">
        <v>394</v>
      </c>
      <c r="R445" s="86">
        <f>IF(I445&gt;8,ROUND(2*4/3*129+6*5/3*129+(I445-8)*8/3*129,0),ROUND(2*4/3*129+(I445-2)*5/3*129,0))</f>
        <v>1806</v>
      </c>
      <c r="S445" s="15"/>
      <c r="T445" s="15"/>
      <c r="U445" s="15"/>
      <c r="V445" s="15"/>
      <c r="W445" s="15"/>
    </row>
    <row r="446" spans="1:23" x14ac:dyDescent="0.3">
      <c r="A446" s="7"/>
      <c r="B446" s="12">
        <v>415</v>
      </c>
      <c r="C446" s="83">
        <v>42784</v>
      </c>
      <c r="D446" s="84">
        <v>0.46282407407407411</v>
      </c>
      <c r="E446" s="84">
        <v>0.88113425925925926</v>
      </c>
      <c r="F446" s="130">
        <f t="shared" si="279"/>
        <v>0.41831018518518515</v>
      </c>
      <c r="G446" s="85">
        <v>10</v>
      </c>
      <c r="H446" s="86">
        <f t="shared" si="288"/>
        <v>1.5</v>
      </c>
      <c r="I446" s="85">
        <f t="shared" si="276"/>
        <v>8.5</v>
      </c>
      <c r="J446" s="87">
        <f t="shared" si="269"/>
        <v>0</v>
      </c>
      <c r="K446" s="86">
        <f t="shared" si="277"/>
        <v>0</v>
      </c>
      <c r="L446" s="88">
        <f t="shared" si="278"/>
        <v>0</v>
      </c>
      <c r="M446" s="86">
        <f t="shared" si="251"/>
        <v>0</v>
      </c>
      <c r="N446" s="86"/>
      <c r="O446" s="86"/>
      <c r="P446" s="86"/>
      <c r="Q446" s="86"/>
      <c r="R446" s="86"/>
      <c r="S446" s="15"/>
      <c r="T446" s="15"/>
      <c r="U446" s="15"/>
      <c r="V446" s="15"/>
      <c r="W446" s="15"/>
    </row>
    <row r="447" spans="1:23" x14ac:dyDescent="0.3">
      <c r="A447" s="7"/>
      <c r="B447" s="12">
        <v>416</v>
      </c>
      <c r="C447" s="83">
        <v>42785</v>
      </c>
      <c r="D447" s="84">
        <v>0.4632175925925926</v>
      </c>
      <c r="E447" s="84">
        <v>0.88624999999999998</v>
      </c>
      <c r="F447" s="130">
        <f t="shared" si="279"/>
        <v>0.42303240740740738</v>
      </c>
      <c r="G447" s="85">
        <v>10</v>
      </c>
      <c r="H447" s="86">
        <f t="shared" si="288"/>
        <v>1.5</v>
      </c>
      <c r="I447" s="85">
        <f t="shared" si="276"/>
        <v>8.5</v>
      </c>
      <c r="J447" s="87">
        <f t="shared" si="269"/>
        <v>0</v>
      </c>
      <c r="K447" s="86">
        <f t="shared" si="277"/>
        <v>0</v>
      </c>
      <c r="L447" s="88">
        <f t="shared" si="278"/>
        <v>0</v>
      </c>
      <c r="M447" s="86">
        <f t="shared" si="251"/>
        <v>0</v>
      </c>
      <c r="N447" s="86"/>
      <c r="O447" s="86"/>
      <c r="P447" s="86"/>
      <c r="Q447" s="86"/>
      <c r="R447" s="86"/>
      <c r="S447" s="15"/>
      <c r="T447" s="15"/>
      <c r="U447" s="15"/>
      <c r="V447" s="15"/>
      <c r="W447" s="15"/>
    </row>
    <row r="448" spans="1:23" x14ac:dyDescent="0.3">
      <c r="A448" s="7"/>
      <c r="B448" s="12">
        <v>417</v>
      </c>
      <c r="C448" s="83">
        <v>42786</v>
      </c>
      <c r="D448" s="84" t="s">
        <v>84</v>
      </c>
      <c r="E448" s="84">
        <v>0.60648148148148151</v>
      </c>
      <c r="F448" s="130"/>
      <c r="G448" s="85">
        <v>10</v>
      </c>
      <c r="H448" s="86">
        <f t="shared" si="288"/>
        <v>1.5</v>
      </c>
      <c r="I448" s="85">
        <f t="shared" si="276"/>
        <v>8.5</v>
      </c>
      <c r="J448" s="87">
        <f t="shared" si="269"/>
        <v>0</v>
      </c>
      <c r="K448" s="86">
        <f t="shared" si="277"/>
        <v>0</v>
      </c>
      <c r="L448" s="88">
        <f t="shared" si="278"/>
        <v>0</v>
      </c>
      <c r="M448" s="86">
        <f t="shared" si="251"/>
        <v>0</v>
      </c>
      <c r="N448" s="86"/>
      <c r="O448" s="86"/>
      <c r="P448" s="86"/>
      <c r="Q448" s="86"/>
      <c r="R448" s="86"/>
      <c r="S448" s="15"/>
      <c r="T448" s="15"/>
      <c r="U448" s="15"/>
      <c r="V448" s="15"/>
      <c r="W448" s="15"/>
    </row>
    <row r="449" spans="1:23" x14ac:dyDescent="0.3">
      <c r="A449" s="7"/>
      <c r="B449" s="12">
        <v>418</v>
      </c>
      <c r="C449" s="83">
        <v>42787</v>
      </c>
      <c r="D449" s="205" t="s">
        <v>35</v>
      </c>
      <c r="E449" s="206"/>
      <c r="F449" s="130"/>
      <c r="G449" s="85"/>
      <c r="H449" s="86"/>
      <c r="I449" s="85"/>
      <c r="J449" s="87">
        <f t="shared" si="269"/>
        <v>0</v>
      </c>
      <c r="K449" s="86"/>
      <c r="L449" s="88"/>
      <c r="M449" s="86">
        <f t="shared" si="251"/>
        <v>0</v>
      </c>
      <c r="N449" s="86"/>
      <c r="O449" s="86"/>
      <c r="P449" s="86"/>
      <c r="Q449" s="86"/>
      <c r="R449" s="86"/>
      <c r="S449" s="15"/>
      <c r="T449" s="15"/>
      <c r="U449" s="15"/>
      <c r="V449" s="15"/>
      <c r="W449" s="15"/>
    </row>
    <row r="450" spans="1:23" x14ac:dyDescent="0.3">
      <c r="A450" s="7"/>
      <c r="B450" s="12">
        <v>419</v>
      </c>
      <c r="C450" s="83">
        <v>42788</v>
      </c>
      <c r="D450" s="84" t="s">
        <v>118</v>
      </c>
      <c r="E450" s="84" t="s">
        <v>118</v>
      </c>
      <c r="F450" s="130"/>
      <c r="G450" s="85"/>
      <c r="H450" s="86"/>
      <c r="I450" s="85"/>
      <c r="J450" s="87">
        <f t="shared" si="269"/>
        <v>0</v>
      </c>
      <c r="K450" s="86"/>
      <c r="L450" s="88"/>
      <c r="M450" s="86">
        <f t="shared" si="251"/>
        <v>0</v>
      </c>
      <c r="N450" s="86"/>
      <c r="O450" s="86"/>
      <c r="P450" s="86"/>
      <c r="Q450" s="86"/>
      <c r="R450" s="86"/>
      <c r="S450" s="15"/>
      <c r="T450" s="15"/>
      <c r="U450" s="15"/>
      <c r="V450" s="15"/>
      <c r="W450" s="15" t="s">
        <v>120</v>
      </c>
    </row>
    <row r="451" spans="1:23" x14ac:dyDescent="0.3">
      <c r="A451" s="7"/>
      <c r="B451" s="12">
        <v>420</v>
      </c>
      <c r="C451" s="83">
        <v>42789</v>
      </c>
      <c r="D451" s="205" t="s">
        <v>119</v>
      </c>
      <c r="E451" s="206"/>
      <c r="F451" s="130"/>
      <c r="G451" s="85"/>
      <c r="H451" s="86"/>
      <c r="I451" s="85"/>
      <c r="J451" s="87">
        <f t="shared" si="269"/>
        <v>0</v>
      </c>
      <c r="K451" s="86"/>
      <c r="L451" s="88"/>
      <c r="M451" s="86">
        <f t="shared" si="251"/>
        <v>0</v>
      </c>
      <c r="N451" s="86"/>
      <c r="O451" s="86"/>
      <c r="P451" s="86"/>
      <c r="Q451" s="86"/>
      <c r="R451" s="86"/>
      <c r="S451" s="15"/>
      <c r="T451" s="15"/>
      <c r="U451" s="15"/>
      <c r="V451" s="15"/>
      <c r="W451" s="15"/>
    </row>
    <row r="452" spans="1:23" x14ac:dyDescent="0.3">
      <c r="A452" s="7"/>
      <c r="B452" s="12">
        <v>421</v>
      </c>
      <c r="C452" s="83">
        <v>42790</v>
      </c>
      <c r="D452" s="205" t="s">
        <v>119</v>
      </c>
      <c r="E452" s="206"/>
      <c r="F452" s="130"/>
      <c r="G452" s="85"/>
      <c r="H452" s="86"/>
      <c r="I452" s="85"/>
      <c r="J452" s="87">
        <f t="shared" si="269"/>
        <v>0</v>
      </c>
      <c r="K452" s="86"/>
      <c r="L452" s="88"/>
      <c r="M452" s="86">
        <f t="shared" si="251"/>
        <v>0</v>
      </c>
      <c r="N452" s="86"/>
      <c r="O452" s="86"/>
      <c r="P452" s="86"/>
      <c r="Q452" s="86"/>
      <c r="R452" s="86"/>
      <c r="S452" s="15"/>
      <c r="T452" s="15"/>
      <c r="U452" s="15"/>
      <c r="V452" s="15"/>
      <c r="W452" s="15"/>
    </row>
    <row r="453" spans="1:23" x14ac:dyDescent="0.3">
      <c r="A453" s="7"/>
      <c r="B453" s="12">
        <v>422</v>
      </c>
      <c r="C453" s="83">
        <v>42791</v>
      </c>
      <c r="D453" s="84">
        <v>0.46954861111111112</v>
      </c>
      <c r="E453" s="84">
        <v>0.79487268518518517</v>
      </c>
      <c r="F453" s="130">
        <f t="shared" si="279"/>
        <v>0.32532407407407404</v>
      </c>
      <c r="G453" s="85">
        <v>8</v>
      </c>
      <c r="H453" s="86">
        <f t="shared" ref="H453:H456" si="289">IF(G453&gt;=9,1.5,0.5)</f>
        <v>0.5</v>
      </c>
      <c r="I453" s="85">
        <f t="shared" si="276"/>
        <v>7.5</v>
      </c>
      <c r="J453" s="87">
        <f t="shared" si="269"/>
        <v>0</v>
      </c>
      <c r="K453" s="86">
        <f t="shared" si="277"/>
        <v>0</v>
      </c>
      <c r="L453" s="88">
        <f t="shared" si="278"/>
        <v>0</v>
      </c>
      <c r="M453" s="86">
        <f t="shared" si="251"/>
        <v>0</v>
      </c>
      <c r="N453" s="86"/>
      <c r="O453" s="86"/>
      <c r="P453" s="86"/>
      <c r="Q453" s="86"/>
      <c r="R453" s="86"/>
      <c r="S453" s="15"/>
      <c r="T453" s="15"/>
      <c r="U453" s="15"/>
      <c r="V453" s="15"/>
      <c r="W453" s="15"/>
    </row>
    <row r="454" spans="1:23" x14ac:dyDescent="0.3">
      <c r="A454" s="7"/>
      <c r="B454" s="12">
        <v>423</v>
      </c>
      <c r="C454" s="83">
        <v>42792</v>
      </c>
      <c r="D454" s="84">
        <v>0.46561342592592592</v>
      </c>
      <c r="E454" s="84" t="s">
        <v>103</v>
      </c>
      <c r="F454" s="130"/>
      <c r="G454" s="85">
        <v>9</v>
      </c>
      <c r="H454" s="86">
        <f t="shared" si="289"/>
        <v>1.5</v>
      </c>
      <c r="I454" s="85">
        <f t="shared" si="276"/>
        <v>7.5</v>
      </c>
      <c r="J454" s="87">
        <f t="shared" si="269"/>
        <v>0</v>
      </c>
      <c r="K454" s="86">
        <f t="shared" si="277"/>
        <v>0</v>
      </c>
      <c r="L454" s="88">
        <f t="shared" si="278"/>
        <v>0</v>
      </c>
      <c r="M454" s="86">
        <f t="shared" si="251"/>
        <v>0</v>
      </c>
      <c r="N454" s="86"/>
      <c r="O454" s="86"/>
      <c r="P454" s="86"/>
      <c r="Q454" s="86"/>
      <c r="R454" s="86"/>
      <c r="S454" s="15"/>
      <c r="T454" s="15"/>
      <c r="U454" s="15"/>
      <c r="V454" s="15"/>
      <c r="W454" s="15"/>
    </row>
    <row r="455" spans="1:23" x14ac:dyDescent="0.3">
      <c r="A455" s="7"/>
      <c r="B455" s="12">
        <v>424</v>
      </c>
      <c r="C455" s="83">
        <v>42793</v>
      </c>
      <c r="D455" s="84">
        <v>0.46057870370370368</v>
      </c>
      <c r="E455" s="84">
        <v>0.85936342592592585</v>
      </c>
      <c r="F455" s="130">
        <f t="shared" si="279"/>
        <v>0.39878472222222217</v>
      </c>
      <c r="G455" s="85">
        <v>9.5</v>
      </c>
      <c r="H455" s="86">
        <f t="shared" si="289"/>
        <v>1.5</v>
      </c>
      <c r="I455" s="85">
        <f t="shared" si="276"/>
        <v>8</v>
      </c>
      <c r="J455" s="87">
        <f t="shared" si="269"/>
        <v>0</v>
      </c>
      <c r="K455" s="86">
        <f t="shared" si="277"/>
        <v>0</v>
      </c>
      <c r="L455" s="88">
        <f t="shared" si="278"/>
        <v>0</v>
      </c>
      <c r="M455" s="86">
        <f t="shared" si="251"/>
        <v>0</v>
      </c>
      <c r="N455" s="86"/>
      <c r="O455" s="86"/>
      <c r="P455" s="86"/>
      <c r="Q455" s="86"/>
      <c r="R455" s="86"/>
      <c r="S455" s="15"/>
      <c r="T455" s="15"/>
      <c r="U455" s="15"/>
      <c r="V455" s="15"/>
      <c r="W455" s="15"/>
    </row>
    <row r="456" spans="1:23" x14ac:dyDescent="0.3">
      <c r="A456" s="7"/>
      <c r="B456" s="12">
        <v>425</v>
      </c>
      <c r="C456" s="83">
        <v>42794</v>
      </c>
      <c r="D456" s="84">
        <v>0.46325231481481483</v>
      </c>
      <c r="E456" s="84">
        <v>0.86116898148148147</v>
      </c>
      <c r="F456" s="130">
        <f t="shared" si="279"/>
        <v>0.39791666666666664</v>
      </c>
      <c r="G456" s="85">
        <v>9.5</v>
      </c>
      <c r="H456" s="86">
        <f t="shared" si="289"/>
        <v>1.5</v>
      </c>
      <c r="I456" s="85">
        <f t="shared" si="276"/>
        <v>8</v>
      </c>
      <c r="J456" s="87">
        <f>IF(I456-8&lt;0,0,(I456-8))</f>
        <v>0</v>
      </c>
      <c r="K456" s="86">
        <f t="shared" si="277"/>
        <v>0</v>
      </c>
      <c r="L456" s="88">
        <f t="shared" si="278"/>
        <v>0</v>
      </c>
      <c r="M456" s="86">
        <f t="shared" si="251"/>
        <v>0</v>
      </c>
      <c r="N456" s="86"/>
      <c r="O456" s="86"/>
      <c r="P456" s="86"/>
      <c r="Q456" s="86"/>
      <c r="R456" s="86"/>
      <c r="S456" s="15"/>
      <c r="T456" s="15"/>
      <c r="U456" s="15" t="s">
        <v>395</v>
      </c>
      <c r="V456" s="51" t="e">
        <f>#REF!+M456</f>
        <v>#REF!</v>
      </c>
      <c r="W456" s="15" t="s">
        <v>429</v>
      </c>
    </row>
    <row r="457" spans="1:23" x14ac:dyDescent="0.3">
      <c r="A457" s="25" t="s">
        <v>16</v>
      </c>
      <c r="B457" s="12">
        <v>426</v>
      </c>
      <c r="C457" s="83">
        <v>42795</v>
      </c>
      <c r="D457" s="205" t="s">
        <v>35</v>
      </c>
      <c r="E457" s="206"/>
      <c r="F457" s="130"/>
      <c r="G457" s="85"/>
      <c r="H457" s="86"/>
      <c r="I457" s="85"/>
      <c r="J457" s="87">
        <f t="shared" si="269"/>
        <v>0</v>
      </c>
      <c r="K457" s="86"/>
      <c r="L457" s="88"/>
      <c r="M457" s="86">
        <f t="shared" ref="M457:M489" si="290">IF(K457="?",0,ROUND(130*4/3*K457+130*5/3*L457,0))</f>
        <v>0</v>
      </c>
      <c r="N457" s="86"/>
      <c r="O457" s="86"/>
      <c r="P457" s="86"/>
      <c r="Q457" s="86"/>
      <c r="R457" s="86"/>
      <c r="S457" s="15"/>
      <c r="T457" s="15"/>
      <c r="U457" s="15"/>
      <c r="V457" s="15"/>
      <c r="W457" s="15"/>
    </row>
    <row r="458" spans="1:23" x14ac:dyDescent="0.3">
      <c r="A458" s="7" t="s">
        <v>112</v>
      </c>
      <c r="B458" s="12">
        <v>427</v>
      </c>
      <c r="C458" s="83">
        <v>42796</v>
      </c>
      <c r="D458" s="89">
        <v>0.46085648148148151</v>
      </c>
      <c r="E458" s="89">
        <v>0.79182870370370362</v>
      </c>
      <c r="F458" s="130">
        <f t="shared" si="279"/>
        <v>0.33097222222222211</v>
      </c>
      <c r="G458" s="85">
        <v>8</v>
      </c>
      <c r="H458" s="86">
        <f t="shared" ref="H458:H462" si="291">IF(G458&gt;=9,1.5,0.5)</f>
        <v>0.5</v>
      </c>
      <c r="I458" s="85">
        <f t="shared" ref="I458:I522" si="292">IF((G458="？"),"?",(G458-H458))</f>
        <v>7.5</v>
      </c>
      <c r="J458" s="87">
        <f t="shared" si="269"/>
        <v>0</v>
      </c>
      <c r="K458" s="86">
        <f t="shared" ref="K458:K522" si="293">IF(2&lt;J458,2,J458)</f>
        <v>0</v>
      </c>
      <c r="L458" s="88">
        <f t="shared" ref="L458:L522" si="294">J458-K458</f>
        <v>0</v>
      </c>
      <c r="M458" s="86">
        <f t="shared" si="290"/>
        <v>0</v>
      </c>
      <c r="N458" s="86"/>
      <c r="O458" s="86"/>
      <c r="P458" s="86"/>
      <c r="Q458" s="86"/>
      <c r="R458" s="86"/>
      <c r="S458" s="15"/>
      <c r="T458" s="15"/>
      <c r="U458" s="15"/>
      <c r="V458" s="15"/>
      <c r="W458" s="15"/>
    </row>
    <row r="459" spans="1:23" x14ac:dyDescent="0.3">
      <c r="A459" s="7" t="s">
        <v>111</v>
      </c>
      <c r="B459" s="12">
        <v>428</v>
      </c>
      <c r="C459" s="83">
        <v>42797</v>
      </c>
      <c r="D459" s="89">
        <v>0.46487268518518521</v>
      </c>
      <c r="E459" s="89">
        <v>0.78682870370370372</v>
      </c>
      <c r="F459" s="130">
        <f t="shared" si="279"/>
        <v>0.32195601851851852</v>
      </c>
      <c r="G459" s="85">
        <v>7.5</v>
      </c>
      <c r="H459" s="86">
        <f t="shared" si="291"/>
        <v>0.5</v>
      </c>
      <c r="I459" s="85">
        <f t="shared" si="292"/>
        <v>7</v>
      </c>
      <c r="J459" s="87">
        <f t="shared" si="269"/>
        <v>0</v>
      </c>
      <c r="K459" s="86">
        <f t="shared" si="293"/>
        <v>0</v>
      </c>
      <c r="L459" s="88">
        <f t="shared" si="294"/>
        <v>0</v>
      </c>
      <c r="M459" s="86">
        <f t="shared" si="290"/>
        <v>0</v>
      </c>
      <c r="N459" s="86"/>
      <c r="O459" s="86"/>
      <c r="P459" s="86"/>
      <c r="Q459" s="86"/>
      <c r="R459" s="86"/>
      <c r="S459" s="15"/>
      <c r="T459" s="15"/>
      <c r="U459" s="15"/>
      <c r="V459" s="15"/>
      <c r="W459" s="15"/>
    </row>
    <row r="460" spans="1:23" x14ac:dyDescent="0.3">
      <c r="A460" s="7" t="s">
        <v>107</v>
      </c>
      <c r="B460" s="12">
        <v>429</v>
      </c>
      <c r="C460" s="83">
        <v>42798</v>
      </c>
      <c r="D460" s="84">
        <v>0.46083333333333337</v>
      </c>
      <c r="E460" s="84">
        <v>0.83658564814814806</v>
      </c>
      <c r="F460" s="130">
        <f t="shared" si="279"/>
        <v>0.37575231481481469</v>
      </c>
      <c r="G460" s="85">
        <v>9</v>
      </c>
      <c r="H460" s="86">
        <f t="shared" si="291"/>
        <v>1.5</v>
      </c>
      <c r="I460" s="85">
        <f t="shared" si="292"/>
        <v>7.5</v>
      </c>
      <c r="J460" s="87">
        <f t="shared" si="269"/>
        <v>0</v>
      </c>
      <c r="K460" s="86">
        <f t="shared" si="293"/>
        <v>0</v>
      </c>
      <c r="L460" s="88">
        <f t="shared" si="294"/>
        <v>0</v>
      </c>
      <c r="M460" s="86">
        <f t="shared" si="290"/>
        <v>0</v>
      </c>
      <c r="N460" s="86"/>
      <c r="O460" s="86"/>
      <c r="P460" s="86"/>
      <c r="Q460" s="86"/>
      <c r="R460" s="86"/>
      <c r="S460" s="15"/>
      <c r="T460" s="15"/>
      <c r="U460" s="15"/>
      <c r="V460" s="15"/>
      <c r="W460" s="15"/>
    </row>
    <row r="461" spans="1:23" x14ac:dyDescent="0.3">
      <c r="A461" s="7" t="s">
        <v>108</v>
      </c>
      <c r="B461" s="12">
        <v>430</v>
      </c>
      <c r="C461" s="83">
        <v>42799</v>
      </c>
      <c r="D461" s="84">
        <v>0.42487268518518517</v>
      </c>
      <c r="E461" s="84">
        <v>0.75446759259259266</v>
      </c>
      <c r="F461" s="130">
        <f t="shared" si="279"/>
        <v>0.32959490740740749</v>
      </c>
      <c r="G461" s="85">
        <v>8</v>
      </c>
      <c r="H461" s="86">
        <f t="shared" si="291"/>
        <v>0.5</v>
      </c>
      <c r="I461" s="85">
        <f t="shared" si="292"/>
        <v>7.5</v>
      </c>
      <c r="J461" s="87">
        <f t="shared" si="269"/>
        <v>0</v>
      </c>
      <c r="K461" s="86">
        <f t="shared" si="293"/>
        <v>0</v>
      </c>
      <c r="L461" s="88">
        <f t="shared" si="294"/>
        <v>0</v>
      </c>
      <c r="M461" s="86">
        <f t="shared" si="290"/>
        <v>0</v>
      </c>
      <c r="N461" s="86"/>
      <c r="O461" s="86"/>
      <c r="P461" s="86"/>
      <c r="Q461" s="86"/>
      <c r="R461" s="86"/>
      <c r="S461" s="15"/>
      <c r="T461" s="15"/>
      <c r="U461" s="15"/>
      <c r="V461" s="15"/>
      <c r="W461" s="15"/>
    </row>
    <row r="462" spans="1:23" x14ac:dyDescent="0.3">
      <c r="A462" s="7" t="s">
        <v>98</v>
      </c>
      <c r="B462" s="12">
        <v>431</v>
      </c>
      <c r="C462" s="83">
        <v>42800</v>
      </c>
      <c r="D462" s="84">
        <v>0.4647222222222222</v>
      </c>
      <c r="E462" s="84">
        <v>0.84879629629629638</v>
      </c>
      <c r="F462" s="130">
        <f t="shared" si="279"/>
        <v>0.38407407407407418</v>
      </c>
      <c r="G462" s="85">
        <v>9</v>
      </c>
      <c r="H462" s="86">
        <f t="shared" si="291"/>
        <v>1.5</v>
      </c>
      <c r="I462" s="85">
        <f t="shared" si="292"/>
        <v>7.5</v>
      </c>
      <c r="J462" s="87">
        <f t="shared" si="269"/>
        <v>0</v>
      </c>
      <c r="K462" s="86">
        <f t="shared" si="293"/>
        <v>0</v>
      </c>
      <c r="L462" s="88">
        <f t="shared" si="294"/>
        <v>0</v>
      </c>
      <c r="M462" s="86">
        <f t="shared" si="290"/>
        <v>0</v>
      </c>
      <c r="N462" s="86"/>
      <c r="O462" s="86"/>
      <c r="P462" s="86"/>
      <c r="Q462" s="86"/>
      <c r="R462" s="86"/>
      <c r="S462" s="15"/>
      <c r="T462" s="15"/>
      <c r="U462" s="15"/>
      <c r="V462" s="15"/>
      <c r="W462" s="15"/>
    </row>
    <row r="463" spans="1:23" x14ac:dyDescent="0.3">
      <c r="A463" s="41"/>
      <c r="B463" s="12">
        <v>432</v>
      </c>
      <c r="C463" s="83">
        <v>42801</v>
      </c>
      <c r="D463" s="205" t="s">
        <v>115</v>
      </c>
      <c r="E463" s="206"/>
      <c r="F463" s="130"/>
      <c r="G463" s="85"/>
      <c r="H463" s="86"/>
      <c r="I463" s="85"/>
      <c r="J463" s="87">
        <f t="shared" si="269"/>
        <v>0</v>
      </c>
      <c r="K463" s="86"/>
      <c r="L463" s="88"/>
      <c r="M463" s="86">
        <f t="shared" si="290"/>
        <v>0</v>
      </c>
      <c r="N463" s="86"/>
      <c r="O463" s="86"/>
      <c r="P463" s="86"/>
      <c r="Q463" s="86"/>
      <c r="R463" s="86"/>
      <c r="S463" s="15"/>
      <c r="T463" s="15"/>
      <c r="U463" s="15"/>
      <c r="V463" s="15"/>
      <c r="W463" s="15"/>
    </row>
    <row r="464" spans="1:23" x14ac:dyDescent="0.3">
      <c r="A464" s="41"/>
      <c r="B464" s="12">
        <v>433</v>
      </c>
      <c r="C464" s="83">
        <v>42802</v>
      </c>
      <c r="D464" s="84">
        <v>0.50151620370370364</v>
      </c>
      <c r="E464" s="84">
        <v>0.8346527777777778</v>
      </c>
      <c r="F464" s="130">
        <f t="shared" si="279"/>
        <v>0.33313657407407415</v>
      </c>
      <c r="G464" s="85">
        <v>8</v>
      </c>
      <c r="H464" s="86">
        <f t="shared" ref="H464:H465" si="295">IF(G464&gt;=9,1.5,0.5)</f>
        <v>0.5</v>
      </c>
      <c r="I464" s="85">
        <f t="shared" si="292"/>
        <v>7.5</v>
      </c>
      <c r="J464" s="87">
        <f t="shared" si="269"/>
        <v>0</v>
      </c>
      <c r="K464" s="86">
        <f t="shared" si="293"/>
        <v>0</v>
      </c>
      <c r="L464" s="88">
        <f t="shared" si="294"/>
        <v>0</v>
      </c>
      <c r="M464" s="86">
        <f t="shared" si="290"/>
        <v>0</v>
      </c>
      <c r="N464" s="86"/>
      <c r="O464" s="86"/>
      <c r="P464" s="86"/>
      <c r="Q464" s="86"/>
      <c r="R464" s="86"/>
      <c r="S464" s="15"/>
      <c r="T464" s="15"/>
      <c r="U464" s="15"/>
      <c r="V464" s="15"/>
      <c r="W464" s="15"/>
    </row>
    <row r="465" spans="1:23" x14ac:dyDescent="0.3">
      <c r="A465" s="7"/>
      <c r="B465" s="12">
        <v>434</v>
      </c>
      <c r="C465" s="83">
        <v>42803</v>
      </c>
      <c r="D465" s="84">
        <v>0.46667824074074077</v>
      </c>
      <c r="E465" s="84">
        <v>0.83381944444444445</v>
      </c>
      <c r="F465" s="130">
        <f t="shared" si="279"/>
        <v>0.36714120370370368</v>
      </c>
      <c r="G465" s="85">
        <v>9</v>
      </c>
      <c r="H465" s="86">
        <f t="shared" si="295"/>
        <v>1.5</v>
      </c>
      <c r="I465" s="85">
        <f t="shared" si="292"/>
        <v>7.5</v>
      </c>
      <c r="J465" s="87">
        <f t="shared" si="269"/>
        <v>0</v>
      </c>
      <c r="K465" s="86">
        <f t="shared" si="293"/>
        <v>0</v>
      </c>
      <c r="L465" s="88">
        <f t="shared" si="294"/>
        <v>0</v>
      </c>
      <c r="M465" s="86">
        <f t="shared" si="290"/>
        <v>0</v>
      </c>
      <c r="N465" s="86"/>
      <c r="O465" s="86"/>
      <c r="P465" s="86"/>
      <c r="Q465" s="86"/>
      <c r="R465" s="86"/>
      <c r="S465" s="15"/>
      <c r="T465" s="15"/>
      <c r="U465" s="15"/>
      <c r="V465" s="15"/>
      <c r="W465" s="15"/>
    </row>
    <row r="466" spans="1:23" x14ac:dyDescent="0.3">
      <c r="A466" s="7"/>
      <c r="B466" s="12"/>
      <c r="C466" s="82" t="s">
        <v>319</v>
      </c>
      <c r="D466" s="18"/>
      <c r="E466" s="18"/>
      <c r="F466" s="19"/>
      <c r="G466" s="20">
        <f t="shared" ref="G466:V466" si="296">SUM(G438:G465)</f>
        <v>188.5</v>
      </c>
      <c r="H466" s="20">
        <f t="shared" si="296"/>
        <v>24.5</v>
      </c>
      <c r="I466" s="20">
        <f t="shared" si="296"/>
        <v>164</v>
      </c>
      <c r="J466" s="20">
        <f t="shared" si="296"/>
        <v>1.5</v>
      </c>
      <c r="K466" s="20">
        <f t="shared" si="296"/>
        <v>1.5</v>
      </c>
      <c r="L466" s="20">
        <f t="shared" si="296"/>
        <v>0</v>
      </c>
      <c r="M466" s="20">
        <f t="shared" si="296"/>
        <v>258</v>
      </c>
      <c r="N466" s="20"/>
      <c r="O466" s="20"/>
      <c r="P466" s="20"/>
      <c r="Q466" s="20">
        <v>2</v>
      </c>
      <c r="R466" s="20">
        <f t="shared" si="296"/>
        <v>3784</v>
      </c>
      <c r="S466" s="20">
        <f t="shared" si="296"/>
        <v>0</v>
      </c>
      <c r="T466" s="20">
        <f t="shared" si="296"/>
        <v>0</v>
      </c>
      <c r="U466" s="20">
        <v>1</v>
      </c>
      <c r="V466" s="20" t="e">
        <f t="shared" si="296"/>
        <v>#REF!</v>
      </c>
      <c r="W466" s="159" t="s">
        <v>304</v>
      </c>
    </row>
    <row r="467" spans="1:23" ht="32.4" x14ac:dyDescent="0.3">
      <c r="B467" s="74"/>
      <c r="C467" s="110" t="s">
        <v>430</v>
      </c>
      <c r="D467" s="23"/>
      <c r="E467" s="24"/>
      <c r="F467" s="73"/>
      <c r="G467" s="20">
        <f>G466-G445-G440</f>
        <v>168</v>
      </c>
      <c r="H467" s="20">
        <f>H466-H445-H440</f>
        <v>21.5</v>
      </c>
      <c r="I467" s="20">
        <f>I466-J456-I445-I440</f>
        <v>146.5</v>
      </c>
      <c r="J467" s="20">
        <f>J466-J456-J445-J440</f>
        <v>0</v>
      </c>
      <c r="K467" s="20">
        <f t="shared" ref="K467:M467" si="297">K466-K456-K445-K440</f>
        <v>0</v>
      </c>
      <c r="L467" s="20">
        <f t="shared" si="297"/>
        <v>0</v>
      </c>
      <c r="M467" s="20">
        <f t="shared" si="297"/>
        <v>0</v>
      </c>
      <c r="N467" s="20"/>
      <c r="O467" s="20"/>
      <c r="P467" s="20"/>
      <c r="Q467" s="20">
        <f t="shared" ref="Q467" si="298">Q466</f>
        <v>2</v>
      </c>
      <c r="R467" s="20">
        <f t="shared" ref="R467" si="299">R466</f>
        <v>3784</v>
      </c>
      <c r="S467" s="20">
        <f t="shared" ref="S467" si="300">S466</f>
        <v>0</v>
      </c>
      <c r="T467" s="20">
        <f t="shared" ref="T467" si="301">T466</f>
        <v>0</v>
      </c>
      <c r="U467" s="20">
        <f t="shared" ref="U467" si="302">U466</f>
        <v>1</v>
      </c>
      <c r="V467" s="20" t="e">
        <f t="shared" ref="V467" si="303">V466</f>
        <v>#REF!</v>
      </c>
      <c r="W467" s="20"/>
    </row>
    <row r="468" spans="1:23" x14ac:dyDescent="0.3">
      <c r="A468" s="7"/>
      <c r="B468" s="12">
        <v>435</v>
      </c>
      <c r="C468" s="28">
        <v>42804</v>
      </c>
      <c r="D468" s="34">
        <v>0.46891203703703704</v>
      </c>
      <c r="E468" s="34">
        <v>0.83497685185185189</v>
      </c>
      <c r="F468" s="64">
        <f t="shared" si="279"/>
        <v>0.36606481481481484</v>
      </c>
      <c r="G468" s="15">
        <v>9</v>
      </c>
      <c r="H468" s="37">
        <f>IF(G468&gt;=9,1.5,0.5)</f>
        <v>1.5</v>
      </c>
      <c r="I468" s="15">
        <f t="shared" si="292"/>
        <v>7.5</v>
      </c>
      <c r="J468" s="109">
        <f t="shared" si="269"/>
        <v>0</v>
      </c>
      <c r="K468" s="37">
        <f t="shared" si="293"/>
        <v>0</v>
      </c>
      <c r="L468" s="16">
        <f t="shared" si="294"/>
        <v>0</v>
      </c>
      <c r="M468" s="37">
        <f t="shared" si="290"/>
        <v>0</v>
      </c>
      <c r="N468" s="37"/>
      <c r="O468" s="37"/>
      <c r="P468" s="37"/>
      <c r="Q468" s="37"/>
      <c r="R468" s="37"/>
      <c r="S468" s="15"/>
      <c r="T468" s="15"/>
      <c r="U468" s="15"/>
      <c r="V468" s="15"/>
      <c r="W468" s="15"/>
    </row>
    <row r="469" spans="1:23" x14ac:dyDescent="0.3">
      <c r="A469" s="7"/>
      <c r="B469" s="12">
        <v>436</v>
      </c>
      <c r="C469" s="28">
        <v>42805</v>
      </c>
      <c r="D469" s="34">
        <v>0.46994212962962961</v>
      </c>
      <c r="E469" s="34" t="s">
        <v>84</v>
      </c>
      <c r="F469" s="64"/>
      <c r="G469" s="15">
        <v>10</v>
      </c>
      <c r="H469" s="37">
        <f t="shared" ref="H469:H477" si="304">IF(G469&gt;=9,1.5,0.5)</f>
        <v>1.5</v>
      </c>
      <c r="I469" s="15">
        <f t="shared" si="292"/>
        <v>8.5</v>
      </c>
      <c r="J469" s="109">
        <f t="shared" si="269"/>
        <v>0</v>
      </c>
      <c r="K469" s="37">
        <f t="shared" si="293"/>
        <v>0</v>
      </c>
      <c r="L469" s="16">
        <f t="shared" si="294"/>
        <v>0</v>
      </c>
      <c r="M469" s="37">
        <f t="shared" si="290"/>
        <v>0</v>
      </c>
      <c r="N469" s="37"/>
      <c r="O469" s="37"/>
      <c r="P469" s="37"/>
      <c r="Q469" s="37"/>
      <c r="R469" s="37"/>
      <c r="S469" s="15"/>
      <c r="T469" s="15"/>
      <c r="U469" s="15"/>
      <c r="V469" s="15"/>
      <c r="W469" s="15"/>
    </row>
    <row r="470" spans="1:23" x14ac:dyDescent="0.3">
      <c r="A470" s="7"/>
      <c r="B470" s="12">
        <v>437</v>
      </c>
      <c r="C470" s="28">
        <v>42806</v>
      </c>
      <c r="D470" s="196" t="s">
        <v>35</v>
      </c>
      <c r="E470" s="197"/>
      <c r="F470" s="64"/>
      <c r="G470" s="15"/>
      <c r="H470" s="37"/>
      <c r="I470" s="15"/>
      <c r="J470" s="109"/>
      <c r="K470" s="37"/>
      <c r="L470" s="16"/>
      <c r="M470" s="37"/>
      <c r="N470" s="37"/>
      <c r="O470" s="37"/>
      <c r="P470" s="37"/>
      <c r="Q470" s="37"/>
      <c r="R470" s="37"/>
      <c r="S470" s="15"/>
      <c r="T470" s="15"/>
      <c r="U470" s="15"/>
      <c r="V470" s="15"/>
      <c r="W470" s="15"/>
    </row>
    <row r="471" spans="1:23" x14ac:dyDescent="0.3">
      <c r="A471" s="7"/>
      <c r="B471" s="12">
        <v>438</v>
      </c>
      <c r="C471" s="28">
        <v>42807</v>
      </c>
      <c r="D471" s="36">
        <v>0.46303240740740742</v>
      </c>
      <c r="E471" s="36">
        <v>0.88151620370370365</v>
      </c>
      <c r="F471" s="64">
        <f t="shared" si="279"/>
        <v>0.41848379629629623</v>
      </c>
      <c r="G471" s="15">
        <v>10</v>
      </c>
      <c r="H471" s="37">
        <f t="shared" si="304"/>
        <v>1.5</v>
      </c>
      <c r="I471" s="15">
        <f t="shared" si="292"/>
        <v>8.5</v>
      </c>
      <c r="J471" s="109">
        <f t="shared" si="269"/>
        <v>0</v>
      </c>
      <c r="K471" s="37">
        <f t="shared" si="293"/>
        <v>0</v>
      </c>
      <c r="L471" s="16">
        <f t="shared" si="294"/>
        <v>0</v>
      </c>
      <c r="M471" s="37">
        <f t="shared" si="290"/>
        <v>0</v>
      </c>
      <c r="N471" s="37"/>
      <c r="O471" s="37"/>
      <c r="P471" s="37"/>
      <c r="Q471" s="37"/>
      <c r="R471" s="37"/>
      <c r="S471" s="15"/>
      <c r="T471" s="15"/>
      <c r="U471" s="15"/>
      <c r="V471" s="15"/>
      <c r="W471" s="15"/>
    </row>
    <row r="472" spans="1:23" x14ac:dyDescent="0.3">
      <c r="A472" s="7"/>
      <c r="B472" s="12">
        <v>439</v>
      </c>
      <c r="C472" s="28">
        <v>42808</v>
      </c>
      <c r="D472" s="36" t="s">
        <v>102</v>
      </c>
      <c r="E472" s="36">
        <v>0.70530092592592597</v>
      </c>
      <c r="F472" s="64"/>
      <c r="G472" s="15">
        <v>6</v>
      </c>
      <c r="H472" s="37">
        <f t="shared" si="304"/>
        <v>0.5</v>
      </c>
      <c r="I472" s="15">
        <f t="shared" si="292"/>
        <v>5.5</v>
      </c>
      <c r="J472" s="109">
        <f t="shared" si="269"/>
        <v>0</v>
      </c>
      <c r="K472" s="37">
        <f t="shared" si="293"/>
        <v>0</v>
      </c>
      <c r="L472" s="16">
        <f t="shared" si="294"/>
        <v>0</v>
      </c>
      <c r="M472" s="37">
        <f t="shared" si="290"/>
        <v>0</v>
      </c>
      <c r="N472" s="37"/>
      <c r="O472" s="37"/>
      <c r="P472" s="37"/>
      <c r="Q472" s="37"/>
      <c r="R472" s="37"/>
      <c r="S472" s="15"/>
      <c r="T472" s="15"/>
      <c r="U472" s="15"/>
      <c r="V472" s="15"/>
      <c r="W472" s="15"/>
    </row>
    <row r="473" spans="1:23" x14ac:dyDescent="0.3">
      <c r="A473" s="7"/>
      <c r="B473" s="12">
        <v>440</v>
      </c>
      <c r="C473" s="28">
        <v>42809</v>
      </c>
      <c r="D473" s="196" t="s">
        <v>35</v>
      </c>
      <c r="E473" s="197"/>
      <c r="F473" s="64"/>
      <c r="G473" s="15"/>
      <c r="H473" s="37"/>
      <c r="I473" s="15"/>
      <c r="J473" s="109"/>
      <c r="K473" s="37"/>
      <c r="L473" s="16"/>
      <c r="M473" s="37"/>
      <c r="N473" s="37"/>
      <c r="O473" s="37"/>
      <c r="P473" s="37"/>
      <c r="Q473" s="37"/>
      <c r="R473" s="37"/>
      <c r="S473" s="15"/>
      <c r="T473" s="15"/>
      <c r="U473" s="15"/>
      <c r="V473" s="15"/>
      <c r="W473" s="15"/>
    </row>
    <row r="474" spans="1:23" x14ac:dyDescent="0.3">
      <c r="A474" s="7"/>
      <c r="B474" s="12">
        <v>441</v>
      </c>
      <c r="C474" s="28">
        <v>42810</v>
      </c>
      <c r="D474" s="34" t="s">
        <v>84</v>
      </c>
      <c r="E474" s="34" t="s">
        <v>84</v>
      </c>
      <c r="F474" s="64"/>
      <c r="G474" s="15">
        <v>10</v>
      </c>
      <c r="H474" s="37">
        <f t="shared" si="304"/>
        <v>1.5</v>
      </c>
      <c r="I474" s="15">
        <f t="shared" si="292"/>
        <v>8.5</v>
      </c>
      <c r="J474" s="109">
        <f t="shared" si="269"/>
        <v>0</v>
      </c>
      <c r="K474" s="37">
        <f t="shared" si="293"/>
        <v>0</v>
      </c>
      <c r="L474" s="16">
        <f t="shared" si="294"/>
        <v>0</v>
      </c>
      <c r="M474" s="37">
        <f t="shared" si="290"/>
        <v>0</v>
      </c>
      <c r="N474" s="37"/>
      <c r="O474" s="37"/>
      <c r="P474" s="37"/>
      <c r="Q474" s="37"/>
      <c r="R474" s="37"/>
      <c r="S474" s="15"/>
      <c r="T474" s="15"/>
      <c r="U474" s="15"/>
      <c r="V474" s="15"/>
      <c r="W474" s="15"/>
    </row>
    <row r="475" spans="1:23" x14ac:dyDescent="0.3">
      <c r="A475" s="7"/>
      <c r="B475" s="12">
        <v>442</v>
      </c>
      <c r="C475" s="28">
        <v>42811</v>
      </c>
      <c r="D475" s="34">
        <v>0.46486111111111111</v>
      </c>
      <c r="E475" s="34">
        <v>0.80708333333333337</v>
      </c>
      <c r="F475" s="64">
        <f t="shared" si="279"/>
        <v>0.34222222222222226</v>
      </c>
      <c r="G475" s="15">
        <v>8</v>
      </c>
      <c r="H475" s="37">
        <f t="shared" si="304"/>
        <v>0.5</v>
      </c>
      <c r="I475" s="15">
        <f t="shared" si="292"/>
        <v>7.5</v>
      </c>
      <c r="J475" s="109">
        <f t="shared" si="269"/>
        <v>0</v>
      </c>
      <c r="K475" s="37">
        <f t="shared" si="293"/>
        <v>0</v>
      </c>
      <c r="L475" s="16">
        <f t="shared" si="294"/>
        <v>0</v>
      </c>
      <c r="M475" s="37">
        <f t="shared" si="290"/>
        <v>0</v>
      </c>
      <c r="N475" s="37"/>
      <c r="O475" s="37"/>
      <c r="P475" s="37"/>
      <c r="Q475" s="37"/>
      <c r="R475" s="37"/>
      <c r="S475" s="15"/>
      <c r="T475" s="15"/>
      <c r="U475" s="15"/>
      <c r="V475" s="15"/>
      <c r="W475" s="15"/>
    </row>
    <row r="476" spans="1:23" x14ac:dyDescent="0.3">
      <c r="A476" s="7"/>
      <c r="B476" s="12">
        <v>443</v>
      </c>
      <c r="C476" s="28">
        <v>42812</v>
      </c>
      <c r="D476" s="34">
        <v>0.47219907407407408</v>
      </c>
      <c r="E476" s="34">
        <v>0.73013888888888889</v>
      </c>
      <c r="F476" s="64">
        <f t="shared" si="279"/>
        <v>0.25793981481481482</v>
      </c>
      <c r="G476" s="15">
        <v>6</v>
      </c>
      <c r="H476" s="37">
        <f t="shared" si="304"/>
        <v>0.5</v>
      </c>
      <c r="I476" s="15">
        <f t="shared" si="292"/>
        <v>5.5</v>
      </c>
      <c r="J476" s="109">
        <f>IF(I476-8&lt;0,0,(I476-8))</f>
        <v>0</v>
      </c>
      <c r="K476" s="37">
        <f t="shared" si="293"/>
        <v>0</v>
      </c>
      <c r="L476" s="16">
        <f t="shared" si="294"/>
        <v>0</v>
      </c>
      <c r="M476" s="37">
        <f t="shared" si="290"/>
        <v>0</v>
      </c>
      <c r="N476" s="37"/>
      <c r="O476" s="37"/>
      <c r="P476" s="37"/>
      <c r="Q476" s="37" t="s">
        <v>395</v>
      </c>
      <c r="R476" s="69">
        <f>IF(I476&gt;8,ROUND(2*4/3*130+6*5/3*130+(I476-8)*8/3*130,0),ROUND(2*4/3*130+(I476-2)*5/3*130,0))</f>
        <v>1105</v>
      </c>
      <c r="S476" s="15"/>
      <c r="T476" s="15"/>
      <c r="U476" s="15"/>
      <c r="V476" s="15"/>
      <c r="W476" s="15"/>
    </row>
    <row r="477" spans="1:23" x14ac:dyDescent="0.3">
      <c r="A477" s="7"/>
      <c r="B477" s="12">
        <v>444</v>
      </c>
      <c r="C477" s="28">
        <v>42813</v>
      </c>
      <c r="D477" s="34">
        <v>0.46361111111111114</v>
      </c>
      <c r="E477" s="34" t="s">
        <v>84</v>
      </c>
      <c r="F477" s="64"/>
      <c r="G477" s="15">
        <v>10</v>
      </c>
      <c r="H477" s="37">
        <f t="shared" si="304"/>
        <v>1.5</v>
      </c>
      <c r="I477" s="15">
        <f t="shared" si="292"/>
        <v>8.5</v>
      </c>
      <c r="J477" s="109">
        <f t="shared" si="269"/>
        <v>0</v>
      </c>
      <c r="K477" s="37">
        <f t="shared" si="293"/>
        <v>0</v>
      </c>
      <c r="L477" s="16">
        <f t="shared" si="294"/>
        <v>0</v>
      </c>
      <c r="M477" s="37">
        <f t="shared" si="290"/>
        <v>0</v>
      </c>
      <c r="N477" s="37"/>
      <c r="O477" s="37"/>
      <c r="P477" s="37"/>
      <c r="Q477" s="37"/>
      <c r="R477" s="37"/>
      <c r="S477" s="15"/>
      <c r="T477" s="15"/>
      <c r="U477" s="15"/>
      <c r="V477" s="15"/>
      <c r="W477" s="15"/>
    </row>
    <row r="478" spans="1:23" x14ac:dyDescent="0.3">
      <c r="A478" s="7"/>
      <c r="B478" s="12">
        <v>445</v>
      </c>
      <c r="C478" s="28">
        <v>42814</v>
      </c>
      <c r="D478" s="196" t="s">
        <v>35</v>
      </c>
      <c r="E478" s="197"/>
      <c r="F478" s="64"/>
      <c r="G478" s="15"/>
      <c r="H478" s="37"/>
      <c r="I478" s="15"/>
      <c r="J478" s="109"/>
      <c r="K478" s="37"/>
      <c r="L478" s="16"/>
      <c r="M478" s="37"/>
      <c r="N478" s="37"/>
      <c r="O478" s="37"/>
      <c r="P478" s="37"/>
      <c r="Q478" s="37"/>
      <c r="R478" s="37"/>
      <c r="S478" s="15"/>
      <c r="T478" s="15"/>
      <c r="U478" s="15"/>
      <c r="V478" s="15"/>
      <c r="W478" s="15"/>
    </row>
    <row r="479" spans="1:23" x14ac:dyDescent="0.3">
      <c r="A479" s="7"/>
      <c r="B479" s="12">
        <v>446</v>
      </c>
      <c r="C479" s="28">
        <v>42815</v>
      </c>
      <c r="D479" s="196" t="s">
        <v>35</v>
      </c>
      <c r="E479" s="197"/>
      <c r="F479" s="64"/>
      <c r="G479" s="15"/>
      <c r="H479" s="37"/>
      <c r="I479" s="15"/>
      <c r="J479" s="109"/>
      <c r="K479" s="37"/>
      <c r="L479" s="16"/>
      <c r="M479" s="37"/>
      <c r="N479" s="37"/>
      <c r="O479" s="37"/>
      <c r="P479" s="37"/>
      <c r="Q479" s="37"/>
      <c r="R479" s="37"/>
      <c r="S479" s="15"/>
      <c r="T479" s="15"/>
      <c r="U479" s="15"/>
      <c r="V479" s="15"/>
      <c r="W479" s="15"/>
    </row>
    <row r="480" spans="1:23" x14ac:dyDescent="0.3">
      <c r="A480" s="7"/>
      <c r="B480" s="12">
        <v>447</v>
      </c>
      <c r="C480" s="28">
        <v>42816</v>
      </c>
      <c r="D480" s="32" t="s">
        <v>110</v>
      </c>
      <c r="E480" s="32" t="s">
        <v>110</v>
      </c>
      <c r="F480" s="64"/>
      <c r="G480" s="15">
        <v>8</v>
      </c>
      <c r="H480" s="37">
        <f t="shared" ref="H480:H491" si="305">IF(G480&gt;=9,1.5,0.5)</f>
        <v>0.5</v>
      </c>
      <c r="I480" s="15">
        <f t="shared" si="292"/>
        <v>7.5</v>
      </c>
      <c r="J480" s="109">
        <f t="shared" si="269"/>
        <v>0</v>
      </c>
      <c r="K480" s="37">
        <f t="shared" si="293"/>
        <v>0</v>
      </c>
      <c r="L480" s="16">
        <f t="shared" si="294"/>
        <v>0</v>
      </c>
      <c r="M480" s="37">
        <f t="shared" si="290"/>
        <v>0</v>
      </c>
      <c r="N480" s="37"/>
      <c r="O480" s="37"/>
      <c r="P480" s="37"/>
      <c r="Q480" s="37"/>
      <c r="R480" s="37"/>
      <c r="S480" s="15"/>
      <c r="T480" s="15"/>
      <c r="U480" s="15"/>
      <c r="V480" s="15"/>
      <c r="W480" s="15" t="s">
        <v>116</v>
      </c>
    </row>
    <row r="481" spans="1:23" x14ac:dyDescent="0.3">
      <c r="A481" s="7"/>
      <c r="B481" s="12">
        <v>448</v>
      </c>
      <c r="C481" s="28">
        <v>42817</v>
      </c>
      <c r="D481" s="36" t="s">
        <v>84</v>
      </c>
      <c r="E481" s="36" t="s">
        <v>84</v>
      </c>
      <c r="F481" s="64"/>
      <c r="G481" s="15">
        <v>7</v>
      </c>
      <c r="H481" s="37">
        <f t="shared" si="305"/>
        <v>0.5</v>
      </c>
      <c r="I481" s="15">
        <f t="shared" si="292"/>
        <v>6.5</v>
      </c>
      <c r="J481" s="109">
        <f t="shared" si="269"/>
        <v>0</v>
      </c>
      <c r="K481" s="37">
        <f t="shared" si="293"/>
        <v>0</v>
      </c>
      <c r="L481" s="16">
        <f t="shared" si="294"/>
        <v>0</v>
      </c>
      <c r="M481" s="37">
        <f t="shared" si="290"/>
        <v>0</v>
      </c>
      <c r="N481" s="37"/>
      <c r="O481" s="37"/>
      <c r="P481" s="37"/>
      <c r="Q481" s="37"/>
      <c r="R481" s="37"/>
      <c r="S481" s="15"/>
      <c r="T481" s="15"/>
      <c r="U481" s="15"/>
      <c r="V481" s="15"/>
      <c r="W481" s="15"/>
    </row>
    <row r="482" spans="1:23" x14ac:dyDescent="0.3">
      <c r="A482" s="7"/>
      <c r="B482" s="12">
        <v>449</v>
      </c>
      <c r="C482" s="28">
        <v>42818</v>
      </c>
      <c r="D482" s="36" t="s">
        <v>84</v>
      </c>
      <c r="E482" s="36" t="s">
        <v>84</v>
      </c>
      <c r="F482" s="64"/>
      <c r="G482" s="15">
        <v>10</v>
      </c>
      <c r="H482" s="37">
        <f t="shared" si="305"/>
        <v>1.5</v>
      </c>
      <c r="I482" s="15">
        <f t="shared" si="292"/>
        <v>8.5</v>
      </c>
      <c r="J482" s="109">
        <f>IF(I482-10&lt;0,0,(I482-10))</f>
        <v>0</v>
      </c>
      <c r="K482" s="37">
        <f t="shared" si="293"/>
        <v>0</v>
      </c>
      <c r="L482" s="16">
        <f t="shared" si="294"/>
        <v>0</v>
      </c>
      <c r="M482" s="37">
        <f t="shared" si="290"/>
        <v>0</v>
      </c>
      <c r="N482" s="37"/>
      <c r="O482" s="37"/>
      <c r="P482" s="37"/>
      <c r="Q482" s="37"/>
      <c r="R482" s="37"/>
      <c r="S482" s="15"/>
      <c r="T482" s="15"/>
      <c r="U482" s="15"/>
      <c r="V482" s="15"/>
      <c r="W482" s="15"/>
    </row>
    <row r="483" spans="1:23" x14ac:dyDescent="0.3">
      <c r="A483" s="7"/>
      <c r="B483" s="12">
        <v>450</v>
      </c>
      <c r="C483" s="28">
        <v>42819</v>
      </c>
      <c r="D483" s="34" t="s">
        <v>84</v>
      </c>
      <c r="E483" s="34">
        <v>0.86236111111111102</v>
      </c>
      <c r="F483" s="64"/>
      <c r="G483" s="15">
        <v>9</v>
      </c>
      <c r="H483" s="37">
        <f t="shared" si="305"/>
        <v>1.5</v>
      </c>
      <c r="I483" s="15">
        <f t="shared" si="292"/>
        <v>7.5</v>
      </c>
      <c r="J483" s="109">
        <f t="shared" ref="J483:J548" si="306">IF(I483-10&lt;0,0,(I483-10))</f>
        <v>0</v>
      </c>
      <c r="K483" s="37">
        <f t="shared" si="293"/>
        <v>0</v>
      </c>
      <c r="L483" s="16">
        <f t="shared" si="294"/>
        <v>0</v>
      </c>
      <c r="M483" s="37">
        <f t="shared" si="290"/>
        <v>0</v>
      </c>
      <c r="N483" s="37"/>
      <c r="O483" s="37"/>
      <c r="P483" s="37"/>
      <c r="Q483" s="37"/>
      <c r="R483" s="37"/>
      <c r="S483" s="15"/>
      <c r="T483" s="15"/>
      <c r="U483" s="15"/>
      <c r="V483" s="15"/>
      <c r="W483" s="15"/>
    </row>
    <row r="484" spans="1:23" x14ac:dyDescent="0.3">
      <c r="A484" s="7"/>
      <c r="B484" s="12">
        <v>451</v>
      </c>
      <c r="C484" s="28">
        <v>42820</v>
      </c>
      <c r="D484" s="34">
        <v>0.46194444444444444</v>
      </c>
      <c r="E484" s="34" t="s">
        <v>84</v>
      </c>
      <c r="F484" s="64"/>
      <c r="G484" s="15">
        <v>9</v>
      </c>
      <c r="H484" s="37">
        <f t="shared" si="305"/>
        <v>1.5</v>
      </c>
      <c r="I484" s="15">
        <f t="shared" si="292"/>
        <v>7.5</v>
      </c>
      <c r="J484" s="109">
        <f t="shared" si="306"/>
        <v>0</v>
      </c>
      <c r="K484" s="37">
        <f t="shared" si="293"/>
        <v>0</v>
      </c>
      <c r="L484" s="16">
        <f t="shared" si="294"/>
        <v>0</v>
      </c>
      <c r="M484" s="37">
        <f t="shared" si="290"/>
        <v>0</v>
      </c>
      <c r="N484" s="37"/>
      <c r="O484" s="37"/>
      <c r="P484" s="37"/>
      <c r="Q484" s="37"/>
      <c r="R484" s="37"/>
      <c r="S484" s="15"/>
      <c r="T484" s="15"/>
      <c r="U484" s="15"/>
      <c r="V484" s="15"/>
      <c r="W484" s="15"/>
    </row>
    <row r="485" spans="1:23" x14ac:dyDescent="0.3">
      <c r="A485" s="7"/>
      <c r="B485" s="12">
        <v>452</v>
      </c>
      <c r="C485" s="28">
        <v>42821</v>
      </c>
      <c r="D485" s="34" t="s">
        <v>84</v>
      </c>
      <c r="E485" s="34" t="s">
        <v>84</v>
      </c>
      <c r="F485" s="64"/>
      <c r="G485" s="15">
        <v>10.5</v>
      </c>
      <c r="H485" s="37">
        <f t="shared" si="305"/>
        <v>1.5</v>
      </c>
      <c r="I485" s="15">
        <f t="shared" si="292"/>
        <v>9</v>
      </c>
      <c r="J485" s="109">
        <f t="shared" si="306"/>
        <v>0</v>
      </c>
      <c r="K485" s="37">
        <f t="shared" si="293"/>
        <v>0</v>
      </c>
      <c r="L485" s="16">
        <f t="shared" si="294"/>
        <v>0</v>
      </c>
      <c r="M485" s="37">
        <f t="shared" si="290"/>
        <v>0</v>
      </c>
      <c r="N485" s="37"/>
      <c r="O485" s="37"/>
      <c r="P485" s="37"/>
      <c r="Q485" s="37"/>
      <c r="R485" s="37"/>
      <c r="S485" s="15"/>
      <c r="T485" s="15"/>
      <c r="U485" s="15"/>
      <c r="V485" s="15"/>
      <c r="W485" s="15"/>
    </row>
    <row r="486" spans="1:23" x14ac:dyDescent="0.3">
      <c r="A486" s="7"/>
      <c r="B486" s="12">
        <v>453</v>
      </c>
      <c r="C486" s="28">
        <v>42822</v>
      </c>
      <c r="D486" s="34" t="s">
        <v>103</v>
      </c>
      <c r="E486" s="34">
        <v>0.83486111111111105</v>
      </c>
      <c r="F486" s="64"/>
      <c r="G486" s="15">
        <v>9</v>
      </c>
      <c r="H486" s="37">
        <f t="shared" si="305"/>
        <v>1.5</v>
      </c>
      <c r="I486" s="15">
        <f t="shared" si="292"/>
        <v>7.5</v>
      </c>
      <c r="J486" s="109">
        <f>IF(I486-8&lt;0,0,(I486-8))</f>
        <v>0</v>
      </c>
      <c r="K486" s="37">
        <f t="shared" si="293"/>
        <v>0</v>
      </c>
      <c r="L486" s="16">
        <f t="shared" si="294"/>
        <v>0</v>
      </c>
      <c r="M486" s="37">
        <f t="shared" si="290"/>
        <v>0</v>
      </c>
      <c r="N486" s="37"/>
      <c r="O486" s="37"/>
      <c r="P486" s="37"/>
      <c r="Q486" s="37"/>
      <c r="R486" s="37"/>
      <c r="S486" s="15"/>
      <c r="T486" s="15"/>
      <c r="U486" s="15"/>
      <c r="V486" s="15"/>
      <c r="W486" s="15"/>
    </row>
    <row r="487" spans="1:23" x14ac:dyDescent="0.3">
      <c r="A487" s="7"/>
      <c r="B487" s="12">
        <v>454</v>
      </c>
      <c r="C487" s="28">
        <v>42823</v>
      </c>
      <c r="D487" s="34" t="s">
        <v>126</v>
      </c>
      <c r="E487" s="34" t="s">
        <v>84</v>
      </c>
      <c r="F487" s="64"/>
      <c r="G487" s="15">
        <v>11</v>
      </c>
      <c r="H487" s="37">
        <f t="shared" si="305"/>
        <v>1.5</v>
      </c>
      <c r="I487" s="15">
        <f t="shared" si="292"/>
        <v>9.5</v>
      </c>
      <c r="J487" s="109">
        <f t="shared" si="306"/>
        <v>0</v>
      </c>
      <c r="K487" s="37">
        <f t="shared" si="293"/>
        <v>0</v>
      </c>
      <c r="L487" s="16">
        <f t="shared" si="294"/>
        <v>0</v>
      </c>
      <c r="M487" s="37">
        <f t="shared" si="290"/>
        <v>0</v>
      </c>
      <c r="N487" s="37"/>
      <c r="O487" s="37"/>
      <c r="P487" s="37"/>
      <c r="Q487" s="37"/>
      <c r="R487" s="37"/>
      <c r="S487" s="15"/>
      <c r="T487" s="15"/>
      <c r="U487" s="15"/>
      <c r="V487" s="15"/>
      <c r="W487" s="15"/>
    </row>
    <row r="488" spans="1:23" x14ac:dyDescent="0.3">
      <c r="A488" s="7"/>
      <c r="B488" s="12">
        <v>455</v>
      </c>
      <c r="C488" s="28">
        <v>42824</v>
      </c>
      <c r="D488" s="34">
        <v>0.47506944444444449</v>
      </c>
      <c r="E488" s="34">
        <v>0.91671296296296301</v>
      </c>
      <c r="F488" s="64">
        <f t="shared" si="279"/>
        <v>0.44164351851851852</v>
      </c>
      <c r="G488" s="15">
        <v>10.5</v>
      </c>
      <c r="H488" s="37">
        <f t="shared" si="305"/>
        <v>1.5</v>
      </c>
      <c r="I488" s="15">
        <f t="shared" si="292"/>
        <v>9</v>
      </c>
      <c r="J488" s="109">
        <f t="shared" si="306"/>
        <v>0</v>
      </c>
      <c r="K488" s="37">
        <f t="shared" si="293"/>
        <v>0</v>
      </c>
      <c r="L488" s="16">
        <f t="shared" si="294"/>
        <v>0</v>
      </c>
      <c r="M488" s="37">
        <f t="shared" si="290"/>
        <v>0</v>
      </c>
      <c r="N488" s="37"/>
      <c r="O488" s="37"/>
      <c r="P488" s="37"/>
      <c r="Q488" s="37"/>
      <c r="R488" s="37"/>
      <c r="S488" s="15"/>
      <c r="T488" s="15"/>
      <c r="U488" s="15"/>
      <c r="V488" s="15"/>
      <c r="W488" s="15"/>
    </row>
    <row r="489" spans="1:23" x14ac:dyDescent="0.3">
      <c r="A489" s="7"/>
      <c r="B489" s="12">
        <v>456</v>
      </c>
      <c r="C489" s="28">
        <v>42825</v>
      </c>
      <c r="D489" s="34">
        <v>0.47341435185185188</v>
      </c>
      <c r="E489" s="34">
        <v>0.91748842592592583</v>
      </c>
      <c r="F489" s="64">
        <f t="shared" si="279"/>
        <v>0.44407407407407395</v>
      </c>
      <c r="G489" s="15">
        <v>10.5</v>
      </c>
      <c r="H489" s="37">
        <f t="shared" si="305"/>
        <v>1.5</v>
      </c>
      <c r="I489" s="15">
        <f t="shared" si="292"/>
        <v>9</v>
      </c>
      <c r="J489" s="109">
        <f t="shared" si="306"/>
        <v>0</v>
      </c>
      <c r="K489" s="37">
        <f t="shared" si="293"/>
        <v>0</v>
      </c>
      <c r="L489" s="16">
        <f t="shared" si="294"/>
        <v>0</v>
      </c>
      <c r="M489" s="37">
        <f t="shared" si="290"/>
        <v>0</v>
      </c>
      <c r="N489" s="37"/>
      <c r="O489" s="37"/>
      <c r="P489" s="37"/>
      <c r="Q489" s="37"/>
      <c r="R489" s="37"/>
      <c r="S489" s="15"/>
      <c r="T489" s="15"/>
      <c r="U489" s="15"/>
      <c r="V489" s="15"/>
      <c r="W489" s="15"/>
    </row>
    <row r="490" spans="1:23" x14ac:dyDescent="0.3">
      <c r="A490" s="25" t="s">
        <v>17</v>
      </c>
      <c r="B490" s="12">
        <v>457</v>
      </c>
      <c r="C490" s="28">
        <v>42826</v>
      </c>
      <c r="D490" s="34">
        <v>0.49642361111111111</v>
      </c>
      <c r="E490" s="34">
        <v>0.91903935185185182</v>
      </c>
      <c r="F490" s="64">
        <f t="shared" si="279"/>
        <v>0.42261574074074071</v>
      </c>
      <c r="G490" s="15">
        <v>10</v>
      </c>
      <c r="H490" s="37">
        <f t="shared" si="305"/>
        <v>1.5</v>
      </c>
      <c r="I490" s="15">
        <f t="shared" si="292"/>
        <v>8.5</v>
      </c>
      <c r="J490" s="109">
        <f>IF(I490-10&lt;0,0,(I490-10))</f>
        <v>0</v>
      </c>
      <c r="K490" s="37">
        <f t="shared" si="293"/>
        <v>0</v>
      </c>
      <c r="L490" s="16">
        <f t="shared" si="294"/>
        <v>0</v>
      </c>
      <c r="M490" s="37">
        <f>IF(K490="?",0,ROUND(131*4/3*K490+131*5/3*L490,0))</f>
        <v>0</v>
      </c>
      <c r="N490" s="37"/>
      <c r="O490" s="37"/>
      <c r="P490" s="37"/>
      <c r="Q490" s="37"/>
      <c r="R490" s="37"/>
      <c r="S490" s="15"/>
      <c r="T490" s="15"/>
      <c r="U490" s="15"/>
      <c r="V490" s="15"/>
      <c r="W490" s="15"/>
    </row>
    <row r="491" spans="1:23" x14ac:dyDescent="0.3">
      <c r="A491" s="7" t="s">
        <v>121</v>
      </c>
      <c r="B491" s="12">
        <v>458</v>
      </c>
      <c r="C491" s="28">
        <v>42827</v>
      </c>
      <c r="D491" s="34">
        <v>0.49622685185185184</v>
      </c>
      <c r="E491" s="34">
        <v>0.92640046296296286</v>
      </c>
      <c r="F491" s="64">
        <f t="shared" si="279"/>
        <v>0.43017361111111102</v>
      </c>
      <c r="G491" s="15">
        <v>10.5</v>
      </c>
      <c r="H491" s="37">
        <f t="shared" si="305"/>
        <v>1.5</v>
      </c>
      <c r="I491" s="15">
        <f t="shared" si="292"/>
        <v>9</v>
      </c>
      <c r="J491" s="109">
        <f t="shared" si="306"/>
        <v>0</v>
      </c>
      <c r="K491" s="37">
        <f t="shared" si="293"/>
        <v>0</v>
      </c>
      <c r="L491" s="16">
        <f t="shared" si="294"/>
        <v>0</v>
      </c>
      <c r="M491" s="37">
        <f t="shared" ref="M491:M521" si="307">IF(K491="?",0,ROUND(131*4/3*K491+131*5/3*L491,0))</f>
        <v>0</v>
      </c>
      <c r="N491" s="37"/>
      <c r="O491" s="37"/>
      <c r="P491" s="37"/>
      <c r="Q491" s="37"/>
      <c r="R491" s="37"/>
      <c r="S491" s="15"/>
      <c r="T491" s="15"/>
      <c r="U491" s="15"/>
      <c r="V491" s="15"/>
      <c r="W491" s="15"/>
    </row>
    <row r="492" spans="1:23" x14ac:dyDescent="0.3">
      <c r="A492" s="7" t="s">
        <v>123</v>
      </c>
      <c r="B492" s="12">
        <v>459</v>
      </c>
      <c r="C492" s="26">
        <v>42828</v>
      </c>
      <c r="D492" s="196" t="s">
        <v>35</v>
      </c>
      <c r="E492" s="197"/>
      <c r="F492" s="64"/>
      <c r="G492" s="15"/>
      <c r="H492" s="37"/>
      <c r="I492" s="15"/>
      <c r="J492" s="109"/>
      <c r="K492" s="37"/>
      <c r="L492" s="16"/>
      <c r="M492" s="37"/>
      <c r="N492" s="37"/>
      <c r="O492" s="37"/>
      <c r="P492" s="37"/>
      <c r="Q492" s="37"/>
      <c r="R492" s="37"/>
      <c r="S492" s="15"/>
      <c r="T492" s="15"/>
      <c r="U492" s="15"/>
      <c r="V492" s="51"/>
      <c r="W492" s="153" t="s">
        <v>448</v>
      </c>
    </row>
    <row r="493" spans="1:23" x14ac:dyDescent="0.3">
      <c r="A493" s="7" t="s">
        <v>122</v>
      </c>
      <c r="B493" s="12">
        <v>460</v>
      </c>
      <c r="C493" s="26">
        <v>42829</v>
      </c>
      <c r="D493" s="196" t="s">
        <v>35</v>
      </c>
      <c r="E493" s="197"/>
      <c r="F493" s="64"/>
      <c r="G493" s="15"/>
      <c r="H493" s="37"/>
      <c r="I493" s="15"/>
      <c r="J493" s="109"/>
      <c r="K493" s="37"/>
      <c r="L493" s="16"/>
      <c r="M493" s="37"/>
      <c r="N493" s="37"/>
      <c r="O493" s="37"/>
      <c r="P493" s="37"/>
      <c r="Q493" s="37"/>
      <c r="R493" s="37"/>
      <c r="S493" s="15"/>
      <c r="T493" s="15"/>
      <c r="U493" s="15"/>
      <c r="V493" s="51"/>
      <c r="W493" s="15" t="s">
        <v>22</v>
      </c>
    </row>
    <row r="494" spans="1:23" x14ac:dyDescent="0.3">
      <c r="A494" s="7" t="s">
        <v>284</v>
      </c>
      <c r="B494" s="12">
        <v>461</v>
      </c>
      <c r="C494" s="28">
        <v>42830</v>
      </c>
      <c r="D494" s="196" t="s">
        <v>35</v>
      </c>
      <c r="E494" s="197"/>
      <c r="F494" s="64"/>
      <c r="G494" s="15"/>
      <c r="H494" s="37"/>
      <c r="I494" s="15"/>
      <c r="J494" s="109"/>
      <c r="K494" s="37"/>
      <c r="L494" s="16"/>
      <c r="M494" s="37"/>
      <c r="N494" s="37"/>
      <c r="O494" s="37"/>
      <c r="P494" s="37"/>
      <c r="Q494" s="37"/>
      <c r="R494" s="37"/>
      <c r="S494" s="15"/>
      <c r="T494" s="15"/>
      <c r="U494" s="15"/>
      <c r="V494" s="15"/>
      <c r="W494" s="15"/>
    </row>
    <row r="495" spans="1:23" x14ac:dyDescent="0.3">
      <c r="A495" s="198"/>
      <c r="B495" s="12">
        <v>462</v>
      </c>
      <c r="C495" s="28">
        <v>42831</v>
      </c>
      <c r="D495" s="34">
        <v>0.4995486111111111</v>
      </c>
      <c r="E495" s="34" t="s">
        <v>84</v>
      </c>
      <c r="F495" s="64"/>
      <c r="G495" s="15">
        <v>10</v>
      </c>
      <c r="H495" s="37">
        <f t="shared" ref="H495" si="308">IF(G495&gt;=9,1.5,0.5)</f>
        <v>1.5</v>
      </c>
      <c r="I495" s="15">
        <f t="shared" si="292"/>
        <v>8.5</v>
      </c>
      <c r="J495" s="109">
        <f t="shared" si="306"/>
        <v>0</v>
      </c>
      <c r="K495" s="37">
        <f t="shared" si="293"/>
        <v>0</v>
      </c>
      <c r="L495" s="16">
        <f t="shared" si="294"/>
        <v>0</v>
      </c>
      <c r="M495" s="37">
        <f t="shared" si="307"/>
        <v>0</v>
      </c>
      <c r="N495" s="37">
        <v>2</v>
      </c>
      <c r="O495" s="37">
        <v>0</v>
      </c>
      <c r="P495" s="37">
        <f>IF(O495&gt;6,ROUND(N495*4/3*131+6*5/3*131+(O495-6)*8/3*131,0),ROUND(N495*4/3*131+O495*5/3*131,0))</f>
        <v>349</v>
      </c>
      <c r="Q495" s="37"/>
      <c r="R495" s="37"/>
      <c r="S495" s="15"/>
      <c r="T495" s="15"/>
      <c r="U495" s="15"/>
      <c r="V495" s="15"/>
      <c r="W495" s="15"/>
    </row>
    <row r="496" spans="1:23" x14ac:dyDescent="0.3">
      <c r="A496" s="198"/>
      <c r="B496" s="12"/>
      <c r="C496" s="82" t="s">
        <v>320</v>
      </c>
      <c r="D496" s="18"/>
      <c r="E496" s="18"/>
      <c r="F496" s="19"/>
      <c r="G496" s="20">
        <f t="shared" ref="G496:V496" si="309">SUM(G468:G495)</f>
        <v>194</v>
      </c>
      <c r="H496" s="20">
        <f t="shared" si="309"/>
        <v>26.5</v>
      </c>
      <c r="I496" s="20">
        <f t="shared" si="309"/>
        <v>167.5</v>
      </c>
      <c r="J496" s="20">
        <f t="shared" si="309"/>
        <v>0</v>
      </c>
      <c r="K496" s="20">
        <f t="shared" si="309"/>
        <v>0</v>
      </c>
      <c r="L496" s="20">
        <f t="shared" si="309"/>
        <v>0</v>
      </c>
      <c r="M496" s="20">
        <f t="shared" si="309"/>
        <v>0</v>
      </c>
      <c r="N496" s="20">
        <f t="shared" si="309"/>
        <v>2</v>
      </c>
      <c r="O496" s="20">
        <f t="shared" si="309"/>
        <v>0</v>
      </c>
      <c r="P496" s="20">
        <f t="shared" si="309"/>
        <v>349</v>
      </c>
      <c r="Q496" s="20">
        <v>1</v>
      </c>
      <c r="R496" s="20">
        <f t="shared" si="309"/>
        <v>1105</v>
      </c>
      <c r="S496" s="20">
        <v>0</v>
      </c>
      <c r="T496" s="20">
        <f t="shared" si="309"/>
        <v>0</v>
      </c>
      <c r="U496" s="20">
        <f t="shared" si="309"/>
        <v>0</v>
      </c>
      <c r="V496" s="20">
        <f t="shared" si="309"/>
        <v>0</v>
      </c>
      <c r="W496" s="159" t="s">
        <v>345</v>
      </c>
    </row>
    <row r="497" spans="1:23" ht="32.4" x14ac:dyDescent="0.3">
      <c r="A497" s="198"/>
      <c r="B497" s="111"/>
      <c r="C497" s="110" t="s">
        <v>430</v>
      </c>
      <c r="D497" s="23"/>
      <c r="E497" s="24"/>
      <c r="F497" s="73"/>
      <c r="G497" s="20">
        <f>G496-G476</f>
        <v>188</v>
      </c>
      <c r="H497" s="20">
        <f t="shared" ref="H497:P497" si="310">H496-H476</f>
        <v>26</v>
      </c>
      <c r="I497" s="20">
        <f t="shared" si="310"/>
        <v>162</v>
      </c>
      <c r="J497" s="20">
        <f t="shared" si="310"/>
        <v>0</v>
      </c>
      <c r="K497" s="20">
        <f t="shared" si="310"/>
        <v>0</v>
      </c>
      <c r="L497" s="20">
        <f t="shared" si="310"/>
        <v>0</v>
      </c>
      <c r="M497" s="20">
        <f t="shared" si="310"/>
        <v>0</v>
      </c>
      <c r="N497" s="20">
        <f t="shared" si="310"/>
        <v>2</v>
      </c>
      <c r="O497" s="20">
        <f t="shared" si="310"/>
        <v>0</v>
      </c>
      <c r="P497" s="20">
        <f t="shared" si="310"/>
        <v>349</v>
      </c>
      <c r="Q497" s="20">
        <f t="shared" ref="Q497" si="311">Q496</f>
        <v>1</v>
      </c>
      <c r="R497" s="20">
        <f t="shared" ref="R497" si="312">R496</f>
        <v>1105</v>
      </c>
      <c r="S497" s="20">
        <f t="shared" ref="S497" si="313">S496</f>
        <v>0</v>
      </c>
      <c r="T497" s="20">
        <f t="shared" ref="T497" si="314">T496</f>
        <v>0</v>
      </c>
      <c r="U497" s="20">
        <f t="shared" ref="U497" si="315">U496</f>
        <v>0</v>
      </c>
      <c r="V497" s="20">
        <f t="shared" ref="V497" si="316">V496</f>
        <v>0</v>
      </c>
      <c r="W497" s="20"/>
    </row>
    <row r="498" spans="1:23" x14ac:dyDescent="0.3">
      <c r="A498" s="198"/>
      <c r="B498" s="12">
        <v>463</v>
      </c>
      <c r="C498" s="83">
        <v>42832</v>
      </c>
      <c r="D498" s="84" t="s">
        <v>84</v>
      </c>
      <c r="E498" s="84" t="s">
        <v>84</v>
      </c>
      <c r="F498" s="130"/>
      <c r="G498" s="85">
        <v>10</v>
      </c>
      <c r="H498" s="86">
        <f>IF(G498&gt;=9,1.5,0.5)</f>
        <v>1.5</v>
      </c>
      <c r="I498" s="85">
        <f t="shared" si="292"/>
        <v>8.5</v>
      </c>
      <c r="J498" s="87">
        <f t="shared" si="306"/>
        <v>0</v>
      </c>
      <c r="K498" s="86">
        <f t="shared" si="293"/>
        <v>0</v>
      </c>
      <c r="L498" s="88">
        <f t="shared" si="294"/>
        <v>0</v>
      </c>
      <c r="M498" s="86">
        <f t="shared" si="307"/>
        <v>0</v>
      </c>
      <c r="N498" s="86"/>
      <c r="O498" s="86"/>
      <c r="P498" s="86"/>
      <c r="Q498" s="86"/>
      <c r="R498" s="86"/>
      <c r="S498" s="15"/>
      <c r="T498" s="15"/>
      <c r="U498" s="15"/>
      <c r="V498" s="15"/>
      <c r="W498" s="15"/>
    </row>
    <row r="499" spans="1:23" x14ac:dyDescent="0.3">
      <c r="A499" s="198"/>
      <c r="B499" s="12">
        <v>464</v>
      </c>
      <c r="C499" s="83">
        <v>42833</v>
      </c>
      <c r="D499" s="84" t="s">
        <v>84</v>
      </c>
      <c r="E499" s="84">
        <v>0.88525462962962964</v>
      </c>
      <c r="F499" s="130"/>
      <c r="G499" s="85">
        <v>10.5</v>
      </c>
      <c r="H499" s="86">
        <f t="shared" ref="H499:H505" si="317">IF(G499&gt;=9,1.5,0.5)</f>
        <v>1.5</v>
      </c>
      <c r="I499" s="85">
        <f t="shared" si="292"/>
        <v>9</v>
      </c>
      <c r="J499" s="87">
        <f t="shared" si="306"/>
        <v>0</v>
      </c>
      <c r="K499" s="86">
        <f t="shared" si="293"/>
        <v>0</v>
      </c>
      <c r="L499" s="88">
        <f t="shared" si="294"/>
        <v>0</v>
      </c>
      <c r="M499" s="86">
        <f t="shared" si="307"/>
        <v>0</v>
      </c>
      <c r="N499" s="86"/>
      <c r="O499" s="86"/>
      <c r="P499" s="86"/>
      <c r="Q499" s="86"/>
      <c r="R499" s="86"/>
      <c r="S499" s="15"/>
      <c r="T499" s="15"/>
      <c r="U499" s="15"/>
      <c r="V499" s="15"/>
      <c r="W499" s="15"/>
    </row>
    <row r="500" spans="1:23" x14ac:dyDescent="0.3">
      <c r="A500" s="198"/>
      <c r="B500" s="12">
        <v>465</v>
      </c>
      <c r="C500" s="83">
        <v>42834</v>
      </c>
      <c r="D500" s="84">
        <v>0.49481481481481482</v>
      </c>
      <c r="E500" s="84" t="s">
        <v>84</v>
      </c>
      <c r="F500" s="130"/>
      <c r="G500" s="85">
        <v>11</v>
      </c>
      <c r="H500" s="86">
        <f t="shared" si="317"/>
        <v>1.5</v>
      </c>
      <c r="I500" s="85">
        <f t="shared" si="292"/>
        <v>9.5</v>
      </c>
      <c r="J500" s="87">
        <f t="shared" si="306"/>
        <v>0</v>
      </c>
      <c r="K500" s="86">
        <f t="shared" si="293"/>
        <v>0</v>
      </c>
      <c r="L500" s="88">
        <f t="shared" si="294"/>
        <v>0</v>
      </c>
      <c r="M500" s="86">
        <f t="shared" si="307"/>
        <v>0</v>
      </c>
      <c r="N500" s="86"/>
      <c r="O500" s="86"/>
      <c r="P500" s="86"/>
      <c r="Q500" s="86"/>
      <c r="R500" s="86"/>
      <c r="S500" s="15"/>
      <c r="T500" s="15"/>
      <c r="U500" s="15"/>
      <c r="V500" s="15"/>
      <c r="W500" s="15"/>
    </row>
    <row r="501" spans="1:23" x14ac:dyDescent="0.3">
      <c r="A501" s="198"/>
      <c r="B501" s="12">
        <v>466</v>
      </c>
      <c r="C501" s="83">
        <v>42835</v>
      </c>
      <c r="D501" s="89">
        <v>0.48718750000000005</v>
      </c>
      <c r="E501" s="89">
        <v>0.91916666666666658</v>
      </c>
      <c r="F501" s="130">
        <f t="shared" ref="F501:F559" si="318">IF(OR(E501="無打卡資料",D501="無打卡資料"),"?",(E501-D501))</f>
        <v>0.43197916666666653</v>
      </c>
      <c r="G501" s="85">
        <v>10.5</v>
      </c>
      <c r="H501" s="86">
        <f t="shared" si="317"/>
        <v>1.5</v>
      </c>
      <c r="I501" s="85">
        <f t="shared" si="292"/>
        <v>9</v>
      </c>
      <c r="J501" s="87">
        <f t="shared" si="306"/>
        <v>0</v>
      </c>
      <c r="K501" s="86">
        <f t="shared" si="293"/>
        <v>0</v>
      </c>
      <c r="L501" s="88">
        <f t="shared" si="294"/>
        <v>0</v>
      </c>
      <c r="M501" s="86">
        <f t="shared" si="307"/>
        <v>0</v>
      </c>
      <c r="N501" s="86"/>
      <c r="O501" s="86"/>
      <c r="P501" s="86"/>
      <c r="Q501" s="86"/>
      <c r="R501" s="86"/>
      <c r="S501" s="15"/>
      <c r="T501" s="15"/>
      <c r="U501" s="15"/>
      <c r="V501" s="15"/>
      <c r="W501" s="15"/>
    </row>
    <row r="502" spans="1:23" x14ac:dyDescent="0.3">
      <c r="A502" s="198"/>
      <c r="B502" s="12">
        <v>467</v>
      </c>
      <c r="C502" s="83">
        <v>42836</v>
      </c>
      <c r="D502" s="84" t="s">
        <v>84</v>
      </c>
      <c r="E502" s="84" t="s">
        <v>84</v>
      </c>
      <c r="F502" s="130"/>
      <c r="G502" s="85">
        <v>10</v>
      </c>
      <c r="H502" s="86">
        <f t="shared" si="317"/>
        <v>1.5</v>
      </c>
      <c r="I502" s="85">
        <f t="shared" si="292"/>
        <v>8.5</v>
      </c>
      <c r="J502" s="87">
        <f t="shared" si="306"/>
        <v>0</v>
      </c>
      <c r="K502" s="86">
        <f t="shared" si="293"/>
        <v>0</v>
      </c>
      <c r="L502" s="88">
        <f t="shared" si="294"/>
        <v>0</v>
      </c>
      <c r="M502" s="86">
        <f t="shared" si="307"/>
        <v>0</v>
      </c>
      <c r="N502" s="86"/>
      <c r="O502" s="86"/>
      <c r="P502" s="86"/>
      <c r="Q502" s="86"/>
      <c r="R502" s="86"/>
      <c r="S502" s="15"/>
      <c r="T502" s="15"/>
      <c r="U502" s="15"/>
      <c r="V502" s="15"/>
      <c r="W502" s="15"/>
    </row>
    <row r="503" spans="1:23" x14ac:dyDescent="0.3">
      <c r="A503" s="198"/>
      <c r="B503" s="12">
        <v>468</v>
      </c>
      <c r="C503" s="83">
        <v>42837</v>
      </c>
      <c r="D503" s="89">
        <v>0.47128472222222223</v>
      </c>
      <c r="E503" s="89" t="s">
        <v>84</v>
      </c>
      <c r="F503" s="130"/>
      <c r="G503" s="85">
        <v>10</v>
      </c>
      <c r="H503" s="86">
        <f t="shared" si="317"/>
        <v>1.5</v>
      </c>
      <c r="I503" s="85">
        <f t="shared" si="292"/>
        <v>8.5</v>
      </c>
      <c r="J503" s="87">
        <f t="shared" si="306"/>
        <v>0</v>
      </c>
      <c r="K503" s="86">
        <f t="shared" si="293"/>
        <v>0</v>
      </c>
      <c r="L503" s="88">
        <f t="shared" si="294"/>
        <v>0</v>
      </c>
      <c r="M503" s="86">
        <f t="shared" si="307"/>
        <v>0</v>
      </c>
      <c r="N503" s="86"/>
      <c r="O503" s="86"/>
      <c r="P503" s="86"/>
      <c r="Q503" s="86"/>
      <c r="R503" s="86"/>
      <c r="S503" s="15"/>
      <c r="T503" s="15"/>
      <c r="U503" s="15"/>
      <c r="V503" s="15"/>
      <c r="W503" s="15"/>
    </row>
    <row r="504" spans="1:23" x14ac:dyDescent="0.3">
      <c r="A504" s="198"/>
      <c r="B504" s="12">
        <v>469</v>
      </c>
      <c r="C504" s="83">
        <v>42838</v>
      </c>
      <c r="D504" s="84">
        <v>0.47466435185185185</v>
      </c>
      <c r="E504" s="84">
        <v>0.86682870370370368</v>
      </c>
      <c r="F504" s="130">
        <f t="shared" si="318"/>
        <v>0.39216435185185183</v>
      </c>
      <c r="G504" s="85">
        <v>9.5</v>
      </c>
      <c r="H504" s="86">
        <f t="shared" si="317"/>
        <v>1.5</v>
      </c>
      <c r="I504" s="85">
        <f t="shared" si="292"/>
        <v>8</v>
      </c>
      <c r="J504" s="87">
        <f>IF(I504-8&lt;0,0,(I504-8))</f>
        <v>0</v>
      </c>
      <c r="K504" s="86">
        <f t="shared" si="293"/>
        <v>0</v>
      </c>
      <c r="L504" s="88">
        <f t="shared" si="294"/>
        <v>0</v>
      </c>
      <c r="M504" s="86">
        <f t="shared" si="307"/>
        <v>0</v>
      </c>
      <c r="N504" s="86"/>
      <c r="O504" s="86"/>
      <c r="P504" s="86"/>
      <c r="Q504" s="86"/>
      <c r="R504" s="86"/>
      <c r="S504" s="15" t="s">
        <v>438</v>
      </c>
      <c r="T504" s="51">
        <v>1048</v>
      </c>
      <c r="U504" s="15"/>
      <c r="V504" s="15"/>
      <c r="W504" s="15"/>
    </row>
    <row r="505" spans="1:23" x14ac:dyDescent="0.3">
      <c r="A505" s="198"/>
      <c r="B505" s="12">
        <v>470</v>
      </c>
      <c r="C505" s="83">
        <v>42839</v>
      </c>
      <c r="D505" s="84" t="s">
        <v>127</v>
      </c>
      <c r="E505" s="84" t="s">
        <v>127</v>
      </c>
      <c r="F505" s="130"/>
      <c r="G505" s="85">
        <v>8</v>
      </c>
      <c r="H505" s="86">
        <f t="shared" si="317"/>
        <v>0.5</v>
      </c>
      <c r="I505" s="85">
        <f t="shared" si="292"/>
        <v>7.5</v>
      </c>
      <c r="J505" s="87">
        <f t="shared" si="306"/>
        <v>0</v>
      </c>
      <c r="K505" s="86">
        <f t="shared" si="293"/>
        <v>0</v>
      </c>
      <c r="L505" s="88">
        <f t="shared" si="294"/>
        <v>0</v>
      </c>
      <c r="M505" s="86">
        <f t="shared" si="307"/>
        <v>0</v>
      </c>
      <c r="N505" s="86"/>
      <c r="O505" s="86"/>
      <c r="P505" s="86"/>
      <c r="Q505" s="86"/>
      <c r="R505" s="86"/>
      <c r="S505" s="15"/>
      <c r="T505" s="15"/>
      <c r="U505" s="15"/>
      <c r="V505" s="15"/>
      <c r="W505" s="15" t="s">
        <v>127</v>
      </c>
    </row>
    <row r="506" spans="1:23" x14ac:dyDescent="0.3">
      <c r="A506" s="198"/>
      <c r="B506" s="12">
        <v>471</v>
      </c>
      <c r="C506" s="83">
        <v>42840</v>
      </c>
      <c r="D506" s="205" t="s">
        <v>35</v>
      </c>
      <c r="E506" s="206"/>
      <c r="F506" s="130"/>
      <c r="G506" s="85"/>
      <c r="H506" s="86"/>
      <c r="I506" s="85"/>
      <c r="J506" s="87"/>
      <c r="K506" s="86"/>
      <c r="L506" s="88"/>
      <c r="M506" s="86"/>
      <c r="N506" s="86"/>
      <c r="O506" s="86"/>
      <c r="P506" s="86"/>
      <c r="Q506" s="86"/>
      <c r="R506" s="86"/>
      <c r="S506" s="15"/>
      <c r="T506" s="15"/>
      <c r="U506" s="15"/>
      <c r="V506" s="15"/>
      <c r="W506" s="15"/>
    </row>
    <row r="507" spans="1:23" x14ac:dyDescent="0.3">
      <c r="A507" s="198"/>
      <c r="B507" s="12">
        <v>472</v>
      </c>
      <c r="C507" s="83">
        <v>42841</v>
      </c>
      <c r="D507" s="205" t="s">
        <v>35</v>
      </c>
      <c r="E507" s="206"/>
      <c r="F507" s="130"/>
      <c r="G507" s="85"/>
      <c r="H507" s="86"/>
      <c r="I507" s="85"/>
      <c r="J507" s="87"/>
      <c r="K507" s="86"/>
      <c r="L507" s="88"/>
      <c r="M507" s="86"/>
      <c r="N507" s="86"/>
      <c r="O507" s="86"/>
      <c r="P507" s="86"/>
      <c r="Q507" s="86"/>
      <c r="R507" s="86"/>
      <c r="S507" s="15"/>
      <c r="T507" s="15"/>
      <c r="U507" s="15"/>
      <c r="V507" s="15"/>
      <c r="W507" s="15"/>
    </row>
    <row r="508" spans="1:23" x14ac:dyDescent="0.3">
      <c r="A508" s="198"/>
      <c r="B508" s="12">
        <v>473</v>
      </c>
      <c r="C508" s="83">
        <v>42842</v>
      </c>
      <c r="D508" s="205" t="s">
        <v>35</v>
      </c>
      <c r="E508" s="206"/>
      <c r="F508" s="130"/>
      <c r="G508" s="85"/>
      <c r="H508" s="86"/>
      <c r="I508" s="85"/>
      <c r="J508" s="87"/>
      <c r="K508" s="86"/>
      <c r="L508" s="88"/>
      <c r="M508" s="86"/>
      <c r="N508" s="86"/>
      <c r="O508" s="86"/>
      <c r="P508" s="86"/>
      <c r="Q508" s="86"/>
      <c r="R508" s="86"/>
      <c r="S508" s="15"/>
      <c r="T508" s="15"/>
      <c r="U508" s="15"/>
      <c r="V508" s="15"/>
      <c r="W508" s="15"/>
    </row>
    <row r="509" spans="1:23" x14ac:dyDescent="0.3">
      <c r="A509" s="7"/>
      <c r="B509" s="12">
        <v>474</v>
      </c>
      <c r="C509" s="83">
        <v>42843</v>
      </c>
      <c r="D509" s="205" t="s">
        <v>35</v>
      </c>
      <c r="E509" s="206"/>
      <c r="F509" s="130"/>
      <c r="G509" s="85"/>
      <c r="H509" s="86"/>
      <c r="I509" s="85"/>
      <c r="J509" s="87"/>
      <c r="K509" s="86"/>
      <c r="L509" s="88"/>
      <c r="M509" s="86"/>
      <c r="N509" s="86"/>
      <c r="O509" s="86"/>
      <c r="P509" s="86"/>
      <c r="Q509" s="86"/>
      <c r="R509" s="86"/>
      <c r="S509" s="15"/>
      <c r="T509" s="15"/>
      <c r="U509" s="15"/>
      <c r="V509" s="15"/>
      <c r="W509" s="15"/>
    </row>
    <row r="510" spans="1:23" x14ac:dyDescent="0.3">
      <c r="A510" s="7"/>
      <c r="B510" s="12">
        <v>475</v>
      </c>
      <c r="C510" s="83">
        <v>42844</v>
      </c>
      <c r="D510" s="205" t="s">
        <v>35</v>
      </c>
      <c r="E510" s="206"/>
      <c r="F510" s="130"/>
      <c r="G510" s="85"/>
      <c r="H510" s="86"/>
      <c r="I510" s="85"/>
      <c r="J510" s="87"/>
      <c r="K510" s="86"/>
      <c r="L510" s="88"/>
      <c r="M510" s="86"/>
      <c r="N510" s="86"/>
      <c r="O510" s="86"/>
      <c r="P510" s="86"/>
      <c r="Q510" s="86"/>
      <c r="R510" s="86"/>
      <c r="S510" s="15"/>
      <c r="T510" s="15"/>
      <c r="U510" s="15"/>
      <c r="V510" s="15"/>
      <c r="W510" s="15"/>
    </row>
    <row r="511" spans="1:23" x14ac:dyDescent="0.3">
      <c r="A511" s="7"/>
      <c r="B511" s="12">
        <v>476</v>
      </c>
      <c r="C511" s="83">
        <v>42845</v>
      </c>
      <c r="D511" s="89" t="s">
        <v>84</v>
      </c>
      <c r="E511" s="89" t="s">
        <v>84</v>
      </c>
      <c r="F511" s="130"/>
      <c r="G511" s="85">
        <v>11</v>
      </c>
      <c r="H511" s="86">
        <f t="shared" ref="H511:H524" si="319">IF(G511&gt;=9,1.5,0.5)</f>
        <v>1.5</v>
      </c>
      <c r="I511" s="85">
        <f t="shared" si="292"/>
        <v>9.5</v>
      </c>
      <c r="J511" s="87">
        <f t="shared" si="306"/>
        <v>0</v>
      </c>
      <c r="K511" s="86">
        <f t="shared" si="293"/>
        <v>0</v>
      </c>
      <c r="L511" s="88">
        <f t="shared" si="294"/>
        <v>0</v>
      </c>
      <c r="M511" s="86">
        <f t="shared" si="307"/>
        <v>0</v>
      </c>
      <c r="N511" s="86"/>
      <c r="O511" s="86"/>
      <c r="P511" s="86"/>
      <c r="Q511" s="86"/>
      <c r="R511" s="86"/>
      <c r="S511" s="15"/>
      <c r="T511" s="15"/>
      <c r="U511" s="15"/>
      <c r="V511" s="15"/>
      <c r="W511" s="15"/>
    </row>
    <row r="512" spans="1:23" x14ac:dyDescent="0.3">
      <c r="A512" s="7"/>
      <c r="B512" s="12">
        <v>477</v>
      </c>
      <c r="C512" s="83">
        <v>42846</v>
      </c>
      <c r="D512" s="84" t="s">
        <v>84</v>
      </c>
      <c r="E512" s="84" t="s">
        <v>84</v>
      </c>
      <c r="F512" s="130"/>
      <c r="G512" s="85">
        <v>11.5</v>
      </c>
      <c r="H512" s="86">
        <f t="shared" si="319"/>
        <v>1.5</v>
      </c>
      <c r="I512" s="85">
        <f t="shared" si="292"/>
        <v>10</v>
      </c>
      <c r="J512" s="87">
        <f t="shared" si="306"/>
        <v>0</v>
      </c>
      <c r="K512" s="86">
        <f t="shared" si="293"/>
        <v>0</v>
      </c>
      <c r="L512" s="88">
        <f t="shared" si="294"/>
        <v>0</v>
      </c>
      <c r="M512" s="86">
        <f t="shared" si="307"/>
        <v>0</v>
      </c>
      <c r="N512" s="86"/>
      <c r="O512" s="86"/>
      <c r="P512" s="86"/>
      <c r="Q512" s="86"/>
      <c r="R512" s="86"/>
      <c r="S512" s="15"/>
      <c r="T512" s="15"/>
      <c r="U512" s="15"/>
      <c r="V512" s="15"/>
      <c r="W512" s="15"/>
    </row>
    <row r="513" spans="1:23" x14ac:dyDescent="0.3">
      <c r="A513" s="7"/>
      <c r="B513" s="12">
        <v>478</v>
      </c>
      <c r="C513" s="83">
        <v>42847</v>
      </c>
      <c r="D513" s="84" t="s">
        <v>84</v>
      </c>
      <c r="E513" s="84">
        <v>0.87927083333333333</v>
      </c>
      <c r="F513" s="130"/>
      <c r="G513" s="85">
        <v>10</v>
      </c>
      <c r="H513" s="86">
        <f t="shared" si="319"/>
        <v>1.5</v>
      </c>
      <c r="I513" s="85">
        <f t="shared" si="292"/>
        <v>8.5</v>
      </c>
      <c r="J513" s="87">
        <f t="shared" si="306"/>
        <v>0</v>
      </c>
      <c r="K513" s="86">
        <f t="shared" si="293"/>
        <v>0</v>
      </c>
      <c r="L513" s="88">
        <f t="shared" si="294"/>
        <v>0</v>
      </c>
      <c r="M513" s="86">
        <f t="shared" si="307"/>
        <v>0</v>
      </c>
      <c r="N513" s="86"/>
      <c r="O513" s="86"/>
      <c r="P513" s="86"/>
      <c r="Q513" s="86"/>
      <c r="R513" s="86"/>
      <c r="S513" s="15"/>
      <c r="T513" s="15"/>
      <c r="U513" s="15"/>
      <c r="V513" s="15"/>
      <c r="W513" s="15"/>
    </row>
    <row r="514" spans="1:23" x14ac:dyDescent="0.3">
      <c r="A514" s="7"/>
      <c r="B514" s="12">
        <v>479</v>
      </c>
      <c r="C514" s="83">
        <v>42848</v>
      </c>
      <c r="D514" s="84" t="s">
        <v>84</v>
      </c>
      <c r="E514" s="84" t="s">
        <v>84</v>
      </c>
      <c r="F514" s="130"/>
      <c r="G514" s="85">
        <v>11.5</v>
      </c>
      <c r="H514" s="86">
        <f t="shared" si="319"/>
        <v>1.5</v>
      </c>
      <c r="I514" s="85">
        <f t="shared" si="292"/>
        <v>10</v>
      </c>
      <c r="J514" s="87">
        <f t="shared" si="306"/>
        <v>0</v>
      </c>
      <c r="K514" s="86">
        <f t="shared" si="293"/>
        <v>0</v>
      </c>
      <c r="L514" s="88">
        <f t="shared" si="294"/>
        <v>0</v>
      </c>
      <c r="M514" s="86">
        <f t="shared" si="307"/>
        <v>0</v>
      </c>
      <c r="N514" s="86"/>
      <c r="O514" s="86"/>
      <c r="P514" s="86"/>
      <c r="Q514" s="86"/>
      <c r="R514" s="86"/>
      <c r="S514" s="15"/>
      <c r="T514" s="15"/>
      <c r="U514" s="15"/>
      <c r="V514" s="15"/>
      <c r="W514" s="15"/>
    </row>
    <row r="515" spans="1:23" x14ac:dyDescent="0.3">
      <c r="A515" s="7"/>
      <c r="B515" s="12">
        <v>480</v>
      </c>
      <c r="C515" s="83">
        <v>42849</v>
      </c>
      <c r="D515" s="84" t="s">
        <v>84</v>
      </c>
      <c r="E515" s="84" t="s">
        <v>84</v>
      </c>
      <c r="F515" s="130"/>
      <c r="G515" s="85">
        <v>11</v>
      </c>
      <c r="H515" s="86">
        <f t="shared" si="319"/>
        <v>1.5</v>
      </c>
      <c r="I515" s="85">
        <f t="shared" si="292"/>
        <v>9.5</v>
      </c>
      <c r="J515" s="87">
        <f t="shared" si="306"/>
        <v>0</v>
      </c>
      <c r="K515" s="86">
        <f t="shared" si="293"/>
        <v>0</v>
      </c>
      <c r="L515" s="88">
        <f t="shared" si="294"/>
        <v>0</v>
      </c>
      <c r="M515" s="86">
        <f t="shared" si="307"/>
        <v>0</v>
      </c>
      <c r="N515" s="86"/>
      <c r="O515" s="86"/>
      <c r="P515" s="86"/>
      <c r="Q515" s="86"/>
      <c r="R515" s="86"/>
      <c r="S515" s="15"/>
      <c r="T515" s="15"/>
      <c r="U515" s="15"/>
      <c r="V515" s="15"/>
      <c r="W515" s="15"/>
    </row>
    <row r="516" spans="1:23" x14ac:dyDescent="0.3">
      <c r="A516" s="7"/>
      <c r="B516" s="12">
        <v>481</v>
      </c>
      <c r="C516" s="83">
        <v>42850</v>
      </c>
      <c r="D516" s="84" t="s">
        <v>84</v>
      </c>
      <c r="E516" s="84" t="s">
        <v>84</v>
      </c>
      <c r="F516" s="130"/>
      <c r="G516" s="85">
        <v>11</v>
      </c>
      <c r="H516" s="86">
        <f t="shared" si="319"/>
        <v>1.5</v>
      </c>
      <c r="I516" s="85">
        <f t="shared" si="292"/>
        <v>9.5</v>
      </c>
      <c r="J516" s="87">
        <f t="shared" si="306"/>
        <v>0</v>
      </c>
      <c r="K516" s="86">
        <f t="shared" si="293"/>
        <v>0</v>
      </c>
      <c r="L516" s="88">
        <f t="shared" si="294"/>
        <v>0</v>
      </c>
      <c r="M516" s="86">
        <f t="shared" si="307"/>
        <v>0</v>
      </c>
      <c r="N516" s="86"/>
      <c r="O516" s="86"/>
      <c r="P516" s="86"/>
      <c r="Q516" s="86"/>
      <c r="R516" s="86"/>
      <c r="S516" s="15"/>
      <c r="T516" s="15"/>
      <c r="U516" s="15"/>
      <c r="V516" s="15"/>
      <c r="W516" s="15"/>
    </row>
    <row r="517" spans="1:23" x14ac:dyDescent="0.3">
      <c r="A517" s="7"/>
      <c r="B517" s="12">
        <v>482</v>
      </c>
      <c r="C517" s="83">
        <v>42851</v>
      </c>
      <c r="D517" s="84" t="s">
        <v>84</v>
      </c>
      <c r="E517" s="84" t="s">
        <v>84</v>
      </c>
      <c r="F517" s="130"/>
      <c r="G517" s="85">
        <v>11</v>
      </c>
      <c r="H517" s="86">
        <f t="shared" si="319"/>
        <v>1.5</v>
      </c>
      <c r="I517" s="85">
        <f t="shared" si="292"/>
        <v>9.5</v>
      </c>
      <c r="J517" s="87">
        <f>IF(I517-8&lt;0,0,(I517-8))</f>
        <v>1.5</v>
      </c>
      <c r="K517" s="86">
        <f t="shared" si="293"/>
        <v>1.5</v>
      </c>
      <c r="L517" s="88">
        <f t="shared" si="294"/>
        <v>0</v>
      </c>
      <c r="M517" s="86">
        <f t="shared" si="307"/>
        <v>262</v>
      </c>
      <c r="N517" s="86"/>
      <c r="O517" s="86"/>
      <c r="P517" s="86"/>
      <c r="Q517" s="86"/>
      <c r="R517" s="86"/>
      <c r="S517" s="15" t="s">
        <v>394</v>
      </c>
      <c r="T517" s="51">
        <v>1310</v>
      </c>
      <c r="U517" s="15"/>
      <c r="V517" s="15"/>
      <c r="W517" s="15"/>
    </row>
    <row r="518" spans="1:23" x14ac:dyDescent="0.3">
      <c r="A518" s="7"/>
      <c r="B518" s="12">
        <v>483</v>
      </c>
      <c r="C518" s="83">
        <v>42852</v>
      </c>
      <c r="D518" s="84">
        <v>0.46959490740740745</v>
      </c>
      <c r="E518" s="84">
        <v>0.88218750000000001</v>
      </c>
      <c r="F518" s="130">
        <f t="shared" si="318"/>
        <v>0.41259259259259257</v>
      </c>
      <c r="G518" s="85">
        <v>10</v>
      </c>
      <c r="H518" s="86">
        <f t="shared" si="319"/>
        <v>1.5</v>
      </c>
      <c r="I518" s="85">
        <f t="shared" si="292"/>
        <v>8.5</v>
      </c>
      <c r="J518" s="87">
        <f t="shared" si="306"/>
        <v>0</v>
      </c>
      <c r="K518" s="86">
        <f t="shared" si="293"/>
        <v>0</v>
      </c>
      <c r="L518" s="88">
        <f t="shared" si="294"/>
        <v>0</v>
      </c>
      <c r="M518" s="86">
        <f t="shared" si="307"/>
        <v>0</v>
      </c>
      <c r="N518" s="86"/>
      <c r="O518" s="86"/>
      <c r="P518" s="86"/>
      <c r="Q518" s="86"/>
      <c r="R518" s="86"/>
      <c r="S518" s="15"/>
      <c r="T518" s="15"/>
      <c r="U518" s="15"/>
      <c r="V518" s="15"/>
      <c r="W518" s="15"/>
    </row>
    <row r="519" spans="1:23" x14ac:dyDescent="0.3">
      <c r="A519" s="7"/>
      <c r="B519" s="12">
        <v>484</v>
      </c>
      <c r="C519" s="83">
        <v>42853</v>
      </c>
      <c r="D519" s="89">
        <v>0.45193287037037039</v>
      </c>
      <c r="E519" s="89">
        <v>0.79297453703703702</v>
      </c>
      <c r="F519" s="130">
        <f t="shared" si="318"/>
        <v>0.34104166666666663</v>
      </c>
      <c r="G519" s="85">
        <v>8</v>
      </c>
      <c r="H519" s="86">
        <f t="shared" si="319"/>
        <v>0.5</v>
      </c>
      <c r="I519" s="85">
        <f t="shared" si="292"/>
        <v>7.5</v>
      </c>
      <c r="J519" s="87">
        <f t="shared" si="306"/>
        <v>0</v>
      </c>
      <c r="K519" s="86">
        <f t="shared" si="293"/>
        <v>0</v>
      </c>
      <c r="L519" s="88">
        <f t="shared" si="294"/>
        <v>0</v>
      </c>
      <c r="M519" s="86">
        <f t="shared" si="307"/>
        <v>0</v>
      </c>
      <c r="N519" s="86"/>
      <c r="O519" s="86"/>
      <c r="P519" s="86"/>
      <c r="Q519" s="86"/>
      <c r="R519" s="86"/>
      <c r="S519" s="15"/>
      <c r="T519" s="15"/>
      <c r="U519" s="15"/>
      <c r="V519" s="15"/>
      <c r="W519" s="15"/>
    </row>
    <row r="520" spans="1:23" x14ac:dyDescent="0.3">
      <c r="A520" s="7"/>
      <c r="B520" s="12">
        <v>485</v>
      </c>
      <c r="C520" s="83">
        <v>42854</v>
      </c>
      <c r="D520" s="84">
        <v>0.46664351851851849</v>
      </c>
      <c r="E520" s="84" t="s">
        <v>103</v>
      </c>
      <c r="F520" s="130"/>
      <c r="G520" s="85">
        <v>9</v>
      </c>
      <c r="H520" s="86">
        <f t="shared" si="319"/>
        <v>1.5</v>
      </c>
      <c r="I520" s="85">
        <f t="shared" si="292"/>
        <v>7.5</v>
      </c>
      <c r="J520" s="87">
        <f t="shared" si="306"/>
        <v>0</v>
      </c>
      <c r="K520" s="86">
        <f t="shared" si="293"/>
        <v>0</v>
      </c>
      <c r="L520" s="88">
        <f t="shared" si="294"/>
        <v>0</v>
      </c>
      <c r="M520" s="86">
        <f t="shared" si="307"/>
        <v>0</v>
      </c>
      <c r="N520" s="86"/>
      <c r="O520" s="86"/>
      <c r="P520" s="86"/>
      <c r="Q520" s="86"/>
      <c r="R520" s="86"/>
      <c r="S520" s="15"/>
      <c r="T520" s="15"/>
      <c r="U520" s="15"/>
      <c r="V520" s="15"/>
      <c r="W520" s="15"/>
    </row>
    <row r="521" spans="1:23" x14ac:dyDescent="0.3">
      <c r="A521" s="7"/>
      <c r="B521" s="12">
        <v>486</v>
      </c>
      <c r="C521" s="83">
        <v>42855</v>
      </c>
      <c r="D521" s="84">
        <v>0.47405092592592596</v>
      </c>
      <c r="E521" s="84" t="s">
        <v>103</v>
      </c>
      <c r="F521" s="130"/>
      <c r="G521" s="85">
        <v>10</v>
      </c>
      <c r="H521" s="86">
        <f t="shared" si="319"/>
        <v>1.5</v>
      </c>
      <c r="I521" s="85">
        <f t="shared" si="292"/>
        <v>8.5</v>
      </c>
      <c r="J521" s="87">
        <f t="shared" si="306"/>
        <v>0</v>
      </c>
      <c r="K521" s="86">
        <f t="shared" si="293"/>
        <v>0</v>
      </c>
      <c r="L521" s="88">
        <f t="shared" si="294"/>
        <v>0</v>
      </c>
      <c r="M521" s="86">
        <f t="shared" si="307"/>
        <v>0</v>
      </c>
      <c r="N521" s="86"/>
      <c r="O521" s="86"/>
      <c r="P521" s="86"/>
      <c r="Q521" s="86"/>
      <c r="R521" s="86"/>
      <c r="S521" s="15"/>
      <c r="T521" s="15"/>
      <c r="U521" s="15"/>
      <c r="V521" s="15"/>
      <c r="W521" s="15"/>
    </row>
    <row r="522" spans="1:23" x14ac:dyDescent="0.3">
      <c r="A522" s="25" t="s">
        <v>18</v>
      </c>
      <c r="B522" s="12">
        <v>487</v>
      </c>
      <c r="C522" s="83">
        <v>42856</v>
      </c>
      <c r="D522" s="84" t="s">
        <v>84</v>
      </c>
      <c r="E522" s="84">
        <v>0.89597222222222228</v>
      </c>
      <c r="F522" s="130"/>
      <c r="G522" s="85">
        <v>11</v>
      </c>
      <c r="H522" s="86">
        <f t="shared" si="319"/>
        <v>1.5</v>
      </c>
      <c r="I522" s="85">
        <f t="shared" si="292"/>
        <v>9.5</v>
      </c>
      <c r="J522" s="87">
        <f t="shared" si="306"/>
        <v>0</v>
      </c>
      <c r="K522" s="86">
        <f t="shared" si="293"/>
        <v>0</v>
      </c>
      <c r="L522" s="88">
        <f t="shared" si="294"/>
        <v>0</v>
      </c>
      <c r="M522" s="86">
        <f>IF(K522="?",0,ROUND(134*4/3*K522+134*5/3*L522,0))</f>
        <v>0</v>
      </c>
      <c r="N522" s="86"/>
      <c r="O522" s="86"/>
      <c r="P522" s="86"/>
      <c r="Q522" s="86"/>
      <c r="R522" s="86"/>
      <c r="S522" s="15"/>
      <c r="T522" s="15"/>
      <c r="U522" s="15"/>
      <c r="V522" s="51"/>
      <c r="W522" s="15" t="s">
        <v>316</v>
      </c>
    </row>
    <row r="523" spans="1:23" x14ac:dyDescent="0.3">
      <c r="A523" s="7" t="s">
        <v>128</v>
      </c>
      <c r="B523" s="12">
        <v>488</v>
      </c>
      <c r="C523" s="83">
        <v>42857</v>
      </c>
      <c r="D523" s="205" t="s">
        <v>35</v>
      </c>
      <c r="E523" s="206"/>
      <c r="F523" s="130"/>
      <c r="G523" s="85"/>
      <c r="H523" s="86"/>
      <c r="I523" s="85"/>
      <c r="J523" s="87">
        <f t="shared" si="306"/>
        <v>0</v>
      </c>
      <c r="K523" s="86"/>
      <c r="L523" s="88"/>
      <c r="M523" s="86">
        <f t="shared" ref="M523:M554" si="320">IF(K523="?",0,ROUND(134*4/3*K523+134*5/3*L523,0))</f>
        <v>0</v>
      </c>
      <c r="N523" s="86"/>
      <c r="O523" s="86"/>
      <c r="P523" s="86"/>
      <c r="Q523" s="86"/>
      <c r="R523" s="86"/>
      <c r="S523" s="15"/>
      <c r="T523" s="15"/>
      <c r="U523" s="15"/>
      <c r="V523" s="15"/>
      <c r="W523" s="15"/>
    </row>
    <row r="524" spans="1:23" x14ac:dyDescent="0.3">
      <c r="A524" s="7" t="s">
        <v>130</v>
      </c>
      <c r="B524" s="12">
        <v>489</v>
      </c>
      <c r="C524" s="83">
        <v>42858</v>
      </c>
      <c r="D524" s="89">
        <v>0.57665509259259262</v>
      </c>
      <c r="E524" s="89" t="s">
        <v>84</v>
      </c>
      <c r="F524" s="130"/>
      <c r="G524" s="85">
        <v>7.5</v>
      </c>
      <c r="H524" s="86">
        <f t="shared" si="319"/>
        <v>0.5</v>
      </c>
      <c r="I524" s="85">
        <f t="shared" ref="I524:I590" si="321">IF((G524="？"),"?",(G524-H524))</f>
        <v>7</v>
      </c>
      <c r="J524" s="87">
        <f t="shared" si="306"/>
        <v>0</v>
      </c>
      <c r="K524" s="86">
        <f t="shared" ref="K524:K590" si="322">IF(2&lt;J524,2,J524)</f>
        <v>0</v>
      </c>
      <c r="L524" s="88">
        <f t="shared" ref="L524:L590" si="323">J524-K524</f>
        <v>0</v>
      </c>
      <c r="M524" s="86">
        <f t="shared" si="320"/>
        <v>0</v>
      </c>
      <c r="N524" s="86">
        <v>2</v>
      </c>
      <c r="O524" s="86">
        <v>4</v>
      </c>
      <c r="P524" s="86">
        <f>IF(O524&gt;6,ROUND(N524*4/3*134+6*5/3*134+(O524-6)*8/3*134,0),ROUND(N524*4/3*134+O524*5/3*134,0))</f>
        <v>1251</v>
      </c>
      <c r="Q524" s="86"/>
      <c r="R524" s="86"/>
      <c r="S524" s="15"/>
      <c r="T524" s="15"/>
      <c r="U524" s="15"/>
      <c r="V524" s="15"/>
      <c r="W524" s="15"/>
    </row>
    <row r="525" spans="1:23" x14ac:dyDescent="0.3">
      <c r="A525" s="7" t="s">
        <v>129</v>
      </c>
      <c r="B525" s="12">
        <v>490</v>
      </c>
      <c r="C525" s="83">
        <v>42859</v>
      </c>
      <c r="D525" s="84" t="s">
        <v>117</v>
      </c>
      <c r="E525" s="84" t="s">
        <v>131</v>
      </c>
      <c r="F525" s="130"/>
      <c r="G525" s="85">
        <v>2</v>
      </c>
      <c r="H525" s="86">
        <v>0</v>
      </c>
      <c r="I525" s="85">
        <f t="shared" si="321"/>
        <v>2</v>
      </c>
      <c r="J525" s="87">
        <f t="shared" si="306"/>
        <v>0</v>
      </c>
      <c r="K525" s="86">
        <f t="shared" si="322"/>
        <v>0</v>
      </c>
      <c r="L525" s="88">
        <f t="shared" si="323"/>
        <v>0</v>
      </c>
      <c r="M525" s="86">
        <f t="shared" si="320"/>
        <v>0</v>
      </c>
      <c r="N525" s="86">
        <v>2</v>
      </c>
      <c r="O525" s="86">
        <v>0</v>
      </c>
      <c r="P525" s="86">
        <f>IF(O525&gt;6,ROUND(N525*4/3*134+6*5/3*134+(O525-6)*8/3*134,0),ROUND(N525*4/3*134+O525*5/3*134,0))</f>
        <v>357</v>
      </c>
      <c r="Q525" s="86"/>
      <c r="R525" s="86"/>
      <c r="S525" s="15"/>
      <c r="T525" s="15"/>
      <c r="U525" s="15"/>
      <c r="V525" s="15"/>
      <c r="W525" s="15" t="s">
        <v>110</v>
      </c>
    </row>
    <row r="526" spans="1:23" x14ac:dyDescent="0.3">
      <c r="A526" s="7"/>
      <c r="B526" s="12"/>
      <c r="C526" s="82" t="s">
        <v>321</v>
      </c>
      <c r="D526" s="18"/>
      <c r="E526" s="18"/>
      <c r="F526" s="19"/>
      <c r="G526" s="20">
        <f t="shared" ref="G526:V526" si="324">SUM(G498:G525)</f>
        <v>214</v>
      </c>
      <c r="H526" s="20">
        <f t="shared" si="324"/>
        <v>28.5</v>
      </c>
      <c r="I526" s="20">
        <f t="shared" si="324"/>
        <v>185.5</v>
      </c>
      <c r="J526" s="20">
        <f t="shared" si="324"/>
        <v>1.5</v>
      </c>
      <c r="K526" s="20">
        <f t="shared" si="324"/>
        <v>1.5</v>
      </c>
      <c r="L526" s="20">
        <f t="shared" si="324"/>
        <v>0</v>
      </c>
      <c r="M526" s="20">
        <f t="shared" si="324"/>
        <v>262</v>
      </c>
      <c r="N526" s="20">
        <f t="shared" si="324"/>
        <v>4</v>
      </c>
      <c r="O526" s="20">
        <f t="shared" si="324"/>
        <v>4</v>
      </c>
      <c r="P526" s="20">
        <f t="shared" si="324"/>
        <v>1608</v>
      </c>
      <c r="Q526" s="20">
        <f t="shared" si="324"/>
        <v>0</v>
      </c>
      <c r="R526" s="20">
        <f t="shared" si="324"/>
        <v>0</v>
      </c>
      <c r="S526" s="20">
        <v>1</v>
      </c>
      <c r="T526" s="20">
        <f t="shared" si="324"/>
        <v>2358</v>
      </c>
      <c r="U526" s="20">
        <f t="shared" si="324"/>
        <v>0</v>
      </c>
      <c r="V526" s="20">
        <f t="shared" si="324"/>
        <v>0</v>
      </c>
      <c r="W526" s="159" t="s">
        <v>302</v>
      </c>
    </row>
    <row r="527" spans="1:23" ht="32.4" x14ac:dyDescent="0.3">
      <c r="A527" s="7"/>
      <c r="B527" s="111"/>
      <c r="C527" s="110" t="s">
        <v>430</v>
      </c>
      <c r="D527" s="23"/>
      <c r="E527" s="24"/>
      <c r="F527" s="73"/>
      <c r="G527" s="20">
        <f>G526-G517-G504</f>
        <v>193.5</v>
      </c>
      <c r="H527" s="20">
        <f t="shared" ref="H527:M527" si="325">H526-H517-H504</f>
        <v>25.5</v>
      </c>
      <c r="I527" s="20">
        <f t="shared" si="325"/>
        <v>168</v>
      </c>
      <c r="J527" s="20">
        <f t="shared" si="325"/>
        <v>0</v>
      </c>
      <c r="K527" s="20">
        <f t="shared" si="325"/>
        <v>0</v>
      </c>
      <c r="L527" s="20">
        <f t="shared" si="325"/>
        <v>0</v>
      </c>
      <c r="M527" s="20">
        <f t="shared" si="325"/>
        <v>0</v>
      </c>
      <c r="N527" s="20">
        <f t="shared" ref="N527:P527" si="326">N526</f>
        <v>4</v>
      </c>
      <c r="O527" s="20">
        <f t="shared" si="326"/>
        <v>4</v>
      </c>
      <c r="P527" s="20">
        <f t="shared" si="326"/>
        <v>1608</v>
      </c>
      <c r="Q527" s="20">
        <f t="shared" ref="Q527" si="327">Q526</f>
        <v>0</v>
      </c>
      <c r="R527" s="20">
        <f t="shared" ref="R527" si="328">R526</f>
        <v>0</v>
      </c>
      <c r="S527" s="20">
        <f t="shared" ref="S527" si="329">S526</f>
        <v>1</v>
      </c>
      <c r="T527" s="20">
        <f t="shared" ref="T527" si="330">T526</f>
        <v>2358</v>
      </c>
      <c r="U527" s="20">
        <f t="shared" ref="U527" si="331">U526</f>
        <v>0</v>
      </c>
      <c r="V527" s="20">
        <f t="shared" ref="V527" si="332">V526</f>
        <v>0</v>
      </c>
      <c r="W527" s="20"/>
    </row>
    <row r="528" spans="1:23" x14ac:dyDescent="0.3">
      <c r="A528" s="7" t="s">
        <v>134</v>
      </c>
      <c r="B528" s="12">
        <v>491</v>
      </c>
      <c r="C528" s="28">
        <v>42860</v>
      </c>
      <c r="D528" s="34">
        <v>0.44920138888888889</v>
      </c>
      <c r="E528" s="34" t="s">
        <v>84</v>
      </c>
      <c r="F528" s="64"/>
      <c r="G528" s="15">
        <v>11</v>
      </c>
      <c r="H528" s="37">
        <f>IF(G528&gt;=9,1.5,0.5)</f>
        <v>1.5</v>
      </c>
      <c r="I528" s="15">
        <f t="shared" si="321"/>
        <v>9.5</v>
      </c>
      <c r="J528" s="109">
        <f>IF(I528-8&lt;0,0,(I528-8))</f>
        <v>1.5</v>
      </c>
      <c r="K528" s="37">
        <f t="shared" si="322"/>
        <v>1.5</v>
      </c>
      <c r="L528" s="16">
        <f t="shared" si="323"/>
        <v>0</v>
      </c>
      <c r="M528" s="37">
        <f t="shared" si="320"/>
        <v>268</v>
      </c>
      <c r="N528" s="37"/>
      <c r="O528" s="37"/>
      <c r="P528" s="37"/>
      <c r="Q528" s="37" t="s">
        <v>395</v>
      </c>
      <c r="R528" s="69">
        <f>IF(I528&gt;8,ROUND(2*4/3*134+6*5/3*134+(I528-8)*8/3*134,0),ROUND(2*4/3*134+(I528-2)*5/3*134,0))</f>
        <v>2233</v>
      </c>
      <c r="S528" s="15"/>
      <c r="T528" s="15"/>
      <c r="U528" s="15"/>
      <c r="V528" s="15"/>
      <c r="W528" s="15"/>
    </row>
    <row r="529" spans="1:23" x14ac:dyDescent="0.3">
      <c r="A529" s="41" t="s">
        <v>135</v>
      </c>
      <c r="B529" s="12">
        <v>492</v>
      </c>
      <c r="C529" s="28">
        <v>42861</v>
      </c>
      <c r="D529" s="34">
        <v>0.4100462962962963</v>
      </c>
      <c r="E529" s="34">
        <v>0.79886574074074079</v>
      </c>
      <c r="F529" s="64">
        <f t="shared" si="318"/>
        <v>0.3888194444444445</v>
      </c>
      <c r="G529" s="15">
        <v>9.5</v>
      </c>
      <c r="H529" s="37">
        <f t="shared" ref="H529:H532" si="333">IF(G529&gt;=9,1.5,0.5)</f>
        <v>1.5</v>
      </c>
      <c r="I529" s="15">
        <f t="shared" si="321"/>
        <v>8</v>
      </c>
      <c r="J529" s="109">
        <f t="shared" si="306"/>
        <v>0</v>
      </c>
      <c r="K529" s="37">
        <f t="shared" si="322"/>
        <v>0</v>
      </c>
      <c r="L529" s="16">
        <f t="shared" si="323"/>
        <v>0</v>
      </c>
      <c r="M529" s="37">
        <f t="shared" si="320"/>
        <v>0</v>
      </c>
      <c r="N529" s="37"/>
      <c r="O529" s="37"/>
      <c r="P529" s="37"/>
      <c r="Q529" s="37"/>
      <c r="R529" s="37"/>
      <c r="S529" s="15"/>
      <c r="T529" s="15"/>
      <c r="U529" s="15"/>
      <c r="V529" s="15"/>
      <c r="W529" s="15"/>
    </row>
    <row r="530" spans="1:23" x14ac:dyDescent="0.3">
      <c r="A530" s="41"/>
      <c r="B530" s="12">
        <v>493</v>
      </c>
      <c r="C530" s="28">
        <v>42862</v>
      </c>
      <c r="D530" s="34">
        <v>0.41315972222222225</v>
      </c>
      <c r="E530" s="34">
        <v>0.87520833333333325</v>
      </c>
      <c r="F530" s="64">
        <f t="shared" si="318"/>
        <v>0.46204861111111101</v>
      </c>
      <c r="G530" s="15">
        <v>11</v>
      </c>
      <c r="H530" s="37">
        <f t="shared" si="333"/>
        <v>1.5</v>
      </c>
      <c r="I530" s="15">
        <f t="shared" si="321"/>
        <v>9.5</v>
      </c>
      <c r="J530" s="109">
        <f t="shared" si="306"/>
        <v>0</v>
      </c>
      <c r="K530" s="37">
        <f t="shared" si="322"/>
        <v>0</v>
      </c>
      <c r="L530" s="16">
        <f t="shared" si="323"/>
        <v>0</v>
      </c>
      <c r="M530" s="37">
        <f t="shared" si="320"/>
        <v>0</v>
      </c>
      <c r="N530" s="37"/>
      <c r="O530" s="37"/>
      <c r="P530" s="37"/>
      <c r="Q530" s="37"/>
      <c r="R530" s="37"/>
      <c r="S530" s="15"/>
      <c r="T530" s="15"/>
      <c r="U530" s="15"/>
      <c r="V530" s="15"/>
      <c r="W530" s="15"/>
    </row>
    <row r="531" spans="1:23" x14ac:dyDescent="0.3">
      <c r="A531" s="41"/>
      <c r="B531" s="12">
        <v>494</v>
      </c>
      <c r="C531" s="28">
        <v>42863</v>
      </c>
      <c r="D531" s="34">
        <v>0.44725694444444447</v>
      </c>
      <c r="E531" s="34" t="s">
        <v>84</v>
      </c>
      <c r="F531" s="64"/>
      <c r="G531" s="15">
        <v>11</v>
      </c>
      <c r="H531" s="37">
        <f t="shared" si="333"/>
        <v>1.5</v>
      </c>
      <c r="I531" s="15">
        <f t="shared" si="321"/>
        <v>9.5</v>
      </c>
      <c r="J531" s="109">
        <f t="shared" si="306"/>
        <v>0</v>
      </c>
      <c r="K531" s="37">
        <f t="shared" si="322"/>
        <v>0</v>
      </c>
      <c r="L531" s="16">
        <f t="shared" si="323"/>
        <v>0</v>
      </c>
      <c r="M531" s="37">
        <f t="shared" si="320"/>
        <v>0</v>
      </c>
      <c r="N531" s="37"/>
      <c r="O531" s="37"/>
      <c r="P531" s="37"/>
      <c r="Q531" s="37"/>
      <c r="R531" s="37"/>
      <c r="S531" s="15"/>
      <c r="T531" s="15"/>
      <c r="U531" s="15"/>
      <c r="V531" s="15"/>
      <c r="W531" s="15"/>
    </row>
    <row r="532" spans="1:23" x14ac:dyDescent="0.3">
      <c r="A532" s="7"/>
      <c r="B532" s="12">
        <v>495</v>
      </c>
      <c r="C532" s="28">
        <v>42864</v>
      </c>
      <c r="D532" s="34">
        <v>0.4550925925925926</v>
      </c>
      <c r="E532" s="34">
        <v>0.9041435185185186</v>
      </c>
      <c r="F532" s="64">
        <f t="shared" si="318"/>
        <v>0.44905092592592599</v>
      </c>
      <c r="G532" s="15">
        <v>11</v>
      </c>
      <c r="H532" s="37">
        <f t="shared" si="333"/>
        <v>1.5</v>
      </c>
      <c r="I532" s="15">
        <f t="shared" si="321"/>
        <v>9.5</v>
      </c>
      <c r="J532" s="109">
        <f>IF(I532-8&lt;0,0,(I532-8))</f>
        <v>1.5</v>
      </c>
      <c r="K532" s="37">
        <f t="shared" si="322"/>
        <v>1.5</v>
      </c>
      <c r="L532" s="16">
        <f t="shared" si="323"/>
        <v>0</v>
      </c>
      <c r="M532" s="37">
        <f t="shared" si="320"/>
        <v>268</v>
      </c>
      <c r="N532" s="37"/>
      <c r="O532" s="37"/>
      <c r="P532" s="37"/>
      <c r="Q532" s="37"/>
      <c r="R532" s="37"/>
      <c r="S532" s="15" t="s">
        <v>397</v>
      </c>
      <c r="T532" s="51">
        <v>1336</v>
      </c>
      <c r="U532" s="15"/>
      <c r="V532" s="15"/>
      <c r="W532" s="15"/>
    </row>
    <row r="533" spans="1:23" x14ac:dyDescent="0.3">
      <c r="A533" s="7"/>
      <c r="B533" s="12">
        <v>496</v>
      </c>
      <c r="C533" s="28">
        <v>42865</v>
      </c>
      <c r="D533" s="196" t="s">
        <v>35</v>
      </c>
      <c r="E533" s="197"/>
      <c r="F533" s="64"/>
      <c r="G533" s="15"/>
      <c r="H533" s="37"/>
      <c r="I533" s="15"/>
      <c r="J533" s="109">
        <f t="shared" si="306"/>
        <v>0</v>
      </c>
      <c r="K533" s="37"/>
      <c r="L533" s="16"/>
      <c r="M533" s="37">
        <f t="shared" si="320"/>
        <v>0</v>
      </c>
      <c r="N533" s="37"/>
      <c r="O533" s="37"/>
      <c r="P533" s="37"/>
      <c r="Q533" s="37"/>
      <c r="R533" s="37"/>
      <c r="S533" s="15"/>
      <c r="T533" s="15"/>
      <c r="U533" s="15"/>
      <c r="V533" s="15"/>
      <c r="W533" s="15"/>
    </row>
    <row r="534" spans="1:23" x14ac:dyDescent="0.3">
      <c r="A534" s="7"/>
      <c r="B534" s="12">
        <v>497</v>
      </c>
      <c r="C534" s="28">
        <v>42866</v>
      </c>
      <c r="D534" s="34" t="s">
        <v>84</v>
      </c>
      <c r="E534" s="34">
        <v>0.90853009259259254</v>
      </c>
      <c r="F534" s="64"/>
      <c r="G534" s="15">
        <v>8</v>
      </c>
      <c r="H534" s="37">
        <f>IF(G534&gt;=9,1.5,0.5)</f>
        <v>0.5</v>
      </c>
      <c r="I534" s="15">
        <f t="shared" si="321"/>
        <v>7.5</v>
      </c>
      <c r="J534" s="109">
        <f t="shared" si="306"/>
        <v>0</v>
      </c>
      <c r="K534" s="37">
        <f t="shared" si="322"/>
        <v>0</v>
      </c>
      <c r="L534" s="16">
        <f t="shared" si="323"/>
        <v>0</v>
      </c>
      <c r="M534" s="37">
        <f t="shared" si="320"/>
        <v>0</v>
      </c>
      <c r="N534" s="37"/>
      <c r="O534" s="37"/>
      <c r="P534" s="37"/>
      <c r="Q534" s="37"/>
      <c r="R534" s="37"/>
      <c r="S534" s="15"/>
      <c r="T534" s="15"/>
      <c r="U534" s="15"/>
      <c r="V534" s="15"/>
      <c r="W534" s="15"/>
    </row>
    <row r="535" spans="1:23" x14ac:dyDescent="0.3">
      <c r="A535" s="7"/>
      <c r="B535" s="12">
        <v>498</v>
      </c>
      <c r="C535" s="28">
        <v>42867</v>
      </c>
      <c r="D535" s="34">
        <v>0.49630787037037033</v>
      </c>
      <c r="E535" s="34">
        <v>0.83486111111111105</v>
      </c>
      <c r="F535" s="64">
        <f t="shared" si="318"/>
        <v>0.33855324074074072</v>
      </c>
      <c r="G535" s="15">
        <v>8</v>
      </c>
      <c r="H535" s="37">
        <f t="shared" ref="H535:H542" si="334">IF(G535&gt;=9,1.5,0.5)</f>
        <v>0.5</v>
      </c>
      <c r="I535" s="15">
        <f t="shared" si="321"/>
        <v>7.5</v>
      </c>
      <c r="J535" s="109">
        <f t="shared" si="306"/>
        <v>0</v>
      </c>
      <c r="K535" s="37">
        <f t="shared" si="322"/>
        <v>0</v>
      </c>
      <c r="L535" s="16">
        <f t="shared" si="323"/>
        <v>0</v>
      </c>
      <c r="M535" s="37">
        <f t="shared" si="320"/>
        <v>0</v>
      </c>
      <c r="N535" s="37"/>
      <c r="O535" s="37"/>
      <c r="P535" s="37"/>
      <c r="Q535" s="37"/>
      <c r="R535" s="37"/>
      <c r="S535" s="15"/>
      <c r="T535" s="15"/>
      <c r="U535" s="15"/>
      <c r="V535" s="15"/>
      <c r="W535" s="15"/>
    </row>
    <row r="536" spans="1:23" x14ac:dyDescent="0.3">
      <c r="A536" s="7"/>
      <c r="B536" s="12">
        <v>499</v>
      </c>
      <c r="C536" s="28">
        <v>42868</v>
      </c>
      <c r="D536" s="34">
        <v>0.46508101851851852</v>
      </c>
      <c r="E536" s="34">
        <v>0.84119212962962964</v>
      </c>
      <c r="F536" s="64">
        <f t="shared" si="318"/>
        <v>0.37611111111111112</v>
      </c>
      <c r="G536" s="15">
        <v>9</v>
      </c>
      <c r="H536" s="37">
        <f t="shared" si="334"/>
        <v>1.5</v>
      </c>
      <c r="I536" s="15">
        <f t="shared" si="321"/>
        <v>7.5</v>
      </c>
      <c r="J536" s="109">
        <f>IF(I536-8&lt;0,0,(I536-8))</f>
        <v>0</v>
      </c>
      <c r="K536" s="37">
        <f t="shared" si="322"/>
        <v>0</v>
      </c>
      <c r="L536" s="16">
        <f t="shared" si="323"/>
        <v>0</v>
      </c>
      <c r="M536" s="37">
        <f t="shared" si="320"/>
        <v>0</v>
      </c>
      <c r="N536" s="37"/>
      <c r="O536" s="37"/>
      <c r="P536" s="37"/>
      <c r="Q536" s="37" t="s">
        <v>395</v>
      </c>
      <c r="R536" s="69">
        <f>IF(I536&gt;8,ROUND(2*4/3*134+6*5/3*134+(I536-8)*8/3*134,0),ROUND(2*4/3*134+(I536-2)*5/3*134,0))</f>
        <v>1586</v>
      </c>
      <c r="S536" s="15"/>
      <c r="T536" s="15"/>
      <c r="U536" s="15"/>
      <c r="V536" s="15"/>
      <c r="W536" s="15"/>
    </row>
    <row r="537" spans="1:23" x14ac:dyDescent="0.3">
      <c r="A537" s="7"/>
      <c r="B537" s="12">
        <v>500</v>
      </c>
      <c r="C537" s="28">
        <v>42869</v>
      </c>
      <c r="D537" s="34">
        <v>0.46152777777777776</v>
      </c>
      <c r="E537" s="34">
        <v>0.79700231481481476</v>
      </c>
      <c r="F537" s="64">
        <f t="shared" si="318"/>
        <v>0.335474537037037</v>
      </c>
      <c r="G537" s="15">
        <v>8</v>
      </c>
      <c r="H537" s="37">
        <f t="shared" si="334"/>
        <v>0.5</v>
      </c>
      <c r="I537" s="15">
        <f t="shared" si="321"/>
        <v>7.5</v>
      </c>
      <c r="J537" s="109">
        <f t="shared" si="306"/>
        <v>0</v>
      </c>
      <c r="K537" s="37">
        <f t="shared" si="322"/>
        <v>0</v>
      </c>
      <c r="L537" s="16">
        <f t="shared" si="323"/>
        <v>0</v>
      </c>
      <c r="M537" s="37">
        <f t="shared" si="320"/>
        <v>0</v>
      </c>
      <c r="N537" s="37"/>
      <c r="O537" s="37"/>
      <c r="P537" s="37"/>
      <c r="Q537" s="37"/>
      <c r="R537" s="37"/>
      <c r="S537" s="15"/>
      <c r="T537" s="15"/>
      <c r="U537" s="15"/>
      <c r="V537" s="15"/>
      <c r="W537" s="15"/>
    </row>
    <row r="538" spans="1:23" x14ac:dyDescent="0.3">
      <c r="A538" s="7"/>
      <c r="B538" s="12">
        <v>501</v>
      </c>
      <c r="C538" s="28">
        <v>42870</v>
      </c>
      <c r="D538" s="34">
        <v>0.46611111111111114</v>
      </c>
      <c r="E538" s="34" t="s">
        <v>102</v>
      </c>
      <c r="F538" s="64"/>
      <c r="G538" s="15">
        <v>9</v>
      </c>
      <c r="H538" s="37">
        <f t="shared" si="334"/>
        <v>1.5</v>
      </c>
      <c r="I538" s="15">
        <f t="shared" si="321"/>
        <v>7.5</v>
      </c>
      <c r="J538" s="109">
        <f t="shared" si="306"/>
        <v>0</v>
      </c>
      <c r="K538" s="37">
        <f t="shared" si="322"/>
        <v>0</v>
      </c>
      <c r="L538" s="16">
        <f t="shared" si="323"/>
        <v>0</v>
      </c>
      <c r="M538" s="37">
        <f t="shared" si="320"/>
        <v>0</v>
      </c>
      <c r="N538" s="37"/>
      <c r="O538" s="37"/>
      <c r="P538" s="37"/>
      <c r="Q538" s="37"/>
      <c r="R538" s="37"/>
      <c r="S538" s="15"/>
      <c r="T538" s="15"/>
      <c r="U538" s="15"/>
      <c r="V538" s="15"/>
      <c r="W538" s="15"/>
    </row>
    <row r="539" spans="1:23" x14ac:dyDescent="0.3">
      <c r="A539" s="7"/>
      <c r="B539" s="12">
        <v>502</v>
      </c>
      <c r="C539" s="28">
        <v>42871</v>
      </c>
      <c r="D539" s="32" t="s">
        <v>117</v>
      </c>
      <c r="E539" s="32" t="s">
        <v>132</v>
      </c>
      <c r="F539" s="64"/>
      <c r="G539" s="15">
        <v>3</v>
      </c>
      <c r="H539" s="37">
        <v>0</v>
      </c>
      <c r="I539" s="15">
        <f t="shared" si="321"/>
        <v>3</v>
      </c>
      <c r="J539" s="109">
        <f t="shared" si="306"/>
        <v>0</v>
      </c>
      <c r="K539" s="37">
        <f t="shared" si="322"/>
        <v>0</v>
      </c>
      <c r="L539" s="16">
        <f t="shared" si="323"/>
        <v>0</v>
      </c>
      <c r="M539" s="37">
        <f t="shared" si="320"/>
        <v>0</v>
      </c>
      <c r="N539" s="37"/>
      <c r="O539" s="37"/>
      <c r="P539" s="37"/>
      <c r="Q539" s="37"/>
      <c r="R539" s="37"/>
      <c r="S539" s="15"/>
      <c r="T539" s="15"/>
      <c r="U539" s="15"/>
      <c r="V539" s="15"/>
      <c r="W539" s="15" t="s">
        <v>110</v>
      </c>
    </row>
    <row r="540" spans="1:23" x14ac:dyDescent="0.3">
      <c r="A540" s="7"/>
      <c r="B540" s="12">
        <v>503</v>
      </c>
      <c r="C540" s="28">
        <v>42872</v>
      </c>
      <c r="D540" s="32" t="s">
        <v>117</v>
      </c>
      <c r="E540" s="32" t="s">
        <v>133</v>
      </c>
      <c r="F540" s="64"/>
      <c r="G540" s="15">
        <v>10</v>
      </c>
      <c r="H540" s="37">
        <f t="shared" si="334"/>
        <v>1.5</v>
      </c>
      <c r="I540" s="15">
        <f t="shared" si="321"/>
        <v>8.5</v>
      </c>
      <c r="J540" s="109">
        <f>IF(I540-8&lt;0,0,(I540-8))</f>
        <v>0.5</v>
      </c>
      <c r="K540" s="37">
        <f t="shared" si="322"/>
        <v>0.5</v>
      </c>
      <c r="L540" s="16">
        <f t="shared" si="323"/>
        <v>0</v>
      </c>
      <c r="M540" s="37">
        <f t="shared" si="320"/>
        <v>89</v>
      </c>
      <c r="N540" s="37"/>
      <c r="O540" s="37"/>
      <c r="P540" s="37"/>
      <c r="Q540" s="37"/>
      <c r="R540" s="37"/>
      <c r="S540" s="15" t="s">
        <v>395</v>
      </c>
      <c r="T540" s="51">
        <v>1157</v>
      </c>
      <c r="U540" s="15"/>
      <c r="V540" s="15"/>
      <c r="W540" s="15" t="s">
        <v>110</v>
      </c>
    </row>
    <row r="541" spans="1:23" x14ac:dyDescent="0.3">
      <c r="A541" s="7"/>
      <c r="B541" s="12">
        <v>504</v>
      </c>
      <c r="C541" s="28">
        <v>42873</v>
      </c>
      <c r="D541" s="34" t="s">
        <v>126</v>
      </c>
      <c r="E541" s="34">
        <v>0.84657407407407403</v>
      </c>
      <c r="F541" s="64"/>
      <c r="G541" s="15">
        <v>10</v>
      </c>
      <c r="H541" s="37">
        <f t="shared" si="334"/>
        <v>1.5</v>
      </c>
      <c r="I541" s="15">
        <f t="shared" si="321"/>
        <v>8.5</v>
      </c>
      <c r="J541" s="109">
        <f t="shared" si="306"/>
        <v>0</v>
      </c>
      <c r="K541" s="37">
        <f t="shared" si="322"/>
        <v>0</v>
      </c>
      <c r="L541" s="16">
        <f t="shared" si="323"/>
        <v>0</v>
      </c>
      <c r="M541" s="37">
        <f t="shared" si="320"/>
        <v>0</v>
      </c>
      <c r="N541" s="37"/>
      <c r="O541" s="37"/>
      <c r="P541" s="37"/>
      <c r="Q541" s="37"/>
      <c r="R541" s="37"/>
      <c r="S541" s="15"/>
      <c r="T541" s="15"/>
      <c r="U541" s="15"/>
      <c r="V541" s="15"/>
      <c r="W541" s="15"/>
    </row>
    <row r="542" spans="1:23" x14ac:dyDescent="0.3">
      <c r="A542" s="7"/>
      <c r="B542" s="12">
        <v>505</v>
      </c>
      <c r="C542" s="28">
        <v>42874</v>
      </c>
      <c r="D542" s="38" t="s">
        <v>117</v>
      </c>
      <c r="E542" s="38" t="s">
        <v>110</v>
      </c>
      <c r="F542" s="64"/>
      <c r="G542" s="15">
        <v>11</v>
      </c>
      <c r="H542" s="37">
        <f t="shared" si="334"/>
        <v>1.5</v>
      </c>
      <c r="I542" s="15">
        <f t="shared" si="321"/>
        <v>9.5</v>
      </c>
      <c r="J542" s="109">
        <f t="shared" si="306"/>
        <v>0</v>
      </c>
      <c r="K542" s="37">
        <f t="shared" si="322"/>
        <v>0</v>
      </c>
      <c r="L542" s="16">
        <f t="shared" si="323"/>
        <v>0</v>
      </c>
      <c r="M542" s="37">
        <f t="shared" si="320"/>
        <v>0</v>
      </c>
      <c r="N542" s="37"/>
      <c r="O542" s="37"/>
      <c r="P542" s="37"/>
      <c r="Q542" s="37"/>
      <c r="R542" s="37"/>
      <c r="S542" s="15"/>
      <c r="T542" s="15"/>
      <c r="U542" s="15"/>
      <c r="V542" s="15"/>
      <c r="W542" s="15" t="s">
        <v>110</v>
      </c>
    </row>
    <row r="543" spans="1:23" x14ac:dyDescent="0.3">
      <c r="A543" s="7"/>
      <c r="B543" s="12">
        <v>506</v>
      </c>
      <c r="C543" s="28">
        <v>42875</v>
      </c>
      <c r="D543" s="196" t="s">
        <v>83</v>
      </c>
      <c r="E543" s="197"/>
      <c r="F543" s="64"/>
      <c r="G543" s="15"/>
      <c r="H543" s="37"/>
      <c r="I543" s="15"/>
      <c r="J543" s="109">
        <f t="shared" si="306"/>
        <v>0</v>
      </c>
      <c r="K543" s="37"/>
      <c r="L543" s="16"/>
      <c r="M543" s="37">
        <f t="shared" si="320"/>
        <v>0</v>
      </c>
      <c r="N543" s="37"/>
      <c r="O543" s="37"/>
      <c r="P543" s="37"/>
      <c r="Q543" s="37"/>
      <c r="R543" s="37"/>
      <c r="S543" s="15"/>
      <c r="T543" s="15"/>
      <c r="U543" s="15"/>
      <c r="V543" s="15"/>
      <c r="W543" s="15"/>
    </row>
    <row r="544" spans="1:23" x14ac:dyDescent="0.3">
      <c r="A544" s="7"/>
      <c r="B544" s="12">
        <v>507</v>
      </c>
      <c r="C544" s="28">
        <v>42876</v>
      </c>
      <c r="D544" s="196" t="s">
        <v>83</v>
      </c>
      <c r="E544" s="197"/>
      <c r="F544" s="64"/>
      <c r="G544" s="15"/>
      <c r="H544" s="37"/>
      <c r="I544" s="15"/>
      <c r="J544" s="109">
        <f t="shared" si="306"/>
        <v>0</v>
      </c>
      <c r="K544" s="37"/>
      <c r="L544" s="16"/>
      <c r="M544" s="37">
        <f t="shared" si="320"/>
        <v>0</v>
      </c>
      <c r="N544" s="37"/>
      <c r="O544" s="37"/>
      <c r="P544" s="37"/>
      <c r="Q544" s="37"/>
      <c r="R544" s="37"/>
      <c r="S544" s="15"/>
      <c r="T544" s="15"/>
      <c r="U544" s="15"/>
      <c r="V544" s="15"/>
      <c r="W544" s="15"/>
    </row>
    <row r="545" spans="1:23" x14ac:dyDescent="0.3">
      <c r="A545" s="7"/>
      <c r="B545" s="12">
        <v>508</v>
      </c>
      <c r="C545" s="28">
        <v>42877</v>
      </c>
      <c r="D545" s="34">
        <v>0.47001157407407407</v>
      </c>
      <c r="E545" s="34">
        <v>0.76121527777777775</v>
      </c>
      <c r="F545" s="64">
        <f t="shared" si="318"/>
        <v>0.29120370370370369</v>
      </c>
      <c r="G545" s="15">
        <v>7</v>
      </c>
      <c r="H545" s="37">
        <f t="shared" ref="H545" si="335">IF(G545&gt;=9,1.5,0.5)</f>
        <v>0.5</v>
      </c>
      <c r="I545" s="15">
        <f t="shared" si="321"/>
        <v>6.5</v>
      </c>
      <c r="J545" s="109">
        <f t="shared" si="306"/>
        <v>0</v>
      </c>
      <c r="K545" s="37">
        <f t="shared" si="322"/>
        <v>0</v>
      </c>
      <c r="L545" s="16">
        <f t="shared" si="323"/>
        <v>0</v>
      </c>
      <c r="M545" s="37">
        <f t="shared" si="320"/>
        <v>0</v>
      </c>
      <c r="N545" s="37"/>
      <c r="O545" s="37"/>
      <c r="P545" s="37"/>
      <c r="Q545" s="37"/>
      <c r="R545" s="37"/>
      <c r="S545" s="15"/>
      <c r="T545" s="15"/>
      <c r="U545" s="15"/>
      <c r="V545" s="15"/>
      <c r="W545" s="15"/>
    </row>
    <row r="546" spans="1:23" x14ac:dyDescent="0.3">
      <c r="A546" s="7"/>
      <c r="B546" s="12">
        <v>509</v>
      </c>
      <c r="C546" s="28">
        <v>42878</v>
      </c>
      <c r="D546" s="196" t="s">
        <v>35</v>
      </c>
      <c r="E546" s="197"/>
      <c r="F546" s="64"/>
      <c r="G546" s="15"/>
      <c r="H546" s="37"/>
      <c r="I546" s="15"/>
      <c r="J546" s="109">
        <f t="shared" si="306"/>
        <v>0</v>
      </c>
      <c r="K546" s="37"/>
      <c r="L546" s="16"/>
      <c r="M546" s="37">
        <f t="shared" si="320"/>
        <v>0</v>
      </c>
      <c r="N546" s="37"/>
      <c r="O546" s="37"/>
      <c r="P546" s="37"/>
      <c r="Q546" s="37"/>
      <c r="R546" s="37"/>
      <c r="S546" s="15"/>
      <c r="T546" s="15"/>
      <c r="U546" s="15"/>
      <c r="V546" s="15"/>
      <c r="W546" s="15"/>
    </row>
    <row r="547" spans="1:23" x14ac:dyDescent="0.3">
      <c r="A547" s="7"/>
      <c r="B547" s="12">
        <v>510</v>
      </c>
      <c r="C547" s="28">
        <v>42879</v>
      </c>
      <c r="D547" s="36">
        <v>0.531712962962963</v>
      </c>
      <c r="E547" s="36">
        <v>0.90766203703703707</v>
      </c>
      <c r="F547" s="64">
        <f t="shared" si="318"/>
        <v>0.37594907407407407</v>
      </c>
      <c r="G547" s="15">
        <v>9</v>
      </c>
      <c r="H547" s="37">
        <f t="shared" ref="H547:H555" si="336">IF(G547&gt;=9,1.5,0.5)</f>
        <v>1.5</v>
      </c>
      <c r="I547" s="15">
        <f t="shared" si="321"/>
        <v>7.5</v>
      </c>
      <c r="J547" s="109">
        <f t="shared" si="306"/>
        <v>0</v>
      </c>
      <c r="K547" s="37">
        <f t="shared" si="322"/>
        <v>0</v>
      </c>
      <c r="L547" s="16">
        <f t="shared" si="323"/>
        <v>0</v>
      </c>
      <c r="M547" s="37">
        <f t="shared" si="320"/>
        <v>0</v>
      </c>
      <c r="N547" s="37"/>
      <c r="O547" s="37"/>
      <c r="P547" s="37"/>
      <c r="Q547" s="37"/>
      <c r="R547" s="37"/>
      <c r="S547" s="15"/>
      <c r="T547" s="15"/>
      <c r="U547" s="15"/>
      <c r="V547" s="15"/>
      <c r="W547" s="15"/>
    </row>
    <row r="548" spans="1:23" x14ac:dyDescent="0.3">
      <c r="A548" s="7"/>
      <c r="B548" s="12">
        <v>511</v>
      </c>
      <c r="C548" s="28">
        <v>42880</v>
      </c>
      <c r="D548" s="36">
        <v>0.4753472222222222</v>
      </c>
      <c r="E548" s="36">
        <v>0.88166666666666671</v>
      </c>
      <c r="F548" s="64">
        <f t="shared" si="318"/>
        <v>0.40631944444444451</v>
      </c>
      <c r="G548" s="15">
        <v>10</v>
      </c>
      <c r="H548" s="37">
        <f t="shared" si="336"/>
        <v>1.5</v>
      </c>
      <c r="I548" s="15">
        <f t="shared" si="321"/>
        <v>8.5</v>
      </c>
      <c r="J548" s="109">
        <f t="shared" si="306"/>
        <v>0</v>
      </c>
      <c r="K548" s="37">
        <f t="shared" si="322"/>
        <v>0</v>
      </c>
      <c r="L548" s="16">
        <f t="shared" si="323"/>
        <v>0</v>
      </c>
      <c r="M548" s="37">
        <f t="shared" si="320"/>
        <v>0</v>
      </c>
      <c r="N548" s="37"/>
      <c r="O548" s="37"/>
      <c r="P548" s="37"/>
      <c r="Q548" s="37"/>
      <c r="R548" s="37"/>
      <c r="S548" s="15"/>
      <c r="T548" s="15"/>
      <c r="U548" s="15"/>
      <c r="V548" s="15"/>
      <c r="W548" s="15"/>
    </row>
    <row r="549" spans="1:23" x14ac:dyDescent="0.3">
      <c r="A549" s="7"/>
      <c r="B549" s="12">
        <v>512</v>
      </c>
      <c r="C549" s="28">
        <v>42881</v>
      </c>
      <c r="D549" s="34">
        <v>0.47394675925925928</v>
      </c>
      <c r="E549" s="34">
        <v>0.91870370370370369</v>
      </c>
      <c r="F549" s="64">
        <f t="shared" si="318"/>
        <v>0.44475694444444441</v>
      </c>
      <c r="G549" s="15">
        <v>10.5</v>
      </c>
      <c r="H549" s="37">
        <f t="shared" si="336"/>
        <v>1.5</v>
      </c>
      <c r="I549" s="15">
        <f t="shared" si="321"/>
        <v>9</v>
      </c>
      <c r="J549" s="109">
        <f t="shared" ref="J549:J614" si="337">IF(I549-10&lt;0,0,(I549-10))</f>
        <v>0</v>
      </c>
      <c r="K549" s="37">
        <f t="shared" si="322"/>
        <v>0</v>
      </c>
      <c r="L549" s="16">
        <f t="shared" si="323"/>
        <v>0</v>
      </c>
      <c r="M549" s="37">
        <f t="shared" si="320"/>
        <v>0</v>
      </c>
      <c r="N549" s="37"/>
      <c r="O549" s="37"/>
      <c r="P549" s="37"/>
      <c r="Q549" s="37"/>
      <c r="R549" s="37"/>
      <c r="S549" s="15"/>
      <c r="T549" s="15"/>
      <c r="U549" s="15"/>
      <c r="V549" s="15"/>
      <c r="W549" s="15"/>
    </row>
    <row r="550" spans="1:23" x14ac:dyDescent="0.3">
      <c r="A550" s="7"/>
      <c r="B550" s="12">
        <v>513</v>
      </c>
      <c r="C550" s="28">
        <v>42882</v>
      </c>
      <c r="D550" s="34">
        <v>0.46043981481481483</v>
      </c>
      <c r="E550" s="34">
        <v>0.90665509259259258</v>
      </c>
      <c r="F550" s="64">
        <f t="shared" si="318"/>
        <v>0.44621527777777775</v>
      </c>
      <c r="G550" s="15">
        <v>10.5</v>
      </c>
      <c r="H550" s="37">
        <f t="shared" si="336"/>
        <v>1.5</v>
      </c>
      <c r="I550" s="15">
        <f t="shared" si="321"/>
        <v>9</v>
      </c>
      <c r="J550" s="109">
        <f t="shared" si="337"/>
        <v>0</v>
      </c>
      <c r="K550" s="37">
        <f t="shared" si="322"/>
        <v>0</v>
      </c>
      <c r="L550" s="16">
        <f t="shared" si="323"/>
        <v>0</v>
      </c>
      <c r="M550" s="37">
        <f t="shared" si="320"/>
        <v>0</v>
      </c>
      <c r="N550" s="37"/>
      <c r="O550" s="37"/>
      <c r="P550" s="37"/>
      <c r="Q550" s="37"/>
      <c r="R550" s="37"/>
      <c r="S550" s="15"/>
      <c r="T550" s="15"/>
      <c r="U550" s="15"/>
      <c r="V550" s="15"/>
      <c r="W550" s="15"/>
    </row>
    <row r="551" spans="1:23" x14ac:dyDescent="0.3">
      <c r="A551" s="7"/>
      <c r="B551" s="12">
        <v>514</v>
      </c>
      <c r="C551" s="28">
        <v>42883</v>
      </c>
      <c r="D551" s="34">
        <v>0.49004629629629631</v>
      </c>
      <c r="E551" s="34">
        <v>0.91365740740740742</v>
      </c>
      <c r="F551" s="64">
        <f t="shared" si="318"/>
        <v>0.4236111111111111</v>
      </c>
      <c r="G551" s="15">
        <v>10</v>
      </c>
      <c r="H551" s="37">
        <f t="shared" si="336"/>
        <v>1.5</v>
      </c>
      <c r="I551" s="15">
        <f t="shared" si="321"/>
        <v>8.5</v>
      </c>
      <c r="J551" s="109">
        <f t="shared" si="337"/>
        <v>0</v>
      </c>
      <c r="K551" s="37">
        <f t="shared" si="322"/>
        <v>0</v>
      </c>
      <c r="L551" s="16">
        <f t="shared" si="323"/>
        <v>0</v>
      </c>
      <c r="M551" s="37">
        <f t="shared" si="320"/>
        <v>0</v>
      </c>
      <c r="N551" s="37"/>
      <c r="O551" s="37"/>
      <c r="P551" s="37"/>
      <c r="Q551" s="37"/>
      <c r="R551" s="37"/>
      <c r="S551" s="15"/>
      <c r="T551" s="15"/>
      <c r="U551" s="15"/>
      <c r="V551" s="15"/>
      <c r="W551" s="15"/>
    </row>
    <row r="552" spans="1:23" x14ac:dyDescent="0.3">
      <c r="A552" s="7"/>
      <c r="B552" s="12">
        <v>515</v>
      </c>
      <c r="C552" s="28">
        <v>42884</v>
      </c>
      <c r="D552" s="34">
        <v>0.46620370370370368</v>
      </c>
      <c r="E552" s="34">
        <v>0.87189814814814814</v>
      </c>
      <c r="F552" s="64">
        <f t="shared" si="318"/>
        <v>0.40569444444444447</v>
      </c>
      <c r="G552" s="15">
        <v>9.5</v>
      </c>
      <c r="H552" s="37">
        <f t="shared" si="336"/>
        <v>1.5</v>
      </c>
      <c r="I552" s="15">
        <f t="shared" si="321"/>
        <v>8</v>
      </c>
      <c r="J552" s="109">
        <f t="shared" si="337"/>
        <v>0</v>
      </c>
      <c r="K552" s="37">
        <f t="shared" si="322"/>
        <v>0</v>
      </c>
      <c r="L552" s="16">
        <f t="shared" si="323"/>
        <v>0</v>
      </c>
      <c r="M552" s="37">
        <f t="shared" si="320"/>
        <v>0</v>
      </c>
      <c r="N552" s="37"/>
      <c r="O552" s="37"/>
      <c r="P552" s="37"/>
      <c r="Q552" s="37"/>
      <c r="R552" s="37"/>
      <c r="S552" s="15"/>
      <c r="T552" s="15"/>
      <c r="U552" s="15"/>
      <c r="V552" s="15"/>
      <c r="W552" s="15"/>
    </row>
    <row r="553" spans="1:23" x14ac:dyDescent="0.3">
      <c r="A553" s="7"/>
      <c r="B553" s="12">
        <v>516</v>
      </c>
      <c r="C553" s="26">
        <v>42885</v>
      </c>
      <c r="D553" s="34">
        <v>0.46197916666666666</v>
      </c>
      <c r="E553" s="34">
        <v>0.87063657407407413</v>
      </c>
      <c r="F553" s="64">
        <f t="shared" si="318"/>
        <v>0.40865740740740747</v>
      </c>
      <c r="G553" s="15">
        <v>10</v>
      </c>
      <c r="H553" s="37">
        <f t="shared" si="336"/>
        <v>1.5</v>
      </c>
      <c r="I553" s="15">
        <f t="shared" si="321"/>
        <v>8.5</v>
      </c>
      <c r="J553" s="109">
        <f>IF(I553-8&lt;0,0,(I553-8))</f>
        <v>0.5</v>
      </c>
      <c r="K553" s="37">
        <f t="shared" si="322"/>
        <v>0.5</v>
      </c>
      <c r="L553" s="16">
        <f t="shared" si="323"/>
        <v>0</v>
      </c>
      <c r="M553" s="37">
        <f t="shared" si="320"/>
        <v>89</v>
      </c>
      <c r="N553" s="37"/>
      <c r="O553" s="37"/>
      <c r="P553" s="37"/>
      <c r="Q553" s="37"/>
      <c r="R553" s="37"/>
      <c r="S553" s="15"/>
      <c r="T553" s="15"/>
      <c r="U553" s="15" t="s">
        <v>396</v>
      </c>
      <c r="V553" s="51" t="e">
        <f>#REF!+M553</f>
        <v>#REF!</v>
      </c>
      <c r="W553" s="15" t="s">
        <v>4</v>
      </c>
    </row>
    <row r="554" spans="1:23" x14ac:dyDescent="0.3">
      <c r="A554" s="7"/>
      <c r="B554" s="12">
        <v>517</v>
      </c>
      <c r="C554" s="28">
        <v>42886</v>
      </c>
      <c r="D554" s="34">
        <v>0.57057870370370367</v>
      </c>
      <c r="E554" s="34">
        <v>0.89263888888888887</v>
      </c>
      <c r="F554" s="64">
        <f t="shared" si="318"/>
        <v>0.3220601851851852</v>
      </c>
      <c r="G554" s="15">
        <v>7.5</v>
      </c>
      <c r="H554" s="37">
        <f t="shared" si="336"/>
        <v>0.5</v>
      </c>
      <c r="I554" s="15">
        <f t="shared" si="321"/>
        <v>7</v>
      </c>
      <c r="J554" s="109">
        <f t="shared" si="337"/>
        <v>0</v>
      </c>
      <c r="K554" s="37">
        <f t="shared" si="322"/>
        <v>0</v>
      </c>
      <c r="L554" s="16">
        <f t="shared" si="323"/>
        <v>0</v>
      </c>
      <c r="M554" s="37">
        <f t="shared" si="320"/>
        <v>0</v>
      </c>
      <c r="N554" s="37"/>
      <c r="O554" s="37"/>
      <c r="P554" s="37"/>
      <c r="Q554" s="37"/>
      <c r="R554" s="37"/>
      <c r="S554" s="15"/>
      <c r="T554" s="15"/>
      <c r="U554" s="15"/>
      <c r="V554" s="15"/>
      <c r="W554" s="15"/>
    </row>
    <row r="555" spans="1:23" x14ac:dyDescent="0.3">
      <c r="A555" s="25" t="s">
        <v>19</v>
      </c>
      <c r="B555" s="12">
        <v>518</v>
      </c>
      <c r="C555" s="28">
        <v>42887</v>
      </c>
      <c r="D555" s="34" t="s">
        <v>84</v>
      </c>
      <c r="E555" s="34">
        <v>0.84952546296296294</v>
      </c>
      <c r="F555" s="64"/>
      <c r="G555" s="15">
        <v>9</v>
      </c>
      <c r="H555" s="37">
        <f t="shared" si="336"/>
        <v>1.5</v>
      </c>
      <c r="I555" s="15">
        <f t="shared" si="321"/>
        <v>7.5</v>
      </c>
      <c r="J555" s="109">
        <f t="shared" si="337"/>
        <v>0</v>
      </c>
      <c r="K555" s="37">
        <f t="shared" si="322"/>
        <v>0</v>
      </c>
      <c r="L555" s="16">
        <f t="shared" si="323"/>
        <v>0</v>
      </c>
      <c r="M555" s="37">
        <f>IF(K555="?",0,ROUND(130*4/3*K555+130*5/3*L555,0))</f>
        <v>0</v>
      </c>
      <c r="N555" s="37"/>
      <c r="O555" s="37"/>
      <c r="P555" s="37"/>
      <c r="Q555" s="37"/>
      <c r="R555" s="37"/>
      <c r="S555" s="15"/>
      <c r="T555" s="15"/>
      <c r="U555" s="15"/>
      <c r="V555" s="15"/>
      <c r="W555" s="15"/>
    </row>
    <row r="556" spans="1:23" x14ac:dyDescent="0.3">
      <c r="A556" s="25"/>
      <c r="B556" s="12"/>
      <c r="C556" s="82" t="s">
        <v>322</v>
      </c>
      <c r="D556" s="18"/>
      <c r="E556" s="18"/>
      <c r="F556" s="19"/>
      <c r="G556" s="20">
        <f t="shared" ref="G556:V556" si="338">SUM(G528:G555)</f>
        <v>222.5</v>
      </c>
      <c r="H556" s="20">
        <f t="shared" si="338"/>
        <v>29.5</v>
      </c>
      <c r="I556" s="20">
        <f t="shared" si="338"/>
        <v>193</v>
      </c>
      <c r="J556" s="20">
        <f t="shared" si="338"/>
        <v>4</v>
      </c>
      <c r="K556" s="20">
        <f t="shared" si="338"/>
        <v>4</v>
      </c>
      <c r="L556" s="20">
        <f t="shared" si="338"/>
        <v>0</v>
      </c>
      <c r="M556" s="20">
        <f t="shared" si="338"/>
        <v>714</v>
      </c>
      <c r="N556" s="20"/>
      <c r="O556" s="20"/>
      <c r="P556" s="20"/>
      <c r="Q556" s="20">
        <v>2</v>
      </c>
      <c r="R556" s="20">
        <f t="shared" si="338"/>
        <v>3819</v>
      </c>
      <c r="S556" s="20">
        <v>2</v>
      </c>
      <c r="T556" s="20">
        <f t="shared" si="338"/>
        <v>2493</v>
      </c>
      <c r="U556" s="20">
        <v>1</v>
      </c>
      <c r="V556" s="20">
        <v>1157</v>
      </c>
      <c r="W556" s="159" t="s">
        <v>305</v>
      </c>
    </row>
    <row r="557" spans="1:23" ht="32.4" x14ac:dyDescent="0.3">
      <c r="A557" s="7"/>
      <c r="B557" s="74"/>
      <c r="C557" s="110" t="s">
        <v>430</v>
      </c>
      <c r="D557" s="23"/>
      <c r="E557" s="24"/>
      <c r="F557" s="73"/>
      <c r="G557" s="20">
        <f>G556-G532-G540-G528-G536</f>
        <v>181.5</v>
      </c>
      <c r="H557" s="20">
        <f>H556-H532-H540-H528-H536</f>
        <v>23.5</v>
      </c>
      <c r="I557" s="20">
        <f>I556-I532-I540-J553-I528-I536</f>
        <v>157.5</v>
      </c>
      <c r="J557" s="20">
        <f>J556-J532-J540-J553-J528-J536</f>
        <v>0</v>
      </c>
      <c r="K557" s="20">
        <f t="shared" ref="K557:M557" si="339">K556-K532-K540-K553-K528-K536</f>
        <v>0</v>
      </c>
      <c r="L557" s="20">
        <f t="shared" si="339"/>
        <v>0</v>
      </c>
      <c r="M557" s="20">
        <f t="shared" si="339"/>
        <v>0</v>
      </c>
      <c r="N557" s="20"/>
      <c r="O557" s="20"/>
      <c r="P557" s="20"/>
      <c r="Q557" s="20">
        <f t="shared" ref="Q557" si="340">Q556</f>
        <v>2</v>
      </c>
      <c r="R557" s="20">
        <f t="shared" ref="R557" si="341">R556</f>
        <v>3819</v>
      </c>
      <c r="S557" s="20">
        <f t="shared" ref="S557" si="342">S556</f>
        <v>2</v>
      </c>
      <c r="T557" s="20">
        <f t="shared" ref="T557" si="343">T556</f>
        <v>2493</v>
      </c>
      <c r="U557" s="20">
        <f t="shared" ref="U557" si="344">U556</f>
        <v>1</v>
      </c>
      <c r="V557" s="20">
        <f t="shared" ref="V557" si="345">V556</f>
        <v>1157</v>
      </c>
      <c r="W557" s="20"/>
    </row>
    <row r="558" spans="1:23" x14ac:dyDescent="0.3">
      <c r="A558" s="7" t="s">
        <v>136</v>
      </c>
      <c r="B558" s="12">
        <v>519</v>
      </c>
      <c r="C558" s="83">
        <v>42888</v>
      </c>
      <c r="D558" s="84">
        <v>0.47127314814814819</v>
      </c>
      <c r="E558" s="84">
        <v>0.88761574074074068</v>
      </c>
      <c r="F558" s="130">
        <f t="shared" si="318"/>
        <v>0.41634259259259249</v>
      </c>
      <c r="G558" s="85">
        <v>10</v>
      </c>
      <c r="H558" s="86">
        <f>IF(G558&gt;=9,1.5,0.5)</f>
        <v>1.5</v>
      </c>
      <c r="I558" s="85">
        <f t="shared" si="321"/>
        <v>8.5</v>
      </c>
      <c r="J558" s="87">
        <f t="shared" si="337"/>
        <v>0</v>
      </c>
      <c r="K558" s="86">
        <f t="shared" si="322"/>
        <v>0</v>
      </c>
      <c r="L558" s="88">
        <f t="shared" si="323"/>
        <v>0</v>
      </c>
      <c r="M558" s="86">
        <f t="shared" ref="M558:M588" si="346">IF(K558="?",0,ROUND(130*4/3*K558+130*5/3*L558,0))</f>
        <v>0</v>
      </c>
      <c r="N558" s="86"/>
      <c r="O558" s="86"/>
      <c r="P558" s="86"/>
      <c r="Q558" s="86"/>
      <c r="R558" s="86"/>
      <c r="S558" s="15"/>
      <c r="T558" s="15"/>
      <c r="U558" s="15"/>
      <c r="V558" s="15"/>
      <c r="W558" s="15"/>
    </row>
    <row r="559" spans="1:23" x14ac:dyDescent="0.3">
      <c r="A559" s="7" t="s">
        <v>138</v>
      </c>
      <c r="B559" s="12">
        <v>520</v>
      </c>
      <c r="C559" s="83">
        <v>42889</v>
      </c>
      <c r="D559" s="84">
        <v>0.4660069444444444</v>
      </c>
      <c r="E559" s="84">
        <v>0.87105324074074064</v>
      </c>
      <c r="F559" s="130">
        <f t="shared" si="318"/>
        <v>0.40504629629629624</v>
      </c>
      <c r="G559" s="85">
        <v>9.5</v>
      </c>
      <c r="H559" s="86">
        <f t="shared" ref="H559:H560" si="347">IF(G559&gt;=9,1.5,0.5)</f>
        <v>1.5</v>
      </c>
      <c r="I559" s="85">
        <f t="shared" si="321"/>
        <v>8</v>
      </c>
      <c r="J559" s="87">
        <f t="shared" si="337"/>
        <v>0</v>
      </c>
      <c r="K559" s="86">
        <f t="shared" si="322"/>
        <v>0</v>
      </c>
      <c r="L559" s="88">
        <f t="shared" si="323"/>
        <v>0</v>
      </c>
      <c r="M559" s="86">
        <f t="shared" si="346"/>
        <v>0</v>
      </c>
      <c r="N559" s="86"/>
      <c r="O559" s="86"/>
      <c r="P559" s="86"/>
      <c r="Q559" s="86"/>
      <c r="R559" s="86"/>
      <c r="S559" s="15"/>
      <c r="T559" s="15"/>
      <c r="U559" s="15"/>
      <c r="V559" s="15"/>
      <c r="W559" s="15"/>
    </row>
    <row r="560" spans="1:23" x14ac:dyDescent="0.3">
      <c r="A560" s="7" t="s">
        <v>137</v>
      </c>
      <c r="B560" s="12">
        <v>521</v>
      </c>
      <c r="C560" s="83">
        <v>42890</v>
      </c>
      <c r="D560" s="89">
        <v>0.46561342592592592</v>
      </c>
      <c r="E560" s="89" t="s">
        <v>84</v>
      </c>
      <c r="F560" s="130"/>
      <c r="G560" s="85">
        <v>11</v>
      </c>
      <c r="H560" s="86">
        <f t="shared" si="347"/>
        <v>1.5</v>
      </c>
      <c r="I560" s="85">
        <f t="shared" si="321"/>
        <v>9.5</v>
      </c>
      <c r="J560" s="87">
        <f t="shared" si="337"/>
        <v>0</v>
      </c>
      <c r="K560" s="86">
        <f t="shared" si="322"/>
        <v>0</v>
      </c>
      <c r="L560" s="88">
        <f t="shared" si="323"/>
        <v>0</v>
      </c>
      <c r="M560" s="86">
        <f t="shared" si="346"/>
        <v>0</v>
      </c>
      <c r="N560" s="86"/>
      <c r="O560" s="86"/>
      <c r="P560" s="86"/>
      <c r="Q560" s="86"/>
      <c r="R560" s="86"/>
      <c r="S560" s="15"/>
      <c r="T560" s="15"/>
      <c r="U560" s="15"/>
      <c r="V560" s="15"/>
      <c r="W560" s="15"/>
    </row>
    <row r="561" spans="1:23" x14ac:dyDescent="0.3">
      <c r="A561" s="7" t="s">
        <v>139</v>
      </c>
      <c r="B561" s="12">
        <v>522</v>
      </c>
      <c r="C561" s="83">
        <v>42891</v>
      </c>
      <c r="D561" s="205" t="s">
        <v>35</v>
      </c>
      <c r="E561" s="206"/>
      <c r="F561" s="130"/>
      <c r="G561" s="85"/>
      <c r="H561" s="86"/>
      <c r="I561" s="85"/>
      <c r="J561" s="87">
        <f t="shared" si="337"/>
        <v>0</v>
      </c>
      <c r="K561" s="86"/>
      <c r="L561" s="88"/>
      <c r="M561" s="86"/>
      <c r="N561" s="86"/>
      <c r="O561" s="86"/>
      <c r="P561" s="86"/>
      <c r="Q561" s="86"/>
      <c r="R561" s="86"/>
      <c r="S561" s="15"/>
      <c r="T561" s="15"/>
      <c r="U561" s="15"/>
      <c r="V561" s="15"/>
      <c r="W561" s="15"/>
    </row>
    <row r="562" spans="1:23" x14ac:dyDescent="0.3">
      <c r="A562" s="41" t="s">
        <v>135</v>
      </c>
      <c r="B562" s="12">
        <v>523</v>
      </c>
      <c r="C562" s="83">
        <v>42892</v>
      </c>
      <c r="D562" s="205" t="s">
        <v>35</v>
      </c>
      <c r="E562" s="206"/>
      <c r="F562" s="130"/>
      <c r="G562" s="85"/>
      <c r="H562" s="86"/>
      <c r="I562" s="85"/>
      <c r="J562" s="87">
        <f t="shared" si="337"/>
        <v>0</v>
      </c>
      <c r="K562" s="86"/>
      <c r="L562" s="88"/>
      <c r="M562" s="86"/>
      <c r="N562" s="86"/>
      <c r="O562" s="86"/>
      <c r="P562" s="86"/>
      <c r="Q562" s="86"/>
      <c r="R562" s="86"/>
      <c r="S562" s="15"/>
      <c r="T562" s="15"/>
      <c r="U562" s="15"/>
      <c r="V562" s="15"/>
      <c r="W562" s="15"/>
    </row>
    <row r="563" spans="1:23" x14ac:dyDescent="0.3">
      <c r="A563" s="41"/>
      <c r="B563" s="12">
        <v>524</v>
      </c>
      <c r="C563" s="83">
        <v>42893</v>
      </c>
      <c r="D563" s="89" t="s">
        <v>117</v>
      </c>
      <c r="E563" s="89" t="s">
        <v>110</v>
      </c>
      <c r="F563" s="130"/>
      <c r="G563" s="85">
        <v>9</v>
      </c>
      <c r="H563" s="86">
        <f t="shared" ref="H563:H567" si="348">IF(G563&gt;=9,1.5,0.5)</f>
        <v>1.5</v>
      </c>
      <c r="I563" s="85">
        <f t="shared" si="321"/>
        <v>7.5</v>
      </c>
      <c r="J563" s="87">
        <f t="shared" si="337"/>
        <v>0</v>
      </c>
      <c r="K563" s="86">
        <f t="shared" si="322"/>
        <v>0</v>
      </c>
      <c r="L563" s="88">
        <f t="shared" si="323"/>
        <v>0</v>
      </c>
      <c r="M563" s="86">
        <f t="shared" si="346"/>
        <v>0</v>
      </c>
      <c r="N563" s="86"/>
      <c r="O563" s="86"/>
      <c r="P563" s="86"/>
      <c r="Q563" s="86"/>
      <c r="R563" s="86"/>
      <c r="S563" s="15"/>
      <c r="T563" s="15"/>
      <c r="U563" s="15"/>
      <c r="V563" s="15"/>
      <c r="W563" s="15" t="s">
        <v>110</v>
      </c>
    </row>
    <row r="564" spans="1:23" x14ac:dyDescent="0.3">
      <c r="A564" s="41"/>
      <c r="B564" s="12">
        <v>525</v>
      </c>
      <c r="C564" s="83">
        <v>42894</v>
      </c>
      <c r="D564" s="84">
        <v>0.45822916666666669</v>
      </c>
      <c r="E564" s="84">
        <v>0.68877314814814816</v>
      </c>
      <c r="F564" s="130">
        <f t="shared" ref="F564:F619" si="349">IF(OR(E564="無打卡資料",D564="無打卡資料"),"?",(E564-D564))</f>
        <v>0.23054398148148147</v>
      </c>
      <c r="G564" s="85">
        <v>5.5</v>
      </c>
      <c r="H564" s="86">
        <f t="shared" si="348"/>
        <v>0.5</v>
      </c>
      <c r="I564" s="85">
        <f t="shared" si="321"/>
        <v>5</v>
      </c>
      <c r="J564" s="87">
        <f t="shared" si="337"/>
        <v>0</v>
      </c>
      <c r="K564" s="86">
        <f t="shared" si="322"/>
        <v>0</v>
      </c>
      <c r="L564" s="88">
        <f t="shared" si="323"/>
        <v>0</v>
      </c>
      <c r="M564" s="86">
        <f t="shared" si="346"/>
        <v>0</v>
      </c>
      <c r="N564" s="86"/>
      <c r="O564" s="86"/>
      <c r="P564" s="86"/>
      <c r="Q564" s="86"/>
      <c r="R564" s="86"/>
      <c r="S564" s="15"/>
      <c r="T564" s="15"/>
      <c r="U564" s="15"/>
      <c r="V564" s="15"/>
      <c r="W564" s="15"/>
    </row>
    <row r="565" spans="1:23" x14ac:dyDescent="0.3">
      <c r="A565" s="7"/>
      <c r="B565" s="12">
        <v>526</v>
      </c>
      <c r="C565" s="83">
        <v>42895</v>
      </c>
      <c r="D565" s="89" t="s">
        <v>104</v>
      </c>
      <c r="E565" s="89" t="s">
        <v>104</v>
      </c>
      <c r="F565" s="130"/>
      <c r="G565" s="85">
        <v>6.5</v>
      </c>
      <c r="H565" s="86">
        <f t="shared" si="348"/>
        <v>0.5</v>
      </c>
      <c r="I565" s="85">
        <f t="shared" si="321"/>
        <v>6</v>
      </c>
      <c r="J565" s="87">
        <f t="shared" si="337"/>
        <v>0</v>
      </c>
      <c r="K565" s="86">
        <f t="shared" si="322"/>
        <v>0</v>
      </c>
      <c r="L565" s="88">
        <f t="shared" si="323"/>
        <v>0</v>
      </c>
      <c r="M565" s="86">
        <f t="shared" si="346"/>
        <v>0</v>
      </c>
      <c r="N565" s="86"/>
      <c r="O565" s="86"/>
      <c r="P565" s="86"/>
      <c r="Q565" s="86"/>
      <c r="R565" s="86"/>
      <c r="S565" s="15"/>
      <c r="T565" s="15"/>
      <c r="U565" s="15"/>
      <c r="V565" s="15"/>
      <c r="W565" s="15" t="s">
        <v>105</v>
      </c>
    </row>
    <row r="566" spans="1:23" x14ac:dyDescent="0.3">
      <c r="A566" s="7"/>
      <c r="B566" s="12">
        <v>527</v>
      </c>
      <c r="C566" s="83">
        <v>42896</v>
      </c>
      <c r="D566" s="84">
        <v>0.46259259259259261</v>
      </c>
      <c r="E566" s="84">
        <v>0.8766087962962964</v>
      </c>
      <c r="F566" s="130">
        <f t="shared" si="349"/>
        <v>0.41401620370370379</v>
      </c>
      <c r="G566" s="85">
        <v>10</v>
      </c>
      <c r="H566" s="86">
        <f t="shared" si="348"/>
        <v>1.5</v>
      </c>
      <c r="I566" s="85">
        <f t="shared" si="321"/>
        <v>8.5</v>
      </c>
      <c r="J566" s="87">
        <f t="shared" si="337"/>
        <v>0</v>
      </c>
      <c r="K566" s="86">
        <f t="shared" si="322"/>
        <v>0</v>
      </c>
      <c r="L566" s="88">
        <f t="shared" si="323"/>
        <v>0</v>
      </c>
      <c r="M566" s="86">
        <f t="shared" si="346"/>
        <v>0</v>
      </c>
      <c r="N566" s="86"/>
      <c r="O566" s="86"/>
      <c r="P566" s="86"/>
      <c r="Q566" s="86"/>
      <c r="R566" s="86"/>
      <c r="S566" s="15"/>
      <c r="T566" s="15"/>
      <c r="U566" s="15"/>
      <c r="V566" s="15"/>
      <c r="W566" s="15"/>
    </row>
    <row r="567" spans="1:23" x14ac:dyDescent="0.3">
      <c r="A567" s="7"/>
      <c r="B567" s="12">
        <v>528</v>
      </c>
      <c r="C567" s="83">
        <v>42897</v>
      </c>
      <c r="D567" s="89" t="s">
        <v>84</v>
      </c>
      <c r="E567" s="89">
        <v>0.74958333333333327</v>
      </c>
      <c r="F567" s="130"/>
      <c r="G567" s="85">
        <v>7</v>
      </c>
      <c r="H567" s="86">
        <f t="shared" si="348"/>
        <v>0.5</v>
      </c>
      <c r="I567" s="85">
        <f t="shared" si="321"/>
        <v>6.5</v>
      </c>
      <c r="J567" s="87">
        <f t="shared" si="337"/>
        <v>0</v>
      </c>
      <c r="K567" s="86">
        <f t="shared" si="322"/>
        <v>0</v>
      </c>
      <c r="L567" s="88">
        <f t="shared" si="323"/>
        <v>0</v>
      </c>
      <c r="M567" s="86">
        <f t="shared" si="346"/>
        <v>0</v>
      </c>
      <c r="N567" s="86"/>
      <c r="O567" s="86"/>
      <c r="P567" s="86"/>
      <c r="Q567" s="86"/>
      <c r="R567" s="86"/>
      <c r="S567" s="15"/>
      <c r="T567" s="15"/>
      <c r="U567" s="15"/>
      <c r="V567" s="15"/>
      <c r="W567" s="15"/>
    </row>
    <row r="568" spans="1:23" x14ac:dyDescent="0.3">
      <c r="A568" s="7"/>
      <c r="B568" s="12">
        <v>529</v>
      </c>
      <c r="C568" s="83">
        <v>42898</v>
      </c>
      <c r="D568" s="205" t="s">
        <v>35</v>
      </c>
      <c r="E568" s="206"/>
      <c r="F568" s="130"/>
      <c r="G568" s="85"/>
      <c r="H568" s="86"/>
      <c r="I568" s="85"/>
      <c r="J568" s="87">
        <f t="shared" si="337"/>
        <v>0</v>
      </c>
      <c r="K568" s="86"/>
      <c r="L568" s="88"/>
      <c r="M568" s="86"/>
      <c r="N568" s="86"/>
      <c r="O568" s="86"/>
      <c r="P568" s="86"/>
      <c r="Q568" s="86"/>
      <c r="R568" s="86"/>
      <c r="S568" s="15"/>
      <c r="T568" s="15"/>
      <c r="U568" s="15"/>
      <c r="V568" s="15"/>
      <c r="W568" s="15"/>
    </row>
    <row r="569" spans="1:23" x14ac:dyDescent="0.3">
      <c r="A569" s="7"/>
      <c r="B569" s="12">
        <v>530</v>
      </c>
      <c r="C569" s="83">
        <v>42899</v>
      </c>
      <c r="D569" s="205" t="s">
        <v>35</v>
      </c>
      <c r="E569" s="206"/>
      <c r="F569" s="130"/>
      <c r="G569" s="85"/>
      <c r="H569" s="86"/>
      <c r="I569" s="85"/>
      <c r="J569" s="87">
        <f t="shared" si="337"/>
        <v>0</v>
      </c>
      <c r="K569" s="86"/>
      <c r="L569" s="88"/>
      <c r="M569" s="86"/>
      <c r="N569" s="86"/>
      <c r="O569" s="86"/>
      <c r="P569" s="86"/>
      <c r="Q569" s="86"/>
      <c r="R569" s="86"/>
      <c r="S569" s="15"/>
      <c r="T569" s="15"/>
      <c r="U569" s="15"/>
      <c r="V569" s="15"/>
      <c r="W569" s="15"/>
    </row>
    <row r="570" spans="1:23" x14ac:dyDescent="0.3">
      <c r="A570" s="7"/>
      <c r="B570" s="12">
        <v>531</v>
      </c>
      <c r="C570" s="83">
        <v>42900</v>
      </c>
      <c r="D570" s="205" t="s">
        <v>35</v>
      </c>
      <c r="E570" s="206"/>
      <c r="F570" s="130"/>
      <c r="G570" s="85"/>
      <c r="H570" s="86"/>
      <c r="I570" s="85"/>
      <c r="J570" s="87">
        <f t="shared" si="337"/>
        <v>0</v>
      </c>
      <c r="K570" s="86"/>
      <c r="L570" s="88"/>
      <c r="M570" s="86"/>
      <c r="N570" s="86"/>
      <c r="O570" s="86"/>
      <c r="P570" s="86"/>
      <c r="Q570" s="86"/>
      <c r="R570" s="86"/>
      <c r="S570" s="15"/>
      <c r="T570" s="15"/>
      <c r="U570" s="15"/>
      <c r="V570" s="15"/>
      <c r="W570" s="15"/>
    </row>
    <row r="571" spans="1:23" x14ac:dyDescent="0.3">
      <c r="A571" s="7"/>
      <c r="B571" s="12">
        <v>532</v>
      </c>
      <c r="C571" s="83">
        <v>42901</v>
      </c>
      <c r="D571" s="205" t="s">
        <v>35</v>
      </c>
      <c r="E571" s="206"/>
      <c r="F571" s="130"/>
      <c r="G571" s="85"/>
      <c r="H571" s="86"/>
      <c r="I571" s="85"/>
      <c r="J571" s="87">
        <f t="shared" si="337"/>
        <v>0</v>
      </c>
      <c r="K571" s="86"/>
      <c r="L571" s="88"/>
      <c r="M571" s="86"/>
      <c r="N571" s="86"/>
      <c r="O571" s="86"/>
      <c r="P571" s="86"/>
      <c r="Q571" s="86"/>
      <c r="R571" s="86"/>
      <c r="S571" s="15"/>
      <c r="T571" s="15"/>
      <c r="U571" s="15"/>
      <c r="V571" s="15"/>
      <c r="W571" s="15"/>
    </row>
    <row r="572" spans="1:23" x14ac:dyDescent="0.3">
      <c r="A572" s="7"/>
      <c r="B572" s="12">
        <v>533</v>
      </c>
      <c r="C572" s="83">
        <v>42902</v>
      </c>
      <c r="D572" s="205" t="s">
        <v>35</v>
      </c>
      <c r="E572" s="206"/>
      <c r="F572" s="130"/>
      <c r="G572" s="85"/>
      <c r="H572" s="86"/>
      <c r="I572" s="85"/>
      <c r="J572" s="87">
        <f t="shared" si="337"/>
        <v>0</v>
      </c>
      <c r="K572" s="86"/>
      <c r="L572" s="88"/>
      <c r="M572" s="86"/>
      <c r="N572" s="86"/>
      <c r="O572" s="86"/>
      <c r="P572" s="86"/>
      <c r="Q572" s="86"/>
      <c r="R572" s="86"/>
      <c r="S572" s="15"/>
      <c r="T572" s="15"/>
      <c r="U572" s="15"/>
      <c r="V572" s="15"/>
      <c r="W572" s="15"/>
    </row>
    <row r="573" spans="1:23" x14ac:dyDescent="0.3">
      <c r="A573" s="7"/>
      <c r="B573" s="12">
        <v>534</v>
      </c>
      <c r="C573" s="83">
        <v>42903</v>
      </c>
      <c r="D573" s="84">
        <v>0.50464120370370369</v>
      </c>
      <c r="E573" s="84">
        <v>0.92025462962962967</v>
      </c>
      <c r="F573" s="130">
        <f t="shared" si="349"/>
        <v>0.41561342592592598</v>
      </c>
      <c r="G573" s="85">
        <v>10</v>
      </c>
      <c r="H573" s="86">
        <f t="shared" ref="H573:H574" si="350">IF(G573&gt;=9,1.5,0.5)</f>
        <v>1.5</v>
      </c>
      <c r="I573" s="85">
        <f t="shared" si="321"/>
        <v>8.5</v>
      </c>
      <c r="J573" s="87">
        <f t="shared" si="337"/>
        <v>0</v>
      </c>
      <c r="K573" s="86">
        <f t="shared" si="322"/>
        <v>0</v>
      </c>
      <c r="L573" s="88">
        <f t="shared" si="323"/>
        <v>0</v>
      </c>
      <c r="M573" s="86">
        <f t="shared" si="346"/>
        <v>0</v>
      </c>
      <c r="N573" s="86"/>
      <c r="O573" s="86"/>
      <c r="P573" s="86"/>
      <c r="Q573" s="86"/>
      <c r="R573" s="86"/>
      <c r="S573" s="15"/>
      <c r="T573" s="15"/>
      <c r="U573" s="15"/>
      <c r="V573" s="15"/>
      <c r="W573" s="15"/>
    </row>
    <row r="574" spans="1:23" x14ac:dyDescent="0.3">
      <c r="A574" s="7"/>
      <c r="B574" s="12">
        <v>535</v>
      </c>
      <c r="C574" s="83">
        <v>42904</v>
      </c>
      <c r="D574" s="84">
        <v>0.47074074074074074</v>
      </c>
      <c r="E574" s="84">
        <v>0.89959490740740744</v>
      </c>
      <c r="F574" s="130">
        <f t="shared" si="349"/>
        <v>0.4288541666666667</v>
      </c>
      <c r="G574" s="85">
        <v>10.5</v>
      </c>
      <c r="H574" s="86">
        <f t="shared" si="350"/>
        <v>1.5</v>
      </c>
      <c r="I574" s="85">
        <f t="shared" si="321"/>
        <v>9</v>
      </c>
      <c r="J574" s="87">
        <f t="shared" si="337"/>
        <v>0</v>
      </c>
      <c r="K574" s="86">
        <f t="shared" si="322"/>
        <v>0</v>
      </c>
      <c r="L574" s="88">
        <f t="shared" si="323"/>
        <v>0</v>
      </c>
      <c r="M574" s="86">
        <f t="shared" si="346"/>
        <v>0</v>
      </c>
      <c r="N574" s="86"/>
      <c r="O574" s="86"/>
      <c r="P574" s="86"/>
      <c r="Q574" s="86"/>
      <c r="R574" s="86"/>
      <c r="S574" s="15"/>
      <c r="T574" s="15"/>
      <c r="U574" s="15"/>
      <c r="V574" s="15"/>
      <c r="W574" s="15"/>
    </row>
    <row r="575" spans="1:23" x14ac:dyDescent="0.3">
      <c r="A575" s="7"/>
      <c r="B575" s="12">
        <v>536</v>
      </c>
      <c r="C575" s="83">
        <v>42905</v>
      </c>
      <c r="D575" s="205" t="s">
        <v>35</v>
      </c>
      <c r="E575" s="206"/>
      <c r="F575" s="130"/>
      <c r="G575" s="85"/>
      <c r="H575" s="86"/>
      <c r="I575" s="85"/>
      <c r="J575" s="87">
        <f t="shared" si="337"/>
        <v>0</v>
      </c>
      <c r="K575" s="86"/>
      <c r="L575" s="88"/>
      <c r="M575" s="86">
        <f t="shared" si="346"/>
        <v>0</v>
      </c>
      <c r="N575" s="86"/>
      <c r="O575" s="86"/>
      <c r="P575" s="86"/>
      <c r="Q575" s="86"/>
      <c r="R575" s="86"/>
      <c r="S575" s="15"/>
      <c r="T575" s="15"/>
      <c r="U575" s="15"/>
      <c r="V575" s="15"/>
      <c r="W575" s="15"/>
    </row>
    <row r="576" spans="1:23" x14ac:dyDescent="0.3">
      <c r="A576" s="7"/>
      <c r="B576" s="12">
        <v>537</v>
      </c>
      <c r="C576" s="83">
        <v>42906</v>
      </c>
      <c r="D576" s="89" t="s">
        <v>117</v>
      </c>
      <c r="E576" s="89" t="s">
        <v>110</v>
      </c>
      <c r="F576" s="130"/>
      <c r="G576" s="85">
        <v>8</v>
      </c>
      <c r="H576" s="86">
        <f>IF(G576&gt;=9,1.5,0.5)</f>
        <v>0.5</v>
      </c>
      <c r="I576" s="85">
        <f t="shared" si="321"/>
        <v>7.5</v>
      </c>
      <c r="J576" s="87">
        <f t="shared" si="337"/>
        <v>0</v>
      </c>
      <c r="K576" s="86">
        <f t="shared" si="322"/>
        <v>0</v>
      </c>
      <c r="L576" s="88">
        <f t="shared" si="323"/>
        <v>0</v>
      </c>
      <c r="M576" s="86">
        <f t="shared" si="346"/>
        <v>0</v>
      </c>
      <c r="N576" s="86"/>
      <c r="O576" s="86"/>
      <c r="P576" s="86"/>
      <c r="Q576" s="86"/>
      <c r="R576" s="86"/>
      <c r="S576" s="15"/>
      <c r="T576" s="15"/>
      <c r="U576" s="15"/>
      <c r="V576" s="15"/>
      <c r="W576" s="15" t="s">
        <v>110</v>
      </c>
    </row>
    <row r="577" spans="1:23" x14ac:dyDescent="0.3">
      <c r="A577" s="7"/>
      <c r="B577" s="12">
        <v>538</v>
      </c>
      <c r="C577" s="83">
        <v>42907</v>
      </c>
      <c r="D577" s="205" t="s">
        <v>35</v>
      </c>
      <c r="E577" s="206"/>
      <c r="F577" s="130"/>
      <c r="G577" s="85"/>
      <c r="H577" s="86"/>
      <c r="I577" s="85"/>
      <c r="J577" s="87">
        <f t="shared" si="337"/>
        <v>0</v>
      </c>
      <c r="K577" s="86"/>
      <c r="L577" s="88"/>
      <c r="M577" s="86">
        <f t="shared" si="346"/>
        <v>0</v>
      </c>
      <c r="N577" s="86"/>
      <c r="O577" s="86"/>
      <c r="P577" s="86"/>
      <c r="Q577" s="86"/>
      <c r="R577" s="86"/>
      <c r="S577" s="15"/>
      <c r="T577" s="15"/>
      <c r="U577" s="15"/>
      <c r="V577" s="15"/>
      <c r="W577" s="15"/>
    </row>
    <row r="578" spans="1:23" x14ac:dyDescent="0.3">
      <c r="A578" s="7"/>
      <c r="B578" s="12">
        <v>539</v>
      </c>
      <c r="C578" s="83">
        <v>42908</v>
      </c>
      <c r="D578" s="84">
        <v>0.46377314814814818</v>
      </c>
      <c r="E578" s="84">
        <v>0.87611111111111117</v>
      </c>
      <c r="F578" s="130">
        <f t="shared" si="349"/>
        <v>0.41233796296296299</v>
      </c>
      <c r="G578" s="85">
        <v>10</v>
      </c>
      <c r="H578" s="86">
        <f>IF(G578&gt;=9,1.5,0.5)</f>
        <v>1.5</v>
      </c>
      <c r="I578" s="85">
        <f t="shared" si="321"/>
        <v>8.5</v>
      </c>
      <c r="J578" s="87">
        <f t="shared" si="337"/>
        <v>0</v>
      </c>
      <c r="K578" s="86">
        <f t="shared" si="322"/>
        <v>0</v>
      </c>
      <c r="L578" s="88">
        <f t="shared" si="323"/>
        <v>0</v>
      </c>
      <c r="M578" s="86">
        <f t="shared" si="346"/>
        <v>0</v>
      </c>
      <c r="N578" s="86"/>
      <c r="O578" s="86"/>
      <c r="P578" s="86"/>
      <c r="Q578" s="86"/>
      <c r="R578" s="86"/>
      <c r="S578" s="15"/>
      <c r="T578" s="15"/>
      <c r="U578" s="15"/>
      <c r="V578" s="15"/>
      <c r="W578" s="15"/>
    </row>
    <row r="579" spans="1:23" x14ac:dyDescent="0.3">
      <c r="A579" s="7"/>
      <c r="B579" s="12">
        <v>540</v>
      </c>
      <c r="C579" s="83">
        <v>42909</v>
      </c>
      <c r="D579" s="205" t="s">
        <v>35</v>
      </c>
      <c r="E579" s="206"/>
      <c r="F579" s="130"/>
      <c r="G579" s="85"/>
      <c r="H579" s="86"/>
      <c r="I579" s="85"/>
      <c r="J579" s="87">
        <f t="shared" si="337"/>
        <v>0</v>
      </c>
      <c r="K579" s="86"/>
      <c r="L579" s="88"/>
      <c r="M579" s="86">
        <f t="shared" si="346"/>
        <v>0</v>
      </c>
      <c r="N579" s="86"/>
      <c r="O579" s="86"/>
      <c r="P579" s="86"/>
      <c r="Q579" s="86"/>
      <c r="R579" s="86"/>
      <c r="S579" s="15"/>
      <c r="T579" s="15"/>
      <c r="U579" s="15"/>
      <c r="V579" s="15"/>
      <c r="W579" s="15"/>
    </row>
    <row r="580" spans="1:23" x14ac:dyDescent="0.3">
      <c r="A580" s="7"/>
      <c r="B580" s="12">
        <v>541</v>
      </c>
      <c r="C580" s="83">
        <v>42910</v>
      </c>
      <c r="D580" s="89" t="s">
        <v>84</v>
      </c>
      <c r="E580" s="89">
        <v>0.71171296296296294</v>
      </c>
      <c r="F580" s="130"/>
      <c r="G580" s="85">
        <v>8</v>
      </c>
      <c r="H580" s="86">
        <f>IF(G580&gt;=9,1.5,0.5)</f>
        <v>0.5</v>
      </c>
      <c r="I580" s="85">
        <f t="shared" si="321"/>
        <v>7.5</v>
      </c>
      <c r="J580" s="87">
        <f t="shared" si="337"/>
        <v>0</v>
      </c>
      <c r="K580" s="86">
        <f t="shared" si="322"/>
        <v>0</v>
      </c>
      <c r="L580" s="88">
        <f t="shared" si="323"/>
        <v>0</v>
      </c>
      <c r="M580" s="86">
        <f t="shared" si="346"/>
        <v>0</v>
      </c>
      <c r="N580" s="86"/>
      <c r="O580" s="86"/>
      <c r="P580" s="86"/>
      <c r="Q580" s="86"/>
      <c r="R580" s="86"/>
      <c r="S580" s="15"/>
      <c r="T580" s="15"/>
      <c r="U580" s="15"/>
      <c r="V580" s="15"/>
      <c r="W580" s="15"/>
    </row>
    <row r="581" spans="1:23" x14ac:dyDescent="0.3">
      <c r="A581" s="7"/>
      <c r="B581" s="12">
        <v>542</v>
      </c>
      <c r="C581" s="83">
        <v>42911</v>
      </c>
      <c r="D581" s="205" t="s">
        <v>83</v>
      </c>
      <c r="E581" s="206"/>
      <c r="F581" s="130"/>
      <c r="G581" s="85"/>
      <c r="H581" s="86"/>
      <c r="I581" s="85"/>
      <c r="J581" s="87">
        <f t="shared" si="337"/>
        <v>0</v>
      </c>
      <c r="K581" s="86"/>
      <c r="L581" s="88"/>
      <c r="M581" s="86">
        <f t="shared" si="346"/>
        <v>0</v>
      </c>
      <c r="N581" s="86"/>
      <c r="O581" s="86"/>
      <c r="P581" s="86"/>
      <c r="Q581" s="86"/>
      <c r="R581" s="86"/>
      <c r="S581" s="15"/>
      <c r="T581" s="15"/>
      <c r="U581" s="15"/>
      <c r="V581" s="15"/>
      <c r="W581" s="15"/>
    </row>
    <row r="582" spans="1:23" x14ac:dyDescent="0.3">
      <c r="A582" s="7"/>
      <c r="B582" s="12">
        <v>543</v>
      </c>
      <c r="C582" s="83">
        <v>42912</v>
      </c>
      <c r="D582" s="205" t="s">
        <v>83</v>
      </c>
      <c r="E582" s="206"/>
      <c r="F582" s="130"/>
      <c r="G582" s="85"/>
      <c r="H582" s="86"/>
      <c r="I582" s="85"/>
      <c r="J582" s="87">
        <f t="shared" si="337"/>
        <v>0</v>
      </c>
      <c r="K582" s="86"/>
      <c r="L582" s="88"/>
      <c r="M582" s="86">
        <f t="shared" si="346"/>
        <v>0</v>
      </c>
      <c r="N582" s="86"/>
      <c r="O582" s="86"/>
      <c r="P582" s="86"/>
      <c r="Q582" s="86"/>
      <c r="R582" s="86"/>
      <c r="S582" s="15"/>
      <c r="T582" s="15"/>
      <c r="U582" s="15"/>
      <c r="V582" s="15"/>
      <c r="W582" s="15"/>
    </row>
    <row r="583" spans="1:23" x14ac:dyDescent="0.3">
      <c r="A583" s="7"/>
      <c r="B583" s="12">
        <v>544</v>
      </c>
      <c r="C583" s="83">
        <v>42913</v>
      </c>
      <c r="D583" s="89" t="s">
        <v>117</v>
      </c>
      <c r="E583" s="89" t="s">
        <v>110</v>
      </c>
      <c r="F583" s="130"/>
      <c r="G583" s="85">
        <v>12</v>
      </c>
      <c r="H583" s="86">
        <f>IF(G583&gt;=9,1.5,0.5)</f>
        <v>1.5</v>
      </c>
      <c r="I583" s="85">
        <f t="shared" si="321"/>
        <v>10.5</v>
      </c>
      <c r="J583" s="87">
        <f t="shared" si="337"/>
        <v>0.5</v>
      </c>
      <c r="K583" s="86">
        <f t="shared" si="322"/>
        <v>0.5</v>
      </c>
      <c r="L583" s="88">
        <f t="shared" si="323"/>
        <v>0</v>
      </c>
      <c r="M583" s="86">
        <f t="shared" si="346"/>
        <v>87</v>
      </c>
      <c r="N583" s="86"/>
      <c r="O583" s="86"/>
      <c r="P583" s="86"/>
      <c r="Q583" s="86"/>
      <c r="R583" s="86"/>
      <c r="S583" s="15"/>
      <c r="T583" s="15"/>
      <c r="U583" s="15"/>
      <c r="V583" s="15"/>
      <c r="W583" s="15" t="s">
        <v>110</v>
      </c>
    </row>
    <row r="584" spans="1:23" x14ac:dyDescent="0.3">
      <c r="A584" s="7"/>
      <c r="B584" s="12">
        <v>545</v>
      </c>
      <c r="C584" s="83">
        <v>42914</v>
      </c>
      <c r="D584" s="205" t="s">
        <v>35</v>
      </c>
      <c r="E584" s="206"/>
      <c r="F584" s="130"/>
      <c r="G584" s="85"/>
      <c r="H584" s="86"/>
      <c r="I584" s="85"/>
      <c r="J584" s="87">
        <f t="shared" si="337"/>
        <v>0</v>
      </c>
      <c r="K584" s="86"/>
      <c r="L584" s="88"/>
      <c r="M584" s="86">
        <f t="shared" si="346"/>
        <v>0</v>
      </c>
      <c r="N584" s="86"/>
      <c r="O584" s="86"/>
      <c r="P584" s="86"/>
      <c r="Q584" s="86"/>
      <c r="R584" s="86"/>
      <c r="S584" s="15"/>
      <c r="T584" s="15"/>
      <c r="U584" s="15"/>
      <c r="V584" s="15"/>
      <c r="W584" s="15"/>
    </row>
    <row r="585" spans="1:23" x14ac:dyDescent="0.3">
      <c r="A585" s="7"/>
      <c r="B585" s="12">
        <v>546</v>
      </c>
      <c r="C585" s="83">
        <v>42915</v>
      </c>
      <c r="D585" s="205" t="s">
        <v>35</v>
      </c>
      <c r="E585" s="206"/>
      <c r="F585" s="130"/>
      <c r="G585" s="85"/>
      <c r="H585" s="86"/>
      <c r="I585" s="85"/>
      <c r="J585" s="87">
        <f t="shared" si="337"/>
        <v>0</v>
      </c>
      <c r="K585" s="86"/>
      <c r="L585" s="88"/>
      <c r="M585" s="86">
        <f t="shared" si="346"/>
        <v>0</v>
      </c>
      <c r="N585" s="86"/>
      <c r="O585" s="86"/>
      <c r="P585" s="86"/>
      <c r="Q585" s="86"/>
      <c r="R585" s="86"/>
      <c r="S585" s="15"/>
      <c r="T585" s="15"/>
      <c r="U585" s="15"/>
      <c r="V585" s="15"/>
      <c r="W585" s="15"/>
    </row>
    <row r="586" spans="1:23" x14ac:dyDescent="0.3">
      <c r="A586" s="7"/>
      <c r="B586" s="12"/>
      <c r="C586" s="82" t="s">
        <v>336</v>
      </c>
      <c r="D586" s="18"/>
      <c r="E586" s="18"/>
      <c r="F586" s="19"/>
      <c r="G586" s="20">
        <f t="shared" ref="G586:V586" si="351">SUM(G558:G585)</f>
        <v>127</v>
      </c>
      <c r="H586" s="20">
        <f t="shared" si="351"/>
        <v>16</v>
      </c>
      <c r="I586" s="20">
        <f t="shared" si="351"/>
        <v>111</v>
      </c>
      <c r="J586" s="20">
        <f t="shared" si="351"/>
        <v>0.5</v>
      </c>
      <c r="K586" s="20">
        <f t="shared" si="351"/>
        <v>0.5</v>
      </c>
      <c r="L586" s="20">
        <f t="shared" si="351"/>
        <v>0</v>
      </c>
      <c r="M586" s="20">
        <f t="shared" si="351"/>
        <v>87</v>
      </c>
      <c r="N586" s="20"/>
      <c r="O586" s="20"/>
      <c r="P586" s="20"/>
      <c r="Q586" s="20">
        <f t="shared" si="351"/>
        <v>0</v>
      </c>
      <c r="R586" s="20">
        <f t="shared" si="351"/>
        <v>0</v>
      </c>
      <c r="S586" s="20">
        <f t="shared" si="351"/>
        <v>0</v>
      </c>
      <c r="T586" s="20">
        <f t="shared" si="351"/>
        <v>0</v>
      </c>
      <c r="U586" s="20">
        <f t="shared" si="351"/>
        <v>0</v>
      </c>
      <c r="V586" s="20">
        <f t="shared" si="351"/>
        <v>0</v>
      </c>
      <c r="W586" s="159" t="s">
        <v>306</v>
      </c>
    </row>
    <row r="587" spans="1:23" ht="32.4" x14ac:dyDescent="0.3">
      <c r="A587" s="7"/>
      <c r="B587" s="74"/>
      <c r="C587" s="110" t="s">
        <v>430</v>
      </c>
      <c r="D587" s="23"/>
      <c r="E587" s="24"/>
      <c r="F587" s="73"/>
      <c r="G587" s="20">
        <f>G586</f>
        <v>127</v>
      </c>
      <c r="H587" s="20">
        <f t="shared" ref="H587" si="352">H586</f>
        <v>16</v>
      </c>
      <c r="I587" s="20">
        <f t="shared" ref="I587" si="353">I586</f>
        <v>111</v>
      </c>
      <c r="J587" s="20">
        <f t="shared" ref="J587" si="354">J586</f>
        <v>0.5</v>
      </c>
      <c r="K587" s="20">
        <f t="shared" ref="K587" si="355">K586</f>
        <v>0.5</v>
      </c>
      <c r="L587" s="20">
        <f t="shared" ref="L587" si="356">L586</f>
        <v>0</v>
      </c>
      <c r="M587" s="20">
        <f t="shared" ref="M587" si="357">M586</f>
        <v>87</v>
      </c>
      <c r="N587" s="20"/>
      <c r="O587" s="20"/>
      <c r="P587" s="20"/>
      <c r="Q587" s="20">
        <f t="shared" ref="Q587" si="358">Q586</f>
        <v>0</v>
      </c>
      <c r="R587" s="20">
        <f t="shared" ref="R587" si="359">R586</f>
        <v>0</v>
      </c>
      <c r="S587" s="20">
        <f t="shared" ref="S587" si="360">S586</f>
        <v>0</v>
      </c>
      <c r="T587" s="20">
        <f t="shared" ref="T587" si="361">T586</f>
        <v>0</v>
      </c>
      <c r="U587" s="20">
        <f t="shared" ref="U587" si="362">U586</f>
        <v>0</v>
      </c>
      <c r="V587" s="20">
        <f t="shared" ref="V587" si="363">V586</f>
        <v>0</v>
      </c>
      <c r="W587" s="20"/>
    </row>
    <row r="588" spans="1:23" x14ac:dyDescent="0.3">
      <c r="A588" s="7"/>
      <c r="B588" s="12">
        <v>547</v>
      </c>
      <c r="C588" s="28">
        <v>42916</v>
      </c>
      <c r="D588" s="34">
        <v>0.46572916666666669</v>
      </c>
      <c r="E588" s="34" t="s">
        <v>84</v>
      </c>
      <c r="F588" s="64"/>
      <c r="G588" s="15">
        <v>10</v>
      </c>
      <c r="H588" s="37">
        <f t="shared" ref="H588:H651" si="364">IF(G588&gt;=9,1.5,0.5)</f>
        <v>1.5</v>
      </c>
      <c r="I588" s="15">
        <f t="shared" si="321"/>
        <v>8.5</v>
      </c>
      <c r="J588" s="109">
        <f t="shared" si="337"/>
        <v>0</v>
      </c>
      <c r="K588" s="37">
        <f t="shared" si="322"/>
        <v>0</v>
      </c>
      <c r="L588" s="16">
        <f t="shared" si="323"/>
        <v>0</v>
      </c>
      <c r="M588" s="37">
        <f t="shared" si="346"/>
        <v>0</v>
      </c>
      <c r="N588" s="37"/>
      <c r="O588" s="37"/>
      <c r="P588" s="37"/>
      <c r="Q588" s="37"/>
      <c r="R588" s="37"/>
      <c r="S588" s="15"/>
      <c r="T588" s="15"/>
      <c r="U588" s="15"/>
      <c r="V588" s="15"/>
      <c r="W588" s="15"/>
    </row>
    <row r="589" spans="1:23" x14ac:dyDescent="0.3">
      <c r="A589" s="25" t="s">
        <v>20</v>
      </c>
      <c r="B589" s="12">
        <v>548</v>
      </c>
      <c r="C589" s="28">
        <v>42917</v>
      </c>
      <c r="D589" s="34" t="s">
        <v>84</v>
      </c>
      <c r="E589" s="34" t="s">
        <v>84</v>
      </c>
      <c r="F589" s="64"/>
      <c r="G589" s="15">
        <v>10.5</v>
      </c>
      <c r="H589" s="37">
        <f t="shared" si="364"/>
        <v>1.5</v>
      </c>
      <c r="I589" s="15">
        <f t="shared" si="321"/>
        <v>9</v>
      </c>
      <c r="J589" s="109">
        <f t="shared" si="337"/>
        <v>0</v>
      </c>
      <c r="K589" s="37">
        <f t="shared" si="322"/>
        <v>0</v>
      </c>
      <c r="L589" s="16">
        <f t="shared" si="323"/>
        <v>0</v>
      </c>
      <c r="M589" s="37">
        <f>IF(K589="?",0,ROUND(132*4/3*K589+132*5/3*L589,0))</f>
        <v>0</v>
      </c>
      <c r="N589" s="37"/>
      <c r="O589" s="37"/>
      <c r="P589" s="37"/>
      <c r="Q589" s="37"/>
      <c r="R589" s="37"/>
      <c r="S589" s="37"/>
      <c r="T589" s="15"/>
      <c r="U589" s="15"/>
      <c r="V589" s="15"/>
      <c r="W589" s="15"/>
    </row>
    <row r="590" spans="1:23" x14ac:dyDescent="0.3">
      <c r="A590" s="7" t="s">
        <v>140</v>
      </c>
      <c r="B590" s="12">
        <v>549</v>
      </c>
      <c r="C590" s="28">
        <v>42918</v>
      </c>
      <c r="D590" s="34">
        <v>0.43435185185185188</v>
      </c>
      <c r="E590" s="34" t="s">
        <v>84</v>
      </c>
      <c r="F590" s="64"/>
      <c r="G590" s="15">
        <v>10</v>
      </c>
      <c r="H590" s="37">
        <f t="shared" si="364"/>
        <v>1.5</v>
      </c>
      <c r="I590" s="15">
        <f t="shared" si="321"/>
        <v>8.5</v>
      </c>
      <c r="J590" s="109">
        <f>IF(I590-8&lt;0,0,(I590-8))</f>
        <v>0.5</v>
      </c>
      <c r="K590" s="37">
        <f t="shared" si="322"/>
        <v>0.5</v>
      </c>
      <c r="L590" s="16">
        <f t="shared" si="323"/>
        <v>0</v>
      </c>
      <c r="M590" s="37">
        <f t="shared" ref="M590:M621" si="365">IF(K590="?",0,ROUND(132*4/3*K590+132*5/3*L590,0))</f>
        <v>88</v>
      </c>
      <c r="N590" s="37"/>
      <c r="O590" s="37"/>
      <c r="P590" s="37"/>
      <c r="Q590" s="37" t="s">
        <v>394</v>
      </c>
      <c r="R590" s="69">
        <f>IF(I590&gt;8,ROUND(2*4/3*132+6*5/3*132+(I590-8)*8/3*132,0),ROUND(2*4/3*132+(I590-2)*5/3*132,0))</f>
        <v>1848</v>
      </c>
      <c r="S590" s="15"/>
      <c r="T590" s="15"/>
      <c r="U590" s="15"/>
      <c r="V590" s="15"/>
      <c r="W590" s="15"/>
    </row>
    <row r="591" spans="1:23" x14ac:dyDescent="0.3">
      <c r="A591" s="7" t="s">
        <v>141</v>
      </c>
      <c r="B591" s="12">
        <v>550</v>
      </c>
      <c r="C591" s="28">
        <v>42919</v>
      </c>
      <c r="D591" s="34" t="s">
        <v>84</v>
      </c>
      <c r="E591" s="34">
        <v>0.79305555555555562</v>
      </c>
      <c r="F591" s="64"/>
      <c r="G591" s="15">
        <v>9</v>
      </c>
      <c r="H591" s="37">
        <f t="shared" si="364"/>
        <v>1.5</v>
      </c>
      <c r="I591" s="15">
        <f t="shared" ref="I591:I622" si="366">IF((G591="？"),"?",(G591-H591))</f>
        <v>7.5</v>
      </c>
      <c r="J591" s="109">
        <f t="shared" si="337"/>
        <v>0</v>
      </c>
      <c r="K591" s="37">
        <f t="shared" ref="K591:K622" si="367">IF(2&lt;J591,2,J591)</f>
        <v>0</v>
      </c>
      <c r="L591" s="16">
        <f t="shared" ref="L591:L622" si="368">J591-K591</f>
        <v>0</v>
      </c>
      <c r="M591" s="37">
        <f t="shared" si="365"/>
        <v>0</v>
      </c>
      <c r="N591" s="37"/>
      <c r="O591" s="37"/>
      <c r="P591" s="37"/>
      <c r="Q591" s="37"/>
      <c r="R591" s="37"/>
      <c r="S591" s="15"/>
      <c r="T591" s="15"/>
      <c r="U591" s="15"/>
      <c r="V591" s="15"/>
      <c r="W591" s="15"/>
    </row>
    <row r="592" spans="1:23" x14ac:dyDescent="0.3">
      <c r="A592" s="7" t="s">
        <v>285</v>
      </c>
      <c r="B592" s="12">
        <v>551</v>
      </c>
      <c r="C592" s="28">
        <v>42920</v>
      </c>
      <c r="D592" s="34" t="s">
        <v>84</v>
      </c>
      <c r="E592" s="34">
        <v>0.83630787037037047</v>
      </c>
      <c r="F592" s="64"/>
      <c r="G592" s="15">
        <v>9</v>
      </c>
      <c r="H592" s="37">
        <f t="shared" si="364"/>
        <v>1.5</v>
      </c>
      <c r="I592" s="15">
        <f t="shared" si="366"/>
        <v>7.5</v>
      </c>
      <c r="J592" s="109">
        <f t="shared" si="337"/>
        <v>0</v>
      </c>
      <c r="K592" s="37">
        <f t="shared" si="367"/>
        <v>0</v>
      </c>
      <c r="L592" s="16">
        <f t="shared" si="368"/>
        <v>0</v>
      </c>
      <c r="M592" s="37">
        <f t="shared" si="365"/>
        <v>0</v>
      </c>
      <c r="N592" s="37"/>
      <c r="O592" s="37"/>
      <c r="P592" s="37"/>
      <c r="Q592" s="37"/>
      <c r="R592" s="37"/>
      <c r="S592" s="15"/>
      <c r="T592" s="15"/>
      <c r="U592" s="15"/>
      <c r="V592" s="15"/>
      <c r="W592" s="15"/>
    </row>
    <row r="593" spans="1:23" x14ac:dyDescent="0.3">
      <c r="A593" s="7" t="s">
        <v>142</v>
      </c>
      <c r="B593" s="12">
        <v>552</v>
      </c>
      <c r="C593" s="28">
        <v>42921</v>
      </c>
      <c r="D593" s="196" t="s">
        <v>35</v>
      </c>
      <c r="E593" s="197"/>
      <c r="F593" s="64"/>
      <c r="G593" s="15"/>
      <c r="H593" s="37"/>
      <c r="I593" s="15"/>
      <c r="J593" s="109">
        <f t="shared" si="337"/>
        <v>0</v>
      </c>
      <c r="K593" s="37"/>
      <c r="L593" s="16"/>
      <c r="M593" s="37">
        <f t="shared" si="365"/>
        <v>0</v>
      </c>
      <c r="N593" s="37"/>
      <c r="O593" s="37"/>
      <c r="P593" s="37"/>
      <c r="Q593" s="37"/>
      <c r="R593" s="37"/>
      <c r="S593" s="15"/>
      <c r="T593" s="15"/>
      <c r="U593" s="15"/>
      <c r="V593" s="15"/>
      <c r="W593" s="15"/>
    </row>
    <row r="594" spans="1:23" x14ac:dyDescent="0.3">
      <c r="A594" s="211"/>
      <c r="B594" s="12">
        <v>553</v>
      </c>
      <c r="C594" s="28">
        <v>42922</v>
      </c>
      <c r="D594" s="34" t="s">
        <v>84</v>
      </c>
      <c r="E594" s="36">
        <v>0.81024305555555554</v>
      </c>
      <c r="F594" s="64"/>
      <c r="G594" s="15">
        <v>5</v>
      </c>
      <c r="H594" s="37">
        <f t="shared" si="364"/>
        <v>0.5</v>
      </c>
      <c r="I594" s="15">
        <f t="shared" si="366"/>
        <v>4.5</v>
      </c>
      <c r="J594" s="109">
        <f t="shared" si="337"/>
        <v>0</v>
      </c>
      <c r="K594" s="37">
        <f t="shared" si="367"/>
        <v>0</v>
      </c>
      <c r="L594" s="16">
        <f t="shared" si="368"/>
        <v>0</v>
      </c>
      <c r="M594" s="37">
        <f t="shared" si="365"/>
        <v>0</v>
      </c>
      <c r="N594" s="37"/>
      <c r="O594" s="37"/>
      <c r="P594" s="37"/>
      <c r="Q594" s="37"/>
      <c r="R594" s="37"/>
      <c r="S594" s="15"/>
      <c r="T594" s="15"/>
      <c r="U594" s="15"/>
      <c r="V594" s="15"/>
      <c r="W594" s="15"/>
    </row>
    <row r="595" spans="1:23" x14ac:dyDescent="0.3">
      <c r="A595" s="211"/>
      <c r="B595" s="12">
        <v>554</v>
      </c>
      <c r="C595" s="28">
        <v>42923</v>
      </c>
      <c r="D595" s="196" t="s">
        <v>35</v>
      </c>
      <c r="E595" s="197"/>
      <c r="F595" s="64"/>
      <c r="G595" s="15"/>
      <c r="H595" s="37"/>
      <c r="I595" s="15"/>
      <c r="J595" s="109">
        <f t="shared" si="337"/>
        <v>0</v>
      </c>
      <c r="K595" s="37"/>
      <c r="L595" s="16"/>
      <c r="M595" s="37">
        <f t="shared" si="365"/>
        <v>0</v>
      </c>
      <c r="N595" s="37"/>
      <c r="O595" s="37"/>
      <c r="P595" s="37"/>
      <c r="Q595" s="37"/>
      <c r="R595" s="37"/>
      <c r="S595" s="15"/>
      <c r="T595" s="15"/>
      <c r="U595" s="15"/>
      <c r="V595" s="15"/>
      <c r="W595" s="15"/>
    </row>
    <row r="596" spans="1:23" x14ac:dyDescent="0.3">
      <c r="A596" s="211"/>
      <c r="B596" s="12">
        <v>555</v>
      </c>
      <c r="C596" s="28">
        <v>42924</v>
      </c>
      <c r="D596" s="34" t="s">
        <v>84</v>
      </c>
      <c r="E596" s="36">
        <v>0.91653935185185187</v>
      </c>
      <c r="F596" s="64"/>
      <c r="G596" s="15">
        <v>9</v>
      </c>
      <c r="H596" s="37">
        <f t="shared" si="364"/>
        <v>1.5</v>
      </c>
      <c r="I596" s="15">
        <f t="shared" si="366"/>
        <v>7.5</v>
      </c>
      <c r="J596" s="109">
        <f t="shared" si="337"/>
        <v>0</v>
      </c>
      <c r="K596" s="37">
        <f t="shared" si="367"/>
        <v>0</v>
      </c>
      <c r="L596" s="16">
        <f t="shared" si="368"/>
        <v>0</v>
      </c>
      <c r="M596" s="37">
        <f t="shared" si="365"/>
        <v>0</v>
      </c>
      <c r="N596" s="37"/>
      <c r="O596" s="37"/>
      <c r="P596" s="37"/>
      <c r="Q596" s="37"/>
      <c r="R596" s="37"/>
      <c r="S596" s="15"/>
      <c r="T596" s="15"/>
      <c r="U596" s="15"/>
      <c r="V596" s="15"/>
      <c r="W596" s="15"/>
    </row>
    <row r="597" spans="1:23" x14ac:dyDescent="0.3">
      <c r="A597" s="7"/>
      <c r="B597" s="12">
        <v>556</v>
      </c>
      <c r="C597" s="28">
        <v>42925</v>
      </c>
      <c r="D597" s="34" t="s">
        <v>84</v>
      </c>
      <c r="E597" s="36">
        <v>0.87880787037037045</v>
      </c>
      <c r="F597" s="64"/>
      <c r="G597" s="15">
        <v>10</v>
      </c>
      <c r="H597" s="37">
        <f t="shared" si="364"/>
        <v>1.5</v>
      </c>
      <c r="I597" s="15">
        <f t="shared" si="366"/>
        <v>8.5</v>
      </c>
      <c r="J597" s="109">
        <f t="shared" si="337"/>
        <v>0</v>
      </c>
      <c r="K597" s="37">
        <f t="shared" si="367"/>
        <v>0</v>
      </c>
      <c r="L597" s="16">
        <f t="shared" si="368"/>
        <v>0</v>
      </c>
      <c r="M597" s="37">
        <f t="shared" si="365"/>
        <v>0</v>
      </c>
      <c r="N597" s="37"/>
      <c r="O597" s="37"/>
      <c r="P597" s="37"/>
      <c r="Q597" s="37"/>
      <c r="R597" s="37"/>
      <c r="S597" s="15"/>
      <c r="T597" s="15"/>
      <c r="U597" s="15"/>
      <c r="V597" s="15"/>
      <c r="W597" s="15"/>
    </row>
    <row r="598" spans="1:23" x14ac:dyDescent="0.3">
      <c r="A598" s="7"/>
      <c r="B598" s="12">
        <v>557</v>
      </c>
      <c r="C598" s="28">
        <v>42926</v>
      </c>
      <c r="D598" s="36">
        <v>0.45548611111111109</v>
      </c>
      <c r="E598" s="36">
        <v>0.8960069444444444</v>
      </c>
      <c r="F598" s="64">
        <f t="shared" si="349"/>
        <v>0.44052083333333331</v>
      </c>
      <c r="G598" s="15">
        <v>10.5</v>
      </c>
      <c r="H598" s="37">
        <f t="shared" si="364"/>
        <v>1.5</v>
      </c>
      <c r="I598" s="15">
        <f t="shared" si="366"/>
        <v>9</v>
      </c>
      <c r="J598" s="109">
        <f>IF(I598-8&lt;0,0,(I598-8))</f>
        <v>1</v>
      </c>
      <c r="K598" s="37">
        <f t="shared" si="367"/>
        <v>1</v>
      </c>
      <c r="L598" s="16">
        <f t="shared" si="368"/>
        <v>0</v>
      </c>
      <c r="M598" s="37">
        <f t="shared" si="365"/>
        <v>176</v>
      </c>
      <c r="N598" s="37"/>
      <c r="O598" s="37"/>
      <c r="P598" s="37"/>
      <c r="Q598" s="37" t="s">
        <v>394</v>
      </c>
      <c r="R598" s="69">
        <f>IF(I598&gt;8,ROUND(2*4/3*132+6*5/3*132+(I598-8)*8/3*132,0),ROUND(2*4/3*132+(I598-2)*5/3*132,0))</f>
        <v>2024</v>
      </c>
      <c r="S598" s="15"/>
      <c r="T598" s="15"/>
      <c r="U598" s="15"/>
      <c r="V598" s="15"/>
      <c r="W598" s="15"/>
    </row>
    <row r="599" spans="1:23" x14ac:dyDescent="0.3">
      <c r="A599" s="7"/>
      <c r="B599" s="12">
        <v>558</v>
      </c>
      <c r="C599" s="28">
        <v>42927</v>
      </c>
      <c r="D599" s="34" t="s">
        <v>84</v>
      </c>
      <c r="E599" s="36">
        <v>0.87277777777777776</v>
      </c>
      <c r="F599" s="64"/>
      <c r="G599" s="15">
        <v>7</v>
      </c>
      <c r="H599" s="37">
        <f t="shared" si="364"/>
        <v>0.5</v>
      </c>
      <c r="I599" s="15">
        <f t="shared" si="366"/>
        <v>6.5</v>
      </c>
      <c r="J599" s="109">
        <f t="shared" si="337"/>
        <v>0</v>
      </c>
      <c r="K599" s="37">
        <f t="shared" si="367"/>
        <v>0</v>
      </c>
      <c r="L599" s="16">
        <f t="shared" si="368"/>
        <v>0</v>
      </c>
      <c r="M599" s="37">
        <f t="shared" si="365"/>
        <v>0</v>
      </c>
      <c r="N599" s="37"/>
      <c r="O599" s="37"/>
      <c r="P599" s="37"/>
      <c r="Q599" s="37"/>
      <c r="R599" s="37"/>
      <c r="S599" s="15"/>
      <c r="T599" s="15"/>
      <c r="U599" s="15"/>
      <c r="V599" s="15"/>
      <c r="W599" s="15"/>
    </row>
    <row r="600" spans="1:23" x14ac:dyDescent="0.3">
      <c r="A600" s="7"/>
      <c r="B600" s="12">
        <v>559</v>
      </c>
      <c r="C600" s="28">
        <v>42928</v>
      </c>
      <c r="D600" s="196" t="s">
        <v>35</v>
      </c>
      <c r="E600" s="197"/>
      <c r="F600" s="64"/>
      <c r="G600" s="15"/>
      <c r="H600" s="37"/>
      <c r="I600" s="15"/>
      <c r="J600" s="109">
        <f t="shared" si="337"/>
        <v>0</v>
      </c>
      <c r="K600" s="37"/>
      <c r="L600" s="16"/>
      <c r="M600" s="37">
        <f t="shared" si="365"/>
        <v>0</v>
      </c>
      <c r="N600" s="37"/>
      <c r="O600" s="37"/>
      <c r="P600" s="37"/>
      <c r="Q600" s="37"/>
      <c r="R600" s="37"/>
      <c r="S600" s="15"/>
      <c r="T600" s="15"/>
      <c r="U600" s="15"/>
      <c r="V600" s="15"/>
      <c r="W600" s="15"/>
    </row>
    <row r="601" spans="1:23" x14ac:dyDescent="0.3">
      <c r="A601" s="7"/>
      <c r="B601" s="12">
        <v>560</v>
      </c>
      <c r="C601" s="28">
        <v>42929</v>
      </c>
      <c r="D601" s="36">
        <v>0.50980324074074079</v>
      </c>
      <c r="E601" s="34" t="s">
        <v>84</v>
      </c>
      <c r="F601" s="64"/>
      <c r="G601" s="15">
        <v>6</v>
      </c>
      <c r="H601" s="37">
        <f t="shared" si="364"/>
        <v>0.5</v>
      </c>
      <c r="I601" s="15">
        <f t="shared" si="366"/>
        <v>5.5</v>
      </c>
      <c r="J601" s="109">
        <f t="shared" si="337"/>
        <v>0</v>
      </c>
      <c r="K601" s="37">
        <f t="shared" si="367"/>
        <v>0</v>
      </c>
      <c r="L601" s="16">
        <f t="shared" si="368"/>
        <v>0</v>
      </c>
      <c r="M601" s="37">
        <f t="shared" si="365"/>
        <v>0</v>
      </c>
      <c r="N601" s="37"/>
      <c r="O601" s="37"/>
      <c r="P601" s="37"/>
      <c r="Q601" s="37"/>
      <c r="R601" s="37"/>
      <c r="S601" s="15"/>
      <c r="T601" s="15"/>
      <c r="U601" s="15"/>
      <c r="V601" s="15"/>
      <c r="W601" s="15"/>
    </row>
    <row r="602" spans="1:23" x14ac:dyDescent="0.3">
      <c r="A602" s="7"/>
      <c r="B602" s="12">
        <v>561</v>
      </c>
      <c r="C602" s="28">
        <v>42930</v>
      </c>
      <c r="D602" s="196" t="s">
        <v>35</v>
      </c>
      <c r="E602" s="197"/>
      <c r="F602" s="64"/>
      <c r="G602" s="15"/>
      <c r="H602" s="37"/>
      <c r="I602" s="15"/>
      <c r="J602" s="109">
        <f t="shared" si="337"/>
        <v>0</v>
      </c>
      <c r="K602" s="37"/>
      <c r="L602" s="16"/>
      <c r="M602" s="37">
        <f t="shared" si="365"/>
        <v>0</v>
      </c>
      <c r="N602" s="37"/>
      <c r="O602" s="37"/>
      <c r="P602" s="37"/>
      <c r="Q602" s="37"/>
      <c r="R602" s="37"/>
      <c r="S602" s="15"/>
      <c r="T602" s="15"/>
      <c r="U602" s="15"/>
      <c r="V602" s="15"/>
      <c r="W602" s="15"/>
    </row>
    <row r="603" spans="1:23" x14ac:dyDescent="0.3">
      <c r="A603" s="7"/>
      <c r="B603" s="12">
        <v>562</v>
      </c>
      <c r="C603" s="28">
        <v>42931</v>
      </c>
      <c r="D603" s="34" t="s">
        <v>148</v>
      </c>
      <c r="E603" s="34" t="s">
        <v>84</v>
      </c>
      <c r="F603" s="64"/>
      <c r="G603" s="15">
        <v>6</v>
      </c>
      <c r="H603" s="37">
        <f t="shared" si="364"/>
        <v>0.5</v>
      </c>
      <c r="I603" s="15">
        <f t="shared" si="366"/>
        <v>5.5</v>
      </c>
      <c r="J603" s="109">
        <f t="shared" si="337"/>
        <v>0</v>
      </c>
      <c r="K603" s="37">
        <f t="shared" si="367"/>
        <v>0</v>
      </c>
      <c r="L603" s="16">
        <f t="shared" si="368"/>
        <v>0</v>
      </c>
      <c r="M603" s="37">
        <f t="shared" si="365"/>
        <v>0</v>
      </c>
      <c r="N603" s="37"/>
      <c r="O603" s="37"/>
      <c r="P603" s="37"/>
      <c r="Q603" s="37"/>
      <c r="R603" s="37"/>
      <c r="S603" s="15"/>
      <c r="T603" s="15"/>
      <c r="U603" s="15"/>
      <c r="V603" s="15"/>
      <c r="W603" s="15"/>
    </row>
    <row r="604" spans="1:23" x14ac:dyDescent="0.3">
      <c r="A604" s="7"/>
      <c r="B604" s="12">
        <v>563</v>
      </c>
      <c r="C604" s="28">
        <v>42932</v>
      </c>
      <c r="D604" s="36">
        <v>0.46777777777777779</v>
      </c>
      <c r="E604" s="34" t="s">
        <v>84</v>
      </c>
      <c r="F604" s="64"/>
      <c r="G604" s="15">
        <v>10</v>
      </c>
      <c r="H604" s="37">
        <f t="shared" si="364"/>
        <v>1.5</v>
      </c>
      <c r="I604" s="15">
        <f t="shared" si="366"/>
        <v>8.5</v>
      </c>
      <c r="J604" s="109">
        <f t="shared" si="337"/>
        <v>0</v>
      </c>
      <c r="K604" s="37">
        <f t="shared" si="367"/>
        <v>0</v>
      </c>
      <c r="L604" s="16">
        <f t="shared" si="368"/>
        <v>0</v>
      </c>
      <c r="M604" s="37">
        <f t="shared" si="365"/>
        <v>0</v>
      </c>
      <c r="N604" s="37"/>
      <c r="O604" s="37"/>
      <c r="P604" s="37"/>
      <c r="Q604" s="37"/>
      <c r="R604" s="37"/>
      <c r="S604" s="15"/>
      <c r="T604" s="15"/>
      <c r="U604" s="15"/>
      <c r="V604" s="15"/>
      <c r="W604" s="15"/>
    </row>
    <row r="605" spans="1:23" x14ac:dyDescent="0.3">
      <c r="A605" s="7"/>
      <c r="B605" s="12">
        <v>564</v>
      </c>
      <c r="C605" s="28">
        <v>42933</v>
      </c>
      <c r="D605" s="196" t="s">
        <v>35</v>
      </c>
      <c r="E605" s="197"/>
      <c r="F605" s="64"/>
      <c r="G605" s="15"/>
      <c r="H605" s="37"/>
      <c r="I605" s="15"/>
      <c r="J605" s="109">
        <f t="shared" si="337"/>
        <v>0</v>
      </c>
      <c r="K605" s="37"/>
      <c r="L605" s="16"/>
      <c r="M605" s="37">
        <f t="shared" si="365"/>
        <v>0</v>
      </c>
      <c r="N605" s="37"/>
      <c r="O605" s="37"/>
      <c r="P605" s="37"/>
      <c r="Q605" s="37"/>
      <c r="R605" s="37"/>
      <c r="S605" s="15"/>
      <c r="T605" s="15"/>
      <c r="U605" s="15"/>
      <c r="V605" s="15"/>
      <c r="W605" s="15"/>
    </row>
    <row r="606" spans="1:23" x14ac:dyDescent="0.3">
      <c r="A606" s="7"/>
      <c r="B606" s="12">
        <v>565</v>
      </c>
      <c r="C606" s="28">
        <v>42934</v>
      </c>
      <c r="D606" s="34" t="s">
        <v>84</v>
      </c>
      <c r="E606" s="34" t="s">
        <v>84</v>
      </c>
      <c r="F606" s="64"/>
      <c r="G606" s="15">
        <v>7</v>
      </c>
      <c r="H606" s="37">
        <f t="shared" si="364"/>
        <v>0.5</v>
      </c>
      <c r="I606" s="15">
        <f t="shared" si="366"/>
        <v>6.5</v>
      </c>
      <c r="J606" s="109">
        <f t="shared" si="337"/>
        <v>0</v>
      </c>
      <c r="K606" s="37">
        <f t="shared" si="367"/>
        <v>0</v>
      </c>
      <c r="L606" s="16">
        <f t="shared" si="368"/>
        <v>0</v>
      </c>
      <c r="M606" s="37">
        <f t="shared" si="365"/>
        <v>0</v>
      </c>
      <c r="N606" s="37"/>
      <c r="O606" s="37"/>
      <c r="P606" s="37"/>
      <c r="Q606" s="37"/>
      <c r="R606" s="37"/>
      <c r="S606" s="15"/>
      <c r="T606" s="15"/>
      <c r="U606" s="15"/>
      <c r="V606" s="15"/>
      <c r="W606" s="15"/>
    </row>
    <row r="607" spans="1:23" x14ac:dyDescent="0.3">
      <c r="A607" s="7"/>
      <c r="B607" s="12">
        <v>566</v>
      </c>
      <c r="C607" s="28">
        <v>42935</v>
      </c>
      <c r="D607" s="38" t="s">
        <v>117</v>
      </c>
      <c r="E607" s="38" t="s">
        <v>110</v>
      </c>
      <c r="F607" s="64"/>
      <c r="G607" s="15">
        <v>8</v>
      </c>
      <c r="H607" s="37">
        <f t="shared" si="364"/>
        <v>0.5</v>
      </c>
      <c r="I607" s="15">
        <f t="shared" si="366"/>
        <v>7.5</v>
      </c>
      <c r="J607" s="109">
        <f t="shared" si="337"/>
        <v>0</v>
      </c>
      <c r="K607" s="37">
        <f t="shared" si="367"/>
        <v>0</v>
      </c>
      <c r="L607" s="16">
        <f t="shared" si="368"/>
        <v>0</v>
      </c>
      <c r="M607" s="37">
        <f t="shared" si="365"/>
        <v>0</v>
      </c>
      <c r="N607" s="37"/>
      <c r="O607" s="37"/>
      <c r="P607" s="37"/>
      <c r="Q607" s="37"/>
      <c r="R607" s="37"/>
      <c r="S607" s="15"/>
      <c r="T607" s="15"/>
      <c r="U607" s="15"/>
      <c r="V607" s="15"/>
      <c r="W607" s="15" t="s">
        <v>117</v>
      </c>
    </row>
    <row r="608" spans="1:23" x14ac:dyDescent="0.3">
      <c r="A608" s="7"/>
      <c r="B608" s="12">
        <v>567</v>
      </c>
      <c r="C608" s="28">
        <v>42936</v>
      </c>
      <c r="D608" s="38" t="s">
        <v>117</v>
      </c>
      <c r="E608" s="38" t="s">
        <v>110</v>
      </c>
      <c r="F608" s="64"/>
      <c r="G608" s="15">
        <v>8</v>
      </c>
      <c r="H608" s="37">
        <f t="shared" si="364"/>
        <v>0.5</v>
      </c>
      <c r="I608" s="15">
        <f t="shared" si="366"/>
        <v>7.5</v>
      </c>
      <c r="J608" s="109">
        <f t="shared" si="337"/>
        <v>0</v>
      </c>
      <c r="K608" s="37">
        <f t="shared" si="367"/>
        <v>0</v>
      </c>
      <c r="L608" s="16">
        <f t="shared" si="368"/>
        <v>0</v>
      </c>
      <c r="M608" s="37">
        <f t="shared" si="365"/>
        <v>0</v>
      </c>
      <c r="N608" s="37"/>
      <c r="O608" s="37"/>
      <c r="P608" s="37"/>
      <c r="Q608" s="37"/>
      <c r="R608" s="37"/>
      <c r="S608" s="15"/>
      <c r="T608" s="15"/>
      <c r="U608" s="15"/>
      <c r="V608" s="15"/>
      <c r="W608" s="15" t="s">
        <v>117</v>
      </c>
    </row>
    <row r="609" spans="1:23" x14ac:dyDescent="0.3">
      <c r="A609" s="7"/>
      <c r="B609" s="12">
        <v>568</v>
      </c>
      <c r="C609" s="28">
        <v>42937</v>
      </c>
      <c r="D609" s="38" t="s">
        <v>117</v>
      </c>
      <c r="E609" s="38" t="s">
        <v>110</v>
      </c>
      <c r="F609" s="64"/>
      <c r="G609" s="15">
        <v>12</v>
      </c>
      <c r="H609" s="37">
        <f t="shared" si="364"/>
        <v>1.5</v>
      </c>
      <c r="I609" s="15">
        <f t="shared" si="366"/>
        <v>10.5</v>
      </c>
      <c r="J609" s="109">
        <f t="shared" si="337"/>
        <v>0.5</v>
      </c>
      <c r="K609" s="37">
        <f t="shared" si="367"/>
        <v>0.5</v>
      </c>
      <c r="L609" s="16">
        <f t="shared" si="368"/>
        <v>0</v>
      </c>
      <c r="M609" s="37">
        <f t="shared" si="365"/>
        <v>88</v>
      </c>
      <c r="N609" s="37"/>
      <c r="O609" s="37"/>
      <c r="P609" s="37"/>
      <c r="Q609" s="37"/>
      <c r="R609" s="37"/>
      <c r="S609" s="15"/>
      <c r="T609" s="15"/>
      <c r="U609" s="15"/>
      <c r="V609" s="15"/>
      <c r="W609" s="15" t="s">
        <v>117</v>
      </c>
    </row>
    <row r="610" spans="1:23" x14ac:dyDescent="0.3">
      <c r="A610" s="7"/>
      <c r="B610" s="12">
        <v>569</v>
      </c>
      <c r="C610" s="28">
        <v>42938</v>
      </c>
      <c r="D610" s="196" t="s">
        <v>35</v>
      </c>
      <c r="E610" s="197"/>
      <c r="F610" s="64"/>
      <c r="G610" s="15"/>
      <c r="H610" s="37"/>
      <c r="I610" s="15"/>
      <c r="J610" s="109">
        <f t="shared" si="337"/>
        <v>0</v>
      </c>
      <c r="K610" s="37"/>
      <c r="L610" s="16"/>
      <c r="M610" s="37">
        <f t="shared" si="365"/>
        <v>0</v>
      </c>
      <c r="N610" s="37"/>
      <c r="O610" s="37"/>
      <c r="P610" s="37"/>
      <c r="Q610" s="37"/>
      <c r="R610" s="37"/>
      <c r="S610" s="15"/>
      <c r="T610" s="15"/>
      <c r="U610" s="15"/>
      <c r="V610" s="15"/>
      <c r="W610" s="15"/>
    </row>
    <row r="611" spans="1:23" x14ac:dyDescent="0.3">
      <c r="A611" s="7"/>
      <c r="B611" s="12">
        <v>570</v>
      </c>
      <c r="C611" s="28">
        <v>42939</v>
      </c>
      <c r="D611" s="36">
        <v>0.4689814814814815</v>
      </c>
      <c r="E611" s="36">
        <v>0.87885416666666671</v>
      </c>
      <c r="F611" s="64">
        <f t="shared" si="349"/>
        <v>0.40987268518518521</v>
      </c>
      <c r="G611" s="15">
        <v>10</v>
      </c>
      <c r="H611" s="37">
        <f t="shared" si="364"/>
        <v>1.5</v>
      </c>
      <c r="I611" s="15">
        <f t="shared" si="366"/>
        <v>8.5</v>
      </c>
      <c r="J611" s="109">
        <f t="shared" si="337"/>
        <v>0</v>
      </c>
      <c r="K611" s="37">
        <f t="shared" si="367"/>
        <v>0</v>
      </c>
      <c r="L611" s="16">
        <f t="shared" si="368"/>
        <v>0</v>
      </c>
      <c r="M611" s="37">
        <f t="shared" si="365"/>
        <v>0</v>
      </c>
      <c r="N611" s="37"/>
      <c r="O611" s="37"/>
      <c r="P611" s="37"/>
      <c r="Q611" s="37"/>
      <c r="R611" s="37"/>
      <c r="S611" s="15"/>
      <c r="T611" s="15"/>
      <c r="U611" s="15"/>
      <c r="V611" s="15"/>
      <c r="W611" s="15"/>
    </row>
    <row r="612" spans="1:23" x14ac:dyDescent="0.3">
      <c r="A612" s="7"/>
      <c r="B612" s="12">
        <v>571</v>
      </c>
      <c r="C612" s="28">
        <v>42940</v>
      </c>
      <c r="D612" s="36">
        <v>0.50103009259259257</v>
      </c>
      <c r="E612" s="36">
        <v>0.88326388888888896</v>
      </c>
      <c r="F612" s="64">
        <f t="shared" si="349"/>
        <v>0.38223379629629639</v>
      </c>
      <c r="G612" s="15">
        <v>9</v>
      </c>
      <c r="H612" s="37">
        <f t="shared" si="364"/>
        <v>1.5</v>
      </c>
      <c r="I612" s="15">
        <f t="shared" si="366"/>
        <v>7.5</v>
      </c>
      <c r="J612" s="109">
        <f t="shared" si="337"/>
        <v>0</v>
      </c>
      <c r="K612" s="37">
        <f t="shared" si="367"/>
        <v>0</v>
      </c>
      <c r="L612" s="16">
        <f t="shared" si="368"/>
        <v>0</v>
      </c>
      <c r="M612" s="37">
        <f t="shared" si="365"/>
        <v>0</v>
      </c>
      <c r="N612" s="37"/>
      <c r="O612" s="37"/>
      <c r="P612" s="37"/>
      <c r="Q612" s="37"/>
      <c r="R612" s="37"/>
      <c r="S612" s="15"/>
      <c r="T612" s="15"/>
      <c r="U612" s="15"/>
      <c r="V612" s="15"/>
      <c r="W612" s="15"/>
    </row>
    <row r="613" spans="1:23" x14ac:dyDescent="0.3">
      <c r="A613" s="7"/>
      <c r="B613" s="12">
        <v>572</v>
      </c>
      <c r="C613" s="28">
        <v>42941</v>
      </c>
      <c r="D613" s="36">
        <v>0.49974537037037042</v>
      </c>
      <c r="E613" s="34" t="s">
        <v>84</v>
      </c>
      <c r="F613" s="64"/>
      <c r="G613" s="15">
        <v>7</v>
      </c>
      <c r="H613" s="37">
        <f t="shared" si="364"/>
        <v>0.5</v>
      </c>
      <c r="I613" s="15">
        <f t="shared" si="366"/>
        <v>6.5</v>
      </c>
      <c r="J613" s="109">
        <f t="shared" si="337"/>
        <v>0</v>
      </c>
      <c r="K613" s="37">
        <f t="shared" si="367"/>
        <v>0</v>
      </c>
      <c r="L613" s="16">
        <f t="shared" si="368"/>
        <v>0</v>
      </c>
      <c r="M613" s="37">
        <f t="shared" si="365"/>
        <v>0</v>
      </c>
      <c r="N613" s="37"/>
      <c r="O613" s="37"/>
      <c r="P613" s="37"/>
      <c r="Q613" s="37"/>
      <c r="R613" s="37"/>
      <c r="S613" s="15"/>
      <c r="T613" s="15"/>
      <c r="U613" s="15"/>
      <c r="V613" s="15"/>
      <c r="W613" s="15"/>
    </row>
    <row r="614" spans="1:23" x14ac:dyDescent="0.3">
      <c r="A614" s="7"/>
      <c r="B614" s="12">
        <v>573</v>
      </c>
      <c r="C614" s="28">
        <v>42942</v>
      </c>
      <c r="D614" s="34" t="s">
        <v>84</v>
      </c>
      <c r="E614" s="34" t="s">
        <v>84</v>
      </c>
      <c r="F614" s="64"/>
      <c r="G614" s="15">
        <v>8.5</v>
      </c>
      <c r="H614" s="37">
        <f t="shared" si="364"/>
        <v>0.5</v>
      </c>
      <c r="I614" s="15">
        <f t="shared" si="366"/>
        <v>8</v>
      </c>
      <c r="J614" s="109">
        <f t="shared" si="337"/>
        <v>0</v>
      </c>
      <c r="K614" s="37">
        <f t="shared" si="367"/>
        <v>0</v>
      </c>
      <c r="L614" s="16">
        <f t="shared" si="368"/>
        <v>0</v>
      </c>
      <c r="M614" s="37">
        <f t="shared" si="365"/>
        <v>0</v>
      </c>
      <c r="N614" s="37"/>
      <c r="O614" s="37"/>
      <c r="P614" s="37"/>
      <c r="Q614" s="37"/>
      <c r="R614" s="37"/>
      <c r="S614" s="15"/>
      <c r="T614" s="15"/>
      <c r="U614" s="15"/>
      <c r="V614" s="15"/>
      <c r="W614" s="15"/>
    </row>
    <row r="615" spans="1:23" x14ac:dyDescent="0.3">
      <c r="A615" s="7"/>
      <c r="B615" s="12">
        <v>574</v>
      </c>
      <c r="C615" s="28">
        <v>42943</v>
      </c>
      <c r="D615" s="34" t="s">
        <v>84</v>
      </c>
      <c r="E615" s="34" t="s">
        <v>84</v>
      </c>
      <c r="F615" s="64"/>
      <c r="G615" s="15">
        <v>2.5</v>
      </c>
      <c r="H615" s="37">
        <v>0</v>
      </c>
      <c r="I615" s="15">
        <f t="shared" si="366"/>
        <v>2.5</v>
      </c>
      <c r="J615" s="109">
        <f t="shared" ref="J615:J681" si="369">IF(I615-10&lt;0,0,(I615-10))</f>
        <v>0</v>
      </c>
      <c r="K615" s="37">
        <f t="shared" si="367"/>
        <v>0</v>
      </c>
      <c r="L615" s="16">
        <f t="shared" si="368"/>
        <v>0</v>
      </c>
      <c r="M615" s="37">
        <f t="shared" si="365"/>
        <v>0</v>
      </c>
      <c r="N615" s="37"/>
      <c r="O615" s="37"/>
      <c r="P615" s="37"/>
      <c r="Q615" s="37"/>
      <c r="R615" s="37"/>
      <c r="S615" s="15"/>
      <c r="T615" s="15"/>
      <c r="U615" s="15"/>
      <c r="V615" s="15"/>
      <c r="W615" s="15"/>
    </row>
    <row r="616" spans="1:23" x14ac:dyDescent="0.3">
      <c r="A616" s="7"/>
      <c r="B616" s="12"/>
      <c r="C616" s="82" t="s">
        <v>335</v>
      </c>
      <c r="D616" s="18"/>
      <c r="E616" s="18"/>
      <c r="F616" s="19"/>
      <c r="G616" s="20">
        <f t="shared" ref="G616:V616" si="370">SUM(G588:G615)</f>
        <v>184</v>
      </c>
      <c r="H616" s="20">
        <f t="shared" si="370"/>
        <v>22.5</v>
      </c>
      <c r="I616" s="20">
        <f t="shared" si="370"/>
        <v>161.5</v>
      </c>
      <c r="J616" s="20">
        <f t="shared" si="370"/>
        <v>2</v>
      </c>
      <c r="K616" s="20">
        <f t="shared" si="370"/>
        <v>2</v>
      </c>
      <c r="L616" s="20">
        <f t="shared" si="370"/>
        <v>0</v>
      </c>
      <c r="M616" s="20">
        <f t="shared" si="370"/>
        <v>352</v>
      </c>
      <c r="N616" s="20"/>
      <c r="O616" s="20"/>
      <c r="P616" s="20"/>
      <c r="Q616" s="20">
        <v>2</v>
      </c>
      <c r="R616" s="20">
        <f t="shared" si="370"/>
        <v>3872</v>
      </c>
      <c r="S616" s="20">
        <f t="shared" si="370"/>
        <v>0</v>
      </c>
      <c r="T616" s="20">
        <f t="shared" si="370"/>
        <v>0</v>
      </c>
      <c r="U616" s="20">
        <f t="shared" si="370"/>
        <v>0</v>
      </c>
      <c r="V616" s="20">
        <f t="shared" si="370"/>
        <v>0</v>
      </c>
      <c r="W616" s="159" t="s">
        <v>302</v>
      </c>
    </row>
    <row r="617" spans="1:23" ht="32.4" x14ac:dyDescent="0.3">
      <c r="A617" s="7"/>
      <c r="B617" s="74"/>
      <c r="C617" s="110" t="s">
        <v>430</v>
      </c>
      <c r="D617" s="23"/>
      <c r="E617" s="24"/>
      <c r="F617" s="73"/>
      <c r="G617" s="20">
        <f>G616-G598-G590</f>
        <v>163.5</v>
      </c>
      <c r="H617" s="20">
        <f t="shared" ref="H617:M617" si="371">H616-H598-H590</f>
        <v>19.5</v>
      </c>
      <c r="I617" s="20">
        <f t="shared" si="371"/>
        <v>144</v>
      </c>
      <c r="J617" s="20">
        <f t="shared" si="371"/>
        <v>0.5</v>
      </c>
      <c r="K617" s="20">
        <f t="shared" si="371"/>
        <v>0.5</v>
      </c>
      <c r="L617" s="20">
        <f t="shared" si="371"/>
        <v>0</v>
      </c>
      <c r="M617" s="20">
        <f t="shared" si="371"/>
        <v>88</v>
      </c>
      <c r="N617" s="20"/>
      <c r="O617" s="20"/>
      <c r="P617" s="20"/>
      <c r="Q617" s="20">
        <f t="shared" ref="Q617" si="372">Q616</f>
        <v>2</v>
      </c>
      <c r="R617" s="20">
        <f t="shared" ref="R617" si="373">R616</f>
        <v>3872</v>
      </c>
      <c r="S617" s="20">
        <f t="shared" ref="S617" si="374">S616</f>
        <v>0</v>
      </c>
      <c r="T617" s="20">
        <f t="shared" ref="T617" si="375">T616</f>
        <v>0</v>
      </c>
      <c r="U617" s="20">
        <f t="shared" ref="U617" si="376">U616</f>
        <v>0</v>
      </c>
      <c r="V617" s="20">
        <f t="shared" ref="V617" si="377">V616</f>
        <v>0</v>
      </c>
      <c r="W617" s="20"/>
    </row>
    <row r="618" spans="1:23" x14ac:dyDescent="0.3">
      <c r="A618" s="7"/>
      <c r="B618" s="12">
        <v>575</v>
      </c>
      <c r="C618" s="83">
        <v>42944</v>
      </c>
      <c r="D618" s="84" t="s">
        <v>84</v>
      </c>
      <c r="E618" s="89">
        <v>0.9186805555555555</v>
      </c>
      <c r="F618" s="130"/>
      <c r="G618" s="85">
        <v>11.5</v>
      </c>
      <c r="H618" s="86">
        <f t="shared" si="364"/>
        <v>1.5</v>
      </c>
      <c r="I618" s="85">
        <f t="shared" si="366"/>
        <v>10</v>
      </c>
      <c r="J618" s="87">
        <f t="shared" si="369"/>
        <v>0</v>
      </c>
      <c r="K618" s="86">
        <f t="shared" si="367"/>
        <v>0</v>
      </c>
      <c r="L618" s="88">
        <f t="shared" si="368"/>
        <v>0</v>
      </c>
      <c r="M618" s="86">
        <f t="shared" si="365"/>
        <v>0</v>
      </c>
      <c r="N618" s="86"/>
      <c r="O618" s="86"/>
      <c r="P618" s="86"/>
      <c r="Q618" s="86"/>
      <c r="R618" s="86"/>
      <c r="S618" s="15"/>
      <c r="T618" s="15"/>
      <c r="U618" s="15"/>
      <c r="V618" s="15"/>
      <c r="W618" s="15"/>
    </row>
    <row r="619" spans="1:23" x14ac:dyDescent="0.3">
      <c r="A619" s="7"/>
      <c r="B619" s="12">
        <v>576</v>
      </c>
      <c r="C619" s="83">
        <v>42945</v>
      </c>
      <c r="D619" s="89">
        <v>0.45836805555555554</v>
      </c>
      <c r="E619" s="89">
        <v>0.833125</v>
      </c>
      <c r="F619" s="130">
        <f t="shared" si="349"/>
        <v>0.37475694444444446</v>
      </c>
      <c r="G619" s="85">
        <v>9</v>
      </c>
      <c r="H619" s="86">
        <f t="shared" si="364"/>
        <v>1.5</v>
      </c>
      <c r="I619" s="85">
        <f t="shared" si="366"/>
        <v>7.5</v>
      </c>
      <c r="J619" s="87">
        <f t="shared" si="369"/>
        <v>0</v>
      </c>
      <c r="K619" s="86">
        <f t="shared" si="367"/>
        <v>0</v>
      </c>
      <c r="L619" s="88">
        <f t="shared" si="368"/>
        <v>0</v>
      </c>
      <c r="M619" s="86">
        <f t="shared" si="365"/>
        <v>0</v>
      </c>
      <c r="N619" s="86"/>
      <c r="O619" s="86"/>
      <c r="P619" s="86"/>
      <c r="Q619" s="86"/>
      <c r="R619" s="86"/>
      <c r="S619" s="15"/>
      <c r="T619" s="15"/>
      <c r="U619" s="15"/>
      <c r="V619" s="15"/>
      <c r="W619" s="15"/>
    </row>
    <row r="620" spans="1:23" x14ac:dyDescent="0.3">
      <c r="A620" s="7"/>
      <c r="B620" s="12">
        <v>577</v>
      </c>
      <c r="C620" s="83">
        <v>42946</v>
      </c>
      <c r="D620" s="84" t="s">
        <v>84</v>
      </c>
      <c r="E620" s="84" t="s">
        <v>84</v>
      </c>
      <c r="F620" s="130"/>
      <c r="G620" s="85">
        <v>8</v>
      </c>
      <c r="H620" s="86">
        <f t="shared" si="364"/>
        <v>0.5</v>
      </c>
      <c r="I620" s="85">
        <f t="shared" si="366"/>
        <v>7.5</v>
      </c>
      <c r="J620" s="87">
        <f t="shared" si="369"/>
        <v>0</v>
      </c>
      <c r="K620" s="86">
        <f t="shared" si="367"/>
        <v>0</v>
      </c>
      <c r="L620" s="88">
        <f t="shared" si="368"/>
        <v>0</v>
      </c>
      <c r="M620" s="86">
        <f t="shared" si="365"/>
        <v>0</v>
      </c>
      <c r="N620" s="86"/>
      <c r="O620" s="86"/>
      <c r="P620" s="86"/>
      <c r="Q620" s="86"/>
      <c r="R620" s="86"/>
      <c r="S620" s="15"/>
      <c r="T620" s="15"/>
      <c r="U620" s="15"/>
      <c r="V620" s="15"/>
      <c r="W620" s="15"/>
    </row>
    <row r="621" spans="1:23" x14ac:dyDescent="0.3">
      <c r="A621" s="7"/>
      <c r="B621" s="12">
        <v>578</v>
      </c>
      <c r="C621" s="83">
        <v>42947</v>
      </c>
      <c r="D621" s="84" t="s">
        <v>84</v>
      </c>
      <c r="E621" s="84" t="s">
        <v>84</v>
      </c>
      <c r="F621" s="130"/>
      <c r="G621" s="85">
        <v>8</v>
      </c>
      <c r="H621" s="86">
        <f t="shared" si="364"/>
        <v>0.5</v>
      </c>
      <c r="I621" s="85">
        <f t="shared" si="366"/>
        <v>7.5</v>
      </c>
      <c r="J621" s="87">
        <f t="shared" si="369"/>
        <v>0</v>
      </c>
      <c r="K621" s="86">
        <f t="shared" si="367"/>
        <v>0</v>
      </c>
      <c r="L621" s="88">
        <f t="shared" si="368"/>
        <v>0</v>
      </c>
      <c r="M621" s="86">
        <f t="shared" si="365"/>
        <v>0</v>
      </c>
      <c r="N621" s="86"/>
      <c r="O621" s="86"/>
      <c r="P621" s="86"/>
      <c r="Q621" s="86"/>
      <c r="R621" s="86"/>
      <c r="S621" s="15"/>
      <c r="T621" s="15"/>
      <c r="U621" s="15"/>
      <c r="V621" s="15"/>
      <c r="W621" s="15"/>
    </row>
    <row r="622" spans="1:23" x14ac:dyDescent="0.3">
      <c r="A622" s="25" t="s">
        <v>26</v>
      </c>
      <c r="B622" s="12">
        <v>579</v>
      </c>
      <c r="C622" s="83">
        <v>42948</v>
      </c>
      <c r="D622" s="89">
        <v>0.45732638888888894</v>
      </c>
      <c r="E622" s="89">
        <v>0.90068287037037031</v>
      </c>
      <c r="F622" s="130">
        <f>IF(OR(E622="無打卡資料",D622="無打卡資料"),"?",(E622-D622))</f>
        <v>0.44335648148148138</v>
      </c>
      <c r="G622" s="85">
        <v>10.5</v>
      </c>
      <c r="H622" s="86">
        <f t="shared" si="364"/>
        <v>1.5</v>
      </c>
      <c r="I622" s="85">
        <f t="shared" si="366"/>
        <v>9</v>
      </c>
      <c r="J622" s="87">
        <f>IF(I622-8&lt;0,0,(I622-8))</f>
        <v>1</v>
      </c>
      <c r="K622" s="86">
        <f t="shared" si="367"/>
        <v>1</v>
      </c>
      <c r="L622" s="88">
        <f t="shared" si="368"/>
        <v>0</v>
      </c>
      <c r="M622" s="86">
        <f t="shared" ref="M622:M645" si="378">IF(K622="?",0,ROUND(133*4/3*K622+133*5/3*L622,0))</f>
        <v>177</v>
      </c>
      <c r="N622" s="86"/>
      <c r="O622" s="86"/>
      <c r="P622" s="86"/>
      <c r="Q622" s="86" t="s">
        <v>395</v>
      </c>
      <c r="R622" s="86">
        <f>IF(I622&gt;8,ROUND(2*4/3*132+6*5/3*133+(I622-8)*8/3*133,0),ROUND(2*4/3*133+(I622-2)*5/3*133,0))</f>
        <v>2037</v>
      </c>
      <c r="S622" s="15"/>
      <c r="T622" s="15"/>
      <c r="U622" s="15"/>
      <c r="V622" s="15"/>
      <c r="W622" s="15"/>
    </row>
    <row r="623" spans="1:23" x14ac:dyDescent="0.3">
      <c r="A623" s="7" t="s">
        <v>143</v>
      </c>
      <c r="B623" s="12">
        <v>580</v>
      </c>
      <c r="C623" s="83">
        <v>42949</v>
      </c>
      <c r="D623" s="205" t="s">
        <v>35</v>
      </c>
      <c r="E623" s="206"/>
      <c r="F623" s="130"/>
      <c r="G623" s="85"/>
      <c r="H623" s="86"/>
      <c r="I623" s="85"/>
      <c r="J623" s="87">
        <f t="shared" si="369"/>
        <v>0</v>
      </c>
      <c r="K623" s="86"/>
      <c r="L623" s="88"/>
      <c r="M623" s="86">
        <f t="shared" si="378"/>
        <v>0</v>
      </c>
      <c r="N623" s="86"/>
      <c r="O623" s="86"/>
      <c r="P623" s="86"/>
      <c r="Q623" s="86"/>
      <c r="R623" s="86"/>
      <c r="S623" s="15"/>
      <c r="T623" s="15"/>
      <c r="U623" s="15"/>
      <c r="V623" s="15"/>
      <c r="W623" s="15"/>
    </row>
    <row r="624" spans="1:23" x14ac:dyDescent="0.3">
      <c r="A624" s="7" t="s">
        <v>145</v>
      </c>
      <c r="B624" s="12">
        <v>581</v>
      </c>
      <c r="C624" s="83">
        <v>42950</v>
      </c>
      <c r="D624" s="205" t="s">
        <v>343</v>
      </c>
      <c r="E624" s="206"/>
      <c r="F624" s="130"/>
      <c r="G624" s="85"/>
      <c r="H624" s="86"/>
      <c r="I624" s="85"/>
      <c r="J624" s="87">
        <f t="shared" si="369"/>
        <v>0</v>
      </c>
      <c r="K624" s="86"/>
      <c r="L624" s="88"/>
      <c r="M624" s="86">
        <f t="shared" si="378"/>
        <v>0</v>
      </c>
      <c r="N624" s="86"/>
      <c r="O624" s="86"/>
      <c r="P624" s="86"/>
      <c r="Q624" s="86"/>
      <c r="R624" s="86"/>
      <c r="S624" s="15"/>
      <c r="T624" s="15"/>
      <c r="U624" s="15"/>
      <c r="V624" s="15"/>
      <c r="W624" s="15"/>
    </row>
    <row r="625" spans="1:23" x14ac:dyDescent="0.3">
      <c r="A625" s="7" t="s">
        <v>144</v>
      </c>
      <c r="B625" s="12">
        <v>582</v>
      </c>
      <c r="C625" s="83">
        <v>42951</v>
      </c>
      <c r="D625" s="89" t="s">
        <v>146</v>
      </c>
      <c r="E625" s="89" t="s">
        <v>146</v>
      </c>
      <c r="F625" s="130"/>
      <c r="G625" s="85">
        <v>8</v>
      </c>
      <c r="H625" s="86">
        <f t="shared" si="364"/>
        <v>0.5</v>
      </c>
      <c r="I625" s="85">
        <f t="shared" ref="I625:I645" si="379">IF((G625="？"),"?",(G625-H625))</f>
        <v>7.5</v>
      </c>
      <c r="J625" s="87">
        <f t="shared" si="369"/>
        <v>0</v>
      </c>
      <c r="K625" s="86">
        <f t="shared" ref="K625:K645" si="380">IF(2&lt;J625,2,J625)</f>
        <v>0</v>
      </c>
      <c r="L625" s="88">
        <f t="shared" ref="L625:L645" si="381">J625-K625</f>
        <v>0</v>
      </c>
      <c r="M625" s="86">
        <f t="shared" si="378"/>
        <v>0</v>
      </c>
      <c r="N625" s="86"/>
      <c r="O625" s="86"/>
      <c r="P625" s="86"/>
      <c r="Q625" s="86"/>
      <c r="R625" s="86"/>
      <c r="S625" s="15"/>
      <c r="T625" s="15"/>
      <c r="U625" s="15"/>
      <c r="V625" s="15"/>
      <c r="W625" s="15" t="s">
        <v>288</v>
      </c>
    </row>
    <row r="626" spans="1:23" x14ac:dyDescent="0.3">
      <c r="A626" s="7" t="s">
        <v>142</v>
      </c>
      <c r="B626" s="12">
        <v>583</v>
      </c>
      <c r="C626" s="83">
        <v>42952</v>
      </c>
      <c r="D626" s="89">
        <v>0.5040972222222222</v>
      </c>
      <c r="E626" s="89">
        <v>0.84112268518518529</v>
      </c>
      <c r="F626" s="130">
        <f t="shared" ref="F626:F644" si="382">IF(OR(E626="無打卡資料",D626="無打卡資料"),"?",(E626-D626))</f>
        <v>0.3370254629629631</v>
      </c>
      <c r="G626" s="85">
        <v>8</v>
      </c>
      <c r="H626" s="86">
        <f t="shared" si="364"/>
        <v>0.5</v>
      </c>
      <c r="I626" s="85">
        <f t="shared" si="379"/>
        <v>7.5</v>
      </c>
      <c r="J626" s="87">
        <f t="shared" si="369"/>
        <v>0</v>
      </c>
      <c r="K626" s="86">
        <f t="shared" si="380"/>
        <v>0</v>
      </c>
      <c r="L626" s="88">
        <f t="shared" si="381"/>
        <v>0</v>
      </c>
      <c r="M626" s="86">
        <f t="shared" si="378"/>
        <v>0</v>
      </c>
      <c r="N626" s="86"/>
      <c r="O626" s="86"/>
      <c r="P626" s="86"/>
      <c r="Q626" s="86"/>
      <c r="R626" s="86"/>
      <c r="S626" s="15"/>
      <c r="T626" s="15"/>
      <c r="U626" s="15"/>
      <c r="V626" s="15"/>
      <c r="W626" s="15"/>
    </row>
    <row r="627" spans="1:23" x14ac:dyDescent="0.3">
      <c r="A627" s="41" t="s">
        <v>147</v>
      </c>
      <c r="B627" s="12">
        <v>584</v>
      </c>
      <c r="C627" s="83">
        <v>42953</v>
      </c>
      <c r="D627" s="89" t="s">
        <v>84</v>
      </c>
      <c r="E627" s="89" t="s">
        <v>84</v>
      </c>
      <c r="F627" s="85"/>
      <c r="G627" s="85">
        <v>9</v>
      </c>
      <c r="H627" s="86">
        <f t="shared" si="364"/>
        <v>1.5</v>
      </c>
      <c r="I627" s="85">
        <f t="shared" si="379"/>
        <v>7.5</v>
      </c>
      <c r="J627" s="87">
        <f>IF(I627-8&lt;0,0,(I627-8))</f>
        <v>0</v>
      </c>
      <c r="K627" s="86">
        <f t="shared" si="380"/>
        <v>0</v>
      </c>
      <c r="L627" s="88">
        <f t="shared" si="381"/>
        <v>0</v>
      </c>
      <c r="M627" s="86">
        <f t="shared" si="378"/>
        <v>0</v>
      </c>
      <c r="N627" s="86"/>
      <c r="O627" s="86"/>
      <c r="P627" s="86"/>
      <c r="Q627" s="86" t="s">
        <v>394</v>
      </c>
      <c r="R627" s="86">
        <f>IF(I627&gt;8,ROUND(2*4/3*132+6*5/3*133+(I627-8)*8/3*133,0),ROUND(2*4/3*133+(I627-2)*5/3*133,0))</f>
        <v>1574</v>
      </c>
      <c r="S627" s="15"/>
      <c r="T627" s="15"/>
      <c r="U627" s="15"/>
      <c r="V627" s="15"/>
      <c r="W627" s="15"/>
    </row>
    <row r="628" spans="1:23" x14ac:dyDescent="0.3">
      <c r="A628" s="198"/>
      <c r="B628" s="12">
        <v>585</v>
      </c>
      <c r="C628" s="83">
        <v>42954</v>
      </c>
      <c r="D628" s="89" t="s">
        <v>84</v>
      </c>
      <c r="E628" s="89">
        <v>0.79112268518518514</v>
      </c>
      <c r="F628" s="85"/>
      <c r="G628" s="85">
        <v>8</v>
      </c>
      <c r="H628" s="86">
        <f t="shared" si="364"/>
        <v>0.5</v>
      </c>
      <c r="I628" s="85">
        <f t="shared" si="379"/>
        <v>7.5</v>
      </c>
      <c r="J628" s="87">
        <f t="shared" si="369"/>
        <v>0</v>
      </c>
      <c r="K628" s="86">
        <f t="shared" si="380"/>
        <v>0</v>
      </c>
      <c r="L628" s="88">
        <f t="shared" si="381"/>
        <v>0</v>
      </c>
      <c r="M628" s="86">
        <f t="shared" si="378"/>
        <v>0</v>
      </c>
      <c r="N628" s="86"/>
      <c r="O628" s="86"/>
      <c r="P628" s="86"/>
      <c r="Q628" s="86"/>
      <c r="R628" s="86"/>
      <c r="S628" s="15"/>
      <c r="T628" s="15"/>
      <c r="U628" s="15"/>
      <c r="V628" s="15"/>
      <c r="W628" s="15"/>
    </row>
    <row r="629" spans="1:23" x14ac:dyDescent="0.3">
      <c r="A629" s="198"/>
      <c r="B629" s="12">
        <v>586</v>
      </c>
      <c r="C629" s="83">
        <v>42955</v>
      </c>
      <c r="D629" s="89">
        <v>0.47181712962962963</v>
      </c>
      <c r="E629" s="89">
        <v>0.67432870370370368</v>
      </c>
      <c r="F629" s="130">
        <f t="shared" si="382"/>
        <v>0.20251157407407405</v>
      </c>
      <c r="G629" s="85">
        <v>5</v>
      </c>
      <c r="H629" s="86">
        <f t="shared" si="364"/>
        <v>0.5</v>
      </c>
      <c r="I629" s="85">
        <f t="shared" si="379"/>
        <v>4.5</v>
      </c>
      <c r="J629" s="87">
        <f t="shared" si="369"/>
        <v>0</v>
      </c>
      <c r="K629" s="86">
        <f t="shared" si="380"/>
        <v>0</v>
      </c>
      <c r="L629" s="88">
        <f t="shared" si="381"/>
        <v>0</v>
      </c>
      <c r="M629" s="86">
        <f t="shared" si="378"/>
        <v>0</v>
      </c>
      <c r="N629" s="86"/>
      <c r="O629" s="86"/>
      <c r="P629" s="86"/>
      <c r="Q629" s="86"/>
      <c r="R629" s="86"/>
      <c r="S629" s="15"/>
      <c r="T629" s="15"/>
      <c r="U629" s="15"/>
      <c r="V629" s="15"/>
      <c r="W629" s="15" t="s">
        <v>286</v>
      </c>
    </row>
    <row r="630" spans="1:23" x14ac:dyDescent="0.3">
      <c r="A630" s="198"/>
      <c r="B630" s="12">
        <v>587</v>
      </c>
      <c r="C630" s="83">
        <v>42956</v>
      </c>
      <c r="D630" s="89" t="s">
        <v>84</v>
      </c>
      <c r="E630" s="89">
        <v>0.82680555555555557</v>
      </c>
      <c r="F630" s="85"/>
      <c r="G630" s="85">
        <v>11.5</v>
      </c>
      <c r="H630" s="86">
        <f t="shared" si="364"/>
        <v>1.5</v>
      </c>
      <c r="I630" s="85">
        <f t="shared" si="379"/>
        <v>10</v>
      </c>
      <c r="J630" s="87">
        <f t="shared" si="369"/>
        <v>0</v>
      </c>
      <c r="K630" s="86">
        <f t="shared" si="380"/>
        <v>0</v>
      </c>
      <c r="L630" s="88">
        <f t="shared" si="381"/>
        <v>0</v>
      </c>
      <c r="M630" s="86">
        <f t="shared" si="378"/>
        <v>0</v>
      </c>
      <c r="N630" s="86"/>
      <c r="O630" s="86"/>
      <c r="P630" s="86"/>
      <c r="Q630" s="86"/>
      <c r="R630" s="86"/>
      <c r="S630" s="15"/>
      <c r="T630" s="15"/>
      <c r="U630" s="15"/>
      <c r="V630" s="15"/>
      <c r="W630" s="15"/>
    </row>
    <row r="631" spans="1:23" x14ac:dyDescent="0.3">
      <c r="A631" s="198"/>
      <c r="B631" s="12">
        <v>588</v>
      </c>
      <c r="C631" s="83">
        <v>42957</v>
      </c>
      <c r="D631" s="89" t="s">
        <v>84</v>
      </c>
      <c r="E631" s="89">
        <v>0.78637731481481488</v>
      </c>
      <c r="F631" s="85"/>
      <c r="G631" s="85">
        <v>6</v>
      </c>
      <c r="H631" s="86">
        <f t="shared" si="364"/>
        <v>0.5</v>
      </c>
      <c r="I631" s="85">
        <f t="shared" si="379"/>
        <v>5.5</v>
      </c>
      <c r="J631" s="87">
        <f>IF(I631-8&lt;0,0,(I631-8))</f>
        <v>0</v>
      </c>
      <c r="K631" s="86">
        <f t="shared" si="380"/>
        <v>0</v>
      </c>
      <c r="L631" s="88">
        <f t="shared" si="381"/>
        <v>0</v>
      </c>
      <c r="M631" s="86">
        <f t="shared" si="378"/>
        <v>0</v>
      </c>
      <c r="N631" s="86"/>
      <c r="O631" s="86"/>
      <c r="P631" s="86"/>
      <c r="Q631" s="86"/>
      <c r="R631" s="86"/>
      <c r="S631" s="15" t="s">
        <v>396</v>
      </c>
      <c r="T631" s="51">
        <v>1064</v>
      </c>
      <c r="U631" s="15"/>
      <c r="V631" s="15"/>
      <c r="W631" s="15"/>
    </row>
    <row r="632" spans="1:23" x14ac:dyDescent="0.3">
      <c r="A632" s="198"/>
      <c r="B632" s="12">
        <v>589</v>
      </c>
      <c r="C632" s="83">
        <v>42958</v>
      </c>
      <c r="D632" s="89">
        <v>0.45582175925925927</v>
      </c>
      <c r="E632" s="89">
        <v>0.91745370370370372</v>
      </c>
      <c r="F632" s="130">
        <f t="shared" si="382"/>
        <v>0.46163194444444444</v>
      </c>
      <c r="G632" s="85">
        <v>11</v>
      </c>
      <c r="H632" s="86">
        <f t="shared" si="364"/>
        <v>1.5</v>
      </c>
      <c r="I632" s="85">
        <f t="shared" si="379"/>
        <v>9.5</v>
      </c>
      <c r="J632" s="87">
        <f t="shared" si="369"/>
        <v>0</v>
      </c>
      <c r="K632" s="86">
        <f t="shared" si="380"/>
        <v>0</v>
      </c>
      <c r="L632" s="88">
        <f t="shared" si="381"/>
        <v>0</v>
      </c>
      <c r="M632" s="86">
        <f t="shared" si="378"/>
        <v>0</v>
      </c>
      <c r="N632" s="86"/>
      <c r="O632" s="86"/>
      <c r="P632" s="86"/>
      <c r="Q632" s="86"/>
      <c r="R632" s="86"/>
      <c r="S632" s="15"/>
      <c r="T632" s="15"/>
      <c r="U632" s="15"/>
      <c r="V632" s="15"/>
      <c r="W632" s="15"/>
    </row>
    <row r="633" spans="1:23" x14ac:dyDescent="0.3">
      <c r="A633" s="198"/>
      <c r="B633" s="12">
        <v>590</v>
      </c>
      <c r="C633" s="83">
        <v>42959</v>
      </c>
      <c r="D633" s="89">
        <v>0.5365509259259259</v>
      </c>
      <c r="E633" s="89">
        <v>0.91744212962962957</v>
      </c>
      <c r="F633" s="130">
        <f t="shared" si="382"/>
        <v>0.38089120370370366</v>
      </c>
      <c r="G633" s="85">
        <v>9</v>
      </c>
      <c r="H633" s="86">
        <f t="shared" si="364"/>
        <v>1.5</v>
      </c>
      <c r="I633" s="85">
        <f t="shared" si="379"/>
        <v>7.5</v>
      </c>
      <c r="J633" s="87">
        <f t="shared" si="369"/>
        <v>0</v>
      </c>
      <c r="K633" s="86">
        <f t="shared" si="380"/>
        <v>0</v>
      </c>
      <c r="L633" s="88">
        <f t="shared" si="381"/>
        <v>0</v>
      </c>
      <c r="M633" s="86">
        <f t="shared" si="378"/>
        <v>0</v>
      </c>
      <c r="N633" s="86"/>
      <c r="O633" s="86"/>
      <c r="P633" s="86"/>
      <c r="Q633" s="86"/>
      <c r="R633" s="86"/>
      <c r="S633" s="15"/>
      <c r="T633" s="15"/>
      <c r="U633" s="15"/>
      <c r="V633" s="15"/>
      <c r="W633" s="15"/>
    </row>
    <row r="634" spans="1:23" x14ac:dyDescent="0.3">
      <c r="A634" s="198"/>
      <c r="B634" s="12">
        <v>591</v>
      </c>
      <c r="C634" s="83">
        <v>42960</v>
      </c>
      <c r="D634" s="89">
        <v>0.51603009259259258</v>
      </c>
      <c r="E634" s="89">
        <v>0.85342592592592592</v>
      </c>
      <c r="F634" s="130">
        <f t="shared" si="382"/>
        <v>0.33739583333333334</v>
      </c>
      <c r="G634" s="85">
        <v>8</v>
      </c>
      <c r="H634" s="86">
        <f t="shared" si="364"/>
        <v>0.5</v>
      </c>
      <c r="I634" s="85">
        <f t="shared" si="379"/>
        <v>7.5</v>
      </c>
      <c r="J634" s="87">
        <f>IF(I634-10&lt;0,0,(I634-10))</f>
        <v>0</v>
      </c>
      <c r="K634" s="86">
        <f t="shared" si="380"/>
        <v>0</v>
      </c>
      <c r="L634" s="88">
        <f t="shared" si="381"/>
        <v>0</v>
      </c>
      <c r="M634" s="86">
        <f t="shared" si="378"/>
        <v>0</v>
      </c>
      <c r="N634" s="86"/>
      <c r="O634" s="86"/>
      <c r="P634" s="86"/>
      <c r="Q634" s="86"/>
      <c r="R634" s="86"/>
      <c r="S634" s="15"/>
      <c r="T634" s="15"/>
      <c r="U634" s="15"/>
      <c r="V634" s="15"/>
      <c r="W634" s="15"/>
    </row>
    <row r="635" spans="1:23" x14ac:dyDescent="0.3">
      <c r="A635" s="198"/>
      <c r="B635" s="12">
        <v>592</v>
      </c>
      <c r="C635" s="83">
        <v>42961</v>
      </c>
      <c r="D635" s="89" t="s">
        <v>88</v>
      </c>
      <c r="E635" s="89" t="s">
        <v>88</v>
      </c>
      <c r="F635" s="130"/>
      <c r="G635" s="85">
        <v>2</v>
      </c>
      <c r="H635" s="86">
        <v>0</v>
      </c>
      <c r="I635" s="85">
        <f t="shared" si="379"/>
        <v>2</v>
      </c>
      <c r="J635" s="87">
        <f t="shared" si="369"/>
        <v>0</v>
      </c>
      <c r="K635" s="86">
        <f t="shared" si="380"/>
        <v>0</v>
      </c>
      <c r="L635" s="88">
        <f t="shared" si="381"/>
        <v>0</v>
      </c>
      <c r="M635" s="86">
        <f t="shared" si="378"/>
        <v>0</v>
      </c>
      <c r="N635" s="86"/>
      <c r="O635" s="86"/>
      <c r="P635" s="86"/>
      <c r="Q635" s="86"/>
      <c r="R635" s="86"/>
      <c r="S635" s="15"/>
      <c r="T635" s="15"/>
      <c r="U635" s="15"/>
      <c r="V635" s="15"/>
      <c r="W635" s="15" t="s">
        <v>289</v>
      </c>
    </row>
    <row r="636" spans="1:23" x14ac:dyDescent="0.3">
      <c r="A636" s="198"/>
      <c r="B636" s="12">
        <v>593</v>
      </c>
      <c r="C636" s="83">
        <v>42962</v>
      </c>
      <c r="D636" s="205" t="s">
        <v>344</v>
      </c>
      <c r="E636" s="206"/>
      <c r="F636" s="130"/>
      <c r="G636" s="85">
        <v>9</v>
      </c>
      <c r="H636" s="86">
        <f t="shared" si="364"/>
        <v>1.5</v>
      </c>
      <c r="I636" s="85">
        <f t="shared" si="379"/>
        <v>7.5</v>
      </c>
      <c r="J636" s="87">
        <f t="shared" si="369"/>
        <v>0</v>
      </c>
      <c r="K636" s="86">
        <f t="shared" si="380"/>
        <v>0</v>
      </c>
      <c r="L636" s="88">
        <f t="shared" si="381"/>
        <v>0</v>
      </c>
      <c r="M636" s="86">
        <f t="shared" si="378"/>
        <v>0</v>
      </c>
      <c r="N636" s="86"/>
      <c r="O636" s="86"/>
      <c r="P636" s="86"/>
      <c r="Q636" s="86"/>
      <c r="R636" s="86"/>
      <c r="S636" s="15"/>
      <c r="T636" s="15"/>
      <c r="U636" s="15"/>
      <c r="V636" s="15"/>
      <c r="W636" s="153"/>
    </row>
    <row r="637" spans="1:23" x14ac:dyDescent="0.3">
      <c r="A637" s="198"/>
      <c r="B637" s="12">
        <v>594</v>
      </c>
      <c r="C637" s="83">
        <v>42963</v>
      </c>
      <c r="D637" s="205" t="s">
        <v>344</v>
      </c>
      <c r="E637" s="206"/>
      <c r="F637" s="130"/>
      <c r="G637" s="85"/>
      <c r="H637" s="86"/>
      <c r="I637" s="85"/>
      <c r="J637" s="87">
        <f t="shared" si="369"/>
        <v>0</v>
      </c>
      <c r="K637" s="86"/>
      <c r="L637" s="88"/>
      <c r="M637" s="86">
        <f t="shared" si="378"/>
        <v>0</v>
      </c>
      <c r="N637" s="86"/>
      <c r="O637" s="86"/>
      <c r="P637" s="86"/>
      <c r="Q637" s="86"/>
      <c r="R637" s="86"/>
      <c r="S637" s="15"/>
      <c r="T637" s="15"/>
      <c r="U637" s="15"/>
      <c r="V637" s="15"/>
      <c r="W637" s="15"/>
    </row>
    <row r="638" spans="1:23" x14ac:dyDescent="0.3">
      <c r="A638" s="198"/>
      <c r="B638" s="12">
        <v>595</v>
      </c>
      <c r="C638" s="83">
        <v>42964</v>
      </c>
      <c r="D638" s="89">
        <v>0.4580555555555556</v>
      </c>
      <c r="E638" s="89" t="s">
        <v>84</v>
      </c>
      <c r="F638" s="85"/>
      <c r="G638" s="85">
        <v>10.5</v>
      </c>
      <c r="H638" s="86">
        <f t="shared" si="364"/>
        <v>1.5</v>
      </c>
      <c r="I638" s="85">
        <f t="shared" si="379"/>
        <v>9</v>
      </c>
      <c r="J638" s="87">
        <f t="shared" si="369"/>
        <v>0</v>
      </c>
      <c r="K638" s="86">
        <f t="shared" si="380"/>
        <v>0</v>
      </c>
      <c r="L638" s="88">
        <f t="shared" si="381"/>
        <v>0</v>
      </c>
      <c r="M638" s="86">
        <f t="shared" si="378"/>
        <v>0</v>
      </c>
      <c r="N638" s="86"/>
      <c r="O638" s="86"/>
      <c r="P638" s="86"/>
      <c r="Q638" s="86"/>
      <c r="R638" s="86"/>
      <c r="S638" s="15"/>
      <c r="T638" s="15"/>
      <c r="U638" s="15"/>
      <c r="V638" s="15"/>
      <c r="W638" s="15"/>
    </row>
    <row r="639" spans="1:23" x14ac:dyDescent="0.3">
      <c r="A639" s="198"/>
      <c r="B639" s="12">
        <v>596</v>
      </c>
      <c r="C639" s="83">
        <v>42965</v>
      </c>
      <c r="D639" s="89" t="s">
        <v>84</v>
      </c>
      <c r="E639" s="89">
        <v>0.91734953703703714</v>
      </c>
      <c r="F639" s="85"/>
      <c r="G639" s="85">
        <v>12.5</v>
      </c>
      <c r="H639" s="86">
        <f t="shared" si="364"/>
        <v>1.5</v>
      </c>
      <c r="I639" s="85">
        <f t="shared" si="379"/>
        <v>11</v>
      </c>
      <c r="J639" s="87">
        <f t="shared" si="369"/>
        <v>1</v>
      </c>
      <c r="K639" s="86">
        <f t="shared" si="380"/>
        <v>1</v>
      </c>
      <c r="L639" s="88">
        <f t="shared" si="381"/>
        <v>0</v>
      </c>
      <c r="M639" s="86">
        <f t="shared" si="378"/>
        <v>177</v>
      </c>
      <c r="N639" s="86"/>
      <c r="O639" s="86"/>
      <c r="P639" s="86"/>
      <c r="Q639" s="86"/>
      <c r="R639" s="86"/>
      <c r="S639" s="15"/>
      <c r="T639" s="15"/>
      <c r="U639" s="15"/>
      <c r="V639" s="15"/>
      <c r="W639" s="15"/>
    </row>
    <row r="640" spans="1:23" x14ac:dyDescent="0.3">
      <c r="A640" s="7"/>
      <c r="B640" s="12">
        <v>597</v>
      </c>
      <c r="C640" s="83">
        <v>42966</v>
      </c>
      <c r="D640" s="89">
        <v>0.52500000000000002</v>
      </c>
      <c r="E640" s="89">
        <v>0.89952546296296287</v>
      </c>
      <c r="F640" s="130">
        <f t="shared" si="382"/>
        <v>0.37452546296296285</v>
      </c>
      <c r="G640" s="85">
        <v>9</v>
      </c>
      <c r="H640" s="86">
        <f t="shared" si="364"/>
        <v>1.5</v>
      </c>
      <c r="I640" s="85">
        <f t="shared" si="379"/>
        <v>7.5</v>
      </c>
      <c r="J640" s="87">
        <f t="shared" si="369"/>
        <v>0</v>
      </c>
      <c r="K640" s="86">
        <f t="shared" si="380"/>
        <v>0</v>
      </c>
      <c r="L640" s="88">
        <f t="shared" si="381"/>
        <v>0</v>
      </c>
      <c r="M640" s="86">
        <f t="shared" si="378"/>
        <v>0</v>
      </c>
      <c r="N640" s="86"/>
      <c r="O640" s="86"/>
      <c r="P640" s="86"/>
      <c r="Q640" s="86"/>
      <c r="R640" s="86"/>
      <c r="S640" s="15"/>
      <c r="T640" s="15"/>
      <c r="U640" s="15"/>
      <c r="V640" s="15"/>
      <c r="W640" s="15"/>
    </row>
    <row r="641" spans="1:23" x14ac:dyDescent="0.3">
      <c r="A641" s="7"/>
      <c r="B641" s="12">
        <v>598</v>
      </c>
      <c r="C641" s="83">
        <v>42967</v>
      </c>
      <c r="D641" s="89">
        <v>0.50300925925925932</v>
      </c>
      <c r="E641" s="89" t="s">
        <v>84</v>
      </c>
      <c r="F641" s="85"/>
      <c r="G641" s="85">
        <v>9.5</v>
      </c>
      <c r="H641" s="86">
        <f t="shared" si="364"/>
        <v>1.5</v>
      </c>
      <c r="I641" s="85">
        <f t="shared" si="379"/>
        <v>8</v>
      </c>
      <c r="J641" s="87">
        <f>IF(I641-10&lt;0,0,(I641-10))</f>
        <v>0</v>
      </c>
      <c r="K641" s="86">
        <f t="shared" si="380"/>
        <v>0</v>
      </c>
      <c r="L641" s="88">
        <f t="shared" si="381"/>
        <v>0</v>
      </c>
      <c r="M641" s="86">
        <f t="shared" si="378"/>
        <v>0</v>
      </c>
      <c r="N641" s="86"/>
      <c r="O641" s="86"/>
      <c r="P641" s="86"/>
      <c r="Q641" s="86"/>
      <c r="R641" s="86"/>
      <c r="S641" s="15"/>
      <c r="T641" s="15"/>
      <c r="U641" s="15"/>
      <c r="V641" s="15"/>
      <c r="W641" s="15"/>
    </row>
    <row r="642" spans="1:23" x14ac:dyDescent="0.3">
      <c r="A642" s="7"/>
      <c r="B642" s="12">
        <v>599</v>
      </c>
      <c r="C642" s="83">
        <v>42968</v>
      </c>
      <c r="D642" s="89">
        <v>0.49638888888888894</v>
      </c>
      <c r="E642" s="89">
        <v>0.91724537037037035</v>
      </c>
      <c r="F642" s="130">
        <f t="shared" si="382"/>
        <v>0.42085648148148141</v>
      </c>
      <c r="G642" s="85">
        <v>10</v>
      </c>
      <c r="H642" s="86">
        <f t="shared" si="364"/>
        <v>1.5</v>
      </c>
      <c r="I642" s="85">
        <f t="shared" si="379"/>
        <v>8.5</v>
      </c>
      <c r="J642" s="87">
        <f t="shared" si="369"/>
        <v>0</v>
      </c>
      <c r="K642" s="86">
        <f t="shared" si="380"/>
        <v>0</v>
      </c>
      <c r="L642" s="88">
        <f t="shared" si="381"/>
        <v>0</v>
      </c>
      <c r="M642" s="86">
        <f t="shared" si="378"/>
        <v>0</v>
      </c>
      <c r="N642" s="86"/>
      <c r="O642" s="86"/>
      <c r="P642" s="86"/>
      <c r="Q642" s="86"/>
      <c r="R642" s="86"/>
      <c r="S642" s="15"/>
      <c r="T642" s="15"/>
      <c r="U642" s="15"/>
      <c r="V642" s="15"/>
      <c r="W642" s="15"/>
    </row>
    <row r="643" spans="1:23" x14ac:dyDescent="0.3">
      <c r="A643" s="7"/>
      <c r="B643" s="12">
        <v>600</v>
      </c>
      <c r="C643" s="83">
        <v>42969</v>
      </c>
      <c r="D643" s="89" t="s">
        <v>84</v>
      </c>
      <c r="E643" s="89">
        <v>0.50202546296296291</v>
      </c>
      <c r="F643" s="85"/>
      <c r="G643" s="85">
        <v>11</v>
      </c>
      <c r="H643" s="86">
        <f t="shared" si="364"/>
        <v>1.5</v>
      </c>
      <c r="I643" s="85">
        <f t="shared" si="379"/>
        <v>9.5</v>
      </c>
      <c r="J643" s="87">
        <f t="shared" si="369"/>
        <v>0</v>
      </c>
      <c r="K643" s="86">
        <f t="shared" si="380"/>
        <v>0</v>
      </c>
      <c r="L643" s="88">
        <f t="shared" si="381"/>
        <v>0</v>
      </c>
      <c r="M643" s="86">
        <f t="shared" si="378"/>
        <v>0</v>
      </c>
      <c r="N643" s="86"/>
      <c r="O643" s="86"/>
      <c r="P643" s="86"/>
      <c r="Q643" s="86"/>
      <c r="R643" s="86"/>
      <c r="S643" s="15"/>
      <c r="T643" s="15"/>
      <c r="U643" s="15"/>
      <c r="V643" s="15"/>
      <c r="W643" s="15"/>
    </row>
    <row r="644" spans="1:23" x14ac:dyDescent="0.3">
      <c r="A644" s="7"/>
      <c r="B644" s="12">
        <v>601</v>
      </c>
      <c r="C644" s="83">
        <v>42970</v>
      </c>
      <c r="D644" s="89">
        <v>0.46150462962962963</v>
      </c>
      <c r="E644" s="89">
        <v>0.70878472222222222</v>
      </c>
      <c r="F644" s="130">
        <f t="shared" si="382"/>
        <v>0.24728009259259259</v>
      </c>
      <c r="G644" s="85">
        <v>6</v>
      </c>
      <c r="H644" s="86">
        <f t="shared" si="364"/>
        <v>0.5</v>
      </c>
      <c r="I644" s="85">
        <f t="shared" si="379"/>
        <v>5.5</v>
      </c>
      <c r="J644" s="87">
        <f t="shared" si="369"/>
        <v>0</v>
      </c>
      <c r="K644" s="86">
        <f t="shared" si="380"/>
        <v>0</v>
      </c>
      <c r="L644" s="88">
        <f t="shared" si="381"/>
        <v>0</v>
      </c>
      <c r="M644" s="86">
        <f t="shared" si="378"/>
        <v>0</v>
      </c>
      <c r="N644" s="86">
        <v>2</v>
      </c>
      <c r="O644" s="86">
        <v>0.5</v>
      </c>
      <c r="P644" s="86">
        <f>IF(O644&gt;6,ROUND(N644*4/3*133+6*5/3*133+(O644-6)*8/3*133,0),ROUND(N644*4/3*133+O644*5/3*133,0))</f>
        <v>466</v>
      </c>
      <c r="Q644" s="86"/>
      <c r="R644" s="86"/>
      <c r="S644" s="15"/>
      <c r="T644" s="15"/>
      <c r="U644" s="15"/>
      <c r="V644" s="15"/>
      <c r="W644" s="15"/>
    </row>
    <row r="645" spans="1:23" x14ac:dyDescent="0.3">
      <c r="A645" s="7"/>
      <c r="B645" s="12">
        <v>602</v>
      </c>
      <c r="C645" s="83">
        <v>42971</v>
      </c>
      <c r="D645" s="205" t="s">
        <v>338</v>
      </c>
      <c r="E645" s="206"/>
      <c r="F645" s="130"/>
      <c r="G645" s="85">
        <v>1</v>
      </c>
      <c r="H645" s="86">
        <v>0</v>
      </c>
      <c r="I645" s="85">
        <f t="shared" si="379"/>
        <v>1</v>
      </c>
      <c r="J645" s="87">
        <f t="shared" si="369"/>
        <v>0</v>
      </c>
      <c r="K645" s="86">
        <f t="shared" si="380"/>
        <v>0</v>
      </c>
      <c r="L645" s="88">
        <f t="shared" si="381"/>
        <v>0</v>
      </c>
      <c r="M645" s="86">
        <f t="shared" si="378"/>
        <v>0</v>
      </c>
      <c r="N645" s="86">
        <v>1</v>
      </c>
      <c r="O645" s="86">
        <v>0</v>
      </c>
      <c r="P645" s="86">
        <f>IF(O645&gt;6,ROUND(N645*4/3*133+6*5/3*133+(O645-6)*8/3*133,0),ROUND(N645*4/3*133+O645*5/3*133,0))</f>
        <v>177</v>
      </c>
      <c r="Q645" s="86"/>
      <c r="R645" s="86"/>
      <c r="S645" s="15"/>
      <c r="T645" s="15"/>
      <c r="U645" s="15"/>
      <c r="V645" s="15"/>
      <c r="W645" s="153"/>
    </row>
    <row r="646" spans="1:23" x14ac:dyDescent="0.3">
      <c r="A646" s="7"/>
      <c r="B646" s="12"/>
      <c r="C646" s="82" t="s">
        <v>334</v>
      </c>
      <c r="D646" s="18"/>
      <c r="E646" s="18"/>
      <c r="F646" s="19"/>
      <c r="G646" s="20">
        <f t="shared" ref="G646:V646" si="383">SUM(G618:G645)</f>
        <v>211</v>
      </c>
      <c r="H646" s="20">
        <f t="shared" si="383"/>
        <v>25.5</v>
      </c>
      <c r="I646" s="20">
        <f t="shared" si="383"/>
        <v>185.5</v>
      </c>
      <c r="J646" s="20">
        <f t="shared" si="383"/>
        <v>2</v>
      </c>
      <c r="K646" s="20">
        <f t="shared" si="383"/>
        <v>2</v>
      </c>
      <c r="L646" s="20">
        <f t="shared" si="383"/>
        <v>0</v>
      </c>
      <c r="M646" s="20">
        <f t="shared" si="383"/>
        <v>354</v>
      </c>
      <c r="N646" s="20">
        <f t="shared" si="383"/>
        <v>3</v>
      </c>
      <c r="O646" s="20">
        <f t="shared" si="383"/>
        <v>0.5</v>
      </c>
      <c r="P646" s="20">
        <f t="shared" si="383"/>
        <v>643</v>
      </c>
      <c r="Q646" s="20">
        <v>2</v>
      </c>
      <c r="R646" s="20">
        <f t="shared" si="383"/>
        <v>3611</v>
      </c>
      <c r="S646" s="20">
        <v>1</v>
      </c>
      <c r="T646" s="20">
        <f t="shared" si="383"/>
        <v>1064</v>
      </c>
      <c r="U646" s="20">
        <f t="shared" si="383"/>
        <v>0</v>
      </c>
      <c r="V646" s="20">
        <f t="shared" si="383"/>
        <v>0</v>
      </c>
      <c r="W646" s="159" t="s">
        <v>307</v>
      </c>
    </row>
    <row r="647" spans="1:23" ht="32.4" x14ac:dyDescent="0.3">
      <c r="A647" s="7"/>
      <c r="B647" s="111"/>
      <c r="C647" s="110" t="s">
        <v>430</v>
      </c>
      <c r="D647" s="23"/>
      <c r="E647" s="24"/>
      <c r="F647" s="73"/>
      <c r="G647" s="20">
        <f>G646-G631-G622-G627</f>
        <v>185.5</v>
      </c>
      <c r="H647" s="20">
        <f>H646-H631-H622-H627</f>
        <v>22</v>
      </c>
      <c r="I647" s="20">
        <f t="shared" ref="I647:M647" si="384">I646-I631-I622-I627</f>
        <v>163.5</v>
      </c>
      <c r="J647" s="20">
        <f t="shared" si="384"/>
        <v>1</v>
      </c>
      <c r="K647" s="20">
        <f t="shared" si="384"/>
        <v>1</v>
      </c>
      <c r="L647" s="20">
        <f t="shared" si="384"/>
        <v>0</v>
      </c>
      <c r="M647" s="20">
        <f t="shared" si="384"/>
        <v>177</v>
      </c>
      <c r="N647" s="20">
        <f t="shared" ref="N647:P647" si="385">N646</f>
        <v>3</v>
      </c>
      <c r="O647" s="20">
        <f t="shared" si="385"/>
        <v>0.5</v>
      </c>
      <c r="P647" s="20">
        <f t="shared" si="385"/>
        <v>643</v>
      </c>
      <c r="Q647" s="20">
        <f t="shared" ref="Q647" si="386">Q646</f>
        <v>2</v>
      </c>
      <c r="R647" s="20">
        <f t="shared" ref="R647" si="387">R646</f>
        <v>3611</v>
      </c>
      <c r="S647" s="20">
        <f t="shared" ref="S647" si="388">S646</f>
        <v>1</v>
      </c>
      <c r="T647" s="20">
        <f t="shared" ref="T647" si="389">T646</f>
        <v>1064</v>
      </c>
      <c r="U647" s="20">
        <f t="shared" ref="U647" si="390">U646</f>
        <v>0</v>
      </c>
      <c r="V647" s="20">
        <f t="shared" ref="V647" si="391">V646</f>
        <v>0</v>
      </c>
      <c r="W647" s="20"/>
    </row>
    <row r="648" spans="1:23" x14ac:dyDescent="0.3">
      <c r="A648" s="7"/>
      <c r="B648" s="12">
        <v>603</v>
      </c>
      <c r="C648" s="28">
        <v>42972</v>
      </c>
      <c r="D648" s="34">
        <v>0.5438425925925926</v>
      </c>
      <c r="E648" s="34">
        <v>0.9191435185185185</v>
      </c>
      <c r="F648" s="64">
        <f t="shared" ref="F648:F650" si="392">IF(OR(E648="無打卡資料",D648="無打卡資料"),"?",(E648-D648))</f>
        <v>0.3753009259259259</v>
      </c>
      <c r="G648" s="15">
        <v>9</v>
      </c>
      <c r="H648" s="37">
        <f t="shared" si="364"/>
        <v>1.5</v>
      </c>
      <c r="I648" s="15">
        <f t="shared" ref="I648:I654" si="393">IF((G648="？"),"?",(G648-H648))</f>
        <v>7.5</v>
      </c>
      <c r="J648" s="109">
        <f t="shared" si="369"/>
        <v>0</v>
      </c>
      <c r="K648" s="37">
        <f t="shared" ref="K648:K654" si="394">IF(2&lt;J648,2,J648)</f>
        <v>0</v>
      </c>
      <c r="L648" s="16">
        <f t="shared" ref="L648:L654" si="395">J648-K648</f>
        <v>0</v>
      </c>
      <c r="M648" s="37">
        <f t="shared" ref="M648:M654" si="396">IF(K648="?",0,ROUND(133*4/3*K648+133*5/3*L648,0))</f>
        <v>0</v>
      </c>
      <c r="N648" s="37"/>
      <c r="O648" s="37"/>
      <c r="P648" s="37"/>
      <c r="Q648" s="37"/>
      <c r="R648" s="37"/>
      <c r="S648" s="15"/>
      <c r="T648" s="15"/>
      <c r="U648" s="15"/>
      <c r="V648" s="15"/>
      <c r="W648" s="15"/>
    </row>
    <row r="649" spans="1:23" x14ac:dyDescent="0.3">
      <c r="A649" s="7"/>
      <c r="B649" s="12">
        <v>604</v>
      </c>
      <c r="C649" s="28">
        <v>42973</v>
      </c>
      <c r="D649" s="34">
        <v>0.50949074074074074</v>
      </c>
      <c r="E649" s="34">
        <v>0.91614583333333333</v>
      </c>
      <c r="F649" s="64">
        <f t="shared" si="392"/>
        <v>0.40665509259259258</v>
      </c>
      <c r="G649" s="15">
        <v>10</v>
      </c>
      <c r="H649" s="37">
        <f t="shared" si="364"/>
        <v>1.5</v>
      </c>
      <c r="I649" s="15">
        <f t="shared" si="393"/>
        <v>8.5</v>
      </c>
      <c r="J649" s="109">
        <f t="shared" si="369"/>
        <v>0</v>
      </c>
      <c r="K649" s="37">
        <f t="shared" si="394"/>
        <v>0</v>
      </c>
      <c r="L649" s="16">
        <f t="shared" si="395"/>
        <v>0</v>
      </c>
      <c r="M649" s="37">
        <f t="shared" si="396"/>
        <v>0</v>
      </c>
      <c r="N649" s="37"/>
      <c r="O649" s="37"/>
      <c r="P649" s="37"/>
      <c r="Q649" s="37"/>
      <c r="R649" s="37"/>
      <c r="S649" s="15"/>
      <c r="T649" s="15"/>
      <c r="U649" s="15"/>
      <c r="V649" s="15"/>
      <c r="W649" s="15"/>
    </row>
    <row r="650" spans="1:23" x14ac:dyDescent="0.3">
      <c r="A650" s="7"/>
      <c r="B650" s="12">
        <v>605</v>
      </c>
      <c r="C650" s="28">
        <v>42974</v>
      </c>
      <c r="D650" s="34">
        <v>0.50035879629629632</v>
      </c>
      <c r="E650" s="34">
        <v>0.80991898148148145</v>
      </c>
      <c r="F650" s="64">
        <f t="shared" si="392"/>
        <v>0.30956018518518513</v>
      </c>
      <c r="G650" s="15">
        <v>7.5</v>
      </c>
      <c r="H650" s="37">
        <f t="shared" si="364"/>
        <v>0.5</v>
      </c>
      <c r="I650" s="15">
        <f t="shared" si="393"/>
        <v>7</v>
      </c>
      <c r="J650" s="109">
        <f t="shared" si="369"/>
        <v>0</v>
      </c>
      <c r="K650" s="37">
        <f t="shared" si="394"/>
        <v>0</v>
      </c>
      <c r="L650" s="16">
        <f t="shared" si="395"/>
        <v>0</v>
      </c>
      <c r="M650" s="37">
        <f t="shared" si="396"/>
        <v>0</v>
      </c>
      <c r="N650" s="37"/>
      <c r="O650" s="37"/>
      <c r="P650" s="37"/>
      <c r="Q650" s="37"/>
      <c r="R650" s="37"/>
      <c r="S650" s="15"/>
      <c r="T650" s="15"/>
      <c r="U650" s="15"/>
      <c r="V650" s="15"/>
      <c r="W650" s="15"/>
    </row>
    <row r="651" spans="1:23" x14ac:dyDescent="0.3">
      <c r="A651" s="7"/>
      <c r="B651" s="12">
        <v>606</v>
      </c>
      <c r="C651" s="28">
        <v>42975</v>
      </c>
      <c r="D651" s="34" t="s">
        <v>103</v>
      </c>
      <c r="E651" s="34" t="s">
        <v>84</v>
      </c>
      <c r="F651" s="64"/>
      <c r="G651" s="15">
        <v>10</v>
      </c>
      <c r="H651" s="37">
        <f t="shared" si="364"/>
        <v>1.5</v>
      </c>
      <c r="I651" s="15">
        <f t="shared" si="393"/>
        <v>8.5</v>
      </c>
      <c r="J651" s="109">
        <f t="shared" si="369"/>
        <v>0</v>
      </c>
      <c r="K651" s="37">
        <f t="shared" si="394"/>
        <v>0</v>
      </c>
      <c r="L651" s="16">
        <f t="shared" si="395"/>
        <v>0</v>
      </c>
      <c r="M651" s="37">
        <f t="shared" si="396"/>
        <v>0</v>
      </c>
      <c r="N651" s="37"/>
      <c r="O651" s="37"/>
      <c r="P651" s="37"/>
      <c r="Q651" s="37"/>
      <c r="R651" s="37"/>
      <c r="S651" s="15"/>
      <c r="T651" s="15"/>
      <c r="U651" s="15"/>
      <c r="V651" s="15"/>
      <c r="W651" s="15"/>
    </row>
    <row r="652" spans="1:23" x14ac:dyDescent="0.3">
      <c r="A652" s="7"/>
      <c r="B652" s="12">
        <v>607</v>
      </c>
      <c r="C652" s="28">
        <v>42976</v>
      </c>
      <c r="D652" s="196" t="s">
        <v>35</v>
      </c>
      <c r="E652" s="197"/>
      <c r="F652" s="64"/>
      <c r="G652" s="15"/>
      <c r="H652" s="37"/>
      <c r="I652" s="15"/>
      <c r="J652" s="109">
        <f t="shared" si="369"/>
        <v>0</v>
      </c>
      <c r="K652" s="37"/>
      <c r="L652" s="16"/>
      <c r="M652" s="37">
        <f t="shared" si="396"/>
        <v>0</v>
      </c>
      <c r="N652" s="37"/>
      <c r="O652" s="37"/>
      <c r="P652" s="37"/>
      <c r="Q652" s="37"/>
      <c r="R652" s="37"/>
      <c r="S652" s="15"/>
      <c r="T652" s="15"/>
      <c r="U652" s="15"/>
      <c r="V652" s="15"/>
      <c r="W652" s="15"/>
    </row>
    <row r="653" spans="1:23" x14ac:dyDescent="0.3">
      <c r="A653" s="7"/>
      <c r="B653" s="12">
        <v>608</v>
      </c>
      <c r="C653" s="28">
        <v>42977</v>
      </c>
      <c r="D653" s="196" t="s">
        <v>35</v>
      </c>
      <c r="E653" s="197"/>
      <c r="F653" s="64"/>
      <c r="G653" s="15"/>
      <c r="H653" s="37"/>
      <c r="I653" s="15"/>
      <c r="J653" s="109">
        <f t="shared" si="369"/>
        <v>0</v>
      </c>
      <c r="K653" s="37"/>
      <c r="L653" s="16"/>
      <c r="M653" s="37">
        <f t="shared" si="396"/>
        <v>0</v>
      </c>
      <c r="N653" s="37"/>
      <c r="O653" s="37"/>
      <c r="P653" s="37"/>
      <c r="Q653" s="37"/>
      <c r="R653" s="37"/>
      <c r="S653" s="15"/>
      <c r="T653" s="15"/>
      <c r="U653" s="15"/>
      <c r="V653" s="15"/>
      <c r="W653" s="15"/>
    </row>
    <row r="654" spans="1:23" x14ac:dyDescent="0.3">
      <c r="A654" s="7"/>
      <c r="B654" s="12">
        <v>609</v>
      </c>
      <c r="C654" s="28">
        <v>42978</v>
      </c>
      <c r="D654" s="38" t="s">
        <v>117</v>
      </c>
      <c r="E654" s="38" t="s">
        <v>110</v>
      </c>
      <c r="F654" s="64"/>
      <c r="G654" s="15">
        <v>11</v>
      </c>
      <c r="H654" s="37">
        <f t="shared" ref="H654:H705" si="397">IF(G654&gt;=9,1.5,0.5)</f>
        <v>1.5</v>
      </c>
      <c r="I654" s="15">
        <f t="shared" si="393"/>
        <v>9.5</v>
      </c>
      <c r="J654" s="109">
        <f t="shared" si="369"/>
        <v>0</v>
      </c>
      <c r="K654" s="37">
        <f t="shared" si="394"/>
        <v>0</v>
      </c>
      <c r="L654" s="16">
        <f t="shared" si="395"/>
        <v>0</v>
      </c>
      <c r="M654" s="37">
        <f t="shared" si="396"/>
        <v>0</v>
      </c>
      <c r="N654" s="37"/>
      <c r="O654" s="37"/>
      <c r="P654" s="37"/>
      <c r="Q654" s="37"/>
      <c r="R654" s="37"/>
      <c r="S654" s="15"/>
      <c r="T654" s="15"/>
      <c r="U654" s="15"/>
      <c r="V654" s="15"/>
      <c r="W654" s="15" t="s">
        <v>117</v>
      </c>
    </row>
    <row r="655" spans="1:23" x14ac:dyDescent="0.3">
      <c r="A655" s="25" t="s">
        <v>27</v>
      </c>
      <c r="B655" s="12">
        <v>610</v>
      </c>
      <c r="C655" s="28">
        <v>42979</v>
      </c>
      <c r="D655" s="34" t="s">
        <v>84</v>
      </c>
      <c r="E655" s="34">
        <v>0.75697916666666665</v>
      </c>
      <c r="F655" s="64"/>
      <c r="G655" s="15">
        <v>7</v>
      </c>
      <c r="H655" s="37">
        <f t="shared" si="397"/>
        <v>0.5</v>
      </c>
      <c r="I655" s="15">
        <f t="shared" ref="I655:I689" si="398">IF((G655="？"),"?",(G655-H655))</f>
        <v>6.5</v>
      </c>
      <c r="J655" s="109">
        <f t="shared" si="369"/>
        <v>0</v>
      </c>
      <c r="K655" s="37">
        <f t="shared" ref="K655:K689" si="399">IF(2&lt;J655,2,J655)</f>
        <v>0</v>
      </c>
      <c r="L655" s="16">
        <f t="shared" ref="L655:L689" si="400">J655-K655</f>
        <v>0</v>
      </c>
      <c r="M655" s="37">
        <f>IF(K655="?",0,ROUND(135*4/3*K655+135*5/3*L655,0))</f>
        <v>0</v>
      </c>
      <c r="N655" s="37"/>
      <c r="O655" s="37"/>
      <c r="P655" s="37"/>
      <c r="Q655" s="37"/>
      <c r="R655" s="37"/>
      <c r="S655" s="15"/>
      <c r="T655" s="15"/>
      <c r="U655" s="15"/>
      <c r="V655" s="15"/>
      <c r="W655" s="15"/>
    </row>
    <row r="656" spans="1:23" x14ac:dyDescent="0.3">
      <c r="A656" s="7" t="s">
        <v>149</v>
      </c>
      <c r="B656" s="12">
        <v>611</v>
      </c>
      <c r="C656" s="28">
        <v>42980</v>
      </c>
      <c r="D656" s="34">
        <v>0.49662037037037038</v>
      </c>
      <c r="E656" s="34">
        <v>0.91468749999999999</v>
      </c>
      <c r="F656" s="64">
        <f t="shared" ref="F656:F689" si="401">IF(OR(E656="無打卡資料",D656="無打卡資料"),"?",(E656-D656))</f>
        <v>0.41806712962962961</v>
      </c>
      <c r="G656" s="15">
        <v>10</v>
      </c>
      <c r="H656" s="37">
        <f t="shared" si="397"/>
        <v>1.5</v>
      </c>
      <c r="I656" s="15">
        <f t="shared" si="398"/>
        <v>8.5</v>
      </c>
      <c r="J656" s="109">
        <f t="shared" si="369"/>
        <v>0</v>
      </c>
      <c r="K656" s="37">
        <f t="shared" si="399"/>
        <v>0</v>
      </c>
      <c r="L656" s="16">
        <f t="shared" si="400"/>
        <v>0</v>
      </c>
      <c r="M656" s="37">
        <f t="shared" ref="M656:M686" si="402">IF(K656="?",0,ROUND(135*4/3*K656+135*5/3*L656,0))</f>
        <v>0</v>
      </c>
      <c r="N656" s="37"/>
      <c r="O656" s="37"/>
      <c r="P656" s="37"/>
      <c r="Q656" s="37"/>
      <c r="R656" s="37"/>
      <c r="S656" s="15"/>
      <c r="T656" s="15"/>
      <c r="U656" s="15"/>
      <c r="V656" s="15"/>
      <c r="W656" s="15"/>
    </row>
    <row r="657" spans="1:23" x14ac:dyDescent="0.3">
      <c r="A657" s="7" t="s">
        <v>151</v>
      </c>
      <c r="B657" s="12">
        <v>612</v>
      </c>
      <c r="C657" s="28">
        <v>42981</v>
      </c>
      <c r="D657" s="34">
        <v>0.45475694444444442</v>
      </c>
      <c r="E657" s="34">
        <v>0.85357638888888887</v>
      </c>
      <c r="F657" s="64">
        <f t="shared" si="401"/>
        <v>0.39881944444444445</v>
      </c>
      <c r="G657" s="15">
        <v>9.5</v>
      </c>
      <c r="H657" s="37">
        <f t="shared" si="397"/>
        <v>1.5</v>
      </c>
      <c r="I657" s="15">
        <f t="shared" si="398"/>
        <v>8</v>
      </c>
      <c r="J657" s="109">
        <f>IF(I657-8&lt;0,0,(I657-8))</f>
        <v>0</v>
      </c>
      <c r="K657" s="37">
        <f t="shared" si="399"/>
        <v>0</v>
      </c>
      <c r="L657" s="16">
        <f t="shared" si="400"/>
        <v>0</v>
      </c>
      <c r="M657" s="37">
        <f t="shared" si="402"/>
        <v>0</v>
      </c>
      <c r="N657" s="37"/>
      <c r="O657" s="37"/>
      <c r="P657" s="37"/>
      <c r="Q657" s="37" t="s">
        <v>400</v>
      </c>
      <c r="R657" s="37">
        <f>IF(I657&gt;8,ROUND(2*4/3*135+6*5/3*135+(I657-8)*8/3*135,0),ROUND(2*4/3*135+(I657-2)*5/3*135,0))</f>
        <v>1710</v>
      </c>
      <c r="S657" s="15"/>
      <c r="T657" s="15"/>
      <c r="U657" s="15"/>
      <c r="V657" s="15"/>
      <c r="W657" s="15"/>
    </row>
    <row r="658" spans="1:23" x14ac:dyDescent="0.3">
      <c r="A658" s="7" t="s">
        <v>150</v>
      </c>
      <c r="B658" s="12">
        <v>613</v>
      </c>
      <c r="C658" s="28">
        <v>42982</v>
      </c>
      <c r="D658" s="34">
        <v>0.46462962962962967</v>
      </c>
      <c r="E658" s="34">
        <v>0.87697916666666664</v>
      </c>
      <c r="F658" s="64">
        <f t="shared" si="401"/>
        <v>0.41234953703703697</v>
      </c>
      <c r="G658" s="15">
        <v>10</v>
      </c>
      <c r="H658" s="37">
        <f t="shared" si="397"/>
        <v>1.5</v>
      </c>
      <c r="I658" s="15">
        <f t="shared" si="398"/>
        <v>8.5</v>
      </c>
      <c r="J658" s="109">
        <f t="shared" si="369"/>
        <v>0</v>
      </c>
      <c r="K658" s="37">
        <f t="shared" si="399"/>
        <v>0</v>
      </c>
      <c r="L658" s="16">
        <f t="shared" si="400"/>
        <v>0</v>
      </c>
      <c r="M658" s="37">
        <f t="shared" si="402"/>
        <v>0</v>
      </c>
      <c r="N658" s="37"/>
      <c r="O658" s="37"/>
      <c r="P658" s="37"/>
      <c r="Q658" s="37"/>
      <c r="R658" s="37"/>
      <c r="S658" s="15"/>
      <c r="T658" s="15"/>
      <c r="U658" s="15"/>
      <c r="V658" s="15"/>
      <c r="W658" s="15"/>
    </row>
    <row r="659" spans="1:23" x14ac:dyDescent="0.3">
      <c r="A659" s="7" t="s">
        <v>152</v>
      </c>
      <c r="B659" s="12">
        <v>614</v>
      </c>
      <c r="C659" s="28">
        <v>42983</v>
      </c>
      <c r="D659" s="34">
        <v>0.46003472222222225</v>
      </c>
      <c r="E659" s="34">
        <v>0.91706018518518517</v>
      </c>
      <c r="F659" s="64">
        <f t="shared" si="401"/>
        <v>0.45702546296296293</v>
      </c>
      <c r="G659" s="15">
        <v>11</v>
      </c>
      <c r="H659" s="37">
        <f t="shared" si="397"/>
        <v>1.5</v>
      </c>
      <c r="I659" s="15">
        <f t="shared" si="398"/>
        <v>9.5</v>
      </c>
      <c r="J659" s="109">
        <f t="shared" si="369"/>
        <v>0</v>
      </c>
      <c r="K659" s="37">
        <f t="shared" si="399"/>
        <v>0</v>
      </c>
      <c r="L659" s="16">
        <f t="shared" si="400"/>
        <v>0</v>
      </c>
      <c r="M659" s="37">
        <f t="shared" si="402"/>
        <v>0</v>
      </c>
      <c r="N659" s="37"/>
      <c r="O659" s="37"/>
      <c r="P659" s="37"/>
      <c r="Q659" s="37"/>
      <c r="R659" s="37"/>
      <c r="S659" s="15"/>
      <c r="T659" s="15"/>
      <c r="U659" s="15"/>
      <c r="V659" s="15"/>
      <c r="W659" s="15"/>
    </row>
    <row r="660" spans="1:23" x14ac:dyDescent="0.3">
      <c r="A660" s="41"/>
      <c r="B660" s="12">
        <v>615</v>
      </c>
      <c r="C660" s="28">
        <v>42984</v>
      </c>
      <c r="D660" s="196" t="s">
        <v>35</v>
      </c>
      <c r="E660" s="197"/>
      <c r="F660" s="64"/>
      <c r="G660" s="15"/>
      <c r="H660" s="37"/>
      <c r="I660" s="15"/>
      <c r="J660" s="109">
        <f t="shared" si="369"/>
        <v>0</v>
      </c>
      <c r="K660" s="37"/>
      <c r="L660" s="16"/>
      <c r="M660" s="37">
        <f t="shared" si="402"/>
        <v>0</v>
      </c>
      <c r="N660" s="37"/>
      <c r="O660" s="37"/>
      <c r="P660" s="37"/>
      <c r="Q660" s="37"/>
      <c r="R660" s="37"/>
      <c r="S660" s="15"/>
      <c r="T660" s="15"/>
      <c r="U660" s="15"/>
      <c r="V660" s="15"/>
      <c r="W660" s="15"/>
    </row>
    <row r="661" spans="1:23" x14ac:dyDescent="0.3">
      <c r="A661" s="41"/>
      <c r="B661" s="12">
        <v>616</v>
      </c>
      <c r="C661" s="28">
        <v>42985</v>
      </c>
      <c r="D661" s="196" t="s">
        <v>35</v>
      </c>
      <c r="E661" s="197"/>
      <c r="F661" s="64"/>
      <c r="G661" s="15"/>
      <c r="H661" s="37"/>
      <c r="I661" s="15"/>
      <c r="J661" s="109">
        <f t="shared" si="369"/>
        <v>0</v>
      </c>
      <c r="K661" s="37"/>
      <c r="L661" s="16"/>
      <c r="M661" s="37">
        <f t="shared" si="402"/>
        <v>0</v>
      </c>
      <c r="N661" s="37"/>
      <c r="O661" s="37"/>
      <c r="P661" s="37"/>
      <c r="Q661" s="37"/>
      <c r="R661" s="37"/>
      <c r="S661" s="15"/>
      <c r="T661" s="15"/>
      <c r="U661" s="15"/>
      <c r="V661" s="15"/>
      <c r="W661" s="15"/>
    </row>
    <row r="662" spans="1:23" x14ac:dyDescent="0.3">
      <c r="A662" s="41"/>
      <c r="B662" s="12">
        <v>617</v>
      </c>
      <c r="C662" s="28">
        <v>42986</v>
      </c>
      <c r="D662" s="34">
        <v>0.46137731481481481</v>
      </c>
      <c r="E662" s="34">
        <v>0.91092592592592592</v>
      </c>
      <c r="F662" s="64">
        <f t="shared" si="401"/>
        <v>0.44954861111111111</v>
      </c>
      <c r="G662" s="15">
        <v>11</v>
      </c>
      <c r="H662" s="37">
        <f t="shared" si="397"/>
        <v>1.5</v>
      </c>
      <c r="I662" s="15">
        <f t="shared" si="398"/>
        <v>9.5</v>
      </c>
      <c r="J662" s="109">
        <f t="shared" si="369"/>
        <v>0</v>
      </c>
      <c r="K662" s="37">
        <f t="shared" si="399"/>
        <v>0</v>
      </c>
      <c r="L662" s="16">
        <f t="shared" si="400"/>
        <v>0</v>
      </c>
      <c r="M662" s="37">
        <f t="shared" si="402"/>
        <v>0</v>
      </c>
      <c r="N662" s="37"/>
      <c r="O662" s="37"/>
      <c r="P662" s="37"/>
      <c r="Q662" s="37"/>
      <c r="R662" s="37"/>
      <c r="S662" s="15"/>
      <c r="T662" s="15"/>
      <c r="U662" s="15"/>
      <c r="V662" s="15"/>
      <c r="W662" s="15"/>
    </row>
    <row r="663" spans="1:23" x14ac:dyDescent="0.3">
      <c r="A663" s="7"/>
      <c r="B663" s="12">
        <v>618</v>
      </c>
      <c r="C663" s="28">
        <v>42987</v>
      </c>
      <c r="D663" s="34">
        <v>0.47</v>
      </c>
      <c r="E663" s="34">
        <v>0.83358796296296289</v>
      </c>
      <c r="F663" s="64">
        <f t="shared" si="401"/>
        <v>0.36358796296296292</v>
      </c>
      <c r="G663" s="15">
        <v>8.5</v>
      </c>
      <c r="H663" s="37">
        <f t="shared" si="397"/>
        <v>0.5</v>
      </c>
      <c r="I663" s="15">
        <f t="shared" si="398"/>
        <v>8</v>
      </c>
      <c r="J663" s="109">
        <f t="shared" si="369"/>
        <v>0</v>
      </c>
      <c r="K663" s="37">
        <f t="shared" si="399"/>
        <v>0</v>
      </c>
      <c r="L663" s="16">
        <f t="shared" si="400"/>
        <v>0</v>
      </c>
      <c r="M663" s="37">
        <f t="shared" si="402"/>
        <v>0</v>
      </c>
      <c r="N663" s="37"/>
      <c r="O663" s="37"/>
      <c r="P663" s="37"/>
      <c r="Q663" s="37"/>
      <c r="R663" s="37"/>
      <c r="S663" s="15"/>
      <c r="T663" s="15"/>
      <c r="U663" s="15"/>
      <c r="V663" s="15"/>
      <c r="W663" s="15"/>
    </row>
    <row r="664" spans="1:23" x14ac:dyDescent="0.3">
      <c r="A664" s="7"/>
      <c r="B664" s="12">
        <v>619</v>
      </c>
      <c r="C664" s="28">
        <v>42988</v>
      </c>
      <c r="D664" s="34">
        <v>0.51196759259259261</v>
      </c>
      <c r="E664" s="34">
        <v>0.81362268518518521</v>
      </c>
      <c r="F664" s="64">
        <f t="shared" si="401"/>
        <v>0.3016550925925926</v>
      </c>
      <c r="G664" s="15">
        <v>7</v>
      </c>
      <c r="H664" s="37">
        <f t="shared" si="397"/>
        <v>0.5</v>
      </c>
      <c r="I664" s="15">
        <f t="shared" si="398"/>
        <v>6.5</v>
      </c>
      <c r="J664" s="109">
        <f t="shared" si="369"/>
        <v>0</v>
      </c>
      <c r="K664" s="37">
        <f t="shared" si="399"/>
        <v>0</v>
      </c>
      <c r="L664" s="16">
        <f t="shared" si="400"/>
        <v>0</v>
      </c>
      <c r="M664" s="37">
        <f t="shared" si="402"/>
        <v>0</v>
      </c>
      <c r="N664" s="37"/>
      <c r="O664" s="37"/>
      <c r="P664" s="37"/>
      <c r="Q664" s="37"/>
      <c r="R664" s="37"/>
      <c r="S664" s="15"/>
      <c r="T664" s="15"/>
      <c r="U664" s="15"/>
      <c r="V664" s="15"/>
      <c r="W664" s="15"/>
    </row>
    <row r="665" spans="1:23" x14ac:dyDescent="0.3">
      <c r="A665" s="7"/>
      <c r="B665" s="12">
        <v>620</v>
      </c>
      <c r="C665" s="28">
        <v>42989</v>
      </c>
      <c r="D665" s="196" t="s">
        <v>35</v>
      </c>
      <c r="E665" s="197"/>
      <c r="F665" s="64"/>
      <c r="G665" s="15"/>
      <c r="H665" s="37"/>
      <c r="I665" s="15"/>
      <c r="J665" s="109">
        <f t="shared" si="369"/>
        <v>0</v>
      </c>
      <c r="K665" s="37"/>
      <c r="L665" s="16"/>
      <c r="M665" s="37">
        <f t="shared" si="402"/>
        <v>0</v>
      </c>
      <c r="N665" s="37"/>
      <c r="O665" s="37"/>
      <c r="P665" s="37"/>
      <c r="Q665" s="37"/>
      <c r="R665" s="37"/>
      <c r="S665" s="15"/>
      <c r="T665" s="15"/>
      <c r="U665" s="15"/>
      <c r="V665" s="15"/>
      <c r="W665" s="15"/>
    </row>
    <row r="666" spans="1:23" x14ac:dyDescent="0.3">
      <c r="A666" s="7"/>
      <c r="B666" s="12">
        <v>621</v>
      </c>
      <c r="C666" s="28">
        <v>42990</v>
      </c>
      <c r="D666" s="34">
        <v>0.46371527777777777</v>
      </c>
      <c r="E666" s="34" t="s">
        <v>84</v>
      </c>
      <c r="F666" s="64"/>
      <c r="G666" s="15">
        <v>10.5</v>
      </c>
      <c r="H666" s="37">
        <f t="shared" si="397"/>
        <v>1.5</v>
      </c>
      <c r="I666" s="15">
        <f t="shared" si="398"/>
        <v>9</v>
      </c>
      <c r="J666" s="109">
        <f t="shared" si="369"/>
        <v>0</v>
      </c>
      <c r="K666" s="37">
        <f t="shared" si="399"/>
        <v>0</v>
      </c>
      <c r="L666" s="16">
        <f t="shared" si="400"/>
        <v>0</v>
      </c>
      <c r="M666" s="37">
        <f t="shared" si="402"/>
        <v>0</v>
      </c>
      <c r="N666" s="37"/>
      <c r="O666" s="37"/>
      <c r="P666" s="37"/>
      <c r="Q666" s="37"/>
      <c r="R666" s="37"/>
      <c r="S666" s="15"/>
      <c r="T666" s="15"/>
      <c r="U666" s="15"/>
      <c r="V666" s="15"/>
      <c r="W666" s="15"/>
    </row>
    <row r="667" spans="1:23" x14ac:dyDescent="0.3">
      <c r="A667" s="7"/>
      <c r="B667" s="12">
        <v>622</v>
      </c>
      <c r="C667" s="28">
        <v>42991</v>
      </c>
      <c r="D667" s="196" t="s">
        <v>35</v>
      </c>
      <c r="E667" s="197"/>
      <c r="F667" s="64"/>
      <c r="G667" s="15"/>
      <c r="H667" s="37"/>
      <c r="I667" s="15"/>
      <c r="J667" s="109">
        <f t="shared" si="369"/>
        <v>0</v>
      </c>
      <c r="K667" s="37"/>
      <c r="L667" s="16"/>
      <c r="M667" s="37">
        <f t="shared" si="402"/>
        <v>0</v>
      </c>
      <c r="N667" s="37"/>
      <c r="O667" s="37"/>
      <c r="P667" s="37"/>
      <c r="Q667" s="37"/>
      <c r="R667" s="37"/>
      <c r="S667" s="15"/>
      <c r="T667" s="15"/>
      <c r="U667" s="15"/>
      <c r="V667" s="15"/>
      <c r="W667" s="15"/>
    </row>
    <row r="668" spans="1:23" x14ac:dyDescent="0.3">
      <c r="A668" s="7"/>
      <c r="B668" s="12">
        <v>623</v>
      </c>
      <c r="C668" s="28">
        <v>42992</v>
      </c>
      <c r="D668" s="34">
        <v>0.45844907407407409</v>
      </c>
      <c r="E668" s="34">
        <v>0.91571759259259267</v>
      </c>
      <c r="F668" s="64">
        <f t="shared" si="401"/>
        <v>0.45726851851851857</v>
      </c>
      <c r="G668" s="15">
        <v>11</v>
      </c>
      <c r="H668" s="37">
        <f t="shared" si="397"/>
        <v>1.5</v>
      </c>
      <c r="I668" s="15">
        <f t="shared" si="398"/>
        <v>9.5</v>
      </c>
      <c r="J668" s="109">
        <f t="shared" si="369"/>
        <v>0</v>
      </c>
      <c r="K668" s="37">
        <f t="shared" si="399"/>
        <v>0</v>
      </c>
      <c r="L668" s="16">
        <f t="shared" si="400"/>
        <v>0</v>
      </c>
      <c r="M668" s="37">
        <f t="shared" si="402"/>
        <v>0</v>
      </c>
      <c r="N668" s="37"/>
      <c r="O668" s="37"/>
      <c r="P668" s="37"/>
      <c r="Q668" s="37"/>
      <c r="R668" s="37"/>
      <c r="S668" s="15"/>
      <c r="T668" s="15"/>
      <c r="U668" s="15"/>
      <c r="V668" s="15"/>
      <c r="W668" s="15"/>
    </row>
    <row r="669" spans="1:23" x14ac:dyDescent="0.3">
      <c r="A669" s="7"/>
      <c r="B669" s="12">
        <v>624</v>
      </c>
      <c r="C669" s="28">
        <v>42993</v>
      </c>
      <c r="D669" s="34">
        <v>0.45891203703703703</v>
      </c>
      <c r="E669" s="34">
        <v>0.91587962962962965</v>
      </c>
      <c r="F669" s="64">
        <f t="shared" si="401"/>
        <v>0.45696759259259262</v>
      </c>
      <c r="G669" s="15">
        <v>11</v>
      </c>
      <c r="H669" s="37">
        <f t="shared" si="397"/>
        <v>1.5</v>
      </c>
      <c r="I669" s="15">
        <f t="shared" si="398"/>
        <v>9.5</v>
      </c>
      <c r="J669" s="109">
        <f t="shared" si="369"/>
        <v>0</v>
      </c>
      <c r="K669" s="37">
        <f t="shared" si="399"/>
        <v>0</v>
      </c>
      <c r="L669" s="16">
        <f t="shared" si="400"/>
        <v>0</v>
      </c>
      <c r="M669" s="37">
        <f t="shared" si="402"/>
        <v>0</v>
      </c>
      <c r="N669" s="37"/>
      <c r="O669" s="37"/>
      <c r="P669" s="37"/>
      <c r="Q669" s="37"/>
      <c r="R669" s="37"/>
      <c r="S669" s="15"/>
      <c r="T669" s="15"/>
      <c r="U669" s="15"/>
      <c r="V669" s="15"/>
      <c r="W669" s="15"/>
    </row>
    <row r="670" spans="1:23" x14ac:dyDescent="0.3">
      <c r="A670" s="7"/>
      <c r="B670" s="12">
        <v>625</v>
      </c>
      <c r="C670" s="28">
        <v>42994</v>
      </c>
      <c r="D670" s="34">
        <v>0.4576736111111111</v>
      </c>
      <c r="E670" s="34" t="s">
        <v>84</v>
      </c>
      <c r="F670" s="64"/>
      <c r="G670" s="15">
        <v>10</v>
      </c>
      <c r="H670" s="37">
        <f t="shared" si="397"/>
        <v>1.5</v>
      </c>
      <c r="I670" s="15">
        <f t="shared" si="398"/>
        <v>8.5</v>
      </c>
      <c r="J670" s="109">
        <f t="shared" si="369"/>
        <v>0</v>
      </c>
      <c r="K670" s="37">
        <f t="shared" si="399"/>
        <v>0</v>
      </c>
      <c r="L670" s="16">
        <f t="shared" si="400"/>
        <v>0</v>
      </c>
      <c r="M670" s="37">
        <f t="shared" si="402"/>
        <v>0</v>
      </c>
      <c r="N670" s="37"/>
      <c r="O670" s="37"/>
      <c r="P670" s="37"/>
      <c r="Q670" s="37"/>
      <c r="R670" s="37"/>
      <c r="S670" s="15"/>
      <c r="T670" s="15"/>
      <c r="U670" s="15"/>
      <c r="V670" s="15"/>
      <c r="W670" s="15"/>
    </row>
    <row r="671" spans="1:23" x14ac:dyDescent="0.3">
      <c r="A671" s="7"/>
      <c r="B671" s="12">
        <v>626</v>
      </c>
      <c r="C671" s="28">
        <v>42995</v>
      </c>
      <c r="D671" s="34">
        <v>0.46226851851851852</v>
      </c>
      <c r="E671" s="34" t="s">
        <v>84</v>
      </c>
      <c r="F671" s="64"/>
      <c r="G671" s="15">
        <v>9</v>
      </c>
      <c r="H671" s="37">
        <f t="shared" si="397"/>
        <v>1.5</v>
      </c>
      <c r="I671" s="15">
        <f t="shared" si="398"/>
        <v>7.5</v>
      </c>
      <c r="J671" s="109">
        <f t="shared" si="369"/>
        <v>0</v>
      </c>
      <c r="K671" s="37">
        <f t="shared" si="399"/>
        <v>0</v>
      </c>
      <c r="L671" s="16">
        <f t="shared" si="400"/>
        <v>0</v>
      </c>
      <c r="M671" s="37">
        <f t="shared" si="402"/>
        <v>0</v>
      </c>
      <c r="N671" s="37"/>
      <c r="O671" s="37"/>
      <c r="P671" s="37"/>
      <c r="Q671" s="37"/>
      <c r="R671" s="37"/>
      <c r="S671" s="15"/>
      <c r="T671" s="15"/>
      <c r="U671" s="15"/>
      <c r="V671" s="15"/>
      <c r="W671" s="15"/>
    </row>
    <row r="672" spans="1:23" x14ac:dyDescent="0.3">
      <c r="A672" s="7"/>
      <c r="B672" s="12">
        <v>627</v>
      </c>
      <c r="C672" s="28">
        <v>42996</v>
      </c>
      <c r="D672" s="34">
        <v>0.46784722222222225</v>
      </c>
      <c r="E672" s="34">
        <v>0.91826388888888888</v>
      </c>
      <c r="F672" s="64">
        <f t="shared" si="401"/>
        <v>0.45041666666666663</v>
      </c>
      <c r="G672" s="15">
        <v>11</v>
      </c>
      <c r="H672" s="37">
        <f t="shared" si="397"/>
        <v>1.5</v>
      </c>
      <c r="I672" s="15">
        <f t="shared" si="398"/>
        <v>9.5</v>
      </c>
      <c r="J672" s="109">
        <f t="shared" si="369"/>
        <v>0</v>
      </c>
      <c r="K672" s="37">
        <f t="shared" si="399"/>
        <v>0</v>
      </c>
      <c r="L672" s="16">
        <f t="shared" si="400"/>
        <v>0</v>
      </c>
      <c r="M672" s="37">
        <f t="shared" si="402"/>
        <v>0</v>
      </c>
      <c r="N672" s="37"/>
      <c r="O672" s="37"/>
      <c r="P672" s="37"/>
      <c r="Q672" s="37"/>
      <c r="R672" s="37"/>
      <c r="S672" s="15"/>
      <c r="T672" s="15"/>
      <c r="U672" s="15"/>
      <c r="V672" s="15"/>
      <c r="W672" s="15"/>
    </row>
    <row r="673" spans="1:23" x14ac:dyDescent="0.3">
      <c r="A673" s="7"/>
      <c r="B673" s="12">
        <v>628</v>
      </c>
      <c r="C673" s="28">
        <v>42997</v>
      </c>
      <c r="D673" s="34">
        <v>0.45965277777777774</v>
      </c>
      <c r="E673" s="34">
        <v>0.91618055555555555</v>
      </c>
      <c r="F673" s="64">
        <f t="shared" si="401"/>
        <v>0.45652777777777781</v>
      </c>
      <c r="G673" s="15">
        <v>11</v>
      </c>
      <c r="H673" s="37">
        <f t="shared" si="397"/>
        <v>1.5</v>
      </c>
      <c r="I673" s="15">
        <f t="shared" si="398"/>
        <v>9.5</v>
      </c>
      <c r="J673" s="109">
        <f t="shared" si="369"/>
        <v>0</v>
      </c>
      <c r="K673" s="37">
        <f t="shared" si="399"/>
        <v>0</v>
      </c>
      <c r="L673" s="16">
        <f t="shared" si="400"/>
        <v>0</v>
      </c>
      <c r="M673" s="37">
        <f t="shared" si="402"/>
        <v>0</v>
      </c>
      <c r="N673" s="37">
        <v>1</v>
      </c>
      <c r="O673" s="37">
        <v>0</v>
      </c>
      <c r="P673" s="37">
        <f>IF(O673&gt;6,ROUND(N673*4/3*135+6*5/3*135+(O673-6)*8/3*135,0),ROUND(N673*4/3*135+O673*5/3*135,0))</f>
        <v>180</v>
      </c>
      <c r="Q673" s="37"/>
      <c r="R673" s="37"/>
      <c r="S673" s="15"/>
      <c r="T673" s="15"/>
      <c r="U673" s="15"/>
      <c r="V673" s="15"/>
      <c r="W673" s="15"/>
    </row>
    <row r="674" spans="1:23" x14ac:dyDescent="0.3">
      <c r="A674" s="7"/>
      <c r="B674" s="12">
        <v>629</v>
      </c>
      <c r="C674" s="28">
        <v>42998</v>
      </c>
      <c r="D674" s="196" t="s">
        <v>35</v>
      </c>
      <c r="E674" s="197"/>
      <c r="F674" s="64"/>
      <c r="G674" s="15"/>
      <c r="H674" s="37"/>
      <c r="I674" s="15"/>
      <c r="J674" s="109">
        <f t="shared" si="369"/>
        <v>0</v>
      </c>
      <c r="K674" s="37"/>
      <c r="L674" s="16"/>
      <c r="M674" s="37">
        <f t="shared" si="402"/>
        <v>0</v>
      </c>
      <c r="N674" s="37"/>
      <c r="O674" s="37"/>
      <c r="P674" s="37"/>
      <c r="Q674" s="37"/>
      <c r="R674" s="37"/>
      <c r="S674" s="15"/>
      <c r="T674" s="15"/>
      <c r="U674" s="15"/>
      <c r="V674" s="15"/>
      <c r="W674" s="15"/>
    </row>
    <row r="675" spans="1:23" x14ac:dyDescent="0.3">
      <c r="A675" s="7"/>
      <c r="B675" s="12">
        <v>630</v>
      </c>
      <c r="C675" s="28">
        <v>42999</v>
      </c>
      <c r="D675" s="34">
        <v>0.4614583333333333</v>
      </c>
      <c r="E675" s="34">
        <v>0.91671296296296301</v>
      </c>
      <c r="F675" s="64">
        <f t="shared" si="401"/>
        <v>0.4552546296296297</v>
      </c>
      <c r="G675" s="15">
        <v>11</v>
      </c>
      <c r="H675" s="37">
        <f t="shared" si="397"/>
        <v>1.5</v>
      </c>
      <c r="I675" s="15">
        <f t="shared" si="398"/>
        <v>9.5</v>
      </c>
      <c r="J675" s="109">
        <f t="shared" si="369"/>
        <v>0</v>
      </c>
      <c r="K675" s="37">
        <f t="shared" si="399"/>
        <v>0</v>
      </c>
      <c r="L675" s="16">
        <f t="shared" si="400"/>
        <v>0</v>
      </c>
      <c r="M675" s="37">
        <f t="shared" si="402"/>
        <v>0</v>
      </c>
      <c r="N675" s="37">
        <v>2</v>
      </c>
      <c r="O675" s="37">
        <v>7.5</v>
      </c>
      <c r="P675" s="37">
        <f>IF(O675&gt;6,ROUND(N675*4/3*135+6*5/3*135+(O675-6)*8/3*135,0),ROUND(N675*4/3*135+O675*5/3*135,0))</f>
        <v>2250</v>
      </c>
      <c r="Q675" s="37"/>
      <c r="R675" s="37"/>
      <c r="S675" s="15"/>
      <c r="T675" s="15"/>
      <c r="U675" s="15"/>
      <c r="V675" s="15"/>
      <c r="W675" s="15"/>
    </row>
    <row r="676" spans="1:23" x14ac:dyDescent="0.3">
      <c r="A676" s="7"/>
      <c r="B676" s="12"/>
      <c r="C676" s="82" t="s">
        <v>333</v>
      </c>
      <c r="D676" s="18"/>
      <c r="E676" s="18"/>
      <c r="F676" s="19"/>
      <c r="G676" s="20">
        <f t="shared" ref="G676:V676" si="403">SUM(G648:G675)</f>
        <v>206</v>
      </c>
      <c r="H676" s="20">
        <f t="shared" si="403"/>
        <v>27.5</v>
      </c>
      <c r="I676" s="20">
        <f t="shared" si="403"/>
        <v>178.5</v>
      </c>
      <c r="J676" s="20">
        <f t="shared" si="403"/>
        <v>0</v>
      </c>
      <c r="K676" s="20">
        <f t="shared" si="403"/>
        <v>0</v>
      </c>
      <c r="L676" s="20">
        <f t="shared" si="403"/>
        <v>0</v>
      </c>
      <c r="M676" s="20">
        <f t="shared" si="403"/>
        <v>0</v>
      </c>
      <c r="N676" s="20">
        <f t="shared" si="403"/>
        <v>3</v>
      </c>
      <c r="O676" s="20">
        <f t="shared" si="403"/>
        <v>7.5</v>
      </c>
      <c r="P676" s="20">
        <f t="shared" si="403"/>
        <v>2430</v>
      </c>
      <c r="Q676" s="20">
        <v>1</v>
      </c>
      <c r="R676" s="20">
        <f t="shared" si="403"/>
        <v>1710</v>
      </c>
      <c r="S676" s="20">
        <f t="shared" si="403"/>
        <v>0</v>
      </c>
      <c r="T676" s="20">
        <f t="shared" si="403"/>
        <v>0</v>
      </c>
      <c r="U676" s="20">
        <f t="shared" si="403"/>
        <v>0</v>
      </c>
      <c r="V676" s="20">
        <f t="shared" si="403"/>
        <v>0</v>
      </c>
      <c r="W676" s="159" t="s">
        <v>308</v>
      </c>
    </row>
    <row r="677" spans="1:23" ht="32.4" x14ac:dyDescent="0.3">
      <c r="A677" s="7"/>
      <c r="B677" s="111"/>
      <c r="C677" s="110" t="s">
        <v>430</v>
      </c>
      <c r="D677" s="23"/>
      <c r="E677" s="24"/>
      <c r="F677" s="73"/>
      <c r="G677" s="20">
        <f>G676-G657</f>
        <v>196.5</v>
      </c>
      <c r="H677" s="20">
        <f t="shared" ref="H677:M677" si="404">H676-H657</f>
        <v>26</v>
      </c>
      <c r="I677" s="20">
        <f t="shared" si="404"/>
        <v>170.5</v>
      </c>
      <c r="J677" s="20">
        <f t="shared" si="404"/>
        <v>0</v>
      </c>
      <c r="K677" s="20">
        <f t="shared" si="404"/>
        <v>0</v>
      </c>
      <c r="L677" s="20">
        <f t="shared" si="404"/>
        <v>0</v>
      </c>
      <c r="M677" s="20">
        <f t="shared" si="404"/>
        <v>0</v>
      </c>
      <c r="N677" s="20">
        <f t="shared" ref="N677:P677" si="405">N676</f>
        <v>3</v>
      </c>
      <c r="O677" s="20">
        <f t="shared" si="405"/>
        <v>7.5</v>
      </c>
      <c r="P677" s="20">
        <f t="shared" si="405"/>
        <v>2430</v>
      </c>
      <c r="Q677" s="20">
        <f t="shared" ref="Q677" si="406">Q676</f>
        <v>1</v>
      </c>
      <c r="R677" s="20">
        <f t="shared" ref="R677" si="407">R676</f>
        <v>1710</v>
      </c>
      <c r="S677" s="20">
        <f t="shared" ref="S677" si="408">S676</f>
        <v>0</v>
      </c>
      <c r="T677" s="20">
        <f t="shared" ref="T677" si="409">T676</f>
        <v>0</v>
      </c>
      <c r="U677" s="20">
        <f t="shared" ref="U677" si="410">U676</f>
        <v>0</v>
      </c>
      <c r="V677" s="20">
        <f t="shared" ref="V677" si="411">V676</f>
        <v>0</v>
      </c>
      <c r="W677" s="20"/>
    </row>
    <row r="678" spans="1:23" x14ac:dyDescent="0.3">
      <c r="A678" s="7"/>
      <c r="B678" s="12">
        <v>631</v>
      </c>
      <c r="C678" s="83">
        <v>43000</v>
      </c>
      <c r="D678" s="84" t="s">
        <v>84</v>
      </c>
      <c r="E678" s="84">
        <v>0.91593750000000007</v>
      </c>
      <c r="F678" s="130"/>
      <c r="G678" s="85">
        <v>11</v>
      </c>
      <c r="H678" s="86">
        <f t="shared" si="397"/>
        <v>1.5</v>
      </c>
      <c r="I678" s="85">
        <f t="shared" si="398"/>
        <v>9.5</v>
      </c>
      <c r="J678" s="87">
        <f t="shared" si="369"/>
        <v>0</v>
      </c>
      <c r="K678" s="86">
        <f t="shared" si="399"/>
        <v>0</v>
      </c>
      <c r="L678" s="88">
        <f t="shared" si="400"/>
        <v>0</v>
      </c>
      <c r="M678" s="86">
        <f t="shared" si="402"/>
        <v>0</v>
      </c>
      <c r="N678" s="86"/>
      <c r="O678" s="86"/>
      <c r="P678" s="86"/>
      <c r="Q678" s="86"/>
      <c r="R678" s="86"/>
      <c r="S678" s="15"/>
      <c r="T678" s="15"/>
      <c r="U678" s="15"/>
      <c r="V678" s="15"/>
      <c r="W678" s="15"/>
    </row>
    <row r="679" spans="1:23" x14ac:dyDescent="0.3">
      <c r="A679" s="7"/>
      <c r="B679" s="12">
        <v>632</v>
      </c>
      <c r="C679" s="83">
        <v>43001</v>
      </c>
      <c r="D679" s="84">
        <v>0.45834490740740735</v>
      </c>
      <c r="E679" s="84">
        <v>0.9164699074074073</v>
      </c>
      <c r="F679" s="130">
        <f t="shared" si="401"/>
        <v>0.45812499999999995</v>
      </c>
      <c r="G679" s="85">
        <v>11</v>
      </c>
      <c r="H679" s="86">
        <f t="shared" si="397"/>
        <v>1.5</v>
      </c>
      <c r="I679" s="85">
        <f t="shared" si="398"/>
        <v>9.5</v>
      </c>
      <c r="J679" s="87">
        <f t="shared" si="369"/>
        <v>0</v>
      </c>
      <c r="K679" s="86">
        <f t="shared" si="399"/>
        <v>0</v>
      </c>
      <c r="L679" s="88">
        <f t="shared" si="400"/>
        <v>0</v>
      </c>
      <c r="M679" s="86">
        <f t="shared" si="402"/>
        <v>0</v>
      </c>
      <c r="N679" s="86"/>
      <c r="O679" s="86"/>
      <c r="P679" s="86"/>
      <c r="Q679" s="86"/>
      <c r="R679" s="86"/>
      <c r="S679" s="15"/>
      <c r="T679" s="15"/>
      <c r="U679" s="15"/>
      <c r="V679" s="15"/>
      <c r="W679" s="15"/>
    </row>
    <row r="680" spans="1:23" x14ac:dyDescent="0.3">
      <c r="A680" s="7"/>
      <c r="B680" s="12">
        <v>633</v>
      </c>
      <c r="C680" s="83">
        <v>43002</v>
      </c>
      <c r="D680" s="84">
        <v>0.55636574074074074</v>
      </c>
      <c r="E680" s="84" t="s">
        <v>84</v>
      </c>
      <c r="F680" s="130"/>
      <c r="G680" s="85">
        <v>11</v>
      </c>
      <c r="H680" s="86">
        <f t="shared" si="397"/>
        <v>1.5</v>
      </c>
      <c r="I680" s="85">
        <f t="shared" si="398"/>
        <v>9.5</v>
      </c>
      <c r="J680" s="87">
        <f>IF(I680-8&lt;0,0,(I680-8))</f>
        <v>1.5</v>
      </c>
      <c r="K680" s="86">
        <f t="shared" si="399"/>
        <v>1.5</v>
      </c>
      <c r="L680" s="88">
        <f t="shared" si="400"/>
        <v>0</v>
      </c>
      <c r="M680" s="86">
        <f t="shared" si="402"/>
        <v>270</v>
      </c>
      <c r="N680" s="86"/>
      <c r="O680" s="86"/>
      <c r="P680" s="86"/>
      <c r="Q680" s="86" t="s">
        <v>394</v>
      </c>
      <c r="R680" s="86">
        <f>IF(I680&gt;8,ROUND(2*4/3*135+6*5/3*135+(I680-8)*8/3*135,0),ROUND(2*4/3*135+(I680-2)*5/3*135,0))</f>
        <v>2250</v>
      </c>
      <c r="S680" s="15"/>
      <c r="T680" s="15"/>
      <c r="U680" s="15"/>
      <c r="V680" s="15"/>
      <c r="W680" s="15"/>
    </row>
    <row r="681" spans="1:23" x14ac:dyDescent="0.3">
      <c r="A681" s="7"/>
      <c r="B681" s="12">
        <v>634</v>
      </c>
      <c r="C681" s="83">
        <v>43003</v>
      </c>
      <c r="D681" s="205" t="s">
        <v>35</v>
      </c>
      <c r="E681" s="206"/>
      <c r="F681" s="130"/>
      <c r="G681" s="85"/>
      <c r="H681" s="86"/>
      <c r="I681" s="85"/>
      <c r="J681" s="87">
        <f t="shared" si="369"/>
        <v>0</v>
      </c>
      <c r="K681" s="86"/>
      <c r="L681" s="88"/>
      <c r="M681" s="86">
        <f t="shared" si="402"/>
        <v>0</v>
      </c>
      <c r="N681" s="86"/>
      <c r="O681" s="86"/>
      <c r="P681" s="86"/>
      <c r="Q681" s="86"/>
      <c r="R681" s="86"/>
      <c r="S681" s="15"/>
      <c r="T681" s="15"/>
      <c r="U681" s="15"/>
      <c r="V681" s="15"/>
      <c r="W681" s="15"/>
    </row>
    <row r="682" spans="1:23" x14ac:dyDescent="0.3">
      <c r="A682" s="7"/>
      <c r="B682" s="12">
        <v>635</v>
      </c>
      <c r="C682" s="83">
        <v>43004</v>
      </c>
      <c r="D682" s="205" t="s">
        <v>35</v>
      </c>
      <c r="E682" s="206"/>
      <c r="F682" s="130"/>
      <c r="G682" s="85"/>
      <c r="H682" s="86"/>
      <c r="I682" s="85"/>
      <c r="J682" s="87">
        <f t="shared" ref="J682:J747" si="412">IF(I682-10&lt;0,0,(I682-10))</f>
        <v>0</v>
      </c>
      <c r="K682" s="86"/>
      <c r="L682" s="88"/>
      <c r="M682" s="86">
        <f t="shared" si="402"/>
        <v>0</v>
      </c>
      <c r="N682" s="86"/>
      <c r="O682" s="86"/>
      <c r="P682" s="86"/>
      <c r="Q682" s="86"/>
      <c r="R682" s="86"/>
      <c r="S682" s="15"/>
      <c r="T682" s="15"/>
      <c r="U682" s="15"/>
      <c r="V682" s="15"/>
      <c r="W682" s="15"/>
    </row>
    <row r="683" spans="1:23" x14ac:dyDescent="0.3">
      <c r="A683" s="7"/>
      <c r="B683" s="12">
        <v>636</v>
      </c>
      <c r="C683" s="83">
        <v>43005</v>
      </c>
      <c r="D683" s="84">
        <v>0.46214120370370365</v>
      </c>
      <c r="E683" s="84">
        <v>0.78114583333333332</v>
      </c>
      <c r="F683" s="130">
        <f t="shared" si="401"/>
        <v>0.31900462962962967</v>
      </c>
      <c r="G683" s="85">
        <v>7.5</v>
      </c>
      <c r="H683" s="86">
        <f t="shared" si="397"/>
        <v>0.5</v>
      </c>
      <c r="I683" s="85">
        <f t="shared" si="398"/>
        <v>7</v>
      </c>
      <c r="J683" s="87">
        <f t="shared" si="412"/>
        <v>0</v>
      </c>
      <c r="K683" s="86">
        <f t="shared" si="399"/>
        <v>0</v>
      </c>
      <c r="L683" s="88">
        <f t="shared" si="400"/>
        <v>0</v>
      </c>
      <c r="M683" s="86">
        <f t="shared" si="402"/>
        <v>0</v>
      </c>
      <c r="N683" s="86"/>
      <c r="O683" s="86"/>
      <c r="P683" s="86"/>
      <c r="Q683" s="86"/>
      <c r="R683" s="86"/>
      <c r="S683" s="15"/>
      <c r="T683" s="15"/>
      <c r="U683" s="15"/>
      <c r="V683" s="15"/>
      <c r="W683" s="15"/>
    </row>
    <row r="684" spans="1:23" x14ac:dyDescent="0.3">
      <c r="A684" s="7"/>
      <c r="B684" s="12">
        <v>637</v>
      </c>
      <c r="C684" s="83">
        <v>43006</v>
      </c>
      <c r="D684" s="84" t="s">
        <v>84</v>
      </c>
      <c r="E684" s="84" t="s">
        <v>103</v>
      </c>
      <c r="F684" s="130"/>
      <c r="G684" s="85">
        <v>9.5</v>
      </c>
      <c r="H684" s="86">
        <f t="shared" si="397"/>
        <v>1.5</v>
      </c>
      <c r="I684" s="85">
        <f t="shared" si="398"/>
        <v>8</v>
      </c>
      <c r="J684" s="87">
        <f t="shared" si="412"/>
        <v>0</v>
      </c>
      <c r="K684" s="86">
        <f t="shared" si="399"/>
        <v>0</v>
      </c>
      <c r="L684" s="88">
        <f t="shared" si="400"/>
        <v>0</v>
      </c>
      <c r="M684" s="86">
        <f t="shared" si="402"/>
        <v>0</v>
      </c>
      <c r="N684" s="86"/>
      <c r="O684" s="86"/>
      <c r="P684" s="86"/>
      <c r="Q684" s="86"/>
      <c r="R684" s="86"/>
      <c r="S684" s="15"/>
      <c r="T684" s="15"/>
      <c r="U684" s="15"/>
      <c r="V684" s="15"/>
      <c r="W684" s="15"/>
    </row>
    <row r="685" spans="1:23" x14ac:dyDescent="0.3">
      <c r="A685" s="7"/>
      <c r="B685" s="12">
        <v>638</v>
      </c>
      <c r="C685" s="83">
        <v>43007</v>
      </c>
      <c r="D685" s="84">
        <v>0.50416666666666665</v>
      </c>
      <c r="E685" s="84">
        <v>0.88872685185185185</v>
      </c>
      <c r="F685" s="130">
        <f t="shared" si="401"/>
        <v>0.3845601851851852</v>
      </c>
      <c r="G685" s="85">
        <v>9</v>
      </c>
      <c r="H685" s="86">
        <f t="shared" si="397"/>
        <v>1.5</v>
      </c>
      <c r="I685" s="85">
        <f t="shared" si="398"/>
        <v>7.5</v>
      </c>
      <c r="J685" s="87">
        <f>IF(I685-8&lt;0,0,(I685-8))</f>
        <v>0</v>
      </c>
      <c r="K685" s="86">
        <f t="shared" si="399"/>
        <v>0</v>
      </c>
      <c r="L685" s="88">
        <f t="shared" si="400"/>
        <v>0</v>
      </c>
      <c r="M685" s="86">
        <f t="shared" si="402"/>
        <v>0</v>
      </c>
      <c r="N685" s="86"/>
      <c r="O685" s="86"/>
      <c r="P685" s="86"/>
      <c r="Q685" s="86" t="s">
        <v>396</v>
      </c>
      <c r="R685" s="86">
        <f>IF(I685&gt;8,ROUND(2*4/3*135+6*5/3*135+(I685-8)*8/3*135,0),ROUND(2*4/3*135+(I685-2)*5/3*135,0))</f>
        <v>1598</v>
      </c>
      <c r="S685" s="15"/>
      <c r="T685" s="15"/>
      <c r="U685" s="15"/>
      <c r="V685" s="15"/>
      <c r="W685" s="15"/>
    </row>
    <row r="686" spans="1:23" x14ac:dyDescent="0.3">
      <c r="A686" s="7"/>
      <c r="B686" s="12">
        <v>639</v>
      </c>
      <c r="C686" s="83">
        <v>43008</v>
      </c>
      <c r="D686" s="84">
        <v>0.46253472222222225</v>
      </c>
      <c r="E686" s="84">
        <v>0.9243055555555556</v>
      </c>
      <c r="F686" s="130">
        <f t="shared" si="401"/>
        <v>0.46177083333333335</v>
      </c>
      <c r="G686" s="85">
        <v>11</v>
      </c>
      <c r="H686" s="86">
        <f t="shared" si="397"/>
        <v>1.5</v>
      </c>
      <c r="I686" s="85">
        <f t="shared" si="398"/>
        <v>9.5</v>
      </c>
      <c r="J686" s="87">
        <f t="shared" si="412"/>
        <v>0</v>
      </c>
      <c r="K686" s="86">
        <f t="shared" si="399"/>
        <v>0</v>
      </c>
      <c r="L686" s="88">
        <f t="shared" si="400"/>
        <v>0</v>
      </c>
      <c r="M686" s="86">
        <f t="shared" si="402"/>
        <v>0</v>
      </c>
      <c r="N686" s="86"/>
      <c r="O686" s="86"/>
      <c r="P686" s="86"/>
      <c r="Q686" s="86"/>
      <c r="R686" s="86"/>
      <c r="S686" s="15"/>
      <c r="T686" s="15"/>
      <c r="U686" s="15"/>
      <c r="V686" s="15"/>
      <c r="W686" s="15"/>
    </row>
    <row r="687" spans="1:23" x14ac:dyDescent="0.3">
      <c r="A687" s="25" t="s">
        <v>28</v>
      </c>
      <c r="B687" s="12">
        <v>640</v>
      </c>
      <c r="C687" s="83">
        <v>43009</v>
      </c>
      <c r="D687" s="84" t="s">
        <v>84</v>
      </c>
      <c r="E687" s="84" t="s">
        <v>103</v>
      </c>
      <c r="F687" s="130"/>
      <c r="G687" s="85">
        <v>10</v>
      </c>
      <c r="H687" s="86">
        <f t="shared" si="397"/>
        <v>1.5</v>
      </c>
      <c r="I687" s="85">
        <f t="shared" si="398"/>
        <v>8.5</v>
      </c>
      <c r="J687" s="87">
        <f t="shared" si="412"/>
        <v>0</v>
      </c>
      <c r="K687" s="86">
        <f t="shared" si="399"/>
        <v>0</v>
      </c>
      <c r="L687" s="88">
        <f t="shared" si="400"/>
        <v>0</v>
      </c>
      <c r="M687" s="86">
        <f>IF(K687="?",0,ROUND(135*4/3*K687+135*5/3*L687,0))</f>
        <v>0</v>
      </c>
      <c r="N687" s="86"/>
      <c r="O687" s="86"/>
      <c r="P687" s="86"/>
      <c r="Q687" s="86"/>
      <c r="R687" s="86"/>
      <c r="S687" s="15"/>
      <c r="T687" s="15"/>
      <c r="U687" s="15"/>
      <c r="V687" s="15"/>
      <c r="W687" s="15"/>
    </row>
    <row r="688" spans="1:23" x14ac:dyDescent="0.3">
      <c r="A688" s="7" t="s">
        <v>153</v>
      </c>
      <c r="B688" s="12">
        <v>641</v>
      </c>
      <c r="C688" s="83">
        <v>43010</v>
      </c>
      <c r="D688" s="84" t="s">
        <v>84</v>
      </c>
      <c r="E688" s="84" t="s">
        <v>103</v>
      </c>
      <c r="F688" s="130"/>
      <c r="G688" s="85">
        <v>7</v>
      </c>
      <c r="H688" s="86">
        <f t="shared" si="397"/>
        <v>0.5</v>
      </c>
      <c r="I688" s="85">
        <f t="shared" si="398"/>
        <v>6.5</v>
      </c>
      <c r="J688" s="87">
        <f>IF(I688-10&lt;0,0,(I688-10))</f>
        <v>0</v>
      </c>
      <c r="K688" s="86">
        <f t="shared" si="399"/>
        <v>0</v>
      </c>
      <c r="L688" s="88">
        <f t="shared" si="400"/>
        <v>0</v>
      </c>
      <c r="M688" s="86">
        <f t="shared" ref="M688:M705" si="413">IF(K688="?",0,ROUND(135*4/3*K688+135*5/3*L688,0))</f>
        <v>0</v>
      </c>
      <c r="N688" s="86"/>
      <c r="O688" s="86"/>
      <c r="P688" s="86"/>
      <c r="Q688" s="86"/>
      <c r="R688" s="86"/>
      <c r="S688" s="15"/>
      <c r="T688" s="15"/>
      <c r="U688" s="15"/>
      <c r="V688" s="15"/>
      <c r="W688" s="15"/>
    </row>
    <row r="689" spans="1:23" x14ac:dyDescent="0.3">
      <c r="A689" s="31" t="s">
        <v>290</v>
      </c>
      <c r="B689" s="12">
        <v>642</v>
      </c>
      <c r="C689" s="83">
        <v>43011</v>
      </c>
      <c r="D689" s="84">
        <v>0.46081018518518518</v>
      </c>
      <c r="E689" s="84">
        <v>0.75631944444444443</v>
      </c>
      <c r="F689" s="130">
        <f t="shared" si="401"/>
        <v>0.29550925925925925</v>
      </c>
      <c r="G689" s="85">
        <v>7</v>
      </c>
      <c r="H689" s="86">
        <f t="shared" si="397"/>
        <v>0.5</v>
      </c>
      <c r="I689" s="85">
        <f t="shared" si="398"/>
        <v>6.5</v>
      </c>
      <c r="J689" s="87">
        <f t="shared" si="412"/>
        <v>0</v>
      </c>
      <c r="K689" s="86">
        <f t="shared" si="399"/>
        <v>0</v>
      </c>
      <c r="L689" s="88">
        <f t="shared" si="400"/>
        <v>0</v>
      </c>
      <c r="M689" s="86">
        <f t="shared" si="413"/>
        <v>0</v>
      </c>
      <c r="N689" s="86"/>
      <c r="O689" s="86"/>
      <c r="P689" s="86"/>
      <c r="Q689" s="86"/>
      <c r="R689" s="86"/>
      <c r="S689" s="15"/>
      <c r="T689" s="15"/>
      <c r="U689" s="15"/>
      <c r="V689" s="15"/>
      <c r="W689" s="15"/>
    </row>
    <row r="690" spans="1:23" ht="32.4" x14ac:dyDescent="0.3">
      <c r="A690" s="78" t="s">
        <v>291</v>
      </c>
      <c r="B690" s="12">
        <v>643</v>
      </c>
      <c r="C690" s="83">
        <v>43012</v>
      </c>
      <c r="D690" s="205" t="s">
        <v>35</v>
      </c>
      <c r="E690" s="206"/>
      <c r="F690" s="130"/>
      <c r="G690" s="85"/>
      <c r="H690" s="86"/>
      <c r="I690" s="85"/>
      <c r="J690" s="87">
        <f t="shared" si="412"/>
        <v>0</v>
      </c>
      <c r="K690" s="86"/>
      <c r="L690" s="88"/>
      <c r="M690" s="86">
        <f t="shared" si="413"/>
        <v>0</v>
      </c>
      <c r="N690" s="86"/>
      <c r="O690" s="86"/>
      <c r="P690" s="86"/>
      <c r="Q690" s="86"/>
      <c r="R690" s="86"/>
      <c r="S690" s="15"/>
      <c r="T690" s="15"/>
      <c r="U690" s="15"/>
      <c r="V690" s="15"/>
      <c r="W690" s="153" t="s">
        <v>401</v>
      </c>
    </row>
    <row r="691" spans="1:23" x14ac:dyDescent="0.3">
      <c r="A691" s="77" t="s">
        <v>292</v>
      </c>
      <c r="B691" s="12">
        <v>644</v>
      </c>
      <c r="C691" s="83">
        <v>43013</v>
      </c>
      <c r="D691" s="84" t="s">
        <v>84</v>
      </c>
      <c r="E691" s="84" t="s">
        <v>103</v>
      </c>
      <c r="F691" s="130"/>
      <c r="G691" s="85">
        <v>10</v>
      </c>
      <c r="H691" s="86">
        <f t="shared" si="397"/>
        <v>1.5</v>
      </c>
      <c r="I691" s="85">
        <f t="shared" ref="I691:I705" si="414">IF((G691="？"),"?",(G691-H691))</f>
        <v>8.5</v>
      </c>
      <c r="J691" s="87">
        <f t="shared" si="412"/>
        <v>0</v>
      </c>
      <c r="K691" s="86">
        <f t="shared" ref="K691:K705" si="415">IF(2&lt;J691,2,J691)</f>
        <v>0</v>
      </c>
      <c r="L691" s="88">
        <f t="shared" ref="L691:L705" si="416">J691-K691</f>
        <v>0</v>
      </c>
      <c r="M691" s="86">
        <f t="shared" si="413"/>
        <v>0</v>
      </c>
      <c r="N691" s="86"/>
      <c r="O691" s="86"/>
      <c r="P691" s="86"/>
      <c r="Q691" s="86"/>
      <c r="R691" s="86"/>
      <c r="S691" s="15"/>
      <c r="T691" s="15"/>
      <c r="U691" s="15"/>
      <c r="V691" s="15"/>
      <c r="W691" s="15"/>
    </row>
    <row r="692" spans="1:23" x14ac:dyDescent="0.3">
      <c r="A692" s="76" t="s">
        <v>293</v>
      </c>
      <c r="B692" s="12">
        <v>645</v>
      </c>
      <c r="C692" s="83">
        <v>43014</v>
      </c>
      <c r="D692" s="84" t="s">
        <v>84</v>
      </c>
      <c r="E692" s="84" t="s">
        <v>103</v>
      </c>
      <c r="F692" s="130"/>
      <c r="G692" s="85">
        <v>11.5</v>
      </c>
      <c r="H692" s="86">
        <f t="shared" si="397"/>
        <v>1.5</v>
      </c>
      <c r="I692" s="85">
        <f t="shared" si="414"/>
        <v>10</v>
      </c>
      <c r="J692" s="87">
        <f t="shared" si="412"/>
        <v>0</v>
      </c>
      <c r="K692" s="86">
        <f t="shared" si="415"/>
        <v>0</v>
      </c>
      <c r="L692" s="88">
        <f t="shared" si="416"/>
        <v>0</v>
      </c>
      <c r="M692" s="86">
        <f t="shared" si="413"/>
        <v>0</v>
      </c>
      <c r="N692" s="86"/>
      <c r="O692" s="86"/>
      <c r="P692" s="86"/>
      <c r="Q692" s="86"/>
      <c r="R692" s="86"/>
      <c r="S692" s="15"/>
      <c r="T692" s="15"/>
      <c r="U692" s="15"/>
      <c r="V692" s="15"/>
      <c r="W692" s="15"/>
    </row>
    <row r="693" spans="1:23" ht="16.95" customHeight="1" x14ac:dyDescent="0.3">
      <c r="A693" s="211"/>
      <c r="B693" s="12">
        <v>646</v>
      </c>
      <c r="C693" s="83">
        <v>43015</v>
      </c>
      <c r="D693" s="84" t="s">
        <v>84</v>
      </c>
      <c r="E693" s="84" t="s">
        <v>103</v>
      </c>
      <c r="F693" s="130"/>
      <c r="G693" s="85">
        <v>10</v>
      </c>
      <c r="H693" s="86">
        <f t="shared" si="397"/>
        <v>1.5</v>
      </c>
      <c r="I693" s="85">
        <f t="shared" si="414"/>
        <v>8.5</v>
      </c>
      <c r="J693" s="87">
        <f>IF(I693-10&lt;0,0,(I693-10))</f>
        <v>0</v>
      </c>
      <c r="K693" s="86">
        <f t="shared" si="415"/>
        <v>0</v>
      </c>
      <c r="L693" s="88">
        <f t="shared" si="416"/>
        <v>0</v>
      </c>
      <c r="M693" s="86">
        <f t="shared" si="413"/>
        <v>0</v>
      </c>
      <c r="N693" s="86"/>
      <c r="O693" s="86"/>
      <c r="P693" s="86"/>
      <c r="Q693" s="86"/>
      <c r="R693" s="86"/>
      <c r="S693" s="15"/>
      <c r="T693" s="15"/>
      <c r="U693" s="15"/>
      <c r="V693" s="15"/>
      <c r="W693" s="15"/>
    </row>
    <row r="694" spans="1:23" x14ac:dyDescent="0.3">
      <c r="A694" s="211"/>
      <c r="B694" s="12">
        <v>647</v>
      </c>
      <c r="C694" s="83">
        <v>43016</v>
      </c>
      <c r="D694" s="84" t="s">
        <v>84</v>
      </c>
      <c r="E694" s="84" t="s">
        <v>103</v>
      </c>
      <c r="F694" s="130"/>
      <c r="G694" s="85">
        <v>10</v>
      </c>
      <c r="H694" s="86">
        <f t="shared" si="397"/>
        <v>1.5</v>
      </c>
      <c r="I694" s="85">
        <f t="shared" si="414"/>
        <v>8.5</v>
      </c>
      <c r="J694" s="87">
        <f t="shared" si="412"/>
        <v>0</v>
      </c>
      <c r="K694" s="86">
        <f t="shared" si="415"/>
        <v>0</v>
      </c>
      <c r="L694" s="88">
        <f t="shared" si="416"/>
        <v>0</v>
      </c>
      <c r="M694" s="86">
        <f t="shared" si="413"/>
        <v>0</v>
      </c>
      <c r="N694" s="86"/>
      <c r="O694" s="86"/>
      <c r="P694" s="86"/>
      <c r="Q694" s="86"/>
      <c r="R694" s="86"/>
      <c r="S694" s="15"/>
      <c r="T694" s="15"/>
      <c r="U694" s="15"/>
      <c r="V694" s="15"/>
      <c r="W694" s="15"/>
    </row>
    <row r="695" spans="1:23" x14ac:dyDescent="0.3">
      <c r="A695" s="211"/>
      <c r="B695" s="12">
        <v>648</v>
      </c>
      <c r="C695" s="83">
        <v>43017</v>
      </c>
      <c r="D695" s="84" t="s">
        <v>84</v>
      </c>
      <c r="E695" s="84" t="s">
        <v>103</v>
      </c>
      <c r="F695" s="130"/>
      <c r="G695" s="85">
        <v>10</v>
      </c>
      <c r="H695" s="86">
        <f t="shared" si="397"/>
        <v>1.5</v>
      </c>
      <c r="I695" s="85">
        <f t="shared" si="414"/>
        <v>8.5</v>
      </c>
      <c r="J695" s="87">
        <f t="shared" si="412"/>
        <v>0</v>
      </c>
      <c r="K695" s="86">
        <f t="shared" si="415"/>
        <v>0</v>
      </c>
      <c r="L695" s="88">
        <f t="shared" si="416"/>
        <v>0</v>
      </c>
      <c r="M695" s="86">
        <f t="shared" si="413"/>
        <v>0</v>
      </c>
      <c r="N695" s="86"/>
      <c r="O695" s="86"/>
      <c r="P695" s="86"/>
      <c r="Q695" s="86"/>
      <c r="R695" s="86"/>
      <c r="S695" s="15"/>
      <c r="T695" s="15"/>
      <c r="U695" s="15"/>
      <c r="V695" s="15"/>
      <c r="W695" s="15"/>
    </row>
    <row r="696" spans="1:23" ht="32.4" x14ac:dyDescent="0.3">
      <c r="A696" s="211"/>
      <c r="B696" s="12">
        <v>649</v>
      </c>
      <c r="C696" s="83">
        <v>43018</v>
      </c>
      <c r="D696" s="84" t="s">
        <v>84</v>
      </c>
      <c r="E696" s="84" t="s">
        <v>103</v>
      </c>
      <c r="F696" s="130"/>
      <c r="G696" s="85">
        <v>10</v>
      </c>
      <c r="H696" s="86">
        <f t="shared" si="397"/>
        <v>1.5</v>
      </c>
      <c r="I696" s="85">
        <f t="shared" si="414"/>
        <v>8.5</v>
      </c>
      <c r="J696" s="87">
        <f t="shared" si="412"/>
        <v>0</v>
      </c>
      <c r="K696" s="86">
        <f t="shared" si="415"/>
        <v>0</v>
      </c>
      <c r="L696" s="88">
        <f t="shared" si="416"/>
        <v>0</v>
      </c>
      <c r="M696" s="86">
        <f t="shared" si="413"/>
        <v>0</v>
      </c>
      <c r="N696" s="86"/>
      <c r="O696" s="86"/>
      <c r="P696" s="86"/>
      <c r="Q696" s="86"/>
      <c r="R696" s="86"/>
      <c r="S696" s="15"/>
      <c r="T696" s="15"/>
      <c r="U696" s="15"/>
      <c r="V696" s="51"/>
      <c r="W696" s="153" t="s">
        <v>402</v>
      </c>
    </row>
    <row r="697" spans="1:23" x14ac:dyDescent="0.3">
      <c r="A697" s="211"/>
      <c r="B697" s="12">
        <v>650</v>
      </c>
      <c r="C697" s="83">
        <v>43019</v>
      </c>
      <c r="D697" s="205" t="s">
        <v>340</v>
      </c>
      <c r="E697" s="206"/>
      <c r="F697" s="130"/>
      <c r="G697" s="85"/>
      <c r="H697" s="86"/>
      <c r="I697" s="85"/>
      <c r="J697" s="87">
        <f t="shared" si="412"/>
        <v>0</v>
      </c>
      <c r="K697" s="86"/>
      <c r="L697" s="88"/>
      <c r="M697" s="86">
        <f t="shared" si="413"/>
        <v>0</v>
      </c>
      <c r="N697" s="86"/>
      <c r="O697" s="86"/>
      <c r="P697" s="86"/>
      <c r="Q697" s="86"/>
      <c r="R697" s="86"/>
      <c r="S697" s="15"/>
      <c r="T697" s="15"/>
      <c r="U697" s="15"/>
      <c r="V697" s="15"/>
      <c r="W697" s="15"/>
    </row>
    <row r="698" spans="1:23" x14ac:dyDescent="0.3">
      <c r="A698" s="211"/>
      <c r="B698" s="12">
        <v>651</v>
      </c>
      <c r="C698" s="83">
        <v>43020</v>
      </c>
      <c r="D698" s="205" t="s">
        <v>341</v>
      </c>
      <c r="E698" s="206"/>
      <c r="F698" s="130"/>
      <c r="G698" s="85"/>
      <c r="H698" s="86"/>
      <c r="I698" s="85"/>
      <c r="J698" s="87">
        <f t="shared" si="412"/>
        <v>0</v>
      </c>
      <c r="K698" s="86"/>
      <c r="L698" s="88"/>
      <c r="M698" s="86">
        <f t="shared" si="413"/>
        <v>0</v>
      </c>
      <c r="N698" s="86"/>
      <c r="O698" s="86"/>
      <c r="P698" s="86"/>
      <c r="Q698" s="86"/>
      <c r="R698" s="86"/>
      <c r="S698" s="15"/>
      <c r="T698" s="15"/>
      <c r="U698" s="15"/>
      <c r="V698" s="15"/>
      <c r="W698" s="15"/>
    </row>
    <row r="699" spans="1:23" x14ac:dyDescent="0.3">
      <c r="A699" s="211"/>
      <c r="B699" s="12">
        <v>652</v>
      </c>
      <c r="C699" s="83">
        <v>43021</v>
      </c>
      <c r="D699" s="84" t="s">
        <v>84</v>
      </c>
      <c r="E699" s="84" t="s">
        <v>103</v>
      </c>
      <c r="F699" s="130"/>
      <c r="G699" s="85">
        <v>10</v>
      </c>
      <c r="H699" s="86">
        <f t="shared" si="397"/>
        <v>1.5</v>
      </c>
      <c r="I699" s="85">
        <f t="shared" si="414"/>
        <v>8.5</v>
      </c>
      <c r="J699" s="87">
        <f t="shared" si="412"/>
        <v>0</v>
      </c>
      <c r="K699" s="86">
        <f t="shared" si="415"/>
        <v>0</v>
      </c>
      <c r="L699" s="88">
        <f t="shared" si="416"/>
        <v>0</v>
      </c>
      <c r="M699" s="86">
        <f t="shared" si="413"/>
        <v>0</v>
      </c>
      <c r="N699" s="86"/>
      <c r="O699" s="86"/>
      <c r="P699" s="86"/>
      <c r="Q699" s="86"/>
      <c r="R699" s="86"/>
      <c r="S699" s="15"/>
      <c r="T699" s="15"/>
      <c r="U699" s="15"/>
      <c r="V699" s="15"/>
      <c r="W699" s="15"/>
    </row>
    <row r="700" spans="1:23" x14ac:dyDescent="0.3">
      <c r="A700" s="7" t="s">
        <v>296</v>
      </c>
      <c r="B700" s="12">
        <v>653</v>
      </c>
      <c r="C700" s="83">
        <v>43022</v>
      </c>
      <c r="D700" s="84">
        <v>0.46916666666666668</v>
      </c>
      <c r="E700" s="84">
        <v>0.83368055555555554</v>
      </c>
      <c r="F700" s="130">
        <f t="shared" ref="F700:F705" si="417">IF(OR(E700="無打卡資料",D700="無打卡資料"),"?",(E700-D700))</f>
        <v>0.36451388888888886</v>
      </c>
      <c r="G700" s="85">
        <v>8.5</v>
      </c>
      <c r="H700" s="86">
        <f t="shared" si="397"/>
        <v>0.5</v>
      </c>
      <c r="I700" s="85">
        <f t="shared" si="414"/>
        <v>8</v>
      </c>
      <c r="J700" s="87">
        <f t="shared" si="412"/>
        <v>0</v>
      </c>
      <c r="K700" s="86">
        <f t="shared" si="415"/>
        <v>0</v>
      </c>
      <c r="L700" s="88">
        <f t="shared" si="416"/>
        <v>0</v>
      </c>
      <c r="M700" s="86">
        <f t="shared" si="413"/>
        <v>0</v>
      </c>
      <c r="N700" s="86"/>
      <c r="O700" s="86"/>
      <c r="P700" s="86"/>
      <c r="Q700" s="86"/>
      <c r="R700" s="86"/>
      <c r="S700" s="15"/>
      <c r="T700" s="15"/>
      <c r="U700" s="15"/>
      <c r="V700" s="15"/>
      <c r="W700" s="15"/>
    </row>
    <row r="701" spans="1:23" x14ac:dyDescent="0.3">
      <c r="A701" s="211"/>
      <c r="B701" s="12">
        <v>654</v>
      </c>
      <c r="C701" s="83">
        <v>43023</v>
      </c>
      <c r="D701" s="84">
        <v>0.46582175925925928</v>
      </c>
      <c r="E701" s="84">
        <v>0.7507638888888889</v>
      </c>
      <c r="F701" s="130">
        <f t="shared" si="417"/>
        <v>0.28494212962962961</v>
      </c>
      <c r="G701" s="85">
        <v>7</v>
      </c>
      <c r="H701" s="86">
        <f t="shared" si="397"/>
        <v>0.5</v>
      </c>
      <c r="I701" s="85">
        <f t="shared" si="414"/>
        <v>6.5</v>
      </c>
      <c r="J701" s="87">
        <f t="shared" si="412"/>
        <v>0</v>
      </c>
      <c r="K701" s="86">
        <f t="shared" si="415"/>
        <v>0</v>
      </c>
      <c r="L701" s="88">
        <f t="shared" si="416"/>
        <v>0</v>
      </c>
      <c r="M701" s="86">
        <f t="shared" si="413"/>
        <v>0</v>
      </c>
      <c r="N701" s="86"/>
      <c r="O701" s="86"/>
      <c r="P701" s="86"/>
      <c r="Q701" s="86"/>
      <c r="R701" s="86"/>
      <c r="S701" s="15"/>
      <c r="T701" s="15"/>
      <c r="U701" s="15"/>
      <c r="V701" s="15"/>
      <c r="W701" s="15"/>
    </row>
    <row r="702" spans="1:23" x14ac:dyDescent="0.3">
      <c r="A702" s="211"/>
      <c r="B702" s="12">
        <v>655</v>
      </c>
      <c r="C702" s="83">
        <v>43024</v>
      </c>
      <c r="D702" s="205" t="s">
        <v>342</v>
      </c>
      <c r="E702" s="206"/>
      <c r="F702" s="130"/>
      <c r="G702" s="85">
        <v>9</v>
      </c>
      <c r="H702" s="86">
        <f t="shared" si="397"/>
        <v>1.5</v>
      </c>
      <c r="I702" s="85">
        <f t="shared" si="414"/>
        <v>7.5</v>
      </c>
      <c r="J702" s="87">
        <f t="shared" si="412"/>
        <v>0</v>
      </c>
      <c r="K702" s="86">
        <f t="shared" si="415"/>
        <v>0</v>
      </c>
      <c r="L702" s="88">
        <f t="shared" si="416"/>
        <v>0</v>
      </c>
      <c r="M702" s="86">
        <f t="shared" si="413"/>
        <v>0</v>
      </c>
      <c r="N702" s="86"/>
      <c r="O702" s="86"/>
      <c r="P702" s="86"/>
      <c r="Q702" s="86"/>
      <c r="R702" s="86"/>
      <c r="S702" s="15"/>
      <c r="T702" s="15"/>
      <c r="U702" s="15"/>
      <c r="V702" s="15"/>
      <c r="W702" s="153"/>
    </row>
    <row r="703" spans="1:23" x14ac:dyDescent="0.3">
      <c r="A703" s="211"/>
      <c r="B703" s="12">
        <v>656</v>
      </c>
      <c r="C703" s="83">
        <v>43025</v>
      </c>
      <c r="D703" s="84" t="s">
        <v>84</v>
      </c>
      <c r="E703" s="84" t="s">
        <v>103</v>
      </c>
      <c r="F703" s="130"/>
      <c r="G703" s="85">
        <v>10</v>
      </c>
      <c r="H703" s="86">
        <f t="shared" si="397"/>
        <v>1.5</v>
      </c>
      <c r="I703" s="85">
        <f t="shared" si="414"/>
        <v>8.5</v>
      </c>
      <c r="J703" s="87">
        <f t="shared" si="412"/>
        <v>0</v>
      </c>
      <c r="K703" s="86">
        <f t="shared" si="415"/>
        <v>0</v>
      </c>
      <c r="L703" s="88">
        <f t="shared" si="416"/>
        <v>0</v>
      </c>
      <c r="M703" s="86">
        <f t="shared" si="413"/>
        <v>0</v>
      </c>
      <c r="N703" s="86"/>
      <c r="O703" s="86"/>
      <c r="P703" s="86"/>
      <c r="Q703" s="86"/>
      <c r="R703" s="86"/>
      <c r="S703" s="15"/>
      <c r="T703" s="15"/>
      <c r="U703" s="15"/>
      <c r="V703" s="15"/>
      <c r="W703" s="15"/>
    </row>
    <row r="704" spans="1:23" x14ac:dyDescent="0.3">
      <c r="A704" s="211"/>
      <c r="B704" s="12">
        <v>657</v>
      </c>
      <c r="C704" s="83">
        <v>43026</v>
      </c>
      <c r="D704" s="84" t="s">
        <v>84</v>
      </c>
      <c r="E704" s="84" t="s">
        <v>103</v>
      </c>
      <c r="F704" s="130"/>
      <c r="G704" s="85">
        <v>10.5</v>
      </c>
      <c r="H704" s="86">
        <f t="shared" si="397"/>
        <v>1.5</v>
      </c>
      <c r="I704" s="85">
        <f t="shared" si="414"/>
        <v>9</v>
      </c>
      <c r="J704" s="87">
        <f t="shared" si="412"/>
        <v>0</v>
      </c>
      <c r="K704" s="86">
        <f t="shared" si="415"/>
        <v>0</v>
      </c>
      <c r="L704" s="88">
        <f t="shared" si="416"/>
        <v>0</v>
      </c>
      <c r="M704" s="86">
        <f t="shared" si="413"/>
        <v>0</v>
      </c>
      <c r="N704" s="86">
        <v>2</v>
      </c>
      <c r="O704" s="86">
        <v>3.5</v>
      </c>
      <c r="P704" s="86">
        <f>IF(O704&gt;6,ROUND(N704*4/3*135+6*5/3*135+(O704-6)*8/3*135,0),ROUND(N704*4/3*135+O704*5/3*135,0))</f>
        <v>1148</v>
      </c>
      <c r="Q704" s="86"/>
      <c r="R704" s="86"/>
      <c r="S704" s="15"/>
      <c r="T704" s="15"/>
      <c r="U704" s="15"/>
      <c r="V704" s="15"/>
      <c r="W704" s="15"/>
    </row>
    <row r="705" spans="1:23" x14ac:dyDescent="0.3">
      <c r="A705" s="211"/>
      <c r="B705" s="12">
        <v>658</v>
      </c>
      <c r="C705" s="83">
        <v>43027</v>
      </c>
      <c r="D705" s="84">
        <v>0.50612268518518522</v>
      </c>
      <c r="E705" s="84">
        <v>0.83381944444444445</v>
      </c>
      <c r="F705" s="130">
        <f t="shared" si="417"/>
        <v>0.32769675925925923</v>
      </c>
      <c r="G705" s="85">
        <v>8</v>
      </c>
      <c r="H705" s="86">
        <f t="shared" si="397"/>
        <v>0.5</v>
      </c>
      <c r="I705" s="85">
        <f t="shared" si="414"/>
        <v>7.5</v>
      </c>
      <c r="J705" s="87">
        <f t="shared" si="412"/>
        <v>0</v>
      </c>
      <c r="K705" s="86">
        <f t="shared" si="415"/>
        <v>0</v>
      </c>
      <c r="L705" s="88">
        <f t="shared" si="416"/>
        <v>0</v>
      </c>
      <c r="M705" s="86">
        <f t="shared" si="413"/>
        <v>0</v>
      </c>
      <c r="N705" s="86">
        <v>2</v>
      </c>
      <c r="O705" s="86">
        <v>5.5</v>
      </c>
      <c r="P705" s="86">
        <f>IF(O705&gt;6,ROUND(N705*4/3*135+6*5/3*135+(O705-6)*8/3*135,0),ROUND(N705*4/3*135+O705*5/3*135,0))</f>
        <v>1598</v>
      </c>
      <c r="Q705" s="86"/>
      <c r="R705" s="86"/>
      <c r="S705" s="15"/>
      <c r="T705" s="15"/>
      <c r="U705" s="15"/>
      <c r="V705" s="15"/>
      <c r="W705" s="15"/>
    </row>
    <row r="706" spans="1:23" x14ac:dyDescent="0.3">
      <c r="A706" s="211"/>
      <c r="B706" s="12"/>
      <c r="C706" s="82" t="s">
        <v>332</v>
      </c>
      <c r="D706" s="18"/>
      <c r="E706" s="18"/>
      <c r="F706" s="19"/>
      <c r="G706" s="20">
        <f t="shared" ref="G706:V706" si="418">SUM(G678:G705)</f>
        <v>218.5</v>
      </c>
      <c r="H706" s="20">
        <f t="shared" si="418"/>
        <v>28.5</v>
      </c>
      <c r="I706" s="20">
        <f t="shared" si="418"/>
        <v>190</v>
      </c>
      <c r="J706" s="20">
        <f t="shared" si="418"/>
        <v>1.5</v>
      </c>
      <c r="K706" s="20">
        <f t="shared" si="418"/>
        <v>1.5</v>
      </c>
      <c r="L706" s="20">
        <f t="shared" si="418"/>
        <v>0</v>
      </c>
      <c r="M706" s="20">
        <f t="shared" si="418"/>
        <v>270</v>
      </c>
      <c r="N706" s="20">
        <f t="shared" si="418"/>
        <v>4</v>
      </c>
      <c r="O706" s="20">
        <f t="shared" si="418"/>
        <v>9</v>
      </c>
      <c r="P706" s="20">
        <f t="shared" si="418"/>
        <v>2746</v>
      </c>
      <c r="Q706" s="20">
        <v>2</v>
      </c>
      <c r="R706" s="20">
        <f t="shared" si="418"/>
        <v>3848</v>
      </c>
      <c r="S706" s="20">
        <f t="shared" si="418"/>
        <v>0</v>
      </c>
      <c r="T706" s="20">
        <f t="shared" si="418"/>
        <v>0</v>
      </c>
      <c r="U706" s="20">
        <f t="shared" si="418"/>
        <v>0</v>
      </c>
      <c r="V706" s="20">
        <f t="shared" si="418"/>
        <v>0</v>
      </c>
      <c r="W706" s="159" t="s">
        <v>296</v>
      </c>
    </row>
    <row r="707" spans="1:23" ht="32.4" x14ac:dyDescent="0.3">
      <c r="A707" s="211"/>
      <c r="B707" s="111"/>
      <c r="C707" s="110" t="s">
        <v>430</v>
      </c>
      <c r="D707" s="23"/>
      <c r="E707" s="24"/>
      <c r="F707" s="73"/>
      <c r="G707" s="20">
        <f>G706-G685-G680</f>
        <v>198.5</v>
      </c>
      <c r="H707" s="20">
        <f t="shared" ref="H707:M707" si="419">H706-H685-H680</f>
        <v>25.5</v>
      </c>
      <c r="I707" s="20">
        <f t="shared" si="419"/>
        <v>173</v>
      </c>
      <c r="J707" s="20">
        <f t="shared" si="419"/>
        <v>0</v>
      </c>
      <c r="K707" s="20">
        <f t="shared" si="419"/>
        <v>0</v>
      </c>
      <c r="L707" s="20">
        <f t="shared" si="419"/>
        <v>0</v>
      </c>
      <c r="M707" s="20">
        <f t="shared" si="419"/>
        <v>0</v>
      </c>
      <c r="N707" s="20">
        <f>N706</f>
        <v>4</v>
      </c>
      <c r="O707" s="20">
        <f t="shared" ref="O707:P707" si="420">O706</f>
        <v>9</v>
      </c>
      <c r="P707" s="20">
        <f t="shared" si="420"/>
        <v>2746</v>
      </c>
      <c r="Q707" s="20">
        <v>2</v>
      </c>
      <c r="R707" s="20">
        <f t="shared" ref="R707" si="421">R706</f>
        <v>3848</v>
      </c>
      <c r="S707" s="20">
        <f t="shared" ref="S707" si="422">S706</f>
        <v>0</v>
      </c>
      <c r="T707" s="20">
        <f t="shared" ref="T707" si="423">T706</f>
        <v>0</v>
      </c>
      <c r="U707" s="20">
        <f t="shared" ref="U707" si="424">U706</f>
        <v>0</v>
      </c>
      <c r="V707" s="20">
        <f t="shared" ref="V707" si="425">V706</f>
        <v>0</v>
      </c>
      <c r="W707" s="20"/>
    </row>
    <row r="708" spans="1:23" x14ac:dyDescent="0.3">
      <c r="A708" s="211"/>
      <c r="B708" s="12">
        <v>659</v>
      </c>
      <c r="C708" s="28">
        <v>43028</v>
      </c>
      <c r="D708" s="196" t="s">
        <v>35</v>
      </c>
      <c r="E708" s="197"/>
      <c r="F708" s="64"/>
      <c r="G708" s="15"/>
      <c r="H708" s="37"/>
      <c r="I708" s="15"/>
      <c r="J708" s="109">
        <f t="shared" si="412"/>
        <v>0</v>
      </c>
      <c r="K708" s="37"/>
      <c r="L708" s="16"/>
      <c r="M708" s="37">
        <f t="shared" ref="M708:M719" si="426">IF(K708="?",0,ROUND(135*4/3*K708+135*5/3*L708,0))</f>
        <v>0</v>
      </c>
      <c r="N708" s="37"/>
      <c r="O708" s="37"/>
      <c r="P708" s="37"/>
      <c r="Q708" s="37"/>
      <c r="R708" s="37"/>
      <c r="S708" s="15"/>
      <c r="T708" s="15"/>
      <c r="U708" s="15"/>
      <c r="V708" s="15"/>
      <c r="W708" s="15"/>
    </row>
    <row r="709" spans="1:23" x14ac:dyDescent="0.3">
      <c r="A709" s="7"/>
      <c r="B709" s="12">
        <v>660</v>
      </c>
      <c r="C709" s="28">
        <v>43029</v>
      </c>
      <c r="D709" s="34">
        <v>0.49721064814814814</v>
      </c>
      <c r="E709" s="34">
        <v>0.79714120370370367</v>
      </c>
      <c r="F709" s="64">
        <f t="shared" ref="F709:F717" si="427">IF(OR(E709="無打卡資料",D709="無打卡資料"),"?",(E709-D709))</f>
        <v>0.29993055555555553</v>
      </c>
      <c r="G709" s="15">
        <v>7</v>
      </c>
      <c r="H709" s="37">
        <f t="shared" ref="H709:H710" si="428">IF(G709&gt;=9,1.5,0.5)</f>
        <v>0.5</v>
      </c>
      <c r="I709" s="15">
        <f t="shared" ref="I709:I719" si="429">IF((G709="？"),"?",(G709-H709))</f>
        <v>6.5</v>
      </c>
      <c r="J709" s="109">
        <f t="shared" si="412"/>
        <v>0</v>
      </c>
      <c r="K709" s="37">
        <f t="shared" ref="K709:K719" si="430">IF(2&lt;J709,2,J709)</f>
        <v>0</v>
      </c>
      <c r="L709" s="16">
        <f t="shared" ref="L709:L719" si="431">J709-K709</f>
        <v>0</v>
      </c>
      <c r="M709" s="37">
        <f t="shared" si="426"/>
        <v>0</v>
      </c>
      <c r="N709" s="37"/>
      <c r="O709" s="37"/>
      <c r="P709" s="37"/>
      <c r="Q709" s="37"/>
      <c r="R709" s="37"/>
      <c r="S709" s="15"/>
      <c r="T709" s="15"/>
      <c r="U709" s="15"/>
      <c r="V709" s="15"/>
      <c r="W709" s="15"/>
    </row>
    <row r="710" spans="1:23" x14ac:dyDescent="0.3">
      <c r="A710" s="7"/>
      <c r="B710" s="12">
        <v>661</v>
      </c>
      <c r="C710" s="28">
        <v>43030</v>
      </c>
      <c r="D710" s="36">
        <v>0.46876157407407404</v>
      </c>
      <c r="E710" s="36">
        <v>0.88005787037037031</v>
      </c>
      <c r="F710" s="64">
        <f t="shared" si="427"/>
        <v>0.41129629629629627</v>
      </c>
      <c r="G710" s="15">
        <v>10</v>
      </c>
      <c r="H710" s="37">
        <f t="shared" si="428"/>
        <v>1.5</v>
      </c>
      <c r="I710" s="15">
        <f t="shared" si="429"/>
        <v>8.5</v>
      </c>
      <c r="J710" s="109">
        <f t="shared" si="412"/>
        <v>0</v>
      </c>
      <c r="K710" s="37">
        <f t="shared" si="430"/>
        <v>0</v>
      </c>
      <c r="L710" s="16">
        <f t="shared" si="431"/>
        <v>0</v>
      </c>
      <c r="M710" s="37">
        <f t="shared" si="426"/>
        <v>0</v>
      </c>
      <c r="N710" s="37"/>
      <c r="O710" s="37"/>
      <c r="P710" s="37"/>
      <c r="Q710" s="37"/>
      <c r="R710" s="37"/>
      <c r="S710" s="15"/>
      <c r="T710" s="15"/>
      <c r="U710" s="15"/>
      <c r="V710" s="15"/>
      <c r="W710" s="15"/>
    </row>
    <row r="711" spans="1:23" x14ac:dyDescent="0.3">
      <c r="A711" s="7"/>
      <c r="B711" s="12">
        <v>662</v>
      </c>
      <c r="C711" s="28">
        <v>43031</v>
      </c>
      <c r="D711" s="196" t="s">
        <v>35</v>
      </c>
      <c r="E711" s="197"/>
      <c r="F711" s="64"/>
      <c r="G711" s="15"/>
      <c r="H711" s="37"/>
      <c r="I711" s="15"/>
      <c r="J711" s="109">
        <f t="shared" si="412"/>
        <v>0</v>
      </c>
      <c r="K711" s="37"/>
      <c r="L711" s="16"/>
      <c r="M711" s="37">
        <f t="shared" si="426"/>
        <v>0</v>
      </c>
      <c r="N711" s="37"/>
      <c r="O711" s="37"/>
      <c r="P711" s="37"/>
      <c r="Q711" s="37"/>
      <c r="R711" s="37"/>
      <c r="S711" s="15"/>
      <c r="T711" s="15"/>
      <c r="U711" s="15"/>
      <c r="V711" s="15"/>
      <c r="W711" s="15"/>
    </row>
    <row r="712" spans="1:23" x14ac:dyDescent="0.3">
      <c r="A712" s="7"/>
      <c r="B712" s="12">
        <v>663</v>
      </c>
      <c r="C712" s="28">
        <v>43032</v>
      </c>
      <c r="D712" s="34">
        <v>0.46192129629629625</v>
      </c>
      <c r="E712" s="34">
        <v>0.88680555555555562</v>
      </c>
      <c r="F712" s="64">
        <f t="shared" si="427"/>
        <v>0.42488425925925938</v>
      </c>
      <c r="G712" s="15">
        <v>10</v>
      </c>
      <c r="H712" s="37">
        <f t="shared" ref="H712:H719" si="432">IF(G712&gt;=9,1.5,0.5)</f>
        <v>1.5</v>
      </c>
      <c r="I712" s="15">
        <f t="shared" si="429"/>
        <v>8.5</v>
      </c>
      <c r="J712" s="109">
        <f t="shared" si="412"/>
        <v>0</v>
      </c>
      <c r="K712" s="37">
        <f t="shared" si="430"/>
        <v>0</v>
      </c>
      <c r="L712" s="16">
        <f t="shared" si="431"/>
        <v>0</v>
      </c>
      <c r="M712" s="37">
        <f t="shared" si="426"/>
        <v>0</v>
      </c>
      <c r="N712" s="37"/>
      <c r="O712" s="37"/>
      <c r="P712" s="37"/>
      <c r="Q712" s="37"/>
      <c r="R712" s="37"/>
      <c r="S712" s="15"/>
      <c r="T712" s="15"/>
      <c r="U712" s="15"/>
      <c r="V712" s="15"/>
      <c r="W712" s="15"/>
    </row>
    <row r="713" spans="1:23" x14ac:dyDescent="0.3">
      <c r="A713" s="7"/>
      <c r="B713" s="12">
        <v>664</v>
      </c>
      <c r="C713" s="28">
        <v>43033</v>
      </c>
      <c r="D713" s="34">
        <v>0.47018518518518521</v>
      </c>
      <c r="E713" s="34">
        <v>0.73079861111111111</v>
      </c>
      <c r="F713" s="64">
        <f t="shared" si="427"/>
        <v>0.2606134259259259</v>
      </c>
      <c r="G713" s="15">
        <v>6.5</v>
      </c>
      <c r="H713" s="37">
        <f t="shared" si="432"/>
        <v>0.5</v>
      </c>
      <c r="I713" s="15">
        <f t="shared" si="429"/>
        <v>6</v>
      </c>
      <c r="J713" s="109">
        <f t="shared" si="412"/>
        <v>0</v>
      </c>
      <c r="K713" s="37">
        <f t="shared" si="430"/>
        <v>0</v>
      </c>
      <c r="L713" s="16">
        <f t="shared" si="431"/>
        <v>0</v>
      </c>
      <c r="M713" s="37">
        <f t="shared" si="426"/>
        <v>0</v>
      </c>
      <c r="N713" s="37"/>
      <c r="O713" s="37"/>
      <c r="P713" s="37"/>
      <c r="Q713" s="37"/>
      <c r="R713" s="37"/>
      <c r="S713" s="15"/>
      <c r="T713" s="15"/>
      <c r="U713" s="15"/>
      <c r="V713" s="15"/>
      <c r="W713" s="15"/>
    </row>
    <row r="714" spans="1:23" x14ac:dyDescent="0.3">
      <c r="A714" s="7"/>
      <c r="B714" s="12">
        <v>665</v>
      </c>
      <c r="C714" s="28">
        <v>43034</v>
      </c>
      <c r="D714" s="34">
        <v>0.46748842592592593</v>
      </c>
      <c r="E714" s="34">
        <v>0.88601851851851843</v>
      </c>
      <c r="F714" s="64">
        <f t="shared" si="427"/>
        <v>0.4185300925925925</v>
      </c>
      <c r="G714" s="15">
        <v>10</v>
      </c>
      <c r="H714" s="37">
        <f t="shared" si="432"/>
        <v>1.5</v>
      </c>
      <c r="I714" s="15">
        <f t="shared" si="429"/>
        <v>8.5</v>
      </c>
      <c r="J714" s="109">
        <f>IF(I714-8&lt;0,0,(I714-8))</f>
        <v>0.5</v>
      </c>
      <c r="K714" s="37">
        <f t="shared" si="430"/>
        <v>0.5</v>
      </c>
      <c r="L714" s="16">
        <f t="shared" si="431"/>
        <v>0</v>
      </c>
      <c r="M714" s="37">
        <f t="shared" si="426"/>
        <v>90</v>
      </c>
      <c r="N714" s="37"/>
      <c r="O714" s="37"/>
      <c r="P714" s="37"/>
      <c r="Q714" s="37" t="s">
        <v>396</v>
      </c>
      <c r="R714" s="37">
        <f>IF(I714&gt;8,ROUND(2*4/3*135+6*5/3*135+(I714-8)*8/3*135,0),ROUND(2*4/3*135+(I714-2)*5/3*135,0))</f>
        <v>1890</v>
      </c>
      <c r="S714" s="15"/>
      <c r="T714" s="15"/>
      <c r="U714" s="15"/>
      <c r="V714" s="15"/>
      <c r="W714" s="15"/>
    </row>
    <row r="715" spans="1:23" x14ac:dyDescent="0.3">
      <c r="A715" s="7"/>
      <c r="B715" s="12">
        <v>666</v>
      </c>
      <c r="C715" s="28">
        <v>43035</v>
      </c>
      <c r="D715" s="34">
        <v>0.47341435185185188</v>
      </c>
      <c r="E715" s="34">
        <v>0.91123842592592597</v>
      </c>
      <c r="F715" s="64">
        <f t="shared" si="427"/>
        <v>0.43782407407407409</v>
      </c>
      <c r="G715" s="15">
        <v>10.5</v>
      </c>
      <c r="H715" s="37">
        <f t="shared" si="432"/>
        <v>1.5</v>
      </c>
      <c r="I715" s="15">
        <f t="shared" si="429"/>
        <v>9</v>
      </c>
      <c r="J715" s="109">
        <f t="shared" si="412"/>
        <v>0</v>
      </c>
      <c r="K715" s="37">
        <f t="shared" si="430"/>
        <v>0</v>
      </c>
      <c r="L715" s="16">
        <f t="shared" si="431"/>
        <v>0</v>
      </c>
      <c r="M715" s="37">
        <f t="shared" si="426"/>
        <v>0</v>
      </c>
      <c r="N715" s="37"/>
      <c r="O715" s="37"/>
      <c r="P715" s="37"/>
      <c r="Q715" s="37"/>
      <c r="R715" s="37"/>
      <c r="S715" s="15"/>
      <c r="T715" s="15"/>
      <c r="U715" s="15"/>
      <c r="V715" s="15"/>
      <c r="W715" s="15"/>
    </row>
    <row r="716" spans="1:23" x14ac:dyDescent="0.3">
      <c r="A716" s="7"/>
      <c r="B716" s="12">
        <v>667</v>
      </c>
      <c r="C716" s="28">
        <v>43036</v>
      </c>
      <c r="D716" s="34">
        <v>0.47351851851851851</v>
      </c>
      <c r="E716" s="34">
        <v>0.84008101851851846</v>
      </c>
      <c r="F716" s="64">
        <f t="shared" si="427"/>
        <v>0.36656249999999996</v>
      </c>
      <c r="G716" s="15">
        <v>9</v>
      </c>
      <c r="H716" s="37">
        <f t="shared" si="432"/>
        <v>1.5</v>
      </c>
      <c r="I716" s="15">
        <f t="shared" si="429"/>
        <v>7.5</v>
      </c>
      <c r="J716" s="109">
        <f t="shared" si="412"/>
        <v>0</v>
      </c>
      <c r="K716" s="37">
        <f t="shared" si="430"/>
        <v>0</v>
      </c>
      <c r="L716" s="16">
        <f t="shared" si="431"/>
        <v>0</v>
      </c>
      <c r="M716" s="37">
        <f t="shared" si="426"/>
        <v>0</v>
      </c>
      <c r="N716" s="37"/>
      <c r="O716" s="37"/>
      <c r="P716" s="37"/>
      <c r="Q716" s="37"/>
      <c r="R716" s="37"/>
      <c r="S716" s="15"/>
      <c r="T716" s="15"/>
      <c r="U716" s="15"/>
      <c r="V716" s="15"/>
      <c r="W716" s="15"/>
    </row>
    <row r="717" spans="1:23" x14ac:dyDescent="0.3">
      <c r="A717" s="7"/>
      <c r="B717" s="12">
        <v>668</v>
      </c>
      <c r="C717" s="28">
        <v>43037</v>
      </c>
      <c r="D717" s="34">
        <v>0.50653935185185184</v>
      </c>
      <c r="E717" s="34">
        <v>0.89758101851851846</v>
      </c>
      <c r="F717" s="64">
        <f t="shared" si="427"/>
        <v>0.39104166666666662</v>
      </c>
      <c r="G717" s="15">
        <v>9.5</v>
      </c>
      <c r="H717" s="37">
        <f t="shared" si="432"/>
        <v>1.5</v>
      </c>
      <c r="I717" s="15">
        <f t="shared" si="429"/>
        <v>8</v>
      </c>
      <c r="J717" s="109">
        <f t="shared" si="412"/>
        <v>0</v>
      </c>
      <c r="K717" s="37">
        <f t="shared" si="430"/>
        <v>0</v>
      </c>
      <c r="L717" s="16">
        <f t="shared" si="431"/>
        <v>0</v>
      </c>
      <c r="M717" s="37">
        <f t="shared" si="426"/>
        <v>0</v>
      </c>
      <c r="N717" s="37"/>
      <c r="O717" s="37"/>
      <c r="P717" s="37"/>
      <c r="Q717" s="37"/>
      <c r="R717" s="37"/>
      <c r="S717" s="15"/>
      <c r="T717" s="15"/>
      <c r="U717" s="15"/>
      <c r="V717" s="15"/>
      <c r="W717" s="15"/>
    </row>
    <row r="718" spans="1:23" x14ac:dyDescent="0.3">
      <c r="A718" s="7"/>
      <c r="B718" s="12">
        <v>669</v>
      </c>
      <c r="C718" s="28">
        <v>43038</v>
      </c>
      <c r="D718" s="34" t="s">
        <v>103</v>
      </c>
      <c r="E718" s="34" t="s">
        <v>103</v>
      </c>
      <c r="F718" s="64"/>
      <c r="G718" s="15">
        <v>7</v>
      </c>
      <c r="H718" s="37">
        <f t="shared" si="432"/>
        <v>0.5</v>
      </c>
      <c r="I718" s="15">
        <f t="shared" si="429"/>
        <v>6.5</v>
      </c>
      <c r="J718" s="109">
        <f>IF(I718-8&lt;0,0,(I718-8))</f>
        <v>0</v>
      </c>
      <c r="K718" s="37">
        <f t="shared" si="430"/>
        <v>0</v>
      </c>
      <c r="L718" s="16">
        <f t="shared" si="431"/>
        <v>0</v>
      </c>
      <c r="M718" s="37">
        <f t="shared" si="426"/>
        <v>0</v>
      </c>
      <c r="N718" s="37"/>
      <c r="O718" s="37"/>
      <c r="P718" s="37"/>
      <c r="Q718" s="37"/>
      <c r="R718" s="37"/>
      <c r="S718" s="15" t="s">
        <v>394</v>
      </c>
      <c r="T718" s="51">
        <v>1078</v>
      </c>
      <c r="U718" s="15"/>
      <c r="V718" s="15"/>
      <c r="W718" s="15"/>
    </row>
    <row r="719" spans="1:23" x14ac:dyDescent="0.3">
      <c r="A719" s="7"/>
      <c r="B719" s="12">
        <v>670</v>
      </c>
      <c r="C719" s="28">
        <v>43039</v>
      </c>
      <c r="D719" s="32" t="s">
        <v>154</v>
      </c>
      <c r="E719" s="32" t="s">
        <v>295</v>
      </c>
      <c r="F719" s="64"/>
      <c r="G719" s="15">
        <v>12</v>
      </c>
      <c r="H719" s="37">
        <f t="shared" si="432"/>
        <v>1.5</v>
      </c>
      <c r="I719" s="15">
        <f t="shared" si="429"/>
        <v>10.5</v>
      </c>
      <c r="J719" s="109">
        <f t="shared" si="412"/>
        <v>0.5</v>
      </c>
      <c r="K719" s="37">
        <f t="shared" si="430"/>
        <v>0.5</v>
      </c>
      <c r="L719" s="16">
        <f t="shared" si="431"/>
        <v>0</v>
      </c>
      <c r="M719" s="37">
        <f t="shared" si="426"/>
        <v>90</v>
      </c>
      <c r="N719" s="37"/>
      <c r="O719" s="37"/>
      <c r="P719" s="37"/>
      <c r="Q719" s="37"/>
      <c r="R719" s="37"/>
      <c r="S719" s="15"/>
      <c r="T719" s="15"/>
      <c r="U719" s="15"/>
      <c r="V719" s="15"/>
      <c r="W719" s="15" t="s">
        <v>294</v>
      </c>
    </row>
    <row r="720" spans="1:23" x14ac:dyDescent="0.3">
      <c r="A720" s="25" t="s">
        <v>21</v>
      </c>
      <c r="B720" s="12">
        <v>671</v>
      </c>
      <c r="C720" s="28">
        <v>43040</v>
      </c>
      <c r="D720" s="196" t="s">
        <v>35</v>
      </c>
      <c r="E720" s="197"/>
      <c r="F720" s="64"/>
      <c r="G720" s="15"/>
      <c r="H720" s="15"/>
      <c r="I720" s="15"/>
      <c r="J720" s="109">
        <f t="shared" si="412"/>
        <v>0</v>
      </c>
      <c r="K720" s="37"/>
      <c r="L720" s="15"/>
      <c r="M720" s="37"/>
      <c r="N720" s="37"/>
      <c r="O720" s="37"/>
      <c r="P720" s="37"/>
      <c r="Q720" s="37"/>
      <c r="R720" s="37"/>
      <c r="S720" s="15"/>
      <c r="T720" s="15"/>
      <c r="U720" s="15"/>
      <c r="V720" s="15"/>
      <c r="W720" s="15"/>
    </row>
    <row r="721" spans="1:23" x14ac:dyDescent="0.3">
      <c r="A721" s="7" t="s">
        <v>155</v>
      </c>
      <c r="B721" s="12">
        <v>672</v>
      </c>
      <c r="C721" s="28">
        <v>43041</v>
      </c>
      <c r="D721" s="34">
        <v>0.4736805555555556</v>
      </c>
      <c r="E721" s="34">
        <v>0.89974537037037028</v>
      </c>
      <c r="F721" s="64">
        <f t="shared" ref="F721:F738" si="433">IF(OR(E721="無打卡資料",D721="無打卡資料"),"?",(E721-D721))</f>
        <v>0.42606481481481467</v>
      </c>
      <c r="G721" s="15">
        <v>10</v>
      </c>
      <c r="H721" s="37">
        <f t="shared" ref="H721:H786" si="434">IF(G721&gt;=9,1.5,0.5)</f>
        <v>1.5</v>
      </c>
      <c r="I721" s="15">
        <f t="shared" ref="I721:I750" si="435">IF((G721="？"),"?",(G721-H721))</f>
        <v>8.5</v>
      </c>
      <c r="J721" s="109">
        <f>IF(I721-10&lt;0,0,(I721-10))</f>
        <v>0</v>
      </c>
      <c r="K721" s="37">
        <f t="shared" ref="K721:K750" si="436">IF(2&lt;J721,2,J721)</f>
        <v>0</v>
      </c>
      <c r="L721" s="16">
        <f t="shared" ref="L721:L750" si="437">J721-K721</f>
        <v>0</v>
      </c>
      <c r="M721" s="37">
        <f>IF(K721="?",0,ROUND(136*4/3*K721+136*5/3*L721,0))</f>
        <v>0</v>
      </c>
      <c r="N721" s="37"/>
      <c r="O721" s="37"/>
      <c r="P721" s="37"/>
      <c r="Q721" s="37"/>
      <c r="R721" s="37"/>
      <c r="S721" s="15"/>
      <c r="T721" s="15"/>
      <c r="U721" s="15"/>
      <c r="V721" s="15"/>
      <c r="W721" s="15"/>
    </row>
    <row r="722" spans="1:23" x14ac:dyDescent="0.3">
      <c r="A722" s="7" t="s">
        <v>156</v>
      </c>
      <c r="B722" s="12">
        <v>673</v>
      </c>
      <c r="C722" s="28">
        <v>43042</v>
      </c>
      <c r="D722" s="34">
        <v>0.50061342592592595</v>
      </c>
      <c r="E722" s="34">
        <v>0.91439814814814813</v>
      </c>
      <c r="F722" s="64">
        <f t="shared" si="433"/>
        <v>0.41378472222222218</v>
      </c>
      <c r="G722" s="15">
        <v>10</v>
      </c>
      <c r="H722" s="37">
        <f t="shared" si="434"/>
        <v>1.5</v>
      </c>
      <c r="I722" s="15">
        <f t="shared" si="435"/>
        <v>8.5</v>
      </c>
      <c r="J722" s="109">
        <f t="shared" si="412"/>
        <v>0</v>
      </c>
      <c r="K722" s="37">
        <f t="shared" si="436"/>
        <v>0</v>
      </c>
      <c r="L722" s="16">
        <f t="shared" si="437"/>
        <v>0</v>
      </c>
      <c r="M722" s="37">
        <f t="shared" ref="M722:M751" si="438">IF(K722="?",0,ROUND(136*4/3*K722+136*5/3*L722,0))</f>
        <v>0</v>
      </c>
      <c r="N722" s="37"/>
      <c r="O722" s="37"/>
      <c r="P722" s="37"/>
      <c r="Q722" s="37"/>
      <c r="R722" s="37"/>
      <c r="S722" s="15"/>
      <c r="T722" s="15"/>
      <c r="U722" s="15"/>
      <c r="V722" s="15"/>
      <c r="W722" s="15"/>
    </row>
    <row r="723" spans="1:23" x14ac:dyDescent="0.3">
      <c r="A723" s="7" t="s">
        <v>157</v>
      </c>
      <c r="B723" s="12">
        <v>674</v>
      </c>
      <c r="C723" s="28">
        <v>43043</v>
      </c>
      <c r="D723" s="34">
        <v>0.46637731481481487</v>
      </c>
      <c r="E723" s="34">
        <v>0.84452546296296294</v>
      </c>
      <c r="F723" s="64">
        <f t="shared" si="433"/>
        <v>0.37814814814814807</v>
      </c>
      <c r="G723" s="15">
        <v>9</v>
      </c>
      <c r="H723" s="37">
        <f t="shared" si="434"/>
        <v>1.5</v>
      </c>
      <c r="I723" s="15">
        <f t="shared" si="435"/>
        <v>7.5</v>
      </c>
      <c r="J723" s="109">
        <f t="shared" si="412"/>
        <v>0</v>
      </c>
      <c r="K723" s="37">
        <f t="shared" si="436"/>
        <v>0</v>
      </c>
      <c r="L723" s="16">
        <f t="shared" si="437"/>
        <v>0</v>
      </c>
      <c r="M723" s="37">
        <f t="shared" si="438"/>
        <v>0</v>
      </c>
      <c r="N723" s="37"/>
      <c r="O723" s="37"/>
      <c r="P723" s="37"/>
      <c r="Q723" s="37"/>
      <c r="R723" s="37"/>
      <c r="S723" s="15"/>
      <c r="T723" s="15"/>
      <c r="U723" s="15"/>
      <c r="V723" s="15"/>
      <c r="W723" s="15"/>
    </row>
    <row r="724" spans="1:23" x14ac:dyDescent="0.3">
      <c r="A724" s="7" t="s">
        <v>158</v>
      </c>
      <c r="B724" s="12">
        <v>675</v>
      </c>
      <c r="C724" s="28">
        <v>43044</v>
      </c>
      <c r="D724" s="196" t="s">
        <v>35</v>
      </c>
      <c r="E724" s="197"/>
      <c r="F724" s="64"/>
      <c r="G724" s="15"/>
      <c r="H724" s="37"/>
      <c r="I724" s="15"/>
      <c r="J724" s="109">
        <f t="shared" si="412"/>
        <v>0</v>
      </c>
      <c r="K724" s="37"/>
      <c r="L724" s="16"/>
      <c r="M724" s="37">
        <f t="shared" si="438"/>
        <v>0</v>
      </c>
      <c r="N724" s="37"/>
      <c r="O724" s="37"/>
      <c r="P724" s="37"/>
      <c r="Q724" s="37"/>
      <c r="R724" s="37"/>
      <c r="S724" s="15"/>
      <c r="T724" s="15"/>
      <c r="U724" s="15"/>
      <c r="V724" s="15"/>
      <c r="W724" s="15"/>
    </row>
    <row r="725" spans="1:23" x14ac:dyDescent="0.3">
      <c r="A725" s="41"/>
      <c r="B725" s="12">
        <v>676</v>
      </c>
      <c r="C725" s="28">
        <v>43045</v>
      </c>
      <c r="D725" s="196" t="s">
        <v>35</v>
      </c>
      <c r="E725" s="197"/>
      <c r="F725" s="64"/>
      <c r="G725" s="15"/>
      <c r="H725" s="37"/>
      <c r="I725" s="15"/>
      <c r="J725" s="109">
        <f t="shared" si="412"/>
        <v>0</v>
      </c>
      <c r="K725" s="37"/>
      <c r="L725" s="16"/>
      <c r="M725" s="37">
        <f t="shared" si="438"/>
        <v>0</v>
      </c>
      <c r="N725" s="37"/>
      <c r="O725" s="37"/>
      <c r="P725" s="37"/>
      <c r="Q725" s="37"/>
      <c r="R725" s="37"/>
      <c r="S725" s="15"/>
      <c r="T725" s="15"/>
      <c r="U725" s="15"/>
      <c r="V725" s="15"/>
      <c r="W725" s="15"/>
    </row>
    <row r="726" spans="1:23" x14ac:dyDescent="0.3">
      <c r="A726" s="41"/>
      <c r="B726" s="12">
        <v>677</v>
      </c>
      <c r="C726" s="28">
        <v>43046</v>
      </c>
      <c r="D726" s="196" t="s">
        <v>35</v>
      </c>
      <c r="E726" s="197"/>
      <c r="F726" s="64"/>
      <c r="G726" s="15"/>
      <c r="H726" s="37"/>
      <c r="I726" s="15"/>
      <c r="J726" s="109">
        <f t="shared" si="412"/>
        <v>0</v>
      </c>
      <c r="K726" s="37"/>
      <c r="L726" s="16"/>
      <c r="M726" s="37">
        <f t="shared" si="438"/>
        <v>0</v>
      </c>
      <c r="N726" s="37"/>
      <c r="O726" s="37"/>
      <c r="P726" s="37"/>
      <c r="Q726" s="37"/>
      <c r="R726" s="37"/>
      <c r="S726" s="15"/>
      <c r="T726" s="15"/>
      <c r="U726" s="15"/>
      <c r="V726" s="15"/>
      <c r="W726" s="15"/>
    </row>
    <row r="727" spans="1:23" x14ac:dyDescent="0.3">
      <c r="A727" s="41"/>
      <c r="B727" s="12">
        <v>678</v>
      </c>
      <c r="C727" s="28">
        <v>43047</v>
      </c>
      <c r="D727" s="34">
        <v>0.43797453703703698</v>
      </c>
      <c r="E727" s="34">
        <v>0.97611111111111104</v>
      </c>
      <c r="F727" s="64">
        <f t="shared" si="433"/>
        <v>0.538136574074074</v>
      </c>
      <c r="G727" s="15">
        <v>13</v>
      </c>
      <c r="H727" s="37">
        <f t="shared" si="434"/>
        <v>1.5</v>
      </c>
      <c r="I727" s="15">
        <f t="shared" si="435"/>
        <v>11.5</v>
      </c>
      <c r="J727" s="109">
        <f t="shared" si="412"/>
        <v>1.5</v>
      </c>
      <c r="K727" s="37">
        <f t="shared" si="436"/>
        <v>1.5</v>
      </c>
      <c r="L727" s="16">
        <f t="shared" si="437"/>
        <v>0</v>
      </c>
      <c r="M727" s="37">
        <f t="shared" si="438"/>
        <v>272</v>
      </c>
      <c r="N727" s="37"/>
      <c r="O727" s="37"/>
      <c r="P727" s="37"/>
      <c r="Q727" s="37"/>
      <c r="R727" s="37"/>
      <c r="S727" s="15"/>
      <c r="T727" s="15"/>
      <c r="U727" s="15"/>
      <c r="V727" s="15"/>
      <c r="W727" s="15"/>
    </row>
    <row r="728" spans="1:23" x14ac:dyDescent="0.3">
      <c r="A728" s="7"/>
      <c r="B728" s="12">
        <v>679</v>
      </c>
      <c r="C728" s="28">
        <v>43048</v>
      </c>
      <c r="D728" s="34" t="s">
        <v>84</v>
      </c>
      <c r="E728" s="34">
        <v>0.95641203703703714</v>
      </c>
      <c r="F728" s="64"/>
      <c r="G728" s="15">
        <v>11</v>
      </c>
      <c r="H728" s="37">
        <f t="shared" si="434"/>
        <v>1.5</v>
      </c>
      <c r="I728" s="15">
        <f t="shared" si="435"/>
        <v>9.5</v>
      </c>
      <c r="J728" s="109">
        <f>IF(I728-10&lt;0,0,(I728-10))</f>
        <v>0</v>
      </c>
      <c r="K728" s="37">
        <f t="shared" si="436"/>
        <v>0</v>
      </c>
      <c r="L728" s="16">
        <f t="shared" si="437"/>
        <v>0</v>
      </c>
      <c r="M728" s="37">
        <f t="shared" si="438"/>
        <v>0</v>
      </c>
      <c r="N728" s="37"/>
      <c r="O728" s="37"/>
      <c r="P728" s="37"/>
      <c r="Q728" s="37"/>
      <c r="R728" s="37"/>
      <c r="S728" s="15"/>
      <c r="T728" s="15"/>
      <c r="U728" s="15"/>
      <c r="V728" s="15"/>
      <c r="W728" s="15"/>
    </row>
    <row r="729" spans="1:23" x14ac:dyDescent="0.3">
      <c r="A729" s="7"/>
      <c r="B729" s="12">
        <v>680</v>
      </c>
      <c r="C729" s="28">
        <v>43049</v>
      </c>
      <c r="D729" s="34" t="s">
        <v>84</v>
      </c>
      <c r="E729" s="34">
        <v>0.95943287037037039</v>
      </c>
      <c r="F729" s="64"/>
      <c r="G729" s="15">
        <v>11</v>
      </c>
      <c r="H729" s="37">
        <f t="shared" si="434"/>
        <v>1.5</v>
      </c>
      <c r="I729" s="15">
        <f t="shared" si="435"/>
        <v>9.5</v>
      </c>
      <c r="J729" s="109">
        <f t="shared" si="412"/>
        <v>0</v>
      </c>
      <c r="K729" s="37">
        <f t="shared" si="436"/>
        <v>0</v>
      </c>
      <c r="L729" s="16">
        <f t="shared" si="437"/>
        <v>0</v>
      </c>
      <c r="M729" s="37">
        <f t="shared" si="438"/>
        <v>0</v>
      </c>
      <c r="N729" s="37"/>
      <c r="O729" s="37"/>
      <c r="P729" s="37"/>
      <c r="Q729" s="37"/>
      <c r="R729" s="37"/>
      <c r="S729" s="15"/>
      <c r="T729" s="15"/>
      <c r="U729" s="15"/>
      <c r="V729" s="15"/>
      <c r="W729" s="15"/>
    </row>
    <row r="730" spans="1:23" x14ac:dyDescent="0.3">
      <c r="A730" s="7"/>
      <c r="B730" s="12">
        <v>681</v>
      </c>
      <c r="C730" s="28">
        <v>43050</v>
      </c>
      <c r="D730" s="34">
        <v>0.46537037037037038</v>
      </c>
      <c r="E730" s="34">
        <v>0.96002314814814815</v>
      </c>
      <c r="F730" s="64">
        <f t="shared" si="433"/>
        <v>0.49465277777777777</v>
      </c>
      <c r="G730" s="15">
        <v>12</v>
      </c>
      <c r="H730" s="37">
        <f t="shared" si="434"/>
        <v>1.5</v>
      </c>
      <c r="I730" s="15">
        <f t="shared" si="435"/>
        <v>10.5</v>
      </c>
      <c r="J730" s="109">
        <f t="shared" si="412"/>
        <v>0.5</v>
      </c>
      <c r="K730" s="37">
        <f t="shared" si="436"/>
        <v>0.5</v>
      </c>
      <c r="L730" s="16">
        <f t="shared" si="437"/>
        <v>0</v>
      </c>
      <c r="M730" s="37">
        <f t="shared" si="438"/>
        <v>91</v>
      </c>
      <c r="N730" s="37"/>
      <c r="O730" s="37"/>
      <c r="P730" s="37"/>
      <c r="Q730" s="37"/>
      <c r="R730" s="37"/>
      <c r="S730" s="15"/>
      <c r="T730" s="15"/>
      <c r="U730" s="15"/>
      <c r="V730" s="15"/>
      <c r="W730" s="15"/>
    </row>
    <row r="731" spans="1:23" x14ac:dyDescent="0.3">
      <c r="A731" s="7"/>
      <c r="B731" s="12">
        <v>682</v>
      </c>
      <c r="C731" s="28">
        <v>43051</v>
      </c>
      <c r="D731" s="34" t="s">
        <v>84</v>
      </c>
      <c r="E731" s="34" t="s">
        <v>84</v>
      </c>
      <c r="F731" s="64"/>
      <c r="G731" s="15">
        <v>11</v>
      </c>
      <c r="H731" s="37">
        <f t="shared" si="434"/>
        <v>1.5</v>
      </c>
      <c r="I731" s="15">
        <f t="shared" si="435"/>
        <v>9.5</v>
      </c>
      <c r="J731" s="109">
        <f t="shared" si="412"/>
        <v>0</v>
      </c>
      <c r="K731" s="37">
        <f t="shared" si="436"/>
        <v>0</v>
      </c>
      <c r="L731" s="16">
        <f t="shared" si="437"/>
        <v>0</v>
      </c>
      <c r="M731" s="37">
        <f t="shared" si="438"/>
        <v>0</v>
      </c>
      <c r="N731" s="37"/>
      <c r="O731" s="37"/>
      <c r="P731" s="37"/>
      <c r="Q731" s="37"/>
      <c r="R731" s="37"/>
      <c r="S731" s="15"/>
      <c r="T731" s="15"/>
      <c r="U731" s="15"/>
      <c r="V731" s="15"/>
      <c r="W731" s="15"/>
    </row>
    <row r="732" spans="1:23" x14ac:dyDescent="0.3">
      <c r="A732" s="7"/>
      <c r="B732" s="12">
        <v>683</v>
      </c>
      <c r="C732" s="28">
        <v>43052</v>
      </c>
      <c r="D732" s="34" t="s">
        <v>84</v>
      </c>
      <c r="E732" s="34">
        <v>0.93306712962962957</v>
      </c>
      <c r="F732" s="64"/>
      <c r="G732" s="15">
        <v>11</v>
      </c>
      <c r="H732" s="37">
        <f t="shared" si="434"/>
        <v>1.5</v>
      </c>
      <c r="I732" s="15">
        <f t="shared" si="435"/>
        <v>9.5</v>
      </c>
      <c r="J732" s="109">
        <f t="shared" si="412"/>
        <v>0</v>
      </c>
      <c r="K732" s="37">
        <f t="shared" si="436"/>
        <v>0</v>
      </c>
      <c r="L732" s="16">
        <f t="shared" si="437"/>
        <v>0</v>
      </c>
      <c r="M732" s="37">
        <f t="shared" si="438"/>
        <v>0</v>
      </c>
      <c r="N732" s="37"/>
      <c r="O732" s="37"/>
      <c r="P732" s="37"/>
      <c r="Q732" s="37"/>
      <c r="R732" s="37"/>
      <c r="S732" s="15"/>
      <c r="T732" s="15"/>
      <c r="U732" s="15"/>
      <c r="V732" s="15"/>
      <c r="W732" s="15"/>
    </row>
    <row r="733" spans="1:23" x14ac:dyDescent="0.3">
      <c r="A733" s="7"/>
      <c r="B733" s="12">
        <v>684</v>
      </c>
      <c r="C733" s="28">
        <v>43053</v>
      </c>
      <c r="D733" s="34">
        <v>0.46675925925925926</v>
      </c>
      <c r="E733" s="34">
        <v>0.96552083333333327</v>
      </c>
      <c r="F733" s="64">
        <f t="shared" si="433"/>
        <v>0.49876157407407401</v>
      </c>
      <c r="G733" s="15">
        <v>12</v>
      </c>
      <c r="H733" s="37">
        <f t="shared" si="434"/>
        <v>1.5</v>
      </c>
      <c r="I733" s="15">
        <f t="shared" si="435"/>
        <v>10.5</v>
      </c>
      <c r="J733" s="109">
        <f t="shared" si="412"/>
        <v>0.5</v>
      </c>
      <c r="K733" s="37">
        <f t="shared" si="436"/>
        <v>0.5</v>
      </c>
      <c r="L733" s="16">
        <f t="shared" si="437"/>
        <v>0</v>
      </c>
      <c r="M733" s="37">
        <f t="shared" si="438"/>
        <v>91</v>
      </c>
      <c r="N733" s="37"/>
      <c r="O733" s="37"/>
      <c r="P733" s="37"/>
      <c r="Q733" s="37"/>
      <c r="R733" s="37"/>
      <c r="S733" s="15"/>
      <c r="T733" s="15"/>
      <c r="U733" s="15"/>
      <c r="V733" s="15"/>
      <c r="W733" s="15"/>
    </row>
    <row r="734" spans="1:23" x14ac:dyDescent="0.3">
      <c r="A734" s="7"/>
      <c r="B734" s="12">
        <v>685</v>
      </c>
      <c r="C734" s="28">
        <v>43054</v>
      </c>
      <c r="D734" s="36">
        <v>0.47793981481481485</v>
      </c>
      <c r="E734" s="36">
        <v>0.96672453703703709</v>
      </c>
      <c r="F734" s="64">
        <f t="shared" si="433"/>
        <v>0.48878472222222225</v>
      </c>
      <c r="G734" s="15">
        <v>11.5</v>
      </c>
      <c r="H734" s="37">
        <f t="shared" si="434"/>
        <v>1.5</v>
      </c>
      <c r="I734" s="15">
        <f t="shared" si="435"/>
        <v>10</v>
      </c>
      <c r="J734" s="109">
        <f t="shared" si="412"/>
        <v>0</v>
      </c>
      <c r="K734" s="37">
        <f t="shared" si="436"/>
        <v>0</v>
      </c>
      <c r="L734" s="16">
        <f t="shared" si="437"/>
        <v>0</v>
      </c>
      <c r="M734" s="37">
        <f t="shared" si="438"/>
        <v>0</v>
      </c>
      <c r="N734" s="37">
        <v>2</v>
      </c>
      <c r="O734" s="37">
        <v>7.5</v>
      </c>
      <c r="P734" s="37">
        <f>IF(O734&gt;6,ROUND(N734*4/3*136+6*5/3*136+(O734-6)*8/3*136,0),ROUND(N734*4/3*136+O734*5/3*136,0))</f>
        <v>2267</v>
      </c>
      <c r="Q734" s="37"/>
      <c r="R734" s="37"/>
      <c r="S734" s="15"/>
      <c r="T734" s="15"/>
      <c r="U734" s="15"/>
      <c r="V734" s="15"/>
      <c r="W734" s="15"/>
    </row>
    <row r="735" spans="1:23" x14ac:dyDescent="0.3">
      <c r="A735" s="7"/>
      <c r="B735" s="12">
        <v>686</v>
      </c>
      <c r="C735" s="28">
        <v>43055</v>
      </c>
      <c r="D735" s="34">
        <v>0.46113425925925927</v>
      </c>
      <c r="E735" s="34" t="s">
        <v>84</v>
      </c>
      <c r="F735" s="64"/>
      <c r="G735" s="15">
        <v>11</v>
      </c>
      <c r="H735" s="37">
        <f t="shared" si="434"/>
        <v>1.5</v>
      </c>
      <c r="I735" s="15">
        <f t="shared" si="435"/>
        <v>9.5</v>
      </c>
      <c r="J735" s="109">
        <f t="shared" si="412"/>
        <v>0</v>
      </c>
      <c r="K735" s="37">
        <f t="shared" si="436"/>
        <v>0</v>
      </c>
      <c r="L735" s="16">
        <f t="shared" si="437"/>
        <v>0</v>
      </c>
      <c r="M735" s="37">
        <f t="shared" si="438"/>
        <v>0</v>
      </c>
      <c r="N735" s="37">
        <v>2</v>
      </c>
      <c r="O735" s="37">
        <v>7.5</v>
      </c>
      <c r="P735" s="37">
        <f>IF(O735&gt;6,ROUND(N735*4/3*136+6*5/3*136+(O735-6)*8/3*136,0),ROUND(N735*4/3*136+O735*5/3*136,0))</f>
        <v>2267</v>
      </c>
      <c r="Q735" s="37"/>
      <c r="R735" s="37"/>
      <c r="S735" s="15"/>
      <c r="T735" s="15"/>
      <c r="U735" s="15"/>
      <c r="V735" s="15"/>
      <c r="W735" s="15"/>
    </row>
    <row r="736" spans="1:23" x14ac:dyDescent="0.3">
      <c r="A736" s="7"/>
      <c r="B736" s="12"/>
      <c r="C736" s="82" t="s">
        <v>331</v>
      </c>
      <c r="D736" s="18"/>
      <c r="E736" s="18"/>
      <c r="F736" s="19"/>
      <c r="G736" s="20">
        <f t="shared" ref="G736:V736" si="439">SUM(G708:G735)</f>
        <v>224</v>
      </c>
      <c r="H736" s="20">
        <f t="shared" si="439"/>
        <v>30</v>
      </c>
      <c r="I736" s="20">
        <f t="shared" si="439"/>
        <v>194</v>
      </c>
      <c r="J736" s="20">
        <f t="shared" si="439"/>
        <v>3.5</v>
      </c>
      <c r="K736" s="20">
        <f t="shared" si="439"/>
        <v>3.5</v>
      </c>
      <c r="L736" s="20">
        <f t="shared" si="439"/>
        <v>0</v>
      </c>
      <c r="M736" s="20">
        <f t="shared" si="439"/>
        <v>634</v>
      </c>
      <c r="N736" s="20">
        <f t="shared" ref="N736:P736" si="440">SUM(N708:N735)</f>
        <v>4</v>
      </c>
      <c r="O736" s="20">
        <f t="shared" si="440"/>
        <v>15</v>
      </c>
      <c r="P736" s="20">
        <f t="shared" si="440"/>
        <v>4534</v>
      </c>
      <c r="Q736" s="20">
        <v>1</v>
      </c>
      <c r="R736" s="20">
        <f t="shared" si="439"/>
        <v>1890</v>
      </c>
      <c r="S736" s="20">
        <v>1</v>
      </c>
      <c r="T736" s="20">
        <f t="shared" si="439"/>
        <v>1078</v>
      </c>
      <c r="U736" s="20">
        <f t="shared" si="439"/>
        <v>0</v>
      </c>
      <c r="V736" s="20">
        <f t="shared" si="439"/>
        <v>0</v>
      </c>
      <c r="W736" s="159" t="s">
        <v>296</v>
      </c>
    </row>
    <row r="737" spans="1:23" ht="32.4" x14ac:dyDescent="0.3">
      <c r="A737" s="7"/>
      <c r="B737" s="111"/>
      <c r="C737" s="110" t="s">
        <v>430</v>
      </c>
      <c r="D737" s="23"/>
      <c r="E737" s="24"/>
      <c r="F737" s="73"/>
      <c r="G737" s="20">
        <f>G736-G718-G714</f>
        <v>207</v>
      </c>
      <c r="H737" s="20">
        <f t="shared" ref="H737:M737" si="441">H736-H718-H714</f>
        <v>28</v>
      </c>
      <c r="I737" s="20">
        <f t="shared" si="441"/>
        <v>179</v>
      </c>
      <c r="J737" s="20">
        <f t="shared" si="441"/>
        <v>3</v>
      </c>
      <c r="K737" s="20">
        <f t="shared" si="441"/>
        <v>3</v>
      </c>
      <c r="L737" s="20">
        <f t="shared" si="441"/>
        <v>0</v>
      </c>
      <c r="M737" s="20">
        <f t="shared" si="441"/>
        <v>544</v>
      </c>
      <c r="N737" s="20">
        <f>N736</f>
        <v>4</v>
      </c>
      <c r="O737" s="20">
        <f t="shared" ref="O737" si="442">O736</f>
        <v>15</v>
      </c>
      <c r="P737" s="20">
        <f t="shared" ref="P737" si="443">P736</f>
        <v>4534</v>
      </c>
      <c r="Q737" s="20">
        <f t="shared" ref="Q737" si="444">Q736</f>
        <v>1</v>
      </c>
      <c r="R737" s="20">
        <f t="shared" ref="R737" si="445">R736</f>
        <v>1890</v>
      </c>
      <c r="S737" s="20">
        <f t="shared" ref="S737" si="446">S736</f>
        <v>1</v>
      </c>
      <c r="T737" s="20">
        <f t="shared" ref="T737" si="447">T736</f>
        <v>1078</v>
      </c>
      <c r="U737" s="20">
        <f t="shared" ref="U737" si="448">U736</f>
        <v>0</v>
      </c>
      <c r="V737" s="20">
        <f t="shared" ref="V737" si="449">V736</f>
        <v>0</v>
      </c>
      <c r="W737" s="20"/>
    </row>
    <row r="738" spans="1:23" x14ac:dyDescent="0.3">
      <c r="A738" s="7"/>
      <c r="B738" s="12">
        <v>687</v>
      </c>
      <c r="C738" s="83">
        <v>43056</v>
      </c>
      <c r="D738" s="89">
        <v>0.46903935185185186</v>
      </c>
      <c r="E738" s="89">
        <v>0.94975694444444436</v>
      </c>
      <c r="F738" s="130">
        <f t="shared" si="433"/>
        <v>0.4807175925925925</v>
      </c>
      <c r="G738" s="85">
        <v>11.5</v>
      </c>
      <c r="H738" s="86">
        <f t="shared" si="434"/>
        <v>1.5</v>
      </c>
      <c r="I738" s="85">
        <f t="shared" si="435"/>
        <v>10</v>
      </c>
      <c r="J738" s="87">
        <f t="shared" si="412"/>
        <v>0</v>
      </c>
      <c r="K738" s="86">
        <f t="shared" si="436"/>
        <v>0</v>
      </c>
      <c r="L738" s="88">
        <f t="shared" si="437"/>
        <v>0</v>
      </c>
      <c r="M738" s="86">
        <f t="shared" si="438"/>
        <v>0</v>
      </c>
      <c r="N738" s="86"/>
      <c r="O738" s="86"/>
      <c r="P738" s="86"/>
      <c r="Q738" s="86"/>
      <c r="R738" s="86"/>
      <c r="S738" s="15"/>
      <c r="T738" s="15"/>
      <c r="U738" s="15"/>
      <c r="V738" s="15"/>
      <c r="W738" s="15"/>
    </row>
    <row r="739" spans="1:23" x14ac:dyDescent="0.3">
      <c r="A739" s="7"/>
      <c r="B739" s="12">
        <v>688</v>
      </c>
      <c r="C739" s="83">
        <v>43057</v>
      </c>
      <c r="D739" s="84">
        <v>0.46811342592592592</v>
      </c>
      <c r="E739" s="84" t="s">
        <v>84</v>
      </c>
      <c r="F739" s="130"/>
      <c r="G739" s="85">
        <v>11</v>
      </c>
      <c r="H739" s="86">
        <f t="shared" si="434"/>
        <v>1.5</v>
      </c>
      <c r="I739" s="85">
        <f t="shared" si="435"/>
        <v>9.5</v>
      </c>
      <c r="J739" s="87">
        <f t="shared" si="412"/>
        <v>0</v>
      </c>
      <c r="K739" s="86">
        <f t="shared" si="436"/>
        <v>0</v>
      </c>
      <c r="L739" s="88">
        <f t="shared" si="437"/>
        <v>0</v>
      </c>
      <c r="M739" s="86">
        <f t="shared" si="438"/>
        <v>0</v>
      </c>
      <c r="N739" s="86"/>
      <c r="O739" s="86"/>
      <c r="P739" s="86"/>
      <c r="Q739" s="86"/>
      <c r="R739" s="86"/>
      <c r="S739" s="15"/>
      <c r="T739" s="15"/>
      <c r="U739" s="15"/>
      <c r="V739" s="15"/>
      <c r="W739" s="15"/>
    </row>
    <row r="740" spans="1:23" x14ac:dyDescent="0.3">
      <c r="A740" s="7"/>
      <c r="B740" s="12">
        <v>689</v>
      </c>
      <c r="C740" s="83">
        <v>43058</v>
      </c>
      <c r="D740" s="84">
        <v>0.45969907407407407</v>
      </c>
      <c r="E740" s="84" t="s">
        <v>102</v>
      </c>
      <c r="F740" s="130"/>
      <c r="G740" s="85">
        <v>11</v>
      </c>
      <c r="H740" s="86">
        <f t="shared" si="434"/>
        <v>1.5</v>
      </c>
      <c r="I740" s="85">
        <f t="shared" si="435"/>
        <v>9.5</v>
      </c>
      <c r="J740" s="87">
        <f t="shared" si="412"/>
        <v>0</v>
      </c>
      <c r="K740" s="86">
        <f t="shared" si="436"/>
        <v>0</v>
      </c>
      <c r="L740" s="88">
        <f t="shared" si="437"/>
        <v>0</v>
      </c>
      <c r="M740" s="86">
        <f t="shared" si="438"/>
        <v>0</v>
      </c>
      <c r="N740" s="86"/>
      <c r="O740" s="86"/>
      <c r="P740" s="86"/>
      <c r="Q740" s="86"/>
      <c r="R740" s="86"/>
      <c r="S740" s="15"/>
      <c r="T740" s="15"/>
      <c r="U740" s="15"/>
      <c r="V740" s="15"/>
      <c r="W740" s="15"/>
    </row>
    <row r="741" spans="1:23" x14ac:dyDescent="0.3">
      <c r="A741" s="7"/>
      <c r="B741" s="12">
        <v>690</v>
      </c>
      <c r="C741" s="83">
        <v>43059</v>
      </c>
      <c r="D741" s="205" t="s">
        <v>35</v>
      </c>
      <c r="E741" s="206"/>
      <c r="F741" s="130"/>
      <c r="G741" s="85"/>
      <c r="H741" s="86"/>
      <c r="I741" s="85"/>
      <c r="J741" s="87">
        <f t="shared" si="412"/>
        <v>0</v>
      </c>
      <c r="K741" s="86"/>
      <c r="L741" s="88"/>
      <c r="M741" s="86">
        <f t="shared" si="438"/>
        <v>0</v>
      </c>
      <c r="N741" s="86"/>
      <c r="O741" s="86"/>
      <c r="P741" s="86"/>
      <c r="Q741" s="86"/>
      <c r="R741" s="86"/>
      <c r="S741" s="15"/>
      <c r="T741" s="15"/>
      <c r="U741" s="15"/>
      <c r="V741" s="15"/>
      <c r="W741" s="15"/>
    </row>
    <row r="742" spans="1:23" x14ac:dyDescent="0.3">
      <c r="A742" s="7"/>
      <c r="B742" s="12">
        <v>691</v>
      </c>
      <c r="C742" s="83">
        <v>43060</v>
      </c>
      <c r="D742" s="205" t="s">
        <v>35</v>
      </c>
      <c r="E742" s="206"/>
      <c r="F742" s="130"/>
      <c r="G742" s="85"/>
      <c r="H742" s="86"/>
      <c r="I742" s="85"/>
      <c r="J742" s="87">
        <f t="shared" si="412"/>
        <v>0</v>
      </c>
      <c r="K742" s="86"/>
      <c r="L742" s="88"/>
      <c r="M742" s="86">
        <f t="shared" si="438"/>
        <v>0</v>
      </c>
      <c r="N742" s="86"/>
      <c r="O742" s="86"/>
      <c r="P742" s="86"/>
      <c r="Q742" s="86"/>
      <c r="R742" s="86"/>
      <c r="S742" s="15"/>
      <c r="T742" s="15"/>
      <c r="U742" s="15"/>
      <c r="V742" s="15"/>
      <c r="W742" s="15"/>
    </row>
    <row r="743" spans="1:23" x14ac:dyDescent="0.3">
      <c r="A743" s="7"/>
      <c r="B743" s="12">
        <v>692</v>
      </c>
      <c r="C743" s="83">
        <v>43061</v>
      </c>
      <c r="D743" s="89" t="s">
        <v>117</v>
      </c>
      <c r="E743" s="89" t="s">
        <v>117</v>
      </c>
      <c r="F743" s="130"/>
      <c r="G743" s="85">
        <v>8</v>
      </c>
      <c r="H743" s="86">
        <f t="shared" si="434"/>
        <v>0.5</v>
      </c>
      <c r="I743" s="85">
        <f t="shared" si="435"/>
        <v>7.5</v>
      </c>
      <c r="J743" s="87">
        <f t="shared" si="412"/>
        <v>0</v>
      </c>
      <c r="K743" s="86">
        <f t="shared" si="436"/>
        <v>0</v>
      </c>
      <c r="L743" s="88">
        <f t="shared" si="437"/>
        <v>0</v>
      </c>
      <c r="M743" s="86">
        <f t="shared" si="438"/>
        <v>0</v>
      </c>
      <c r="N743" s="86"/>
      <c r="O743" s="86"/>
      <c r="P743" s="86"/>
      <c r="Q743" s="86"/>
      <c r="R743" s="86"/>
      <c r="S743" s="15"/>
      <c r="T743" s="15"/>
      <c r="U743" s="15"/>
      <c r="V743" s="15"/>
      <c r="W743" s="15" t="s">
        <v>109</v>
      </c>
    </row>
    <row r="744" spans="1:23" x14ac:dyDescent="0.3">
      <c r="A744" s="7"/>
      <c r="B744" s="12">
        <v>693</v>
      </c>
      <c r="C744" s="83">
        <v>43062</v>
      </c>
      <c r="D744" s="205" t="s">
        <v>35</v>
      </c>
      <c r="E744" s="206"/>
      <c r="F744" s="130"/>
      <c r="G744" s="85"/>
      <c r="H744" s="86"/>
      <c r="I744" s="85"/>
      <c r="J744" s="87">
        <f t="shared" si="412"/>
        <v>0</v>
      </c>
      <c r="K744" s="86"/>
      <c r="L744" s="88"/>
      <c r="M744" s="86">
        <f t="shared" si="438"/>
        <v>0</v>
      </c>
      <c r="N744" s="86"/>
      <c r="O744" s="86"/>
      <c r="P744" s="86"/>
      <c r="Q744" s="86"/>
      <c r="R744" s="86"/>
      <c r="S744" s="15"/>
      <c r="T744" s="15"/>
      <c r="U744" s="15"/>
      <c r="V744" s="15"/>
      <c r="W744" s="15"/>
    </row>
    <row r="745" spans="1:23" x14ac:dyDescent="0.3">
      <c r="A745" s="7"/>
      <c r="B745" s="12">
        <v>694</v>
      </c>
      <c r="C745" s="83">
        <v>43063</v>
      </c>
      <c r="D745" s="205" t="s">
        <v>35</v>
      </c>
      <c r="E745" s="206"/>
      <c r="F745" s="130"/>
      <c r="G745" s="85"/>
      <c r="H745" s="86"/>
      <c r="I745" s="85"/>
      <c r="J745" s="87">
        <f t="shared" si="412"/>
        <v>0</v>
      </c>
      <c r="K745" s="86"/>
      <c r="L745" s="88"/>
      <c r="M745" s="86">
        <f t="shared" si="438"/>
        <v>0</v>
      </c>
      <c r="N745" s="86"/>
      <c r="O745" s="86"/>
      <c r="P745" s="86"/>
      <c r="Q745" s="86"/>
      <c r="R745" s="86"/>
      <c r="S745" s="15"/>
      <c r="T745" s="15"/>
      <c r="U745" s="15"/>
      <c r="V745" s="15"/>
      <c r="W745" s="15"/>
    </row>
    <row r="746" spans="1:23" x14ac:dyDescent="0.3">
      <c r="A746" s="7"/>
      <c r="B746" s="12">
        <v>695</v>
      </c>
      <c r="C746" s="83">
        <v>43064</v>
      </c>
      <c r="D746" s="205" t="s">
        <v>35</v>
      </c>
      <c r="E746" s="206"/>
      <c r="F746" s="130"/>
      <c r="G746" s="85"/>
      <c r="H746" s="86"/>
      <c r="I746" s="85"/>
      <c r="J746" s="87">
        <f t="shared" si="412"/>
        <v>0</v>
      </c>
      <c r="K746" s="86"/>
      <c r="L746" s="88"/>
      <c r="M746" s="86">
        <f t="shared" si="438"/>
        <v>0</v>
      </c>
      <c r="N746" s="86"/>
      <c r="O746" s="86"/>
      <c r="P746" s="86"/>
      <c r="Q746" s="86"/>
      <c r="R746" s="86"/>
      <c r="S746" s="15"/>
      <c r="T746" s="15"/>
      <c r="U746" s="15"/>
      <c r="V746" s="15"/>
      <c r="W746" s="15"/>
    </row>
    <row r="747" spans="1:23" x14ac:dyDescent="0.3">
      <c r="A747" s="7"/>
      <c r="B747" s="12">
        <v>696</v>
      </c>
      <c r="C747" s="83">
        <v>43065</v>
      </c>
      <c r="D747" s="205" t="s">
        <v>35</v>
      </c>
      <c r="E747" s="206"/>
      <c r="F747" s="130"/>
      <c r="G747" s="85"/>
      <c r="H747" s="86"/>
      <c r="I747" s="85"/>
      <c r="J747" s="87">
        <f t="shared" si="412"/>
        <v>0</v>
      </c>
      <c r="K747" s="86"/>
      <c r="L747" s="88"/>
      <c r="M747" s="86">
        <f t="shared" si="438"/>
        <v>0</v>
      </c>
      <c r="N747" s="86"/>
      <c r="O747" s="86"/>
      <c r="P747" s="86"/>
      <c r="Q747" s="86"/>
      <c r="R747" s="86"/>
      <c r="S747" s="15"/>
      <c r="T747" s="15"/>
      <c r="U747" s="15"/>
      <c r="V747" s="15"/>
      <c r="W747" s="15"/>
    </row>
    <row r="748" spans="1:23" x14ac:dyDescent="0.3">
      <c r="A748" s="7"/>
      <c r="B748" s="12">
        <v>697</v>
      </c>
      <c r="C748" s="83">
        <v>43066</v>
      </c>
      <c r="D748" s="205" t="s">
        <v>35</v>
      </c>
      <c r="E748" s="206"/>
      <c r="F748" s="130"/>
      <c r="G748" s="85"/>
      <c r="H748" s="86"/>
      <c r="I748" s="85"/>
      <c r="J748" s="87">
        <f t="shared" ref="J748:J813" si="450">IF(I748-10&lt;0,0,(I748-10))</f>
        <v>0</v>
      </c>
      <c r="K748" s="86"/>
      <c r="L748" s="88"/>
      <c r="M748" s="86">
        <f t="shared" si="438"/>
        <v>0</v>
      </c>
      <c r="N748" s="86"/>
      <c r="O748" s="86"/>
      <c r="P748" s="86"/>
      <c r="Q748" s="86"/>
      <c r="R748" s="86"/>
      <c r="S748" s="15"/>
      <c r="T748" s="15"/>
      <c r="U748" s="15"/>
      <c r="V748" s="15"/>
      <c r="W748" s="15"/>
    </row>
    <row r="749" spans="1:23" x14ac:dyDescent="0.3">
      <c r="A749" s="7"/>
      <c r="B749" s="12">
        <v>698</v>
      </c>
      <c r="C749" s="83">
        <v>43067</v>
      </c>
      <c r="D749" s="205" t="s">
        <v>35</v>
      </c>
      <c r="E749" s="206"/>
      <c r="F749" s="130"/>
      <c r="G749" s="85"/>
      <c r="H749" s="86"/>
      <c r="I749" s="85"/>
      <c r="J749" s="87">
        <f t="shared" si="450"/>
        <v>0</v>
      </c>
      <c r="K749" s="86"/>
      <c r="L749" s="88"/>
      <c r="M749" s="86">
        <f t="shared" si="438"/>
        <v>0</v>
      </c>
      <c r="N749" s="86"/>
      <c r="O749" s="86"/>
      <c r="P749" s="86"/>
      <c r="Q749" s="86"/>
      <c r="R749" s="86"/>
      <c r="S749" s="15"/>
      <c r="T749" s="15"/>
      <c r="U749" s="15"/>
      <c r="V749" s="15"/>
      <c r="W749" s="15"/>
    </row>
    <row r="750" spans="1:23" x14ac:dyDescent="0.3">
      <c r="A750" s="7"/>
      <c r="B750" s="12">
        <v>699</v>
      </c>
      <c r="C750" s="83">
        <v>43068</v>
      </c>
      <c r="D750" s="89" t="s">
        <v>117</v>
      </c>
      <c r="E750" s="89" t="s">
        <v>110</v>
      </c>
      <c r="F750" s="130"/>
      <c r="G750" s="85">
        <v>12</v>
      </c>
      <c r="H750" s="86">
        <f t="shared" si="434"/>
        <v>1.5</v>
      </c>
      <c r="I750" s="85">
        <f t="shared" si="435"/>
        <v>10.5</v>
      </c>
      <c r="J750" s="87">
        <f t="shared" si="450"/>
        <v>0.5</v>
      </c>
      <c r="K750" s="86">
        <f t="shared" si="436"/>
        <v>0.5</v>
      </c>
      <c r="L750" s="88">
        <f t="shared" si="437"/>
        <v>0</v>
      </c>
      <c r="M750" s="86">
        <f t="shared" si="438"/>
        <v>91</v>
      </c>
      <c r="N750" s="86"/>
      <c r="O750" s="86"/>
      <c r="P750" s="86"/>
      <c r="Q750" s="86"/>
      <c r="R750" s="86"/>
      <c r="S750" s="15"/>
      <c r="T750" s="15"/>
      <c r="U750" s="15"/>
      <c r="V750" s="15"/>
      <c r="W750" s="15" t="s">
        <v>109</v>
      </c>
    </row>
    <row r="751" spans="1:23" x14ac:dyDescent="0.3">
      <c r="A751" s="7"/>
      <c r="B751" s="12">
        <v>700</v>
      </c>
      <c r="C751" s="83">
        <v>43069</v>
      </c>
      <c r="D751" s="205" t="s">
        <v>35</v>
      </c>
      <c r="E751" s="206"/>
      <c r="F751" s="130"/>
      <c r="G751" s="85"/>
      <c r="H751" s="86"/>
      <c r="I751" s="85"/>
      <c r="J751" s="87">
        <f t="shared" si="450"/>
        <v>0</v>
      </c>
      <c r="K751" s="86"/>
      <c r="L751" s="88"/>
      <c r="M751" s="86">
        <f t="shared" si="438"/>
        <v>0</v>
      </c>
      <c r="N751" s="86"/>
      <c r="O751" s="86"/>
      <c r="P751" s="86"/>
      <c r="Q751" s="86"/>
      <c r="R751" s="86"/>
      <c r="S751" s="15"/>
      <c r="T751" s="15"/>
      <c r="U751" s="15"/>
      <c r="V751" s="15"/>
      <c r="W751" s="15"/>
    </row>
    <row r="752" spans="1:23" x14ac:dyDescent="0.3">
      <c r="A752" s="25" t="s">
        <v>29</v>
      </c>
      <c r="B752" s="12">
        <v>701</v>
      </c>
      <c r="C752" s="83">
        <v>43070</v>
      </c>
      <c r="D752" s="205" t="s">
        <v>337</v>
      </c>
      <c r="E752" s="206">
        <v>0.94468750000000001</v>
      </c>
      <c r="F752" s="130"/>
      <c r="G752" s="85">
        <v>11</v>
      </c>
      <c r="H752" s="86">
        <f t="shared" si="434"/>
        <v>1.5</v>
      </c>
      <c r="I752" s="85">
        <f t="shared" ref="I752:I763" si="451">IF((G752="？"),"?",(G752-H752))</f>
        <v>9.5</v>
      </c>
      <c r="J752" s="87">
        <f t="shared" si="450"/>
        <v>0</v>
      </c>
      <c r="K752" s="86">
        <f t="shared" ref="K752:K763" si="452">IF(2&lt;J752,2,J752)</f>
        <v>0</v>
      </c>
      <c r="L752" s="88">
        <f t="shared" ref="L752:L763" si="453">J752-K752</f>
        <v>0</v>
      </c>
      <c r="M752" s="86">
        <f>IF(K752="?",0,ROUND(133*4/3*K752+133*5/3*L752,0))</f>
        <v>0</v>
      </c>
      <c r="N752" s="86"/>
      <c r="O752" s="86"/>
      <c r="P752" s="86"/>
      <c r="Q752" s="86"/>
      <c r="R752" s="86"/>
      <c r="S752" s="15"/>
      <c r="T752" s="15"/>
      <c r="U752" s="15"/>
      <c r="V752" s="15"/>
      <c r="W752" s="15"/>
    </row>
    <row r="753" spans="1:23" x14ac:dyDescent="0.3">
      <c r="A753" s="7" t="s">
        <v>159</v>
      </c>
      <c r="B753" s="12">
        <v>702</v>
      </c>
      <c r="C753" s="83">
        <v>43071</v>
      </c>
      <c r="D753" s="205" t="s">
        <v>337</v>
      </c>
      <c r="E753" s="206">
        <v>0.94848379629629631</v>
      </c>
      <c r="F753" s="130"/>
      <c r="G753" s="85">
        <v>11</v>
      </c>
      <c r="H753" s="86">
        <f t="shared" si="434"/>
        <v>1.5</v>
      </c>
      <c r="I753" s="85">
        <f t="shared" si="451"/>
        <v>9.5</v>
      </c>
      <c r="J753" s="87">
        <f t="shared" si="450"/>
        <v>0</v>
      </c>
      <c r="K753" s="86">
        <f t="shared" si="452"/>
        <v>0</v>
      </c>
      <c r="L753" s="88">
        <f t="shared" si="453"/>
        <v>0</v>
      </c>
      <c r="M753" s="86">
        <f t="shared" ref="M753:M765" si="454">IF(K753="?",0,ROUND(133*4/3*K753+133*5/3*L753,0))</f>
        <v>0</v>
      </c>
      <c r="N753" s="86"/>
      <c r="O753" s="86"/>
      <c r="P753" s="86"/>
      <c r="Q753" s="86"/>
      <c r="R753" s="86"/>
      <c r="S753" s="15"/>
      <c r="T753" s="15"/>
      <c r="U753" s="15"/>
      <c r="V753" s="15"/>
      <c r="W753" s="15"/>
    </row>
    <row r="754" spans="1:23" x14ac:dyDescent="0.3">
      <c r="A754" s="7" t="s">
        <v>160</v>
      </c>
      <c r="B754" s="12">
        <v>703</v>
      </c>
      <c r="C754" s="83">
        <v>43072</v>
      </c>
      <c r="D754" s="205" t="s">
        <v>337</v>
      </c>
      <c r="E754" s="206">
        <v>0.93879629629629635</v>
      </c>
      <c r="F754" s="130"/>
      <c r="G754" s="85">
        <v>11</v>
      </c>
      <c r="H754" s="86">
        <f t="shared" si="434"/>
        <v>1.5</v>
      </c>
      <c r="I754" s="85">
        <f t="shared" si="451"/>
        <v>9.5</v>
      </c>
      <c r="J754" s="87">
        <f t="shared" si="450"/>
        <v>0</v>
      </c>
      <c r="K754" s="86">
        <f t="shared" si="452"/>
        <v>0</v>
      </c>
      <c r="L754" s="88">
        <f t="shared" si="453"/>
        <v>0</v>
      </c>
      <c r="M754" s="86">
        <f t="shared" si="454"/>
        <v>0</v>
      </c>
      <c r="N754" s="86"/>
      <c r="O754" s="86"/>
      <c r="P754" s="86"/>
      <c r="Q754" s="86"/>
      <c r="R754" s="86"/>
      <c r="S754" s="15"/>
      <c r="T754" s="15"/>
      <c r="U754" s="15"/>
      <c r="V754" s="15"/>
      <c r="W754" s="15"/>
    </row>
    <row r="755" spans="1:23" x14ac:dyDescent="0.3">
      <c r="A755" s="7" t="s">
        <v>161</v>
      </c>
      <c r="B755" s="12">
        <v>704</v>
      </c>
      <c r="C755" s="83">
        <v>43073</v>
      </c>
      <c r="D755" s="205">
        <v>0.46210648148148148</v>
      </c>
      <c r="E755" s="206">
        <v>0.93517361111111119</v>
      </c>
      <c r="F755" s="130">
        <f t="shared" ref="F755:F763" si="455">IF(OR(E755="無打卡資料",D755="無打卡資料"),"?",(E755-D755))</f>
        <v>0.47306712962962971</v>
      </c>
      <c r="G755" s="85">
        <v>11.5</v>
      </c>
      <c r="H755" s="86">
        <f t="shared" si="434"/>
        <v>1.5</v>
      </c>
      <c r="I755" s="85">
        <f t="shared" si="451"/>
        <v>10</v>
      </c>
      <c r="J755" s="87">
        <f>IF(I755-10&lt;0,0,(I755-10))</f>
        <v>0</v>
      </c>
      <c r="K755" s="86">
        <f t="shared" si="452"/>
        <v>0</v>
      </c>
      <c r="L755" s="88">
        <f t="shared" si="453"/>
        <v>0</v>
      </c>
      <c r="M755" s="86">
        <f t="shared" si="454"/>
        <v>0</v>
      </c>
      <c r="N755" s="86"/>
      <c r="O755" s="86"/>
      <c r="P755" s="86"/>
      <c r="Q755" s="86"/>
      <c r="R755" s="86"/>
      <c r="S755" s="15"/>
      <c r="T755" s="15"/>
      <c r="U755" s="15"/>
      <c r="V755" s="15"/>
      <c r="W755" s="15"/>
    </row>
    <row r="756" spans="1:23" x14ac:dyDescent="0.3">
      <c r="A756" s="7" t="s">
        <v>298</v>
      </c>
      <c r="B756" s="12">
        <v>705</v>
      </c>
      <c r="C756" s="83">
        <v>43074</v>
      </c>
      <c r="D756" s="205" t="s">
        <v>337</v>
      </c>
      <c r="E756" s="206">
        <v>0.93452546296296291</v>
      </c>
      <c r="F756" s="130"/>
      <c r="G756" s="85">
        <v>10.5</v>
      </c>
      <c r="H756" s="86">
        <f t="shared" si="434"/>
        <v>1.5</v>
      </c>
      <c r="I756" s="85">
        <f t="shared" si="451"/>
        <v>9</v>
      </c>
      <c r="J756" s="87">
        <f t="shared" si="450"/>
        <v>0</v>
      </c>
      <c r="K756" s="86">
        <f t="shared" si="452"/>
        <v>0</v>
      </c>
      <c r="L756" s="88">
        <f t="shared" si="453"/>
        <v>0</v>
      </c>
      <c r="M756" s="86">
        <f t="shared" si="454"/>
        <v>0</v>
      </c>
      <c r="N756" s="86"/>
      <c r="O756" s="86"/>
      <c r="P756" s="86"/>
      <c r="Q756" s="86"/>
      <c r="R756" s="86"/>
      <c r="S756" s="15"/>
      <c r="T756" s="15"/>
      <c r="U756" s="15"/>
      <c r="V756" s="15"/>
      <c r="W756" s="15"/>
    </row>
    <row r="757" spans="1:23" x14ac:dyDescent="0.3">
      <c r="A757" s="41" t="s">
        <v>162</v>
      </c>
      <c r="B757" s="12">
        <v>706</v>
      </c>
      <c r="C757" s="83">
        <v>43075</v>
      </c>
      <c r="D757" s="205">
        <v>0.46453703703703703</v>
      </c>
      <c r="E757" s="206">
        <v>0.93564814814814812</v>
      </c>
      <c r="F757" s="130">
        <f t="shared" si="455"/>
        <v>0.47111111111111109</v>
      </c>
      <c r="G757" s="85">
        <v>11.5</v>
      </c>
      <c r="H757" s="86">
        <f t="shared" si="434"/>
        <v>1.5</v>
      </c>
      <c r="I757" s="85">
        <f t="shared" si="451"/>
        <v>10</v>
      </c>
      <c r="J757" s="87">
        <f t="shared" si="450"/>
        <v>0</v>
      </c>
      <c r="K757" s="86">
        <f t="shared" si="452"/>
        <v>0</v>
      </c>
      <c r="L757" s="88">
        <f t="shared" si="453"/>
        <v>0</v>
      </c>
      <c r="M757" s="86">
        <f t="shared" si="454"/>
        <v>0</v>
      </c>
      <c r="N757" s="86"/>
      <c r="O757" s="86"/>
      <c r="P757" s="86"/>
      <c r="Q757" s="86"/>
      <c r="R757" s="86"/>
      <c r="S757" s="15"/>
      <c r="T757" s="15"/>
      <c r="U757" s="15"/>
      <c r="V757" s="15"/>
      <c r="W757" s="15"/>
    </row>
    <row r="758" spans="1:23" ht="16.95" customHeight="1" x14ac:dyDescent="0.3">
      <c r="A758" s="211"/>
      <c r="B758" s="12">
        <v>707</v>
      </c>
      <c r="C758" s="83">
        <v>43076</v>
      </c>
      <c r="D758" s="205" t="s">
        <v>337</v>
      </c>
      <c r="E758" s="206">
        <v>0.92843749999999992</v>
      </c>
      <c r="F758" s="130"/>
      <c r="G758" s="85">
        <v>10.5</v>
      </c>
      <c r="H758" s="86">
        <f t="shared" si="434"/>
        <v>1.5</v>
      </c>
      <c r="I758" s="85">
        <f t="shared" si="451"/>
        <v>9</v>
      </c>
      <c r="J758" s="87">
        <f t="shared" si="450"/>
        <v>0</v>
      </c>
      <c r="K758" s="86">
        <f t="shared" si="452"/>
        <v>0</v>
      </c>
      <c r="L758" s="88">
        <f t="shared" si="453"/>
        <v>0</v>
      </c>
      <c r="M758" s="86">
        <f t="shared" si="454"/>
        <v>0</v>
      </c>
      <c r="N758" s="86"/>
      <c r="O758" s="86"/>
      <c r="P758" s="86"/>
      <c r="Q758" s="86"/>
      <c r="R758" s="86"/>
      <c r="S758" s="15"/>
      <c r="T758" s="15"/>
      <c r="U758" s="15"/>
      <c r="V758" s="15"/>
      <c r="W758" s="15"/>
    </row>
    <row r="759" spans="1:23" x14ac:dyDescent="0.3">
      <c r="A759" s="211"/>
      <c r="B759" s="12">
        <v>708</v>
      </c>
      <c r="C759" s="83">
        <v>43077</v>
      </c>
      <c r="D759" s="205">
        <v>0.46467592592592594</v>
      </c>
      <c r="E759" s="206" t="s">
        <v>84</v>
      </c>
      <c r="F759" s="130"/>
      <c r="G759" s="85">
        <v>11</v>
      </c>
      <c r="H759" s="86">
        <f t="shared" si="434"/>
        <v>1.5</v>
      </c>
      <c r="I759" s="85">
        <f t="shared" si="451"/>
        <v>9.5</v>
      </c>
      <c r="J759" s="87">
        <f t="shared" si="450"/>
        <v>0</v>
      </c>
      <c r="K759" s="86">
        <f t="shared" si="452"/>
        <v>0</v>
      </c>
      <c r="L759" s="88">
        <f t="shared" si="453"/>
        <v>0</v>
      </c>
      <c r="M759" s="86">
        <f t="shared" si="454"/>
        <v>0</v>
      </c>
      <c r="N759" s="86"/>
      <c r="O759" s="86"/>
      <c r="P759" s="86"/>
      <c r="Q759" s="86"/>
      <c r="R759" s="86"/>
      <c r="S759" s="15"/>
      <c r="T759" s="15"/>
      <c r="U759" s="15"/>
      <c r="V759" s="15"/>
      <c r="W759" s="15"/>
    </row>
    <row r="760" spans="1:23" x14ac:dyDescent="0.3">
      <c r="A760" s="211"/>
      <c r="B760" s="12">
        <v>709</v>
      </c>
      <c r="C760" s="83">
        <v>43078</v>
      </c>
      <c r="D760" s="205">
        <v>0.46150462962962963</v>
      </c>
      <c r="E760" s="206" t="s">
        <v>84</v>
      </c>
      <c r="F760" s="130"/>
      <c r="G760" s="85">
        <v>11</v>
      </c>
      <c r="H760" s="86">
        <f t="shared" si="434"/>
        <v>1.5</v>
      </c>
      <c r="I760" s="85">
        <f t="shared" si="451"/>
        <v>9.5</v>
      </c>
      <c r="J760" s="87">
        <f t="shared" si="450"/>
        <v>0</v>
      </c>
      <c r="K760" s="86">
        <f t="shared" si="452"/>
        <v>0</v>
      </c>
      <c r="L760" s="88">
        <f t="shared" si="453"/>
        <v>0</v>
      </c>
      <c r="M760" s="86">
        <f t="shared" si="454"/>
        <v>0</v>
      </c>
      <c r="N760" s="86"/>
      <c r="O760" s="86"/>
      <c r="P760" s="86"/>
      <c r="Q760" s="86"/>
      <c r="R760" s="86"/>
      <c r="S760" s="15"/>
      <c r="T760" s="15"/>
      <c r="U760" s="15"/>
      <c r="V760" s="15"/>
      <c r="W760" s="15"/>
    </row>
    <row r="761" spans="1:23" x14ac:dyDescent="0.3">
      <c r="A761" s="211"/>
      <c r="B761" s="12">
        <v>710</v>
      </c>
      <c r="C761" s="83">
        <v>43079</v>
      </c>
      <c r="D761" s="205">
        <v>0.46361111111111114</v>
      </c>
      <c r="E761" s="206">
        <v>0.95976851851851841</v>
      </c>
      <c r="F761" s="130">
        <f t="shared" si="455"/>
        <v>0.49615740740740727</v>
      </c>
      <c r="G761" s="85">
        <v>12</v>
      </c>
      <c r="H761" s="86">
        <f t="shared" si="434"/>
        <v>1.5</v>
      </c>
      <c r="I761" s="85">
        <f t="shared" si="451"/>
        <v>10.5</v>
      </c>
      <c r="J761" s="87">
        <f t="shared" si="450"/>
        <v>0.5</v>
      </c>
      <c r="K761" s="86">
        <f t="shared" si="452"/>
        <v>0.5</v>
      </c>
      <c r="L761" s="88">
        <f t="shared" si="453"/>
        <v>0</v>
      </c>
      <c r="M761" s="86">
        <f t="shared" si="454"/>
        <v>89</v>
      </c>
      <c r="N761" s="86"/>
      <c r="O761" s="86"/>
      <c r="P761" s="86"/>
      <c r="Q761" s="86"/>
      <c r="R761" s="86"/>
      <c r="S761" s="15"/>
      <c r="T761" s="15"/>
      <c r="U761" s="15"/>
      <c r="V761" s="15"/>
      <c r="W761" s="15"/>
    </row>
    <row r="762" spans="1:23" x14ac:dyDescent="0.3">
      <c r="A762" s="211"/>
      <c r="B762" s="12">
        <v>711</v>
      </c>
      <c r="C762" s="83">
        <v>43080</v>
      </c>
      <c r="D762" s="205">
        <v>0.47142361111111114</v>
      </c>
      <c r="E762" s="206">
        <v>0.96313657407407405</v>
      </c>
      <c r="F762" s="130">
        <f t="shared" si="455"/>
        <v>0.49171296296296291</v>
      </c>
      <c r="G762" s="85">
        <v>12</v>
      </c>
      <c r="H762" s="86">
        <f t="shared" si="434"/>
        <v>1.5</v>
      </c>
      <c r="I762" s="85">
        <f t="shared" si="451"/>
        <v>10.5</v>
      </c>
      <c r="J762" s="87">
        <f t="shared" si="450"/>
        <v>0.5</v>
      </c>
      <c r="K762" s="86">
        <f t="shared" si="452"/>
        <v>0.5</v>
      </c>
      <c r="L762" s="88">
        <f t="shared" si="453"/>
        <v>0</v>
      </c>
      <c r="M762" s="86">
        <f t="shared" si="454"/>
        <v>89</v>
      </c>
      <c r="N762" s="86"/>
      <c r="O762" s="86"/>
      <c r="P762" s="86"/>
      <c r="Q762" s="86"/>
      <c r="R762" s="86"/>
      <c r="S762" s="15"/>
      <c r="T762" s="15"/>
      <c r="U762" s="15"/>
      <c r="V762" s="15"/>
      <c r="W762" s="15"/>
    </row>
    <row r="763" spans="1:23" x14ac:dyDescent="0.3">
      <c r="A763" s="211"/>
      <c r="B763" s="12">
        <v>712</v>
      </c>
      <c r="C763" s="83">
        <v>43081</v>
      </c>
      <c r="D763" s="205">
        <v>0.47297453703703707</v>
      </c>
      <c r="E763" s="206">
        <v>0.8947222222222222</v>
      </c>
      <c r="F763" s="130">
        <f t="shared" si="455"/>
        <v>0.42174768518518513</v>
      </c>
      <c r="G763" s="85">
        <v>10</v>
      </c>
      <c r="H763" s="86">
        <f t="shared" si="434"/>
        <v>1.5</v>
      </c>
      <c r="I763" s="85">
        <f t="shared" si="451"/>
        <v>8.5</v>
      </c>
      <c r="J763" s="87">
        <f t="shared" si="450"/>
        <v>0</v>
      </c>
      <c r="K763" s="86">
        <f t="shared" si="452"/>
        <v>0</v>
      </c>
      <c r="L763" s="88">
        <f t="shared" si="453"/>
        <v>0</v>
      </c>
      <c r="M763" s="86">
        <f t="shared" si="454"/>
        <v>0</v>
      </c>
      <c r="N763" s="86"/>
      <c r="O763" s="86"/>
      <c r="P763" s="86"/>
      <c r="Q763" s="86"/>
      <c r="R763" s="86"/>
      <c r="S763" s="15"/>
      <c r="T763" s="15"/>
      <c r="U763" s="15"/>
      <c r="V763" s="15"/>
      <c r="W763" s="15"/>
    </row>
    <row r="764" spans="1:23" x14ac:dyDescent="0.3">
      <c r="A764" s="7"/>
      <c r="B764" s="12">
        <v>713</v>
      </c>
      <c r="C764" s="83">
        <v>43082</v>
      </c>
      <c r="D764" s="205" t="s">
        <v>338</v>
      </c>
      <c r="E764" s="206"/>
      <c r="F764" s="130"/>
      <c r="G764" s="85"/>
      <c r="H764" s="86"/>
      <c r="I764" s="85"/>
      <c r="J764" s="87">
        <f t="shared" si="450"/>
        <v>0</v>
      </c>
      <c r="K764" s="86"/>
      <c r="L764" s="88"/>
      <c r="M764" s="86">
        <f t="shared" si="454"/>
        <v>0</v>
      </c>
      <c r="N764" s="86"/>
      <c r="O764" s="86"/>
      <c r="P764" s="86"/>
      <c r="Q764" s="86"/>
      <c r="R764" s="86"/>
      <c r="S764" s="15"/>
      <c r="T764" s="15"/>
      <c r="U764" s="15"/>
      <c r="V764" s="15"/>
      <c r="W764" s="15"/>
    </row>
    <row r="765" spans="1:23" x14ac:dyDescent="0.3">
      <c r="A765" s="7"/>
      <c r="B765" s="12">
        <v>714</v>
      </c>
      <c r="C765" s="83">
        <v>43083</v>
      </c>
      <c r="D765" s="205" t="s">
        <v>338</v>
      </c>
      <c r="E765" s="206"/>
      <c r="F765" s="130"/>
      <c r="G765" s="85"/>
      <c r="H765" s="86"/>
      <c r="I765" s="85"/>
      <c r="J765" s="87">
        <f t="shared" si="450"/>
        <v>0</v>
      </c>
      <c r="K765" s="86"/>
      <c r="L765" s="88"/>
      <c r="M765" s="86">
        <f t="shared" si="454"/>
        <v>0</v>
      </c>
      <c r="N765" s="86">
        <v>2</v>
      </c>
      <c r="O765" s="86">
        <v>0</v>
      </c>
      <c r="P765" s="86">
        <f>IF(O765&gt;6,ROUND(N765*4/3*133+6*5/3*133+(O765-6)*8/3*133,0),ROUND(N765*4/3*133+O765*5/3*133,0))</f>
        <v>355</v>
      </c>
      <c r="Q765" s="86"/>
      <c r="R765" s="86"/>
      <c r="S765" s="15"/>
      <c r="T765" s="15"/>
      <c r="U765" s="15"/>
      <c r="V765" s="15"/>
      <c r="W765" s="15"/>
    </row>
    <row r="766" spans="1:23" x14ac:dyDescent="0.3">
      <c r="A766" s="7"/>
      <c r="B766" s="12"/>
      <c r="C766" s="82" t="s">
        <v>330</v>
      </c>
      <c r="D766" s="18"/>
      <c r="E766" s="18"/>
      <c r="F766" s="19"/>
      <c r="G766" s="20">
        <f t="shared" ref="G766:V766" si="456">SUM(G738:G765)</f>
        <v>186.5</v>
      </c>
      <c r="H766" s="20">
        <f t="shared" si="456"/>
        <v>24.5</v>
      </c>
      <c r="I766" s="20">
        <f t="shared" si="456"/>
        <v>162</v>
      </c>
      <c r="J766" s="20">
        <f t="shared" si="456"/>
        <v>1.5</v>
      </c>
      <c r="K766" s="20">
        <f t="shared" si="456"/>
        <v>1.5</v>
      </c>
      <c r="L766" s="20">
        <f t="shared" si="456"/>
        <v>0</v>
      </c>
      <c r="M766" s="20">
        <f t="shared" si="456"/>
        <v>269</v>
      </c>
      <c r="N766" s="20">
        <f t="shared" si="456"/>
        <v>2</v>
      </c>
      <c r="O766" s="20">
        <f t="shared" si="456"/>
        <v>0</v>
      </c>
      <c r="P766" s="20">
        <f t="shared" si="456"/>
        <v>355</v>
      </c>
      <c r="Q766" s="20">
        <f t="shared" si="456"/>
        <v>0</v>
      </c>
      <c r="R766" s="20">
        <f t="shared" si="456"/>
        <v>0</v>
      </c>
      <c r="S766" s="20">
        <f t="shared" si="456"/>
        <v>0</v>
      </c>
      <c r="T766" s="20">
        <f t="shared" si="456"/>
        <v>0</v>
      </c>
      <c r="U766" s="20">
        <f t="shared" si="456"/>
        <v>0</v>
      </c>
      <c r="V766" s="20">
        <f t="shared" si="456"/>
        <v>0</v>
      </c>
      <c r="W766" s="159" t="s">
        <v>309</v>
      </c>
    </row>
    <row r="767" spans="1:23" ht="32.4" x14ac:dyDescent="0.3">
      <c r="A767" s="7"/>
      <c r="B767" s="111"/>
      <c r="C767" s="110" t="s">
        <v>430</v>
      </c>
      <c r="D767" s="23"/>
      <c r="E767" s="24"/>
      <c r="F767" s="73"/>
      <c r="G767" s="20">
        <f>G766</f>
        <v>186.5</v>
      </c>
      <c r="H767" s="20">
        <f t="shared" ref="H767" si="457">H766</f>
        <v>24.5</v>
      </c>
      <c r="I767" s="20">
        <f t="shared" ref="I767" si="458">I766</f>
        <v>162</v>
      </c>
      <c r="J767" s="20">
        <f t="shared" ref="J767" si="459">J766</f>
        <v>1.5</v>
      </c>
      <c r="K767" s="20">
        <f t="shared" ref="K767" si="460">K766</f>
        <v>1.5</v>
      </c>
      <c r="L767" s="20">
        <f t="shared" ref="L767" si="461">L766</f>
        <v>0</v>
      </c>
      <c r="M767" s="20">
        <f t="shared" ref="M767:P767" si="462">M766</f>
        <v>269</v>
      </c>
      <c r="N767" s="20">
        <f t="shared" si="462"/>
        <v>2</v>
      </c>
      <c r="O767" s="20">
        <f t="shared" si="462"/>
        <v>0</v>
      </c>
      <c r="P767" s="20">
        <f t="shared" si="462"/>
        <v>355</v>
      </c>
      <c r="Q767" s="20">
        <f t="shared" ref="Q767" si="463">Q766</f>
        <v>0</v>
      </c>
      <c r="R767" s="20">
        <f t="shared" ref="R767" si="464">R766</f>
        <v>0</v>
      </c>
      <c r="S767" s="20">
        <f t="shared" ref="S767" si="465">S766</f>
        <v>0</v>
      </c>
      <c r="T767" s="20">
        <f t="shared" ref="T767" si="466">T766</f>
        <v>0</v>
      </c>
      <c r="U767" s="20">
        <f t="shared" ref="U767" si="467">U766</f>
        <v>0</v>
      </c>
      <c r="V767" s="20">
        <f t="shared" ref="V767" si="468">V766</f>
        <v>0</v>
      </c>
      <c r="W767" s="20"/>
    </row>
    <row r="768" spans="1:23" x14ac:dyDescent="0.3">
      <c r="A768" s="7"/>
      <c r="B768" s="12">
        <v>715</v>
      </c>
      <c r="C768" s="28">
        <v>43084</v>
      </c>
      <c r="D768" s="34" t="s">
        <v>84</v>
      </c>
      <c r="E768" s="34">
        <v>0.83787037037037038</v>
      </c>
      <c r="F768" s="64"/>
      <c r="G768" s="15">
        <v>9</v>
      </c>
      <c r="H768" s="37">
        <f t="shared" si="434"/>
        <v>1.5</v>
      </c>
      <c r="I768" s="15">
        <f t="shared" ref="I768:I783" si="469">IF((G768="？"),"?",(G768-H768))</f>
        <v>7.5</v>
      </c>
      <c r="J768" s="109">
        <f t="shared" si="450"/>
        <v>0</v>
      </c>
      <c r="K768" s="37">
        <f t="shared" ref="K768:K783" si="470">IF(2&lt;J768,2,J768)</f>
        <v>0</v>
      </c>
      <c r="L768" s="16">
        <f t="shared" ref="L768:L783" si="471">J768-K768</f>
        <v>0</v>
      </c>
      <c r="M768" s="37">
        <f t="shared" ref="M768:M783" si="472">IF(K768="?",0,ROUND(133*4/3*K768+133*5/3*L768,0))</f>
        <v>0</v>
      </c>
      <c r="N768" s="37"/>
      <c r="O768" s="37"/>
      <c r="P768" s="37"/>
      <c r="Q768" s="37"/>
      <c r="R768" s="37"/>
      <c r="S768" s="15"/>
      <c r="T768" s="15"/>
      <c r="U768" s="15"/>
      <c r="V768" s="15"/>
      <c r="W768" s="15"/>
    </row>
    <row r="769" spans="1:23" x14ac:dyDescent="0.3">
      <c r="A769" s="7"/>
      <c r="B769" s="12">
        <v>716</v>
      </c>
      <c r="C769" s="28">
        <v>43085</v>
      </c>
      <c r="D769" s="196" t="s">
        <v>163</v>
      </c>
      <c r="E769" s="197"/>
      <c r="F769" s="64"/>
      <c r="G769" s="15"/>
      <c r="H769" s="37"/>
      <c r="I769" s="15"/>
      <c r="J769" s="109">
        <f t="shared" si="450"/>
        <v>0</v>
      </c>
      <c r="K769" s="37"/>
      <c r="L769" s="16"/>
      <c r="M769" s="37">
        <f t="shared" si="472"/>
        <v>0</v>
      </c>
      <c r="N769" s="37"/>
      <c r="O769" s="37"/>
      <c r="P769" s="37"/>
      <c r="Q769" s="37"/>
      <c r="R769" s="37"/>
      <c r="S769" s="15"/>
      <c r="T769" s="15"/>
      <c r="U769" s="15"/>
      <c r="V769" s="15"/>
      <c r="W769" s="15"/>
    </row>
    <row r="770" spans="1:23" x14ac:dyDescent="0.3">
      <c r="A770" s="7"/>
      <c r="B770" s="12">
        <v>717</v>
      </c>
      <c r="C770" s="28">
        <v>43086</v>
      </c>
      <c r="D770" s="196" t="s">
        <v>163</v>
      </c>
      <c r="E770" s="197"/>
      <c r="F770" s="64"/>
      <c r="G770" s="15"/>
      <c r="H770" s="37"/>
      <c r="I770" s="15"/>
      <c r="J770" s="109">
        <f t="shared" si="450"/>
        <v>0</v>
      </c>
      <c r="K770" s="37"/>
      <c r="L770" s="16"/>
      <c r="M770" s="37">
        <f t="shared" si="472"/>
        <v>0</v>
      </c>
      <c r="N770" s="37"/>
      <c r="O770" s="37"/>
      <c r="P770" s="37"/>
      <c r="Q770" s="37"/>
      <c r="R770" s="37"/>
      <c r="S770" s="15"/>
      <c r="T770" s="15"/>
      <c r="U770" s="15"/>
      <c r="V770" s="15"/>
      <c r="W770" s="15"/>
    </row>
    <row r="771" spans="1:23" x14ac:dyDescent="0.3">
      <c r="A771" s="7"/>
      <c r="B771" s="12">
        <v>718</v>
      </c>
      <c r="C771" s="28">
        <v>43087</v>
      </c>
      <c r="D771" s="34" t="s">
        <v>84</v>
      </c>
      <c r="E771" s="34">
        <v>0.85033564814814822</v>
      </c>
      <c r="F771" s="64"/>
      <c r="G771" s="15">
        <v>9</v>
      </c>
      <c r="H771" s="37">
        <f t="shared" si="434"/>
        <v>1.5</v>
      </c>
      <c r="I771" s="15">
        <f t="shared" si="469"/>
        <v>7.5</v>
      </c>
      <c r="J771" s="109">
        <f t="shared" si="450"/>
        <v>0</v>
      </c>
      <c r="K771" s="37">
        <f t="shared" si="470"/>
        <v>0</v>
      </c>
      <c r="L771" s="16">
        <f t="shared" si="471"/>
        <v>0</v>
      </c>
      <c r="M771" s="37">
        <f t="shared" si="472"/>
        <v>0</v>
      </c>
      <c r="N771" s="37"/>
      <c r="O771" s="37"/>
      <c r="P771" s="37"/>
      <c r="Q771" s="37"/>
      <c r="R771" s="37"/>
      <c r="S771" s="15"/>
      <c r="T771" s="15"/>
      <c r="U771" s="15"/>
      <c r="V771" s="15"/>
      <c r="W771" s="15"/>
    </row>
    <row r="772" spans="1:23" x14ac:dyDescent="0.3">
      <c r="A772" s="7"/>
      <c r="B772" s="12">
        <v>719</v>
      </c>
      <c r="C772" s="28">
        <v>43088</v>
      </c>
      <c r="D772" s="196" t="s">
        <v>35</v>
      </c>
      <c r="E772" s="197"/>
      <c r="F772" s="64"/>
      <c r="G772" s="15"/>
      <c r="H772" s="37"/>
      <c r="I772" s="15"/>
      <c r="J772" s="109">
        <f t="shared" si="450"/>
        <v>0</v>
      </c>
      <c r="K772" s="37"/>
      <c r="L772" s="16"/>
      <c r="M772" s="37">
        <f t="shared" si="472"/>
        <v>0</v>
      </c>
      <c r="N772" s="37"/>
      <c r="O772" s="37"/>
      <c r="P772" s="37"/>
      <c r="Q772" s="37"/>
      <c r="R772" s="37"/>
      <c r="S772" s="15"/>
      <c r="T772" s="15"/>
      <c r="U772" s="15"/>
      <c r="V772" s="15"/>
      <c r="W772" s="15"/>
    </row>
    <row r="773" spans="1:23" x14ac:dyDescent="0.3">
      <c r="A773" s="7"/>
      <c r="B773" s="12">
        <v>720</v>
      </c>
      <c r="C773" s="28">
        <v>43089</v>
      </c>
      <c r="D773" s="29" t="s">
        <v>297</v>
      </c>
      <c r="E773" s="29" t="s">
        <v>297</v>
      </c>
      <c r="F773" s="64"/>
      <c r="G773" s="15">
        <v>8</v>
      </c>
      <c r="H773" s="37">
        <f t="shared" si="434"/>
        <v>0.5</v>
      </c>
      <c r="I773" s="15">
        <f t="shared" si="469"/>
        <v>7.5</v>
      </c>
      <c r="J773" s="109">
        <f t="shared" si="450"/>
        <v>0</v>
      </c>
      <c r="K773" s="37">
        <f t="shared" si="470"/>
        <v>0</v>
      </c>
      <c r="L773" s="16">
        <f t="shared" si="471"/>
        <v>0</v>
      </c>
      <c r="M773" s="37">
        <f t="shared" si="472"/>
        <v>0</v>
      </c>
      <c r="N773" s="37"/>
      <c r="O773" s="37"/>
      <c r="P773" s="37"/>
      <c r="Q773" s="37"/>
      <c r="R773" s="37"/>
      <c r="S773" s="15"/>
      <c r="T773" s="15"/>
      <c r="U773" s="15"/>
      <c r="V773" s="15"/>
      <c r="W773" s="15" t="s">
        <v>297</v>
      </c>
    </row>
    <row r="774" spans="1:23" x14ac:dyDescent="0.3">
      <c r="A774" s="7"/>
      <c r="B774" s="12">
        <v>721</v>
      </c>
      <c r="C774" s="28">
        <v>43090</v>
      </c>
      <c r="D774" s="34">
        <v>0.48915509259259254</v>
      </c>
      <c r="E774" s="34">
        <v>0.92041666666666666</v>
      </c>
      <c r="F774" s="64">
        <f t="shared" ref="F774:F781" si="473">IF(OR(E774="無打卡資料",D774="無打卡資料"),"?",(E774-D774))</f>
        <v>0.43126157407407412</v>
      </c>
      <c r="G774" s="15">
        <v>10.5</v>
      </c>
      <c r="H774" s="37">
        <f t="shared" si="434"/>
        <v>1.5</v>
      </c>
      <c r="I774" s="15">
        <f t="shared" si="469"/>
        <v>9</v>
      </c>
      <c r="J774" s="109">
        <f t="shared" si="450"/>
        <v>0</v>
      </c>
      <c r="K774" s="37">
        <f t="shared" si="470"/>
        <v>0</v>
      </c>
      <c r="L774" s="16">
        <f t="shared" si="471"/>
        <v>0</v>
      </c>
      <c r="M774" s="37">
        <f t="shared" si="472"/>
        <v>0</v>
      </c>
      <c r="N774" s="37"/>
      <c r="O774" s="37"/>
      <c r="P774" s="37"/>
      <c r="Q774" s="37"/>
      <c r="R774" s="37"/>
      <c r="S774" s="15"/>
      <c r="T774" s="15"/>
      <c r="U774" s="15"/>
      <c r="V774" s="15"/>
      <c r="W774" s="15"/>
    </row>
    <row r="775" spans="1:23" x14ac:dyDescent="0.3">
      <c r="A775" s="7"/>
      <c r="B775" s="12">
        <v>722</v>
      </c>
      <c r="C775" s="28">
        <v>43091</v>
      </c>
      <c r="D775" s="36">
        <v>0.46476851851851847</v>
      </c>
      <c r="E775" s="36">
        <v>0.88646990740740739</v>
      </c>
      <c r="F775" s="64">
        <f t="shared" si="473"/>
        <v>0.42170138888888892</v>
      </c>
      <c r="G775" s="15">
        <v>10</v>
      </c>
      <c r="H775" s="37">
        <f t="shared" si="434"/>
        <v>1.5</v>
      </c>
      <c r="I775" s="15">
        <f t="shared" si="469"/>
        <v>8.5</v>
      </c>
      <c r="J775" s="109">
        <f t="shared" si="450"/>
        <v>0</v>
      </c>
      <c r="K775" s="37">
        <f t="shared" si="470"/>
        <v>0</v>
      </c>
      <c r="L775" s="16">
        <f t="shared" si="471"/>
        <v>0</v>
      </c>
      <c r="M775" s="37">
        <f t="shared" si="472"/>
        <v>0</v>
      </c>
      <c r="N775" s="37"/>
      <c r="O775" s="37"/>
      <c r="P775" s="37"/>
      <c r="Q775" s="37"/>
      <c r="R775" s="37"/>
      <c r="S775" s="15"/>
      <c r="T775" s="15"/>
      <c r="U775" s="15"/>
      <c r="V775" s="15"/>
      <c r="W775" s="15"/>
    </row>
    <row r="776" spans="1:23" x14ac:dyDescent="0.3">
      <c r="A776" s="7"/>
      <c r="B776" s="12">
        <v>723</v>
      </c>
      <c r="C776" s="28">
        <v>43092</v>
      </c>
      <c r="D776" s="196" t="s">
        <v>163</v>
      </c>
      <c r="E776" s="197"/>
      <c r="F776" s="64"/>
      <c r="G776" s="15"/>
      <c r="H776" s="37"/>
      <c r="I776" s="15"/>
      <c r="J776" s="109">
        <f t="shared" si="450"/>
        <v>0</v>
      </c>
      <c r="K776" s="37"/>
      <c r="L776" s="16"/>
      <c r="M776" s="37">
        <f t="shared" si="472"/>
        <v>0</v>
      </c>
      <c r="N776" s="37"/>
      <c r="O776" s="37"/>
      <c r="P776" s="37"/>
      <c r="Q776" s="37"/>
      <c r="R776" s="37"/>
      <c r="S776" s="15"/>
      <c r="T776" s="15"/>
      <c r="U776" s="15"/>
      <c r="V776" s="15"/>
      <c r="W776" s="15"/>
    </row>
    <row r="777" spans="1:23" x14ac:dyDescent="0.3">
      <c r="A777" s="7"/>
      <c r="B777" s="12">
        <v>724</v>
      </c>
      <c r="C777" s="28">
        <v>43093</v>
      </c>
      <c r="D777" s="196" t="s">
        <v>163</v>
      </c>
      <c r="E777" s="197"/>
      <c r="F777" s="64"/>
      <c r="G777" s="15"/>
      <c r="H777" s="37"/>
      <c r="I777" s="15"/>
      <c r="J777" s="109">
        <f t="shared" si="450"/>
        <v>0</v>
      </c>
      <c r="K777" s="37"/>
      <c r="L777" s="16"/>
      <c r="M777" s="37">
        <f t="shared" si="472"/>
        <v>0</v>
      </c>
      <c r="N777" s="37"/>
      <c r="O777" s="37"/>
      <c r="P777" s="37"/>
      <c r="Q777" s="37"/>
      <c r="R777" s="37"/>
      <c r="S777" s="15"/>
      <c r="T777" s="15"/>
      <c r="U777" s="15"/>
      <c r="V777" s="15"/>
      <c r="W777" s="15"/>
    </row>
    <row r="778" spans="1:23" x14ac:dyDescent="0.3">
      <c r="A778" s="7"/>
      <c r="B778" s="12">
        <v>725</v>
      </c>
      <c r="C778" s="28">
        <v>43094</v>
      </c>
      <c r="D778" s="196" t="s">
        <v>35</v>
      </c>
      <c r="E778" s="197"/>
      <c r="F778" s="64"/>
      <c r="G778" s="15"/>
      <c r="H778" s="37"/>
      <c r="I778" s="15"/>
      <c r="J778" s="109">
        <f t="shared" si="450"/>
        <v>0</v>
      </c>
      <c r="K778" s="37"/>
      <c r="L778" s="16"/>
      <c r="M778" s="37">
        <f t="shared" si="472"/>
        <v>0</v>
      </c>
      <c r="N778" s="37"/>
      <c r="O778" s="37"/>
      <c r="P778" s="37"/>
      <c r="Q778" s="37"/>
      <c r="R778" s="37"/>
      <c r="S778" s="15"/>
      <c r="T778" s="15"/>
      <c r="U778" s="15"/>
      <c r="V778" s="15"/>
      <c r="W778" s="15"/>
    </row>
    <row r="779" spans="1:23" x14ac:dyDescent="0.3">
      <c r="A779" s="7"/>
      <c r="B779" s="12">
        <v>726</v>
      </c>
      <c r="C779" s="28">
        <v>43095</v>
      </c>
      <c r="D779" s="29" t="s">
        <v>297</v>
      </c>
      <c r="E779" s="29" t="s">
        <v>297</v>
      </c>
      <c r="F779" s="64"/>
      <c r="G779" s="15">
        <v>8</v>
      </c>
      <c r="H779" s="37">
        <f t="shared" si="434"/>
        <v>0.5</v>
      </c>
      <c r="I779" s="15">
        <f t="shared" si="469"/>
        <v>7.5</v>
      </c>
      <c r="J779" s="109">
        <f t="shared" si="450"/>
        <v>0</v>
      </c>
      <c r="K779" s="37">
        <f t="shared" si="470"/>
        <v>0</v>
      </c>
      <c r="L779" s="16">
        <f t="shared" si="471"/>
        <v>0</v>
      </c>
      <c r="M779" s="37">
        <f t="shared" si="472"/>
        <v>0</v>
      </c>
      <c r="N779" s="37"/>
      <c r="O779" s="37"/>
      <c r="P779" s="37"/>
      <c r="Q779" s="37"/>
      <c r="R779" s="37"/>
      <c r="S779" s="15"/>
      <c r="T779" s="15"/>
      <c r="U779" s="15"/>
      <c r="V779" s="15"/>
      <c r="W779" s="15" t="s">
        <v>297</v>
      </c>
    </row>
    <row r="780" spans="1:23" x14ac:dyDescent="0.3">
      <c r="A780" s="7"/>
      <c r="B780" s="12">
        <v>727</v>
      </c>
      <c r="C780" s="28">
        <v>43096</v>
      </c>
      <c r="D780" s="34" t="s">
        <v>84</v>
      </c>
      <c r="E780" s="34">
        <v>0.88048611111111119</v>
      </c>
      <c r="F780" s="64"/>
      <c r="G780" s="15">
        <v>9</v>
      </c>
      <c r="H780" s="37">
        <f t="shared" si="434"/>
        <v>1.5</v>
      </c>
      <c r="I780" s="15">
        <f t="shared" si="469"/>
        <v>7.5</v>
      </c>
      <c r="J780" s="109">
        <f t="shared" si="450"/>
        <v>0</v>
      </c>
      <c r="K780" s="37">
        <f t="shared" si="470"/>
        <v>0</v>
      </c>
      <c r="L780" s="16">
        <f t="shared" si="471"/>
        <v>0</v>
      </c>
      <c r="M780" s="37">
        <f t="shared" si="472"/>
        <v>0</v>
      </c>
      <c r="N780" s="37"/>
      <c r="O780" s="37"/>
      <c r="P780" s="37"/>
      <c r="Q780" s="37"/>
      <c r="R780" s="37"/>
      <c r="S780" s="15"/>
      <c r="T780" s="15"/>
      <c r="U780" s="15"/>
      <c r="V780" s="15"/>
      <c r="W780" s="15"/>
    </row>
    <row r="781" spans="1:23" x14ac:dyDescent="0.3">
      <c r="A781" s="7"/>
      <c r="B781" s="12">
        <v>728</v>
      </c>
      <c r="C781" s="28">
        <v>43097</v>
      </c>
      <c r="D781" s="34">
        <v>0.46577546296296296</v>
      </c>
      <c r="E781" s="34">
        <v>0.79438657407407398</v>
      </c>
      <c r="F781" s="64">
        <f t="shared" si="473"/>
        <v>0.32861111111111102</v>
      </c>
      <c r="G781" s="15">
        <v>8</v>
      </c>
      <c r="H781" s="37">
        <f t="shared" si="434"/>
        <v>0.5</v>
      </c>
      <c r="I781" s="15">
        <f t="shared" si="469"/>
        <v>7.5</v>
      </c>
      <c r="J781" s="109">
        <f t="shared" si="450"/>
        <v>0</v>
      </c>
      <c r="K781" s="37">
        <f t="shared" si="470"/>
        <v>0</v>
      </c>
      <c r="L781" s="16">
        <f t="shared" si="471"/>
        <v>0</v>
      </c>
      <c r="M781" s="37">
        <f t="shared" si="472"/>
        <v>0</v>
      </c>
      <c r="N781" s="37"/>
      <c r="O781" s="37"/>
      <c r="P781" s="37"/>
      <c r="Q781" s="37"/>
      <c r="R781" s="37"/>
      <c r="S781" s="15"/>
      <c r="T781" s="15"/>
      <c r="U781" s="15"/>
      <c r="V781" s="15"/>
      <c r="W781" s="15"/>
    </row>
    <row r="782" spans="1:23" x14ac:dyDescent="0.3">
      <c r="A782" s="7"/>
      <c r="B782" s="12">
        <v>729</v>
      </c>
      <c r="C782" s="28">
        <v>43098</v>
      </c>
      <c r="D782" s="29" t="s">
        <v>297</v>
      </c>
      <c r="E782" s="29" t="s">
        <v>297</v>
      </c>
      <c r="F782" s="64"/>
      <c r="G782" s="15">
        <v>12</v>
      </c>
      <c r="H782" s="37">
        <f t="shared" si="434"/>
        <v>1.5</v>
      </c>
      <c r="I782" s="15">
        <f t="shared" si="469"/>
        <v>10.5</v>
      </c>
      <c r="J782" s="109">
        <f t="shared" si="450"/>
        <v>0.5</v>
      </c>
      <c r="K782" s="37">
        <f t="shared" si="470"/>
        <v>0.5</v>
      </c>
      <c r="L782" s="16">
        <f t="shared" si="471"/>
        <v>0</v>
      </c>
      <c r="M782" s="37">
        <f t="shared" si="472"/>
        <v>89</v>
      </c>
      <c r="N782" s="37"/>
      <c r="O782" s="37"/>
      <c r="P782" s="37"/>
      <c r="Q782" s="37"/>
      <c r="R782" s="37"/>
      <c r="S782" s="15"/>
      <c r="T782" s="15"/>
      <c r="U782" s="15"/>
      <c r="V782" s="15"/>
      <c r="W782" s="15" t="s">
        <v>297</v>
      </c>
    </row>
    <row r="783" spans="1:23" x14ac:dyDescent="0.3">
      <c r="A783" s="7"/>
      <c r="B783" s="12">
        <v>730</v>
      </c>
      <c r="C783" s="28">
        <v>43099</v>
      </c>
      <c r="D783" s="36" t="s">
        <v>84</v>
      </c>
      <c r="E783" s="36">
        <v>0.77327546296296301</v>
      </c>
      <c r="F783" s="64"/>
      <c r="G783" s="15">
        <v>8</v>
      </c>
      <c r="H783" s="37">
        <f t="shared" si="434"/>
        <v>0.5</v>
      </c>
      <c r="I783" s="15">
        <f t="shared" si="469"/>
        <v>7.5</v>
      </c>
      <c r="J783" s="109">
        <f t="shared" si="450"/>
        <v>0</v>
      </c>
      <c r="K783" s="37">
        <f t="shared" si="470"/>
        <v>0</v>
      </c>
      <c r="L783" s="16">
        <f t="shared" si="471"/>
        <v>0</v>
      </c>
      <c r="M783" s="37">
        <f t="shared" si="472"/>
        <v>0</v>
      </c>
      <c r="N783" s="37"/>
      <c r="O783" s="37"/>
      <c r="P783" s="37"/>
      <c r="Q783" s="37"/>
      <c r="R783" s="37"/>
      <c r="S783" s="15"/>
      <c r="T783" s="15"/>
      <c r="U783" s="15"/>
      <c r="V783" s="15"/>
      <c r="W783" s="15"/>
    </row>
    <row r="784" spans="1:23" x14ac:dyDescent="0.3">
      <c r="A784" s="7"/>
      <c r="B784" s="12">
        <v>731</v>
      </c>
      <c r="C784" s="28">
        <v>43100</v>
      </c>
      <c r="D784" s="196" t="s">
        <v>35</v>
      </c>
      <c r="E784" s="197"/>
      <c r="F784" s="64"/>
      <c r="G784" s="15"/>
      <c r="H784" s="37"/>
      <c r="I784" s="15"/>
      <c r="J784" s="109">
        <f t="shared" si="450"/>
        <v>0</v>
      </c>
      <c r="K784" s="37"/>
      <c r="L784" s="16"/>
      <c r="M784" s="37">
        <f>IF(K784="?",0,ROUND(133*4/3*K784+133*5/3*L784,0))</f>
        <v>0</v>
      </c>
      <c r="N784" s="37"/>
      <c r="O784" s="37"/>
      <c r="P784" s="37"/>
      <c r="Q784" s="37"/>
      <c r="R784" s="37"/>
      <c r="S784" s="15"/>
      <c r="T784" s="15"/>
      <c r="U784" s="15"/>
      <c r="V784" s="15"/>
      <c r="W784" s="15"/>
    </row>
    <row r="785" spans="1:23" x14ac:dyDescent="0.3">
      <c r="A785" s="25" t="s">
        <v>310</v>
      </c>
      <c r="B785" s="12">
        <v>732</v>
      </c>
      <c r="C785" s="26">
        <v>43101</v>
      </c>
      <c r="D785" s="27">
        <v>0.50423611111111111</v>
      </c>
      <c r="E785" s="27">
        <v>0.89596064814814813</v>
      </c>
      <c r="F785" s="64">
        <f t="shared" ref="F785:F847" si="474">IF(OR(E785="無打卡資料",D785="無打卡資料"),"?",(E785-D785))</f>
        <v>0.39172453703703702</v>
      </c>
      <c r="G785" s="15">
        <v>9.5</v>
      </c>
      <c r="H785" s="37">
        <f t="shared" si="434"/>
        <v>1.5</v>
      </c>
      <c r="I785" s="15">
        <f t="shared" ref="I785:I787" si="475">IF((G785="？"),"?",(G785-H785))</f>
        <v>8</v>
      </c>
      <c r="J785" s="109">
        <f t="shared" si="450"/>
        <v>0</v>
      </c>
      <c r="K785" s="37">
        <f t="shared" ref="K785:K787" si="476">IF(2&lt;J785,2,J785)</f>
        <v>0</v>
      </c>
      <c r="L785" s="16">
        <f t="shared" ref="L785:L787" si="477">J785-K785</f>
        <v>0</v>
      </c>
      <c r="M785" s="37">
        <f>IF(K785="?",0,ROUND(132*4/3*K785+132*5/3*L785,0))</f>
        <v>0</v>
      </c>
      <c r="N785" s="37"/>
      <c r="O785" s="37"/>
      <c r="P785" s="37"/>
      <c r="Q785" s="37"/>
      <c r="R785" s="37"/>
      <c r="S785" s="11"/>
      <c r="T785" s="11"/>
      <c r="U785" s="11"/>
      <c r="V785" s="51"/>
      <c r="W785" s="15" t="s">
        <v>403</v>
      </c>
    </row>
    <row r="786" spans="1:23" x14ac:dyDescent="0.3">
      <c r="A786" s="7" t="s">
        <v>164</v>
      </c>
      <c r="B786" s="12">
        <v>733</v>
      </c>
      <c r="C786" s="28">
        <v>43102</v>
      </c>
      <c r="D786" s="29" t="s">
        <v>84</v>
      </c>
      <c r="E786" s="29">
        <v>0.87763888888888886</v>
      </c>
      <c r="F786" s="64"/>
      <c r="G786" s="15">
        <v>9</v>
      </c>
      <c r="H786" s="37">
        <f t="shared" si="434"/>
        <v>1.5</v>
      </c>
      <c r="I786" s="15">
        <f t="shared" si="475"/>
        <v>7.5</v>
      </c>
      <c r="J786" s="109">
        <f t="shared" si="450"/>
        <v>0</v>
      </c>
      <c r="K786" s="37">
        <f t="shared" si="476"/>
        <v>0</v>
      </c>
      <c r="L786" s="16">
        <f t="shared" si="477"/>
        <v>0</v>
      </c>
      <c r="M786" s="37">
        <f t="shared" ref="M786:M817" si="478">IF(K786="?",0,ROUND(132*4/3*K786+132*5/3*L786,0))</f>
        <v>0</v>
      </c>
      <c r="N786" s="37"/>
      <c r="O786" s="37"/>
      <c r="P786" s="37"/>
      <c r="Q786" s="37"/>
      <c r="R786" s="37"/>
      <c r="S786" s="15"/>
      <c r="T786" s="15"/>
      <c r="U786" s="15"/>
      <c r="V786" s="15"/>
      <c r="W786" s="15"/>
    </row>
    <row r="787" spans="1:23" x14ac:dyDescent="0.3">
      <c r="A787" s="7" t="s">
        <v>166</v>
      </c>
      <c r="B787" s="12">
        <v>734</v>
      </c>
      <c r="C787" s="28">
        <v>43103</v>
      </c>
      <c r="D787" s="29" t="s">
        <v>84</v>
      </c>
      <c r="E787" s="29">
        <v>0.79887731481481483</v>
      </c>
      <c r="F787" s="64"/>
      <c r="G787" s="15">
        <v>8</v>
      </c>
      <c r="H787" s="37">
        <f t="shared" ref="H787:H852" si="479">IF(G787&gt;=9,1.5,0.5)</f>
        <v>0.5</v>
      </c>
      <c r="I787" s="15">
        <f t="shared" si="475"/>
        <v>7.5</v>
      </c>
      <c r="J787" s="109">
        <f t="shared" si="450"/>
        <v>0</v>
      </c>
      <c r="K787" s="37">
        <f t="shared" si="476"/>
        <v>0</v>
      </c>
      <c r="L787" s="16">
        <f t="shared" si="477"/>
        <v>0</v>
      </c>
      <c r="M787" s="37">
        <f t="shared" si="478"/>
        <v>0</v>
      </c>
      <c r="N787" s="37"/>
      <c r="O787" s="37"/>
      <c r="P787" s="37"/>
      <c r="Q787" s="37"/>
      <c r="R787" s="37"/>
      <c r="S787" s="15"/>
      <c r="T787" s="15"/>
      <c r="U787" s="15"/>
      <c r="V787" s="15"/>
      <c r="W787" s="15"/>
    </row>
    <row r="788" spans="1:23" x14ac:dyDescent="0.3">
      <c r="A788" s="7" t="s">
        <v>165</v>
      </c>
      <c r="B788" s="12">
        <v>735</v>
      </c>
      <c r="C788" s="28">
        <v>43104</v>
      </c>
      <c r="D788" s="196" t="s">
        <v>35</v>
      </c>
      <c r="E788" s="197"/>
      <c r="F788" s="64"/>
      <c r="G788" s="29"/>
      <c r="H788" s="15"/>
      <c r="I788" s="15"/>
      <c r="J788" s="109">
        <f t="shared" si="450"/>
        <v>0</v>
      </c>
      <c r="K788" s="37"/>
      <c r="L788" s="15"/>
      <c r="M788" s="37">
        <f t="shared" si="478"/>
        <v>0</v>
      </c>
      <c r="N788" s="37"/>
      <c r="O788" s="37"/>
      <c r="P788" s="37"/>
      <c r="Q788" s="37"/>
      <c r="R788" s="37"/>
      <c r="S788" s="15"/>
      <c r="T788" s="15"/>
      <c r="U788" s="15"/>
      <c r="V788" s="15"/>
      <c r="W788" s="15"/>
    </row>
    <row r="789" spans="1:23" x14ac:dyDescent="0.3">
      <c r="A789" s="7" t="s">
        <v>92</v>
      </c>
      <c r="B789" s="12">
        <v>736</v>
      </c>
      <c r="C789" s="28">
        <v>43105</v>
      </c>
      <c r="D789" s="196" t="s">
        <v>35</v>
      </c>
      <c r="E789" s="197"/>
      <c r="F789" s="64"/>
      <c r="G789" s="29"/>
      <c r="H789" s="15"/>
      <c r="I789" s="15"/>
      <c r="J789" s="109">
        <f t="shared" si="450"/>
        <v>0</v>
      </c>
      <c r="K789" s="37"/>
      <c r="L789" s="15"/>
      <c r="M789" s="37">
        <f t="shared" si="478"/>
        <v>0</v>
      </c>
      <c r="N789" s="37"/>
      <c r="O789" s="37"/>
      <c r="P789" s="37"/>
      <c r="Q789" s="37"/>
      <c r="R789" s="37"/>
      <c r="S789" s="15"/>
      <c r="T789" s="15"/>
      <c r="U789" s="15"/>
      <c r="V789" s="15"/>
      <c r="W789" s="15"/>
    </row>
    <row r="790" spans="1:23" x14ac:dyDescent="0.3">
      <c r="A790" s="41"/>
      <c r="B790" s="12">
        <v>737</v>
      </c>
      <c r="C790" s="28">
        <v>43106</v>
      </c>
      <c r="D790" s="196" t="s">
        <v>35</v>
      </c>
      <c r="E790" s="197"/>
      <c r="F790" s="64"/>
      <c r="G790" s="29"/>
      <c r="H790" s="15"/>
      <c r="I790" s="15"/>
      <c r="J790" s="109">
        <f t="shared" si="450"/>
        <v>0</v>
      </c>
      <c r="K790" s="37"/>
      <c r="L790" s="15"/>
      <c r="M790" s="37">
        <f t="shared" si="478"/>
        <v>0</v>
      </c>
      <c r="N790" s="37"/>
      <c r="O790" s="37"/>
      <c r="P790" s="37"/>
      <c r="Q790" s="37"/>
      <c r="R790" s="37"/>
      <c r="S790" s="15"/>
      <c r="T790" s="15"/>
      <c r="U790" s="15"/>
      <c r="V790" s="15"/>
      <c r="W790" s="15"/>
    </row>
    <row r="791" spans="1:23" x14ac:dyDescent="0.3">
      <c r="A791" s="7"/>
      <c r="B791" s="12">
        <v>738</v>
      </c>
      <c r="C791" s="28">
        <v>43107</v>
      </c>
      <c r="D791" s="29">
        <v>0.50118055555555563</v>
      </c>
      <c r="E791" s="29">
        <v>0.88679398148148147</v>
      </c>
      <c r="F791" s="64">
        <f t="shared" si="474"/>
        <v>0.38561342592592585</v>
      </c>
      <c r="G791" s="15">
        <v>9.5</v>
      </c>
      <c r="H791" s="37">
        <f t="shared" si="479"/>
        <v>1.5</v>
      </c>
      <c r="I791" s="15">
        <f t="shared" ref="I791" si="480">IF((G791="？"),"?",(G791-H791))</f>
        <v>8</v>
      </c>
      <c r="J791" s="109">
        <f t="shared" si="450"/>
        <v>0</v>
      </c>
      <c r="K791" s="37">
        <f t="shared" ref="K791" si="481">IF(2&lt;J791,2,J791)</f>
        <v>0</v>
      </c>
      <c r="L791" s="16">
        <f t="shared" ref="L791" si="482">J791-K791</f>
        <v>0</v>
      </c>
      <c r="M791" s="37">
        <f t="shared" si="478"/>
        <v>0</v>
      </c>
      <c r="N791" s="37"/>
      <c r="O791" s="37"/>
      <c r="P791" s="37"/>
      <c r="Q791" s="37"/>
      <c r="R791" s="37"/>
      <c r="S791" s="15"/>
      <c r="T791" s="15"/>
      <c r="U791" s="15"/>
      <c r="V791" s="15"/>
      <c r="W791" s="15"/>
    </row>
    <row r="792" spans="1:23" x14ac:dyDescent="0.3">
      <c r="A792" s="7"/>
      <c r="B792" s="12">
        <v>739</v>
      </c>
      <c r="C792" s="28">
        <v>43108</v>
      </c>
      <c r="D792" s="196" t="s">
        <v>35</v>
      </c>
      <c r="E792" s="197"/>
      <c r="F792" s="64"/>
      <c r="G792" s="15"/>
      <c r="H792" s="15"/>
      <c r="I792" s="15"/>
      <c r="J792" s="109">
        <f t="shared" si="450"/>
        <v>0</v>
      </c>
      <c r="K792" s="37"/>
      <c r="L792" s="15"/>
      <c r="M792" s="37">
        <f t="shared" si="478"/>
        <v>0</v>
      </c>
      <c r="N792" s="37"/>
      <c r="O792" s="37"/>
      <c r="P792" s="37"/>
      <c r="Q792" s="37"/>
      <c r="R792" s="37"/>
      <c r="S792" s="15"/>
      <c r="T792" s="15"/>
      <c r="U792" s="15"/>
      <c r="V792" s="15"/>
      <c r="W792" s="15"/>
    </row>
    <row r="793" spans="1:23" x14ac:dyDescent="0.3">
      <c r="A793" s="7"/>
      <c r="B793" s="12">
        <v>740</v>
      </c>
      <c r="C793" s="28">
        <v>43109</v>
      </c>
      <c r="D793" s="29" t="s">
        <v>84</v>
      </c>
      <c r="E793" s="29">
        <v>0.75658564814814822</v>
      </c>
      <c r="F793" s="64"/>
      <c r="G793" s="15">
        <v>6</v>
      </c>
      <c r="H793" s="37">
        <f t="shared" si="479"/>
        <v>0.5</v>
      </c>
      <c r="I793" s="15">
        <f t="shared" ref="I793" si="483">IF((G793="？"),"?",(G793-H793))</f>
        <v>5.5</v>
      </c>
      <c r="J793" s="109">
        <f t="shared" si="450"/>
        <v>0</v>
      </c>
      <c r="K793" s="37">
        <f t="shared" ref="K793" si="484">IF(2&lt;J793,2,J793)</f>
        <v>0</v>
      </c>
      <c r="L793" s="16">
        <f t="shared" ref="L793" si="485">J793-K793</f>
        <v>0</v>
      </c>
      <c r="M793" s="37">
        <f t="shared" si="478"/>
        <v>0</v>
      </c>
      <c r="N793" s="37"/>
      <c r="O793" s="37"/>
      <c r="P793" s="37"/>
      <c r="Q793" s="37"/>
      <c r="R793" s="37"/>
      <c r="S793" s="15"/>
      <c r="T793" s="15"/>
      <c r="U793" s="15"/>
      <c r="V793" s="15"/>
      <c r="W793" s="15"/>
    </row>
    <row r="794" spans="1:23" x14ac:dyDescent="0.3">
      <c r="A794" s="7"/>
      <c r="B794" s="12">
        <v>741</v>
      </c>
      <c r="C794" s="28">
        <v>43110</v>
      </c>
      <c r="D794" s="196" t="s">
        <v>35</v>
      </c>
      <c r="E794" s="197"/>
      <c r="F794" s="64"/>
      <c r="G794" s="15"/>
      <c r="H794" s="15"/>
      <c r="I794" s="15"/>
      <c r="J794" s="109">
        <f t="shared" si="450"/>
        <v>0</v>
      </c>
      <c r="K794" s="37"/>
      <c r="L794" s="15"/>
      <c r="M794" s="37">
        <f t="shared" si="478"/>
        <v>0</v>
      </c>
      <c r="N794" s="37"/>
      <c r="O794" s="37"/>
      <c r="P794" s="37"/>
      <c r="Q794" s="37"/>
      <c r="R794" s="37"/>
      <c r="S794" s="15"/>
      <c r="T794" s="15"/>
      <c r="U794" s="15"/>
      <c r="V794" s="15"/>
      <c r="W794" s="15"/>
    </row>
    <row r="795" spans="1:23" x14ac:dyDescent="0.3">
      <c r="A795" s="7"/>
      <c r="B795" s="12">
        <v>742</v>
      </c>
      <c r="C795" s="28">
        <v>43111</v>
      </c>
      <c r="D795" s="29">
        <v>0.45484953703703707</v>
      </c>
      <c r="E795" s="29" t="s">
        <v>84</v>
      </c>
      <c r="F795" s="64"/>
      <c r="G795" s="15">
        <v>11.5</v>
      </c>
      <c r="H795" s="37">
        <f t="shared" si="479"/>
        <v>1.5</v>
      </c>
      <c r="I795" s="15">
        <f t="shared" ref="I795:I800" si="486">IF((G795="？"),"?",(G795-H795))</f>
        <v>10</v>
      </c>
      <c r="J795" s="109">
        <f t="shared" si="450"/>
        <v>0</v>
      </c>
      <c r="K795" s="37">
        <f t="shared" ref="K795:K800" si="487">IF(2&lt;J795,2,J795)</f>
        <v>0</v>
      </c>
      <c r="L795" s="16">
        <f t="shared" ref="L795:L800" si="488">J795-K795</f>
        <v>0</v>
      </c>
      <c r="M795" s="37">
        <f t="shared" si="478"/>
        <v>0</v>
      </c>
      <c r="N795" s="37"/>
      <c r="O795" s="37"/>
      <c r="P795" s="37"/>
      <c r="Q795" s="37"/>
      <c r="R795" s="37"/>
      <c r="S795" s="15"/>
      <c r="T795" s="15"/>
      <c r="U795" s="15"/>
      <c r="V795" s="15"/>
      <c r="W795" s="15"/>
    </row>
    <row r="796" spans="1:23" x14ac:dyDescent="0.3">
      <c r="A796" s="7"/>
      <c r="B796" s="12"/>
      <c r="C796" s="82" t="s">
        <v>329</v>
      </c>
      <c r="D796" s="18"/>
      <c r="E796" s="18"/>
      <c r="F796" s="19"/>
      <c r="G796" s="20">
        <f t="shared" ref="G796:V796" si="489">SUM(G768:G795)</f>
        <v>145</v>
      </c>
      <c r="H796" s="20">
        <f t="shared" si="489"/>
        <v>18</v>
      </c>
      <c r="I796" s="20">
        <f t="shared" si="489"/>
        <v>127</v>
      </c>
      <c r="J796" s="20">
        <f t="shared" si="489"/>
        <v>0.5</v>
      </c>
      <c r="K796" s="20">
        <f t="shared" si="489"/>
        <v>0.5</v>
      </c>
      <c r="L796" s="20">
        <f t="shared" si="489"/>
        <v>0</v>
      </c>
      <c r="M796" s="20">
        <f t="shared" si="489"/>
        <v>89</v>
      </c>
      <c r="N796" s="20"/>
      <c r="O796" s="20"/>
      <c r="P796" s="20"/>
      <c r="Q796" s="20">
        <f t="shared" si="489"/>
        <v>0</v>
      </c>
      <c r="R796" s="20">
        <f t="shared" si="489"/>
        <v>0</v>
      </c>
      <c r="S796" s="20">
        <f t="shared" si="489"/>
        <v>0</v>
      </c>
      <c r="T796" s="20">
        <f t="shared" si="489"/>
        <v>0</v>
      </c>
      <c r="U796" s="20">
        <f t="shared" si="489"/>
        <v>0</v>
      </c>
      <c r="V796" s="20">
        <f t="shared" si="489"/>
        <v>0</v>
      </c>
      <c r="W796" s="159" t="s">
        <v>339</v>
      </c>
    </row>
    <row r="797" spans="1:23" ht="32.4" x14ac:dyDescent="0.3">
      <c r="A797" s="7"/>
      <c r="B797" s="74"/>
      <c r="C797" s="110" t="s">
        <v>430</v>
      </c>
      <c r="D797" s="23"/>
      <c r="E797" s="24"/>
      <c r="F797" s="73"/>
      <c r="G797" s="20">
        <f>G796</f>
        <v>145</v>
      </c>
      <c r="H797" s="20">
        <f t="shared" ref="H797" si="490">H796</f>
        <v>18</v>
      </c>
      <c r="I797" s="20">
        <f t="shared" ref="I797" si="491">I796</f>
        <v>127</v>
      </c>
      <c r="J797" s="20">
        <f t="shared" ref="J797" si="492">J796</f>
        <v>0.5</v>
      </c>
      <c r="K797" s="20">
        <f t="shared" ref="K797" si="493">K796</f>
        <v>0.5</v>
      </c>
      <c r="L797" s="20">
        <f t="shared" ref="L797" si="494">L796</f>
        <v>0</v>
      </c>
      <c r="M797" s="20">
        <f t="shared" ref="M797" si="495">M796</f>
        <v>89</v>
      </c>
      <c r="N797" s="20"/>
      <c r="O797" s="20"/>
      <c r="P797" s="20"/>
      <c r="Q797" s="20">
        <f t="shared" ref="Q797" si="496">Q796</f>
        <v>0</v>
      </c>
      <c r="R797" s="20">
        <f t="shared" ref="R797" si="497">R796</f>
        <v>0</v>
      </c>
      <c r="S797" s="20">
        <f t="shared" ref="S797" si="498">S796</f>
        <v>0</v>
      </c>
      <c r="T797" s="20">
        <f t="shared" ref="T797" si="499">T796</f>
        <v>0</v>
      </c>
      <c r="U797" s="20">
        <f t="shared" ref="U797" si="500">U796</f>
        <v>0</v>
      </c>
      <c r="V797" s="20">
        <f t="shared" ref="V797" si="501">V796</f>
        <v>0</v>
      </c>
      <c r="W797" s="20"/>
    </row>
    <row r="798" spans="1:23" x14ac:dyDescent="0.3">
      <c r="A798" s="7"/>
      <c r="B798" s="12">
        <v>743</v>
      </c>
      <c r="C798" s="83">
        <v>43112</v>
      </c>
      <c r="D798" s="89">
        <v>0.46075231481481477</v>
      </c>
      <c r="E798" s="89">
        <v>0.77592592592592602</v>
      </c>
      <c r="F798" s="130">
        <f t="shared" si="474"/>
        <v>0.31517361111111125</v>
      </c>
      <c r="G798" s="85">
        <v>7.5</v>
      </c>
      <c r="H798" s="86">
        <f t="shared" si="479"/>
        <v>0.5</v>
      </c>
      <c r="I798" s="85">
        <f t="shared" si="486"/>
        <v>7</v>
      </c>
      <c r="J798" s="87">
        <f t="shared" si="450"/>
        <v>0</v>
      </c>
      <c r="K798" s="86">
        <f t="shared" si="487"/>
        <v>0</v>
      </c>
      <c r="L798" s="88">
        <f t="shared" si="488"/>
        <v>0</v>
      </c>
      <c r="M798" s="86">
        <f t="shared" si="478"/>
        <v>0</v>
      </c>
      <c r="N798" s="86"/>
      <c r="O798" s="86"/>
      <c r="P798" s="86"/>
      <c r="Q798" s="86"/>
      <c r="R798" s="86"/>
      <c r="S798" s="15"/>
      <c r="T798" s="15"/>
      <c r="U798" s="15"/>
      <c r="V798" s="15"/>
      <c r="W798" s="15"/>
    </row>
    <row r="799" spans="1:23" x14ac:dyDescent="0.3">
      <c r="A799" s="7"/>
      <c r="B799" s="12">
        <v>744</v>
      </c>
      <c r="C799" s="83">
        <v>43113</v>
      </c>
      <c r="D799" s="89">
        <v>0.47241898148148148</v>
      </c>
      <c r="E799" s="89">
        <v>0.91870370370370369</v>
      </c>
      <c r="F799" s="130">
        <f t="shared" si="474"/>
        <v>0.44628472222222221</v>
      </c>
      <c r="G799" s="85">
        <v>10.5</v>
      </c>
      <c r="H799" s="86">
        <f t="shared" si="479"/>
        <v>1.5</v>
      </c>
      <c r="I799" s="85">
        <f t="shared" si="486"/>
        <v>9</v>
      </c>
      <c r="J799" s="87">
        <f>IF(I799-8&lt;0,0,(I799-8))</f>
        <v>1</v>
      </c>
      <c r="K799" s="86">
        <f t="shared" si="487"/>
        <v>1</v>
      </c>
      <c r="L799" s="88">
        <f t="shared" si="488"/>
        <v>0</v>
      </c>
      <c r="M799" s="86">
        <f t="shared" si="478"/>
        <v>176</v>
      </c>
      <c r="N799" s="86"/>
      <c r="O799" s="86"/>
      <c r="P799" s="86"/>
      <c r="Q799" s="86" t="s">
        <v>396</v>
      </c>
      <c r="R799" s="86">
        <f>IF(I799&gt;8,ROUND(2*4/3*132+6*5/3*132+(I799-8)*8/3*132,0),ROUND(2*4/3*132+(I799-2)*5/3*132,0))</f>
        <v>2024</v>
      </c>
      <c r="S799" s="15"/>
      <c r="T799" s="15"/>
      <c r="U799" s="15"/>
      <c r="V799" s="15"/>
      <c r="W799" s="15"/>
    </row>
    <row r="800" spans="1:23" x14ac:dyDescent="0.3">
      <c r="A800" s="7"/>
      <c r="B800" s="12">
        <v>745</v>
      </c>
      <c r="C800" s="83">
        <v>43114</v>
      </c>
      <c r="D800" s="89" t="s">
        <v>84</v>
      </c>
      <c r="E800" s="89">
        <v>0.90281250000000002</v>
      </c>
      <c r="F800" s="130"/>
      <c r="G800" s="85">
        <v>9</v>
      </c>
      <c r="H800" s="86">
        <f t="shared" si="479"/>
        <v>1.5</v>
      </c>
      <c r="I800" s="85">
        <f t="shared" si="486"/>
        <v>7.5</v>
      </c>
      <c r="J800" s="87">
        <f t="shared" si="450"/>
        <v>0</v>
      </c>
      <c r="K800" s="86">
        <f t="shared" si="487"/>
        <v>0</v>
      </c>
      <c r="L800" s="88">
        <f t="shared" si="488"/>
        <v>0</v>
      </c>
      <c r="M800" s="86">
        <f t="shared" si="478"/>
        <v>0</v>
      </c>
      <c r="N800" s="86"/>
      <c r="O800" s="86"/>
      <c r="P800" s="86"/>
      <c r="Q800" s="86"/>
      <c r="R800" s="86"/>
      <c r="S800" s="15"/>
      <c r="T800" s="15"/>
      <c r="U800" s="15"/>
      <c r="V800" s="15"/>
      <c r="W800" s="15"/>
    </row>
    <row r="801" spans="1:23" x14ac:dyDescent="0.3">
      <c r="A801" s="7"/>
      <c r="B801" s="12">
        <v>746</v>
      </c>
      <c r="C801" s="83">
        <v>43115</v>
      </c>
      <c r="D801" s="205" t="s">
        <v>35</v>
      </c>
      <c r="E801" s="206"/>
      <c r="F801" s="130"/>
      <c r="G801" s="85"/>
      <c r="H801" s="85"/>
      <c r="I801" s="85"/>
      <c r="J801" s="87">
        <f t="shared" si="450"/>
        <v>0</v>
      </c>
      <c r="K801" s="86"/>
      <c r="L801" s="85"/>
      <c r="M801" s="86">
        <f t="shared" si="478"/>
        <v>0</v>
      </c>
      <c r="N801" s="86"/>
      <c r="O801" s="86"/>
      <c r="P801" s="86"/>
      <c r="Q801" s="86"/>
      <c r="R801" s="86"/>
      <c r="S801" s="15"/>
      <c r="T801" s="15"/>
      <c r="U801" s="15"/>
      <c r="V801" s="15"/>
      <c r="W801" s="15"/>
    </row>
    <row r="802" spans="1:23" x14ac:dyDescent="0.3">
      <c r="A802" s="7"/>
      <c r="B802" s="12">
        <v>747</v>
      </c>
      <c r="C802" s="83">
        <v>43116</v>
      </c>
      <c r="D802" s="205" t="s">
        <v>35</v>
      </c>
      <c r="E802" s="206"/>
      <c r="F802" s="130"/>
      <c r="G802" s="85"/>
      <c r="H802" s="85"/>
      <c r="I802" s="85"/>
      <c r="J802" s="87">
        <f t="shared" si="450"/>
        <v>0</v>
      </c>
      <c r="K802" s="86"/>
      <c r="L802" s="85"/>
      <c r="M802" s="86">
        <f t="shared" si="478"/>
        <v>0</v>
      </c>
      <c r="N802" s="86"/>
      <c r="O802" s="86"/>
      <c r="P802" s="86"/>
      <c r="Q802" s="86"/>
      <c r="R802" s="86"/>
      <c r="S802" s="15"/>
      <c r="T802" s="15"/>
      <c r="U802" s="15"/>
      <c r="V802" s="15"/>
      <c r="W802" s="15"/>
    </row>
    <row r="803" spans="1:23" x14ac:dyDescent="0.3">
      <c r="A803" s="7"/>
      <c r="B803" s="12">
        <v>748</v>
      </c>
      <c r="C803" s="83">
        <v>43117</v>
      </c>
      <c r="D803" s="89">
        <v>0.50173611111111105</v>
      </c>
      <c r="E803" s="89">
        <v>0.83496527777777774</v>
      </c>
      <c r="F803" s="130">
        <f t="shared" si="474"/>
        <v>0.33322916666666669</v>
      </c>
      <c r="G803" s="85">
        <v>8</v>
      </c>
      <c r="H803" s="86">
        <f t="shared" si="479"/>
        <v>0.5</v>
      </c>
      <c r="I803" s="85">
        <f t="shared" ref="I803:I811" si="502">IF((G803="？"),"?",(G803-H803))</f>
        <v>7.5</v>
      </c>
      <c r="J803" s="87">
        <f t="shared" si="450"/>
        <v>0</v>
      </c>
      <c r="K803" s="86">
        <f t="shared" ref="K803:K811" si="503">IF(2&lt;J803,2,J803)</f>
        <v>0</v>
      </c>
      <c r="L803" s="88">
        <f t="shared" ref="L803:L811" si="504">J803-K803</f>
        <v>0</v>
      </c>
      <c r="M803" s="86">
        <f t="shared" si="478"/>
        <v>0</v>
      </c>
      <c r="N803" s="86"/>
      <c r="O803" s="86"/>
      <c r="P803" s="86"/>
      <c r="Q803" s="86"/>
      <c r="R803" s="86"/>
      <c r="S803" s="15"/>
      <c r="T803" s="15"/>
      <c r="U803" s="15"/>
      <c r="V803" s="15"/>
      <c r="W803" s="15"/>
    </row>
    <row r="804" spans="1:23" x14ac:dyDescent="0.3">
      <c r="A804" s="7"/>
      <c r="B804" s="12">
        <v>749</v>
      </c>
      <c r="C804" s="83">
        <v>43118</v>
      </c>
      <c r="D804" s="89">
        <v>0.49975694444444446</v>
      </c>
      <c r="E804" s="89">
        <v>0.85880787037037043</v>
      </c>
      <c r="F804" s="130">
        <f t="shared" si="474"/>
        <v>0.35905092592592597</v>
      </c>
      <c r="G804" s="85">
        <v>8.5</v>
      </c>
      <c r="H804" s="86">
        <f t="shared" si="479"/>
        <v>0.5</v>
      </c>
      <c r="I804" s="85">
        <f t="shared" si="502"/>
        <v>8</v>
      </c>
      <c r="J804" s="87">
        <f t="shared" si="450"/>
        <v>0</v>
      </c>
      <c r="K804" s="86">
        <f t="shared" si="503"/>
        <v>0</v>
      </c>
      <c r="L804" s="88">
        <f t="shared" si="504"/>
        <v>0</v>
      </c>
      <c r="M804" s="86">
        <f t="shared" si="478"/>
        <v>0</v>
      </c>
      <c r="N804" s="86"/>
      <c r="O804" s="86"/>
      <c r="P804" s="86"/>
      <c r="Q804" s="86"/>
      <c r="R804" s="86"/>
      <c r="S804" s="15"/>
      <c r="T804" s="15"/>
      <c r="U804" s="15"/>
      <c r="V804" s="15"/>
      <c r="W804" s="15"/>
    </row>
    <row r="805" spans="1:23" x14ac:dyDescent="0.3">
      <c r="A805" s="7"/>
      <c r="B805" s="12">
        <v>750</v>
      </c>
      <c r="C805" s="83">
        <v>43119</v>
      </c>
      <c r="D805" s="89" t="s">
        <v>84</v>
      </c>
      <c r="E805" s="89">
        <v>0.81436342592592592</v>
      </c>
      <c r="F805" s="130"/>
      <c r="G805" s="85">
        <v>7.5</v>
      </c>
      <c r="H805" s="86">
        <f t="shared" si="479"/>
        <v>0.5</v>
      </c>
      <c r="I805" s="85">
        <f t="shared" si="502"/>
        <v>7</v>
      </c>
      <c r="J805" s="87">
        <f t="shared" si="450"/>
        <v>0</v>
      </c>
      <c r="K805" s="86">
        <f t="shared" si="503"/>
        <v>0</v>
      </c>
      <c r="L805" s="88">
        <f t="shared" si="504"/>
        <v>0</v>
      </c>
      <c r="M805" s="86">
        <f t="shared" si="478"/>
        <v>0</v>
      </c>
      <c r="N805" s="86"/>
      <c r="O805" s="86"/>
      <c r="P805" s="86"/>
      <c r="Q805" s="86"/>
      <c r="R805" s="86"/>
      <c r="S805" s="15"/>
      <c r="T805" s="15"/>
      <c r="U805" s="15"/>
      <c r="V805" s="15"/>
      <c r="W805" s="15"/>
    </row>
    <row r="806" spans="1:23" x14ac:dyDescent="0.3">
      <c r="A806" s="7"/>
      <c r="B806" s="12">
        <v>751</v>
      </c>
      <c r="C806" s="83">
        <v>43120</v>
      </c>
      <c r="D806" s="89">
        <v>0.46959490740740745</v>
      </c>
      <c r="E806" s="89">
        <v>0.87157407407407417</v>
      </c>
      <c r="F806" s="130">
        <f t="shared" si="474"/>
        <v>0.40197916666666672</v>
      </c>
      <c r="G806" s="85">
        <v>9.5</v>
      </c>
      <c r="H806" s="86">
        <f t="shared" si="479"/>
        <v>1.5</v>
      </c>
      <c r="I806" s="85">
        <f t="shared" si="502"/>
        <v>8</v>
      </c>
      <c r="J806" s="87">
        <f t="shared" si="450"/>
        <v>0</v>
      </c>
      <c r="K806" s="86">
        <f t="shared" si="503"/>
        <v>0</v>
      </c>
      <c r="L806" s="88">
        <f t="shared" si="504"/>
        <v>0</v>
      </c>
      <c r="M806" s="86">
        <f t="shared" si="478"/>
        <v>0</v>
      </c>
      <c r="N806" s="86"/>
      <c r="O806" s="86"/>
      <c r="P806" s="86"/>
      <c r="Q806" s="86"/>
      <c r="R806" s="86"/>
      <c r="S806" s="15"/>
      <c r="T806" s="15"/>
      <c r="U806" s="15"/>
      <c r="V806" s="15"/>
      <c r="W806" s="15"/>
    </row>
    <row r="807" spans="1:23" x14ac:dyDescent="0.3">
      <c r="A807" s="7"/>
      <c r="B807" s="12">
        <v>752</v>
      </c>
      <c r="C807" s="83">
        <v>43121</v>
      </c>
      <c r="D807" s="89">
        <v>0.47202546296296299</v>
      </c>
      <c r="E807" s="89">
        <v>0.84423611111111108</v>
      </c>
      <c r="F807" s="130">
        <f t="shared" si="474"/>
        <v>0.37221064814814808</v>
      </c>
      <c r="G807" s="85">
        <v>9</v>
      </c>
      <c r="H807" s="86">
        <f t="shared" si="479"/>
        <v>1.5</v>
      </c>
      <c r="I807" s="85">
        <f t="shared" si="502"/>
        <v>7.5</v>
      </c>
      <c r="J807" s="87">
        <f t="shared" si="450"/>
        <v>0</v>
      </c>
      <c r="K807" s="86">
        <f t="shared" si="503"/>
        <v>0</v>
      </c>
      <c r="L807" s="88">
        <f t="shared" si="504"/>
        <v>0</v>
      </c>
      <c r="M807" s="86">
        <f t="shared" si="478"/>
        <v>0</v>
      </c>
      <c r="N807" s="86"/>
      <c r="O807" s="86"/>
      <c r="P807" s="86"/>
      <c r="Q807" s="86"/>
      <c r="R807" s="86"/>
      <c r="S807" s="15"/>
      <c r="T807" s="15"/>
      <c r="U807" s="15"/>
      <c r="V807" s="15"/>
      <c r="W807" s="15"/>
    </row>
    <row r="808" spans="1:23" x14ac:dyDescent="0.3">
      <c r="A808" s="7"/>
      <c r="B808" s="12">
        <v>753</v>
      </c>
      <c r="C808" s="83">
        <v>43122</v>
      </c>
      <c r="D808" s="89" t="s">
        <v>103</v>
      </c>
      <c r="E808" s="89" t="s">
        <v>84</v>
      </c>
      <c r="F808" s="130"/>
      <c r="G808" s="85">
        <v>4</v>
      </c>
      <c r="H808" s="86">
        <v>0</v>
      </c>
      <c r="I808" s="85">
        <f t="shared" si="502"/>
        <v>4</v>
      </c>
      <c r="J808" s="87">
        <f t="shared" si="450"/>
        <v>0</v>
      </c>
      <c r="K808" s="86">
        <f t="shared" si="503"/>
        <v>0</v>
      </c>
      <c r="L808" s="88">
        <f t="shared" si="504"/>
        <v>0</v>
      </c>
      <c r="M808" s="86">
        <f t="shared" si="478"/>
        <v>0</v>
      </c>
      <c r="N808" s="86"/>
      <c r="O808" s="86"/>
      <c r="P808" s="86"/>
      <c r="Q808" s="86"/>
      <c r="R808" s="86"/>
      <c r="S808" s="15"/>
      <c r="T808" s="15"/>
      <c r="U808" s="15"/>
      <c r="V808" s="15"/>
      <c r="W808" s="15"/>
    </row>
    <row r="809" spans="1:23" x14ac:dyDescent="0.3">
      <c r="A809" s="7"/>
      <c r="B809" s="12">
        <v>754</v>
      </c>
      <c r="C809" s="83">
        <v>43123</v>
      </c>
      <c r="D809" s="89">
        <v>0.46077546296296296</v>
      </c>
      <c r="E809" s="89" t="s">
        <v>84</v>
      </c>
      <c r="F809" s="130"/>
      <c r="G809" s="85">
        <v>10</v>
      </c>
      <c r="H809" s="86">
        <f t="shared" si="479"/>
        <v>1.5</v>
      </c>
      <c r="I809" s="85">
        <f t="shared" si="502"/>
        <v>8.5</v>
      </c>
      <c r="J809" s="87">
        <f>IF(I809-8&lt;0,0,(I809-8))</f>
        <v>0.5</v>
      </c>
      <c r="K809" s="86">
        <f t="shared" si="503"/>
        <v>0.5</v>
      </c>
      <c r="L809" s="88">
        <f t="shared" si="504"/>
        <v>0</v>
      </c>
      <c r="M809" s="86">
        <f t="shared" si="478"/>
        <v>88</v>
      </c>
      <c r="N809" s="86"/>
      <c r="O809" s="86"/>
      <c r="P809" s="86"/>
      <c r="Q809" s="86"/>
      <c r="R809" s="86"/>
      <c r="S809" s="15" t="s">
        <v>394</v>
      </c>
      <c r="T809" s="51">
        <v>1147</v>
      </c>
      <c r="U809" s="15"/>
      <c r="V809" s="15"/>
      <c r="W809" s="15"/>
    </row>
    <row r="810" spans="1:23" x14ac:dyDescent="0.3">
      <c r="A810" s="7"/>
      <c r="B810" s="12">
        <v>755</v>
      </c>
      <c r="C810" s="83">
        <v>43124</v>
      </c>
      <c r="D810" s="89">
        <v>0.45458333333333334</v>
      </c>
      <c r="E810" s="89">
        <v>0.89947916666666661</v>
      </c>
      <c r="F810" s="130">
        <f t="shared" si="474"/>
        <v>0.44489583333333327</v>
      </c>
      <c r="G810" s="85">
        <v>10.5</v>
      </c>
      <c r="H810" s="86">
        <f t="shared" si="479"/>
        <v>1.5</v>
      </c>
      <c r="I810" s="85">
        <f t="shared" si="502"/>
        <v>9</v>
      </c>
      <c r="J810" s="87">
        <f>IF(I810-8&lt;0,0,(I810-8))</f>
        <v>1</v>
      </c>
      <c r="K810" s="86">
        <f t="shared" si="503"/>
        <v>1</v>
      </c>
      <c r="L810" s="88">
        <f t="shared" si="504"/>
        <v>0</v>
      </c>
      <c r="M810" s="86">
        <f t="shared" si="478"/>
        <v>176</v>
      </c>
      <c r="N810" s="86"/>
      <c r="O810" s="86"/>
      <c r="P810" s="86"/>
      <c r="Q810" s="86" t="s">
        <v>396</v>
      </c>
      <c r="R810" s="86">
        <f>IF(I810&gt;8,ROUND(2*4/3*132+6*5/3*132+(I810-8)*8/3*132,0),ROUND(2*4/3*132+(I810-2)*5/3*132,0))</f>
        <v>2024</v>
      </c>
      <c r="S810" s="15"/>
      <c r="T810" s="15"/>
      <c r="U810" s="15"/>
      <c r="V810" s="15"/>
      <c r="W810" s="15"/>
    </row>
    <row r="811" spans="1:23" x14ac:dyDescent="0.3">
      <c r="A811" s="7"/>
      <c r="B811" s="12">
        <v>756</v>
      </c>
      <c r="C811" s="83">
        <v>43125</v>
      </c>
      <c r="D811" s="89" t="s">
        <v>167</v>
      </c>
      <c r="E811" s="89" t="s">
        <v>287</v>
      </c>
      <c r="F811" s="130"/>
      <c r="G811" s="85">
        <v>5.5</v>
      </c>
      <c r="H811" s="86">
        <f t="shared" si="479"/>
        <v>0.5</v>
      </c>
      <c r="I811" s="85">
        <f t="shared" si="502"/>
        <v>5</v>
      </c>
      <c r="J811" s="87">
        <f t="shared" si="450"/>
        <v>0</v>
      </c>
      <c r="K811" s="86">
        <f t="shared" si="503"/>
        <v>0</v>
      </c>
      <c r="L811" s="88">
        <f t="shared" si="504"/>
        <v>0</v>
      </c>
      <c r="M811" s="86">
        <f t="shared" si="478"/>
        <v>0</v>
      </c>
      <c r="N811" s="86"/>
      <c r="O811" s="86"/>
      <c r="P811" s="86"/>
      <c r="Q811" s="86"/>
      <c r="R811" s="86"/>
      <c r="S811" s="15"/>
      <c r="T811" s="15"/>
      <c r="U811" s="15"/>
      <c r="V811" s="15"/>
      <c r="W811" s="15" t="s">
        <v>294</v>
      </c>
    </row>
    <row r="812" spans="1:23" x14ac:dyDescent="0.3">
      <c r="A812" s="7"/>
      <c r="B812" s="12">
        <v>757</v>
      </c>
      <c r="C812" s="83">
        <v>43126</v>
      </c>
      <c r="D812" s="205" t="s">
        <v>35</v>
      </c>
      <c r="E812" s="206"/>
      <c r="F812" s="130"/>
      <c r="G812" s="85"/>
      <c r="H812" s="85"/>
      <c r="I812" s="85"/>
      <c r="J812" s="87">
        <f t="shared" si="450"/>
        <v>0</v>
      </c>
      <c r="K812" s="86"/>
      <c r="L812" s="85"/>
      <c r="M812" s="86">
        <f t="shared" si="478"/>
        <v>0</v>
      </c>
      <c r="N812" s="86"/>
      <c r="O812" s="86"/>
      <c r="P812" s="86"/>
      <c r="Q812" s="86"/>
      <c r="R812" s="86"/>
      <c r="S812" s="15"/>
      <c r="T812" s="15"/>
      <c r="U812" s="15"/>
      <c r="V812" s="15"/>
      <c r="W812" s="15"/>
    </row>
    <row r="813" spans="1:23" x14ac:dyDescent="0.3">
      <c r="A813" s="7"/>
      <c r="B813" s="12">
        <v>758</v>
      </c>
      <c r="C813" s="83">
        <v>43127</v>
      </c>
      <c r="D813" s="89">
        <v>0.46120370370370373</v>
      </c>
      <c r="E813" s="89">
        <v>0.75694444444444453</v>
      </c>
      <c r="F813" s="130">
        <f t="shared" si="474"/>
        <v>0.2957407407407408</v>
      </c>
      <c r="G813" s="85">
        <v>7</v>
      </c>
      <c r="H813" s="86">
        <f t="shared" si="479"/>
        <v>0.5</v>
      </c>
      <c r="I813" s="85">
        <f t="shared" ref="I813:I878" si="505">IF((G813="？"),"?",(G813-H813))</f>
        <v>6.5</v>
      </c>
      <c r="J813" s="87">
        <f t="shared" si="450"/>
        <v>0</v>
      </c>
      <c r="K813" s="86">
        <f t="shared" ref="K813:K878" si="506">IF(2&lt;J813,2,J813)</f>
        <v>0</v>
      </c>
      <c r="L813" s="88">
        <f t="shared" ref="L813:L878" si="507">J813-K813</f>
        <v>0</v>
      </c>
      <c r="M813" s="86">
        <f t="shared" si="478"/>
        <v>0</v>
      </c>
      <c r="N813" s="86"/>
      <c r="O813" s="86"/>
      <c r="P813" s="86"/>
      <c r="Q813" s="86"/>
      <c r="R813" s="86"/>
      <c r="S813" s="15"/>
      <c r="T813" s="15"/>
      <c r="U813" s="15"/>
      <c r="V813" s="15"/>
      <c r="W813" s="15"/>
    </row>
    <row r="814" spans="1:23" x14ac:dyDescent="0.3">
      <c r="A814" s="7"/>
      <c r="B814" s="12">
        <v>759</v>
      </c>
      <c r="C814" s="83">
        <v>43128</v>
      </c>
      <c r="D814" s="89">
        <v>0.5003009259259259</v>
      </c>
      <c r="E814" s="89">
        <v>0.87922453703703696</v>
      </c>
      <c r="F814" s="130">
        <f t="shared" si="474"/>
        <v>0.37892361111111106</v>
      </c>
      <c r="G814" s="85">
        <v>9</v>
      </c>
      <c r="H814" s="86">
        <f t="shared" si="479"/>
        <v>1.5</v>
      </c>
      <c r="I814" s="85">
        <f t="shared" si="505"/>
        <v>7.5</v>
      </c>
      <c r="J814" s="87">
        <f t="shared" ref="J814:J879" si="508">IF(I814-10&lt;0,0,(I814-10))</f>
        <v>0</v>
      </c>
      <c r="K814" s="86">
        <f t="shared" si="506"/>
        <v>0</v>
      </c>
      <c r="L814" s="88">
        <f t="shared" si="507"/>
        <v>0</v>
      </c>
      <c r="M814" s="86">
        <f t="shared" si="478"/>
        <v>0</v>
      </c>
      <c r="N814" s="86"/>
      <c r="O814" s="86"/>
      <c r="P814" s="86"/>
      <c r="Q814" s="86"/>
      <c r="R814" s="86"/>
      <c r="S814" s="15"/>
      <c r="T814" s="15"/>
      <c r="U814" s="15"/>
      <c r="V814" s="15"/>
      <c r="W814" s="15"/>
    </row>
    <row r="815" spans="1:23" x14ac:dyDescent="0.3">
      <c r="A815" s="7"/>
      <c r="B815" s="12">
        <v>760</v>
      </c>
      <c r="C815" s="83">
        <v>43129</v>
      </c>
      <c r="D815" s="89" t="s">
        <v>117</v>
      </c>
      <c r="E815" s="89" t="s">
        <v>110</v>
      </c>
      <c r="F815" s="130"/>
      <c r="G815" s="85">
        <v>8</v>
      </c>
      <c r="H815" s="86">
        <f t="shared" si="479"/>
        <v>0.5</v>
      </c>
      <c r="I815" s="85">
        <f t="shared" si="505"/>
        <v>7.5</v>
      </c>
      <c r="J815" s="87">
        <f t="shared" si="508"/>
        <v>0</v>
      </c>
      <c r="K815" s="86">
        <f t="shared" si="506"/>
        <v>0</v>
      </c>
      <c r="L815" s="88">
        <f t="shared" si="507"/>
        <v>0</v>
      </c>
      <c r="M815" s="86">
        <f t="shared" si="478"/>
        <v>0</v>
      </c>
      <c r="N815" s="86"/>
      <c r="O815" s="86"/>
      <c r="P815" s="86"/>
      <c r="Q815" s="86"/>
      <c r="R815" s="86"/>
      <c r="S815" s="15"/>
      <c r="T815" s="15"/>
      <c r="U815" s="15"/>
      <c r="V815" s="15"/>
      <c r="W815" s="15" t="s">
        <v>109</v>
      </c>
    </row>
    <row r="816" spans="1:23" x14ac:dyDescent="0.3">
      <c r="A816" s="7"/>
      <c r="B816" s="12">
        <v>761</v>
      </c>
      <c r="C816" s="83">
        <v>43130</v>
      </c>
      <c r="D816" s="89" t="s">
        <v>117</v>
      </c>
      <c r="E816" s="89" t="s">
        <v>110</v>
      </c>
      <c r="F816" s="130"/>
      <c r="G816" s="85">
        <v>11</v>
      </c>
      <c r="H816" s="86">
        <f t="shared" si="479"/>
        <v>1.5</v>
      </c>
      <c r="I816" s="85">
        <f t="shared" si="505"/>
        <v>9.5</v>
      </c>
      <c r="J816" s="87">
        <f t="shared" si="508"/>
        <v>0</v>
      </c>
      <c r="K816" s="86">
        <f t="shared" si="506"/>
        <v>0</v>
      </c>
      <c r="L816" s="88">
        <f t="shared" si="507"/>
        <v>0</v>
      </c>
      <c r="M816" s="86">
        <f t="shared" si="478"/>
        <v>0</v>
      </c>
      <c r="N816" s="86"/>
      <c r="O816" s="86"/>
      <c r="P816" s="86"/>
      <c r="Q816" s="86"/>
      <c r="R816" s="86"/>
      <c r="S816" s="15"/>
      <c r="T816" s="15"/>
      <c r="U816" s="15"/>
      <c r="V816" s="15"/>
      <c r="W816" s="15" t="s">
        <v>109</v>
      </c>
    </row>
    <row r="817" spans="1:23" x14ac:dyDescent="0.3">
      <c r="A817" s="7"/>
      <c r="B817" s="12">
        <v>762</v>
      </c>
      <c r="C817" s="83">
        <v>43131</v>
      </c>
      <c r="D817" s="89">
        <v>0.47887731481481483</v>
      </c>
      <c r="E817" s="89">
        <v>0.83795138888888887</v>
      </c>
      <c r="F817" s="130">
        <f t="shared" si="474"/>
        <v>0.35907407407407405</v>
      </c>
      <c r="G817" s="85">
        <v>8.5</v>
      </c>
      <c r="H817" s="86">
        <f t="shared" si="479"/>
        <v>0.5</v>
      </c>
      <c r="I817" s="85">
        <f t="shared" si="505"/>
        <v>8</v>
      </c>
      <c r="J817" s="87">
        <f t="shared" si="508"/>
        <v>0</v>
      </c>
      <c r="K817" s="86">
        <f t="shared" si="506"/>
        <v>0</v>
      </c>
      <c r="L817" s="88">
        <f t="shared" si="507"/>
        <v>0</v>
      </c>
      <c r="M817" s="86">
        <f t="shared" si="478"/>
        <v>0</v>
      </c>
      <c r="N817" s="86"/>
      <c r="O817" s="86"/>
      <c r="P817" s="86"/>
      <c r="Q817" s="86"/>
      <c r="R817" s="86"/>
      <c r="S817" s="15"/>
      <c r="T817" s="15"/>
      <c r="U817" s="15"/>
      <c r="V817" s="15"/>
      <c r="W817" s="15"/>
    </row>
    <row r="818" spans="1:23" x14ac:dyDescent="0.3">
      <c r="A818" s="25" t="s">
        <v>14</v>
      </c>
      <c r="B818" s="12">
        <v>763</v>
      </c>
      <c r="C818" s="83">
        <v>43132</v>
      </c>
      <c r="D818" s="89">
        <v>0.50582175925925921</v>
      </c>
      <c r="E818" s="89">
        <v>0.82902777777777781</v>
      </c>
      <c r="F818" s="130">
        <f t="shared" si="474"/>
        <v>0.3232060185185186</v>
      </c>
      <c r="G818" s="85">
        <v>8</v>
      </c>
      <c r="H818" s="86">
        <f t="shared" si="479"/>
        <v>0.5</v>
      </c>
      <c r="I818" s="85">
        <f t="shared" si="505"/>
        <v>7.5</v>
      </c>
      <c r="J818" s="87">
        <f t="shared" si="508"/>
        <v>0</v>
      </c>
      <c r="K818" s="86">
        <f t="shared" si="506"/>
        <v>0</v>
      </c>
      <c r="L818" s="88">
        <f t="shared" si="507"/>
        <v>0</v>
      </c>
      <c r="M818" s="86">
        <f>IF(K818="?",0,ROUND(132*4/3*K818+132*5/3*L818,0))</f>
        <v>0</v>
      </c>
      <c r="N818" s="86"/>
      <c r="O818" s="86"/>
      <c r="P818" s="86"/>
      <c r="Q818" s="86"/>
      <c r="R818" s="86"/>
      <c r="S818" s="15"/>
      <c r="T818" s="15"/>
      <c r="U818" s="15"/>
      <c r="V818" s="15"/>
      <c r="W818" s="15"/>
    </row>
    <row r="819" spans="1:23" x14ac:dyDescent="0.3">
      <c r="A819" s="7" t="s">
        <v>168</v>
      </c>
      <c r="B819" s="12">
        <v>764</v>
      </c>
      <c r="C819" s="83">
        <v>43133</v>
      </c>
      <c r="D819" s="89">
        <v>0.49809027777777781</v>
      </c>
      <c r="E819" s="89">
        <v>0.84320601851851851</v>
      </c>
      <c r="F819" s="130">
        <f t="shared" si="474"/>
        <v>0.3451157407407407</v>
      </c>
      <c r="G819" s="85">
        <v>8.5</v>
      </c>
      <c r="H819" s="86">
        <f t="shared" si="479"/>
        <v>0.5</v>
      </c>
      <c r="I819" s="85">
        <f t="shared" si="505"/>
        <v>8</v>
      </c>
      <c r="J819" s="87">
        <f t="shared" si="508"/>
        <v>0</v>
      </c>
      <c r="K819" s="86">
        <f t="shared" si="506"/>
        <v>0</v>
      </c>
      <c r="L819" s="88">
        <f t="shared" si="507"/>
        <v>0</v>
      </c>
      <c r="M819" s="86">
        <f t="shared" ref="M819:M847" si="509">IF(K819="?",0,ROUND(132*4/3*K819+132*5/3*L819,0))</f>
        <v>0</v>
      </c>
      <c r="N819" s="86"/>
      <c r="O819" s="86"/>
      <c r="P819" s="86"/>
      <c r="Q819" s="86"/>
      <c r="R819" s="86"/>
      <c r="S819" s="15"/>
      <c r="T819" s="15"/>
      <c r="U819" s="15"/>
      <c r="V819" s="15"/>
      <c r="W819" s="15"/>
    </row>
    <row r="820" spans="1:23" x14ac:dyDescent="0.3">
      <c r="A820" s="7" t="s">
        <v>169</v>
      </c>
      <c r="B820" s="12">
        <v>765</v>
      </c>
      <c r="C820" s="83">
        <v>43134</v>
      </c>
      <c r="D820" s="89">
        <v>0.46692129629629631</v>
      </c>
      <c r="E820" s="89">
        <v>0.81533564814814818</v>
      </c>
      <c r="F820" s="130">
        <f t="shared" si="474"/>
        <v>0.34841435185185188</v>
      </c>
      <c r="G820" s="85">
        <v>8.5</v>
      </c>
      <c r="H820" s="86">
        <f t="shared" si="479"/>
        <v>0.5</v>
      </c>
      <c r="I820" s="85">
        <f t="shared" si="505"/>
        <v>8</v>
      </c>
      <c r="J820" s="87">
        <f t="shared" si="508"/>
        <v>0</v>
      </c>
      <c r="K820" s="86">
        <f t="shared" si="506"/>
        <v>0</v>
      </c>
      <c r="L820" s="88">
        <f t="shared" si="507"/>
        <v>0</v>
      </c>
      <c r="M820" s="86">
        <f t="shared" si="509"/>
        <v>0</v>
      </c>
      <c r="N820" s="86"/>
      <c r="O820" s="86"/>
      <c r="P820" s="86"/>
      <c r="Q820" s="86"/>
      <c r="R820" s="86"/>
      <c r="S820" s="15"/>
      <c r="T820" s="15"/>
      <c r="U820" s="15"/>
      <c r="V820" s="15"/>
      <c r="W820" s="15"/>
    </row>
    <row r="821" spans="1:23" x14ac:dyDescent="0.3">
      <c r="A821" s="7" t="s">
        <v>170</v>
      </c>
      <c r="B821" s="12">
        <v>766</v>
      </c>
      <c r="C821" s="83">
        <v>43135</v>
      </c>
      <c r="D821" s="89">
        <v>0.48719907407407409</v>
      </c>
      <c r="E821" s="89">
        <v>0.84636574074074078</v>
      </c>
      <c r="F821" s="130">
        <f t="shared" si="474"/>
        <v>0.35916666666666669</v>
      </c>
      <c r="G821" s="85">
        <v>8.5</v>
      </c>
      <c r="H821" s="86">
        <f t="shared" si="479"/>
        <v>0.5</v>
      </c>
      <c r="I821" s="85">
        <f t="shared" si="505"/>
        <v>8</v>
      </c>
      <c r="J821" s="87">
        <f t="shared" si="508"/>
        <v>0</v>
      </c>
      <c r="K821" s="86">
        <f t="shared" si="506"/>
        <v>0</v>
      </c>
      <c r="L821" s="88">
        <f t="shared" si="507"/>
        <v>0</v>
      </c>
      <c r="M821" s="86">
        <f t="shared" si="509"/>
        <v>0</v>
      </c>
      <c r="N821" s="86"/>
      <c r="O821" s="86"/>
      <c r="P821" s="86"/>
      <c r="Q821" s="86"/>
      <c r="R821" s="86"/>
      <c r="S821" s="15"/>
      <c r="T821" s="15"/>
      <c r="U821" s="15"/>
      <c r="V821" s="15"/>
      <c r="W821" s="15"/>
    </row>
    <row r="822" spans="1:23" x14ac:dyDescent="0.3">
      <c r="A822" s="7" t="s">
        <v>134</v>
      </c>
      <c r="B822" s="12">
        <v>767</v>
      </c>
      <c r="C822" s="83">
        <v>43136</v>
      </c>
      <c r="D822" s="205" t="s">
        <v>35</v>
      </c>
      <c r="E822" s="206"/>
      <c r="F822" s="130"/>
      <c r="G822" s="85"/>
      <c r="H822" s="86"/>
      <c r="I822" s="85"/>
      <c r="J822" s="87">
        <f t="shared" si="508"/>
        <v>0</v>
      </c>
      <c r="K822" s="86"/>
      <c r="L822" s="88"/>
      <c r="M822" s="86">
        <f t="shared" si="509"/>
        <v>0</v>
      </c>
      <c r="N822" s="86"/>
      <c r="O822" s="86"/>
      <c r="P822" s="86"/>
      <c r="Q822" s="86"/>
      <c r="R822" s="86"/>
      <c r="S822" s="15"/>
      <c r="T822" s="15"/>
      <c r="U822" s="15"/>
      <c r="V822" s="15"/>
      <c r="W822" s="15"/>
    </row>
    <row r="823" spans="1:23" x14ac:dyDescent="0.3">
      <c r="A823" s="7" t="s">
        <v>171</v>
      </c>
      <c r="B823" s="12">
        <v>768</v>
      </c>
      <c r="C823" s="83">
        <v>43137</v>
      </c>
      <c r="D823" s="205" t="s">
        <v>35</v>
      </c>
      <c r="E823" s="206"/>
      <c r="F823" s="130"/>
      <c r="G823" s="85"/>
      <c r="H823" s="86"/>
      <c r="I823" s="85"/>
      <c r="J823" s="87">
        <f t="shared" si="508"/>
        <v>0</v>
      </c>
      <c r="K823" s="86"/>
      <c r="L823" s="88"/>
      <c r="M823" s="86">
        <f t="shared" si="509"/>
        <v>0</v>
      </c>
      <c r="N823" s="86"/>
      <c r="O823" s="86"/>
      <c r="P823" s="86"/>
      <c r="Q823" s="86"/>
      <c r="R823" s="86"/>
      <c r="S823" s="15"/>
      <c r="T823" s="15"/>
      <c r="U823" s="15"/>
      <c r="V823" s="15"/>
      <c r="W823" s="15"/>
    </row>
    <row r="824" spans="1:23" x14ac:dyDescent="0.3">
      <c r="A824" s="7"/>
      <c r="B824" s="12">
        <v>769</v>
      </c>
      <c r="C824" s="83">
        <v>43138</v>
      </c>
      <c r="D824" s="89" t="s">
        <v>84</v>
      </c>
      <c r="E824" s="89">
        <v>0.84023148148148152</v>
      </c>
      <c r="F824" s="130"/>
      <c r="G824" s="85">
        <v>8</v>
      </c>
      <c r="H824" s="86">
        <f t="shared" si="479"/>
        <v>0.5</v>
      </c>
      <c r="I824" s="85">
        <f t="shared" si="505"/>
        <v>7.5</v>
      </c>
      <c r="J824" s="87">
        <f t="shared" si="508"/>
        <v>0</v>
      </c>
      <c r="K824" s="86">
        <f t="shared" si="506"/>
        <v>0</v>
      </c>
      <c r="L824" s="88">
        <f t="shared" si="507"/>
        <v>0</v>
      </c>
      <c r="M824" s="86">
        <f t="shared" si="509"/>
        <v>0</v>
      </c>
      <c r="N824" s="86"/>
      <c r="O824" s="86"/>
      <c r="P824" s="86"/>
      <c r="Q824" s="86"/>
      <c r="R824" s="86"/>
      <c r="S824" s="15"/>
      <c r="T824" s="15"/>
      <c r="U824" s="15"/>
      <c r="V824" s="15"/>
      <c r="W824" s="15"/>
    </row>
    <row r="825" spans="1:23" x14ac:dyDescent="0.3">
      <c r="A825" s="7"/>
      <c r="B825" s="12">
        <v>770</v>
      </c>
      <c r="C825" s="83">
        <v>43139</v>
      </c>
      <c r="D825" s="205" t="s">
        <v>35</v>
      </c>
      <c r="E825" s="206"/>
      <c r="F825" s="130"/>
      <c r="G825" s="85"/>
      <c r="H825" s="86"/>
      <c r="I825" s="85"/>
      <c r="J825" s="87">
        <f t="shared" si="508"/>
        <v>0</v>
      </c>
      <c r="K825" s="86"/>
      <c r="L825" s="88"/>
      <c r="M825" s="86">
        <f t="shared" si="509"/>
        <v>0</v>
      </c>
      <c r="N825" s="86"/>
      <c r="O825" s="86"/>
      <c r="P825" s="86"/>
      <c r="Q825" s="86"/>
      <c r="R825" s="86"/>
      <c r="S825" s="15"/>
      <c r="T825" s="15"/>
      <c r="U825" s="15"/>
      <c r="V825" s="15"/>
      <c r="W825" s="15"/>
    </row>
    <row r="826" spans="1:23" x14ac:dyDescent="0.3">
      <c r="A826" s="7"/>
      <c r="B826" s="12"/>
      <c r="C826" s="82" t="s">
        <v>328</v>
      </c>
      <c r="D826" s="18"/>
      <c r="E826" s="18"/>
      <c r="F826" s="19"/>
      <c r="G826" s="20">
        <f t="shared" ref="G826:V826" si="510">SUM(G798:G825)</f>
        <v>184.5</v>
      </c>
      <c r="H826" s="20">
        <f t="shared" si="510"/>
        <v>18.5</v>
      </c>
      <c r="I826" s="20">
        <f t="shared" si="510"/>
        <v>166</v>
      </c>
      <c r="J826" s="20">
        <f t="shared" si="510"/>
        <v>2.5</v>
      </c>
      <c r="K826" s="20">
        <f t="shared" si="510"/>
        <v>2.5</v>
      </c>
      <c r="L826" s="20">
        <f t="shared" si="510"/>
        <v>0</v>
      </c>
      <c r="M826" s="20">
        <f t="shared" si="510"/>
        <v>440</v>
      </c>
      <c r="N826" s="20"/>
      <c r="O826" s="20"/>
      <c r="P826" s="20"/>
      <c r="Q826" s="20">
        <v>2</v>
      </c>
      <c r="R826" s="20">
        <f t="shared" si="510"/>
        <v>4048</v>
      </c>
      <c r="S826" s="20">
        <v>1</v>
      </c>
      <c r="T826" s="20">
        <f t="shared" si="510"/>
        <v>1147</v>
      </c>
      <c r="U826" s="20">
        <f t="shared" si="510"/>
        <v>0</v>
      </c>
      <c r="V826" s="20">
        <f t="shared" si="510"/>
        <v>0</v>
      </c>
      <c r="W826" s="159" t="s">
        <v>302</v>
      </c>
    </row>
    <row r="827" spans="1:23" ht="32.4" x14ac:dyDescent="0.3">
      <c r="A827" s="7"/>
      <c r="B827" s="74"/>
      <c r="C827" s="110" t="s">
        <v>430</v>
      </c>
      <c r="D827" s="23"/>
      <c r="E827" s="24"/>
      <c r="F827" s="73"/>
      <c r="G827" s="20">
        <f>G826-G809-G799-G810</f>
        <v>153.5</v>
      </c>
      <c r="H827" s="20">
        <f t="shared" ref="H827:M827" si="511">H826-H809-H799-H810</f>
        <v>14</v>
      </c>
      <c r="I827" s="20">
        <f t="shared" si="511"/>
        <v>139.5</v>
      </c>
      <c r="J827" s="20">
        <f t="shared" si="511"/>
        <v>0</v>
      </c>
      <c r="K827" s="20">
        <f t="shared" si="511"/>
        <v>0</v>
      </c>
      <c r="L827" s="20">
        <f t="shared" si="511"/>
        <v>0</v>
      </c>
      <c r="M827" s="20">
        <f t="shared" si="511"/>
        <v>0</v>
      </c>
      <c r="N827" s="20"/>
      <c r="O827" s="20"/>
      <c r="P827" s="20"/>
      <c r="Q827" s="20">
        <f t="shared" ref="Q827" si="512">Q826</f>
        <v>2</v>
      </c>
      <c r="R827" s="20">
        <f t="shared" ref="R827" si="513">R826</f>
        <v>4048</v>
      </c>
      <c r="S827" s="20">
        <f t="shared" ref="S827" si="514">S826</f>
        <v>1</v>
      </c>
      <c r="T827" s="20">
        <f t="shared" ref="T827" si="515">T826</f>
        <v>1147</v>
      </c>
      <c r="U827" s="20">
        <f t="shared" ref="U827" si="516">U826</f>
        <v>0</v>
      </c>
      <c r="V827" s="20">
        <f t="shared" ref="V827" si="517">V826</f>
        <v>0</v>
      </c>
      <c r="W827" s="20"/>
    </row>
    <row r="828" spans="1:23" x14ac:dyDescent="0.3">
      <c r="A828" s="7"/>
      <c r="B828" s="12">
        <v>771</v>
      </c>
      <c r="C828" s="28">
        <v>43140</v>
      </c>
      <c r="D828" s="29">
        <v>0.49789351851851849</v>
      </c>
      <c r="E828" s="29">
        <v>0.82307870370370362</v>
      </c>
      <c r="F828" s="64">
        <f t="shared" si="474"/>
        <v>0.32518518518518513</v>
      </c>
      <c r="G828" s="15">
        <v>8</v>
      </c>
      <c r="H828" s="37">
        <f t="shared" si="479"/>
        <v>0.5</v>
      </c>
      <c r="I828" s="15">
        <f t="shared" si="505"/>
        <v>7.5</v>
      </c>
      <c r="J828" s="109">
        <f t="shared" si="508"/>
        <v>0</v>
      </c>
      <c r="K828" s="37">
        <f t="shared" si="506"/>
        <v>0</v>
      </c>
      <c r="L828" s="16">
        <f t="shared" si="507"/>
        <v>0</v>
      </c>
      <c r="M828" s="37">
        <f t="shared" si="509"/>
        <v>0</v>
      </c>
      <c r="N828" s="37"/>
      <c r="O828" s="37"/>
      <c r="P828" s="37"/>
      <c r="Q828" s="37"/>
      <c r="R828" s="37"/>
      <c r="S828" s="15"/>
      <c r="T828" s="15"/>
      <c r="U828" s="15"/>
      <c r="V828" s="15"/>
      <c r="W828" s="15"/>
    </row>
    <row r="829" spans="1:23" x14ac:dyDescent="0.3">
      <c r="A829" s="7"/>
      <c r="B829" s="12">
        <v>772</v>
      </c>
      <c r="C829" s="28">
        <v>43141</v>
      </c>
      <c r="D829" s="29" t="s">
        <v>84</v>
      </c>
      <c r="E829" s="29">
        <v>0.84070601851851856</v>
      </c>
      <c r="F829" s="64"/>
      <c r="G829" s="15">
        <v>8</v>
      </c>
      <c r="H829" s="37">
        <f t="shared" si="479"/>
        <v>0.5</v>
      </c>
      <c r="I829" s="15">
        <f t="shared" si="505"/>
        <v>7.5</v>
      </c>
      <c r="J829" s="109">
        <f t="shared" si="508"/>
        <v>0</v>
      </c>
      <c r="K829" s="37">
        <f t="shared" si="506"/>
        <v>0</v>
      </c>
      <c r="L829" s="16">
        <f t="shared" si="507"/>
        <v>0</v>
      </c>
      <c r="M829" s="37">
        <f t="shared" si="509"/>
        <v>0</v>
      </c>
      <c r="N829" s="37"/>
      <c r="O829" s="37"/>
      <c r="P829" s="37"/>
      <c r="Q829" s="37"/>
      <c r="R829" s="37"/>
      <c r="S829" s="15"/>
      <c r="T829" s="15"/>
      <c r="U829" s="15"/>
      <c r="V829" s="15"/>
      <c r="W829" s="15"/>
    </row>
    <row r="830" spans="1:23" x14ac:dyDescent="0.3">
      <c r="A830" s="7"/>
      <c r="B830" s="12">
        <v>773</v>
      </c>
      <c r="C830" s="28">
        <v>43142</v>
      </c>
      <c r="D830" s="196" t="s">
        <v>83</v>
      </c>
      <c r="E830" s="197"/>
      <c r="F830" s="64"/>
      <c r="G830" s="15"/>
      <c r="H830" s="37"/>
      <c r="I830" s="15"/>
      <c r="J830" s="109">
        <f t="shared" si="508"/>
        <v>0</v>
      </c>
      <c r="K830" s="37"/>
      <c r="L830" s="16"/>
      <c r="M830" s="37">
        <f t="shared" si="509"/>
        <v>0</v>
      </c>
      <c r="N830" s="37"/>
      <c r="O830" s="37"/>
      <c r="P830" s="37"/>
      <c r="Q830" s="37"/>
      <c r="R830" s="37"/>
      <c r="S830" s="15"/>
      <c r="T830" s="15"/>
      <c r="U830" s="15"/>
      <c r="V830" s="15"/>
      <c r="W830" s="15"/>
    </row>
    <row r="831" spans="1:23" x14ac:dyDescent="0.3">
      <c r="A831" s="7"/>
      <c r="B831" s="12">
        <v>774</v>
      </c>
      <c r="C831" s="28">
        <v>43143</v>
      </c>
      <c r="D831" s="196" t="s">
        <v>83</v>
      </c>
      <c r="E831" s="197"/>
      <c r="F831" s="64"/>
      <c r="G831" s="15"/>
      <c r="H831" s="37"/>
      <c r="I831" s="15"/>
      <c r="J831" s="109">
        <f t="shared" si="508"/>
        <v>0</v>
      </c>
      <c r="K831" s="37"/>
      <c r="L831" s="16"/>
      <c r="M831" s="37">
        <f t="shared" si="509"/>
        <v>0</v>
      </c>
      <c r="N831" s="37"/>
      <c r="O831" s="37"/>
      <c r="P831" s="37"/>
      <c r="Q831" s="37"/>
      <c r="R831" s="37"/>
      <c r="S831" s="15"/>
      <c r="T831" s="15"/>
      <c r="U831" s="15"/>
      <c r="V831" s="15"/>
      <c r="W831" s="15"/>
    </row>
    <row r="832" spans="1:23" x14ac:dyDescent="0.3">
      <c r="A832" s="7"/>
      <c r="B832" s="12">
        <v>775</v>
      </c>
      <c r="C832" s="28">
        <v>43144</v>
      </c>
      <c r="D832" s="196" t="s">
        <v>83</v>
      </c>
      <c r="E832" s="197"/>
      <c r="F832" s="64"/>
      <c r="G832" s="15"/>
      <c r="H832" s="37"/>
      <c r="I832" s="15"/>
      <c r="J832" s="109">
        <f t="shared" si="508"/>
        <v>0</v>
      </c>
      <c r="K832" s="37"/>
      <c r="L832" s="16"/>
      <c r="M832" s="37">
        <f t="shared" si="509"/>
        <v>0</v>
      </c>
      <c r="N832" s="37"/>
      <c r="O832" s="37"/>
      <c r="P832" s="37"/>
      <c r="Q832" s="37"/>
      <c r="R832" s="37"/>
      <c r="S832" s="15"/>
      <c r="T832" s="15"/>
      <c r="U832" s="15"/>
      <c r="V832" s="15"/>
      <c r="W832" s="15"/>
    </row>
    <row r="833" spans="1:23" x14ac:dyDescent="0.3">
      <c r="A833" s="7"/>
      <c r="B833" s="12">
        <v>776</v>
      </c>
      <c r="C833" s="28">
        <v>43145</v>
      </c>
      <c r="D833" s="196" t="s">
        <v>83</v>
      </c>
      <c r="E833" s="197"/>
      <c r="F833" s="64"/>
      <c r="G833" s="15"/>
      <c r="H833" s="37"/>
      <c r="I833" s="15"/>
      <c r="J833" s="109">
        <f t="shared" si="508"/>
        <v>0</v>
      </c>
      <c r="K833" s="37"/>
      <c r="L833" s="16"/>
      <c r="M833" s="37">
        <f t="shared" si="509"/>
        <v>0</v>
      </c>
      <c r="N833" s="37"/>
      <c r="O833" s="37"/>
      <c r="P833" s="37"/>
      <c r="Q833" s="37"/>
      <c r="R833" s="37"/>
      <c r="S833" s="15"/>
      <c r="T833" s="15"/>
      <c r="U833" s="15"/>
      <c r="V833" s="15"/>
      <c r="W833" s="15"/>
    </row>
    <row r="834" spans="1:23" x14ac:dyDescent="0.3">
      <c r="A834" s="7"/>
      <c r="B834" s="12">
        <v>777</v>
      </c>
      <c r="C834" s="26">
        <v>43146</v>
      </c>
      <c r="D834" s="196" t="s">
        <v>83</v>
      </c>
      <c r="E834" s="197"/>
      <c r="F834" s="64"/>
      <c r="G834" s="15"/>
      <c r="H834" s="37"/>
      <c r="I834" s="15"/>
      <c r="J834" s="109">
        <f t="shared" si="508"/>
        <v>0</v>
      </c>
      <c r="K834" s="37"/>
      <c r="L834" s="16"/>
      <c r="M834" s="37">
        <f t="shared" si="509"/>
        <v>0</v>
      </c>
      <c r="N834" s="37"/>
      <c r="O834" s="37"/>
      <c r="P834" s="37"/>
      <c r="Q834" s="37"/>
      <c r="R834" s="37"/>
      <c r="S834" s="15"/>
      <c r="T834" s="15"/>
      <c r="U834" s="15"/>
      <c r="V834" s="15"/>
      <c r="W834" s="15" t="s">
        <v>404</v>
      </c>
    </row>
    <row r="835" spans="1:23" x14ac:dyDescent="0.3">
      <c r="A835" s="7"/>
      <c r="B835" s="12">
        <v>778</v>
      </c>
      <c r="C835" s="26">
        <v>43147</v>
      </c>
      <c r="D835" s="196" t="s">
        <v>83</v>
      </c>
      <c r="E835" s="197"/>
      <c r="F835" s="64"/>
      <c r="G835" s="15"/>
      <c r="H835" s="37"/>
      <c r="I835" s="15"/>
      <c r="J835" s="109">
        <f t="shared" si="508"/>
        <v>0</v>
      </c>
      <c r="K835" s="37"/>
      <c r="L835" s="16"/>
      <c r="M835" s="37">
        <f t="shared" si="509"/>
        <v>0</v>
      </c>
      <c r="N835" s="37"/>
      <c r="O835" s="37"/>
      <c r="P835" s="37"/>
      <c r="Q835" s="37"/>
      <c r="R835" s="37"/>
      <c r="S835" s="15"/>
      <c r="T835" s="15"/>
      <c r="U835" s="15"/>
      <c r="V835" s="51"/>
      <c r="W835" s="15" t="s">
        <v>405</v>
      </c>
    </row>
    <row r="836" spans="1:23" x14ac:dyDescent="0.3">
      <c r="A836" s="7"/>
      <c r="B836" s="12">
        <v>779</v>
      </c>
      <c r="C836" s="26">
        <v>43148</v>
      </c>
      <c r="D836" s="196" t="s">
        <v>83</v>
      </c>
      <c r="E836" s="197"/>
      <c r="F836" s="64"/>
      <c r="G836" s="15"/>
      <c r="H836" s="37"/>
      <c r="I836" s="15"/>
      <c r="J836" s="109">
        <f t="shared" si="508"/>
        <v>0</v>
      </c>
      <c r="K836" s="37"/>
      <c r="L836" s="16"/>
      <c r="M836" s="37">
        <f t="shared" si="509"/>
        <v>0</v>
      </c>
      <c r="N836" s="37"/>
      <c r="O836" s="37"/>
      <c r="P836" s="37"/>
      <c r="Q836" s="37"/>
      <c r="R836" s="37"/>
      <c r="S836" s="15"/>
      <c r="T836" s="15"/>
      <c r="U836" s="15"/>
      <c r="V836" s="51"/>
      <c r="W836" s="15" t="s">
        <v>406</v>
      </c>
    </row>
    <row r="837" spans="1:23" x14ac:dyDescent="0.3">
      <c r="A837" s="7"/>
      <c r="B837" s="12">
        <v>780</v>
      </c>
      <c r="C837" s="26">
        <v>43149</v>
      </c>
      <c r="D837" s="29">
        <v>0.46755787037037039</v>
      </c>
      <c r="E837" s="29">
        <v>0.84467592592592589</v>
      </c>
      <c r="F837" s="64">
        <f t="shared" si="474"/>
        <v>0.3771180555555555</v>
      </c>
      <c r="G837" s="15">
        <v>9</v>
      </c>
      <c r="H837" s="37">
        <f t="shared" si="479"/>
        <v>1.5</v>
      </c>
      <c r="I837" s="15">
        <f t="shared" si="505"/>
        <v>7.5</v>
      </c>
      <c r="J837" s="109">
        <f t="shared" si="508"/>
        <v>0</v>
      </c>
      <c r="K837" s="37">
        <f t="shared" si="506"/>
        <v>0</v>
      </c>
      <c r="L837" s="16">
        <f t="shared" si="507"/>
        <v>0</v>
      </c>
      <c r="M837" s="37">
        <f t="shared" si="509"/>
        <v>0</v>
      </c>
      <c r="N837" s="37"/>
      <c r="O837" s="37"/>
      <c r="P837" s="37"/>
      <c r="Q837" s="37"/>
      <c r="R837" s="37"/>
      <c r="S837" s="15"/>
      <c r="T837" s="15"/>
      <c r="U837" s="15"/>
      <c r="V837" s="51"/>
      <c r="W837" s="15" t="s">
        <v>407</v>
      </c>
    </row>
    <row r="838" spans="1:23" x14ac:dyDescent="0.3">
      <c r="A838" s="7"/>
      <c r="B838" s="12">
        <v>781</v>
      </c>
      <c r="C838" s="28">
        <v>43150</v>
      </c>
      <c r="D838" s="29">
        <v>0.50203703703703706</v>
      </c>
      <c r="E838" s="29" t="s">
        <v>84</v>
      </c>
      <c r="F838" s="64"/>
      <c r="G838" s="15">
        <v>10</v>
      </c>
      <c r="H838" s="37">
        <f t="shared" si="479"/>
        <v>1.5</v>
      </c>
      <c r="I838" s="15">
        <f t="shared" si="505"/>
        <v>8.5</v>
      </c>
      <c r="J838" s="109">
        <f t="shared" si="508"/>
        <v>0</v>
      </c>
      <c r="K838" s="37">
        <f t="shared" si="506"/>
        <v>0</v>
      </c>
      <c r="L838" s="16">
        <f t="shared" si="507"/>
        <v>0</v>
      </c>
      <c r="M838" s="37">
        <f t="shared" si="509"/>
        <v>0</v>
      </c>
      <c r="N838" s="37"/>
      <c r="O838" s="37"/>
      <c r="P838" s="37"/>
      <c r="Q838" s="37"/>
      <c r="R838" s="37"/>
      <c r="S838" s="15"/>
      <c r="T838" s="15"/>
      <c r="U838" s="15"/>
      <c r="V838" s="15"/>
      <c r="W838" s="15"/>
    </row>
    <row r="839" spans="1:23" x14ac:dyDescent="0.3">
      <c r="A839" s="7"/>
      <c r="B839" s="12">
        <v>782</v>
      </c>
      <c r="C839" s="28">
        <v>43151</v>
      </c>
      <c r="D839" s="29">
        <v>0.45780092592592592</v>
      </c>
      <c r="E839" s="29">
        <v>0.9025347222222222</v>
      </c>
      <c r="F839" s="64">
        <f t="shared" si="474"/>
        <v>0.44473379629629628</v>
      </c>
      <c r="G839" s="15">
        <v>10.5</v>
      </c>
      <c r="H839" s="37">
        <f t="shared" si="479"/>
        <v>1.5</v>
      </c>
      <c r="I839" s="15">
        <f t="shared" si="505"/>
        <v>9</v>
      </c>
      <c r="J839" s="109">
        <f t="shared" si="508"/>
        <v>0</v>
      </c>
      <c r="K839" s="37">
        <f t="shared" si="506"/>
        <v>0</v>
      </c>
      <c r="L839" s="16">
        <f t="shared" si="507"/>
        <v>0</v>
      </c>
      <c r="M839" s="37">
        <f t="shared" si="509"/>
        <v>0</v>
      </c>
      <c r="N839" s="37"/>
      <c r="O839" s="37"/>
      <c r="P839" s="37"/>
      <c r="Q839" s="37"/>
      <c r="R839" s="37"/>
      <c r="S839" s="15"/>
      <c r="T839" s="15"/>
      <c r="U839" s="15"/>
      <c r="V839" s="15"/>
      <c r="W839" s="15"/>
    </row>
    <row r="840" spans="1:23" x14ac:dyDescent="0.3">
      <c r="A840" s="7"/>
      <c r="B840" s="12">
        <v>783</v>
      </c>
      <c r="C840" s="28">
        <v>43152</v>
      </c>
      <c r="D840" s="29">
        <v>0.4581944444444444</v>
      </c>
      <c r="E840" s="29">
        <v>0.89987268518518526</v>
      </c>
      <c r="F840" s="64">
        <f t="shared" si="474"/>
        <v>0.44167824074074086</v>
      </c>
      <c r="G840" s="15">
        <v>10.5</v>
      </c>
      <c r="H840" s="37">
        <f t="shared" si="479"/>
        <v>1.5</v>
      </c>
      <c r="I840" s="15">
        <f t="shared" si="505"/>
        <v>9</v>
      </c>
      <c r="J840" s="109">
        <f>IF(I840-10&lt;0,0,(I840-10))</f>
        <v>0</v>
      </c>
      <c r="K840" s="37">
        <f t="shared" si="506"/>
        <v>0</v>
      </c>
      <c r="L840" s="16">
        <f t="shared" si="507"/>
        <v>0</v>
      </c>
      <c r="M840" s="37">
        <f t="shared" si="509"/>
        <v>0</v>
      </c>
      <c r="N840" s="37"/>
      <c r="O840" s="37"/>
      <c r="P840" s="37"/>
      <c r="Q840" s="37"/>
      <c r="R840" s="37"/>
      <c r="S840" s="15"/>
      <c r="T840" s="15"/>
      <c r="U840" s="15"/>
      <c r="V840" s="15"/>
      <c r="W840" s="15"/>
    </row>
    <row r="841" spans="1:23" x14ac:dyDescent="0.3">
      <c r="A841" s="7"/>
      <c r="B841" s="12">
        <v>784</v>
      </c>
      <c r="C841" s="28">
        <v>43153</v>
      </c>
      <c r="D841" s="38" t="s">
        <v>117</v>
      </c>
      <c r="E841" s="38" t="s">
        <v>110</v>
      </c>
      <c r="F841" s="64"/>
      <c r="G841" s="15">
        <v>8</v>
      </c>
      <c r="H841" s="37">
        <f t="shared" si="479"/>
        <v>0.5</v>
      </c>
      <c r="I841" s="15">
        <f t="shared" si="505"/>
        <v>7.5</v>
      </c>
      <c r="J841" s="109">
        <f t="shared" si="508"/>
        <v>0</v>
      </c>
      <c r="K841" s="37">
        <f t="shared" si="506"/>
        <v>0</v>
      </c>
      <c r="L841" s="16">
        <f t="shared" si="507"/>
        <v>0</v>
      </c>
      <c r="M841" s="37">
        <f t="shared" si="509"/>
        <v>0</v>
      </c>
      <c r="N841" s="37"/>
      <c r="O841" s="37"/>
      <c r="P841" s="37"/>
      <c r="Q841" s="37"/>
      <c r="R841" s="37"/>
      <c r="S841" s="15"/>
      <c r="T841" s="15"/>
      <c r="U841" s="15"/>
      <c r="V841" s="15"/>
      <c r="W841" s="15" t="s">
        <v>109</v>
      </c>
    </row>
    <row r="842" spans="1:23" x14ac:dyDescent="0.3">
      <c r="A842" s="7"/>
      <c r="B842" s="12">
        <v>785</v>
      </c>
      <c r="C842" s="28">
        <v>43154</v>
      </c>
      <c r="D842" s="38" t="s">
        <v>117</v>
      </c>
      <c r="E842" s="38" t="s">
        <v>110</v>
      </c>
      <c r="F842" s="64"/>
      <c r="G842" s="15">
        <v>11</v>
      </c>
      <c r="H842" s="37">
        <f t="shared" si="479"/>
        <v>1.5</v>
      </c>
      <c r="I842" s="15">
        <f t="shared" si="505"/>
        <v>9.5</v>
      </c>
      <c r="J842" s="109">
        <f t="shared" si="508"/>
        <v>0</v>
      </c>
      <c r="K842" s="37">
        <f t="shared" si="506"/>
        <v>0</v>
      </c>
      <c r="L842" s="16">
        <f t="shared" si="507"/>
        <v>0</v>
      </c>
      <c r="M842" s="37">
        <f t="shared" si="509"/>
        <v>0</v>
      </c>
      <c r="N842" s="37"/>
      <c r="O842" s="37"/>
      <c r="P842" s="37"/>
      <c r="Q842" s="37"/>
      <c r="R842" s="37"/>
      <c r="S842" s="15"/>
      <c r="T842" s="15"/>
      <c r="U842" s="15"/>
      <c r="V842" s="15"/>
      <c r="W842" s="15" t="s">
        <v>109</v>
      </c>
    </row>
    <row r="843" spans="1:23" x14ac:dyDescent="0.3">
      <c r="A843" s="7"/>
      <c r="B843" s="12">
        <v>786</v>
      </c>
      <c r="C843" s="28">
        <v>43155</v>
      </c>
      <c r="D843" s="29">
        <v>0.50549768518518523</v>
      </c>
      <c r="E843" s="29">
        <v>0.80031249999999998</v>
      </c>
      <c r="F843" s="64">
        <f t="shared" si="474"/>
        <v>0.29481481481481475</v>
      </c>
      <c r="G843" s="15">
        <v>7</v>
      </c>
      <c r="H843" s="37">
        <f t="shared" si="479"/>
        <v>0.5</v>
      </c>
      <c r="I843" s="15">
        <f t="shared" si="505"/>
        <v>6.5</v>
      </c>
      <c r="J843" s="109">
        <f t="shared" si="508"/>
        <v>0</v>
      </c>
      <c r="K843" s="37">
        <f t="shared" si="506"/>
        <v>0</v>
      </c>
      <c r="L843" s="16">
        <f t="shared" si="507"/>
        <v>0</v>
      </c>
      <c r="M843" s="37">
        <f t="shared" si="509"/>
        <v>0</v>
      </c>
      <c r="N843" s="37"/>
      <c r="O843" s="37"/>
      <c r="P843" s="37"/>
      <c r="Q843" s="37"/>
      <c r="R843" s="37"/>
      <c r="S843" s="15"/>
      <c r="T843" s="15"/>
      <c r="U843" s="15"/>
      <c r="V843" s="15"/>
      <c r="W843" s="15"/>
    </row>
    <row r="844" spans="1:23" x14ac:dyDescent="0.3">
      <c r="A844" s="7"/>
      <c r="B844" s="12">
        <v>787</v>
      </c>
      <c r="C844" s="28">
        <v>43156</v>
      </c>
      <c r="D844" s="29">
        <v>0.46244212962962966</v>
      </c>
      <c r="E844" s="29">
        <v>0.87571759259259263</v>
      </c>
      <c r="F844" s="64">
        <f t="shared" si="474"/>
        <v>0.41327546296296297</v>
      </c>
      <c r="G844" s="15">
        <v>10</v>
      </c>
      <c r="H844" s="37">
        <f t="shared" si="479"/>
        <v>1.5</v>
      </c>
      <c r="I844" s="15">
        <f t="shared" si="505"/>
        <v>8.5</v>
      </c>
      <c r="J844" s="109">
        <f t="shared" si="508"/>
        <v>0</v>
      </c>
      <c r="K844" s="37">
        <f t="shared" si="506"/>
        <v>0</v>
      </c>
      <c r="L844" s="16">
        <f t="shared" si="507"/>
        <v>0</v>
      </c>
      <c r="M844" s="37">
        <f t="shared" si="509"/>
        <v>0</v>
      </c>
      <c r="N844" s="37"/>
      <c r="O844" s="37"/>
      <c r="P844" s="37"/>
      <c r="Q844" s="37"/>
      <c r="R844" s="37"/>
      <c r="S844" s="15"/>
      <c r="T844" s="15"/>
      <c r="U844" s="15"/>
      <c r="V844" s="15"/>
      <c r="W844" s="15"/>
    </row>
    <row r="845" spans="1:23" x14ac:dyDescent="0.3">
      <c r="A845" s="7"/>
      <c r="B845" s="12">
        <v>788</v>
      </c>
      <c r="C845" s="28">
        <v>43157</v>
      </c>
      <c r="D845" s="29">
        <v>0.45584490740740741</v>
      </c>
      <c r="E845" s="29">
        <v>0.89736111111111105</v>
      </c>
      <c r="F845" s="64">
        <f t="shared" si="474"/>
        <v>0.44151620370370365</v>
      </c>
      <c r="G845" s="15">
        <v>10.5</v>
      </c>
      <c r="H845" s="37">
        <f t="shared" si="479"/>
        <v>1.5</v>
      </c>
      <c r="I845" s="15">
        <f t="shared" si="505"/>
        <v>9</v>
      </c>
      <c r="J845" s="109">
        <f t="shared" si="508"/>
        <v>0</v>
      </c>
      <c r="K845" s="37">
        <f t="shared" si="506"/>
        <v>0</v>
      </c>
      <c r="L845" s="16">
        <f t="shared" si="507"/>
        <v>0</v>
      </c>
      <c r="M845" s="37">
        <f t="shared" si="509"/>
        <v>0</v>
      </c>
      <c r="N845" s="37"/>
      <c r="O845" s="37"/>
      <c r="P845" s="37"/>
      <c r="Q845" s="37"/>
      <c r="R845" s="37"/>
      <c r="S845" s="15"/>
      <c r="T845" s="15"/>
      <c r="U845" s="15"/>
      <c r="V845" s="15"/>
      <c r="W845" s="15"/>
    </row>
    <row r="846" spans="1:23" ht="32.4" x14ac:dyDescent="0.3">
      <c r="A846" s="7"/>
      <c r="B846" s="12">
        <v>789</v>
      </c>
      <c r="C846" s="28">
        <v>43158</v>
      </c>
      <c r="D846" s="29" t="s">
        <v>103</v>
      </c>
      <c r="E846" s="29" t="s">
        <v>84</v>
      </c>
      <c r="F846" s="64"/>
      <c r="G846" s="15">
        <v>9</v>
      </c>
      <c r="H846" s="37">
        <f t="shared" si="479"/>
        <v>1.5</v>
      </c>
      <c r="I846" s="15">
        <f t="shared" si="505"/>
        <v>7.5</v>
      </c>
      <c r="J846" s="109">
        <f t="shared" si="508"/>
        <v>0</v>
      </c>
      <c r="K846" s="37">
        <f t="shared" si="506"/>
        <v>0</v>
      </c>
      <c r="L846" s="16">
        <f t="shared" si="507"/>
        <v>0</v>
      </c>
      <c r="M846" s="37">
        <f t="shared" si="509"/>
        <v>0</v>
      </c>
      <c r="N846" s="37"/>
      <c r="O846" s="37"/>
      <c r="P846" s="37"/>
      <c r="Q846" s="37"/>
      <c r="R846" s="37"/>
      <c r="S846" s="15"/>
      <c r="T846" s="15"/>
      <c r="U846" s="15"/>
      <c r="V846" s="51"/>
      <c r="W846" s="153" t="s">
        <v>408</v>
      </c>
    </row>
    <row r="847" spans="1:23" x14ac:dyDescent="0.3">
      <c r="A847" s="7"/>
      <c r="B847" s="12">
        <v>790</v>
      </c>
      <c r="C847" s="26">
        <v>43159</v>
      </c>
      <c r="D847" s="29">
        <v>0.49843750000000003</v>
      </c>
      <c r="E847" s="29">
        <v>0.89965277777777775</v>
      </c>
      <c r="F847" s="64">
        <f t="shared" si="474"/>
        <v>0.40121527777777771</v>
      </c>
      <c r="G847" s="15">
        <v>9.5</v>
      </c>
      <c r="H847" s="37">
        <f t="shared" si="479"/>
        <v>1.5</v>
      </c>
      <c r="I847" s="15">
        <f t="shared" si="505"/>
        <v>8</v>
      </c>
      <c r="J847" s="109">
        <f t="shared" si="508"/>
        <v>0</v>
      </c>
      <c r="K847" s="37">
        <f t="shared" si="506"/>
        <v>0</v>
      </c>
      <c r="L847" s="16">
        <f t="shared" si="507"/>
        <v>0</v>
      </c>
      <c r="M847" s="37">
        <f t="shared" si="509"/>
        <v>0</v>
      </c>
      <c r="N847" s="37"/>
      <c r="O847" s="37"/>
      <c r="P847" s="37"/>
      <c r="Q847" s="37"/>
      <c r="R847" s="37"/>
      <c r="S847" s="15"/>
      <c r="T847" s="15"/>
      <c r="U847" s="15"/>
      <c r="V847" s="15"/>
      <c r="W847" s="15"/>
    </row>
    <row r="848" spans="1:23" x14ac:dyDescent="0.3">
      <c r="A848" s="25" t="s">
        <v>16</v>
      </c>
      <c r="B848" s="12">
        <v>791</v>
      </c>
      <c r="C848" s="28">
        <v>43160</v>
      </c>
      <c r="D848" s="29">
        <v>0.45674768518518521</v>
      </c>
      <c r="E848" s="29" t="s">
        <v>84</v>
      </c>
      <c r="F848" s="64"/>
      <c r="G848" s="15">
        <v>11</v>
      </c>
      <c r="H848" s="37">
        <f t="shared" si="479"/>
        <v>1.5</v>
      </c>
      <c r="I848" s="15">
        <f t="shared" si="505"/>
        <v>9.5</v>
      </c>
      <c r="J848" s="109">
        <f t="shared" si="508"/>
        <v>0</v>
      </c>
      <c r="K848" s="37">
        <f t="shared" si="506"/>
        <v>0</v>
      </c>
      <c r="L848" s="16">
        <f t="shared" si="507"/>
        <v>0</v>
      </c>
      <c r="M848" s="37">
        <f>IF(K848="?",0,ROUND(134*4/3*K848+134*5/3*L848,0))</f>
        <v>0</v>
      </c>
      <c r="N848" s="37"/>
      <c r="O848" s="37"/>
      <c r="P848" s="37"/>
      <c r="Q848" s="37"/>
      <c r="R848" s="37"/>
      <c r="S848" s="15"/>
      <c r="T848" s="15"/>
      <c r="U848" s="15"/>
      <c r="V848" s="15"/>
      <c r="W848" s="15"/>
    </row>
    <row r="849" spans="1:23" x14ac:dyDescent="0.3">
      <c r="A849" s="7" t="s">
        <v>172</v>
      </c>
      <c r="B849" s="12">
        <v>792</v>
      </c>
      <c r="C849" s="28">
        <v>43161</v>
      </c>
      <c r="D849" s="29">
        <v>0.49287037037037035</v>
      </c>
      <c r="E849" s="29">
        <v>0.79233796296296299</v>
      </c>
      <c r="F849" s="64">
        <f>IF(OR(E849="無打卡資料",D849="無打卡資料"),"?",(E849-D849))</f>
        <v>0.29946759259259265</v>
      </c>
      <c r="G849" s="15">
        <v>7</v>
      </c>
      <c r="H849" s="37">
        <f t="shared" si="479"/>
        <v>0.5</v>
      </c>
      <c r="I849" s="15">
        <f t="shared" si="505"/>
        <v>6.5</v>
      </c>
      <c r="J849" s="109">
        <f t="shared" si="508"/>
        <v>0</v>
      </c>
      <c r="K849" s="37">
        <f t="shared" si="506"/>
        <v>0</v>
      </c>
      <c r="L849" s="16">
        <f t="shared" si="507"/>
        <v>0</v>
      </c>
      <c r="M849" s="37">
        <f t="shared" ref="M849:M880" si="518">IF(K849="?",0,ROUND(134*4/3*K849+134*5/3*L849,0))</f>
        <v>0</v>
      </c>
      <c r="N849" s="37"/>
      <c r="O849" s="37"/>
      <c r="P849" s="37"/>
      <c r="Q849" s="37"/>
      <c r="R849" s="37"/>
      <c r="S849" s="15"/>
      <c r="T849" s="15"/>
      <c r="U849" s="15"/>
      <c r="V849" s="15"/>
      <c r="W849" s="15"/>
    </row>
    <row r="850" spans="1:23" x14ac:dyDescent="0.3">
      <c r="A850" s="7" t="s">
        <v>173</v>
      </c>
      <c r="B850" s="12">
        <v>793</v>
      </c>
      <c r="C850" s="28">
        <v>43162</v>
      </c>
      <c r="D850" s="29">
        <v>0.47358796296296296</v>
      </c>
      <c r="E850" s="29">
        <v>0.7367824074074073</v>
      </c>
      <c r="F850" s="64">
        <f>IF(OR(E850="無打卡資料",D850="無打卡資料"),"?",(E850-D850))</f>
        <v>0.26319444444444434</v>
      </c>
      <c r="G850" s="15">
        <v>6.5</v>
      </c>
      <c r="H850" s="37">
        <f t="shared" si="479"/>
        <v>0.5</v>
      </c>
      <c r="I850" s="15">
        <f t="shared" si="505"/>
        <v>6</v>
      </c>
      <c r="J850" s="109">
        <f t="shared" si="508"/>
        <v>0</v>
      </c>
      <c r="K850" s="37">
        <f t="shared" si="506"/>
        <v>0</v>
      </c>
      <c r="L850" s="16">
        <f t="shared" si="507"/>
        <v>0</v>
      </c>
      <c r="M850" s="37">
        <f t="shared" si="518"/>
        <v>0</v>
      </c>
      <c r="N850" s="37"/>
      <c r="O850" s="37"/>
      <c r="P850" s="37"/>
      <c r="Q850" s="37"/>
      <c r="R850" s="37"/>
      <c r="S850" s="15"/>
      <c r="T850" s="15"/>
      <c r="U850" s="15"/>
      <c r="V850" s="15"/>
      <c r="W850" s="15"/>
    </row>
    <row r="851" spans="1:23" x14ac:dyDescent="0.3">
      <c r="A851" s="7" t="s">
        <v>299</v>
      </c>
      <c r="B851" s="12">
        <v>794</v>
      </c>
      <c r="C851" s="28">
        <v>43163</v>
      </c>
      <c r="D851" s="196" t="s">
        <v>35</v>
      </c>
      <c r="E851" s="197"/>
      <c r="F851" s="64"/>
      <c r="G851" s="15"/>
      <c r="H851" s="37"/>
      <c r="I851" s="15"/>
      <c r="J851" s="109">
        <f t="shared" si="508"/>
        <v>0</v>
      </c>
      <c r="K851" s="37"/>
      <c r="L851" s="16"/>
      <c r="M851" s="37">
        <f t="shared" si="518"/>
        <v>0</v>
      </c>
      <c r="N851" s="37"/>
      <c r="O851" s="37"/>
      <c r="P851" s="37"/>
      <c r="Q851" s="37"/>
      <c r="R851" s="37"/>
      <c r="S851" s="15"/>
      <c r="T851" s="15"/>
      <c r="U851" s="15"/>
      <c r="V851" s="15"/>
      <c r="W851" s="15"/>
    </row>
    <row r="852" spans="1:23" x14ac:dyDescent="0.3">
      <c r="A852" s="7" t="s">
        <v>97</v>
      </c>
      <c r="B852" s="12">
        <v>795</v>
      </c>
      <c r="C852" s="28">
        <v>43164</v>
      </c>
      <c r="D852" s="29">
        <v>0.45787037037037037</v>
      </c>
      <c r="E852" s="29">
        <v>0.80540509259259263</v>
      </c>
      <c r="F852" s="64">
        <f>IF(OR(E852="無打卡資料",D852="無打卡資料"),"?",(E852-D852))</f>
        <v>0.34753472222222226</v>
      </c>
      <c r="G852" s="15">
        <v>8.5</v>
      </c>
      <c r="H852" s="37">
        <f t="shared" si="479"/>
        <v>0.5</v>
      </c>
      <c r="I852" s="15">
        <f t="shared" si="505"/>
        <v>8</v>
      </c>
      <c r="J852" s="109">
        <f t="shared" si="508"/>
        <v>0</v>
      </c>
      <c r="K852" s="37">
        <f t="shared" si="506"/>
        <v>0</v>
      </c>
      <c r="L852" s="16">
        <f t="shared" si="507"/>
        <v>0</v>
      </c>
      <c r="M852" s="37">
        <f t="shared" si="518"/>
        <v>0</v>
      </c>
      <c r="N852" s="37"/>
      <c r="O852" s="37"/>
      <c r="P852" s="37"/>
      <c r="Q852" s="37"/>
      <c r="R852" s="37"/>
      <c r="S852" s="15"/>
      <c r="T852" s="15"/>
      <c r="U852" s="15"/>
      <c r="V852" s="15"/>
      <c r="W852" s="15"/>
    </row>
    <row r="853" spans="1:23" x14ac:dyDescent="0.3">
      <c r="A853" s="7" t="s">
        <v>174</v>
      </c>
      <c r="B853" s="12">
        <v>796</v>
      </c>
      <c r="C853" s="28">
        <v>43165</v>
      </c>
      <c r="D853" s="196" t="s">
        <v>35</v>
      </c>
      <c r="E853" s="197"/>
      <c r="F853" s="64"/>
      <c r="G853" s="15"/>
      <c r="H853" s="37"/>
      <c r="I853" s="15"/>
      <c r="J853" s="109">
        <f t="shared" si="508"/>
        <v>0</v>
      </c>
      <c r="K853" s="37"/>
      <c r="L853" s="16"/>
      <c r="M853" s="37">
        <f t="shared" si="518"/>
        <v>0</v>
      </c>
      <c r="N853" s="37"/>
      <c r="O853" s="37"/>
      <c r="P853" s="37"/>
      <c r="Q853" s="37"/>
      <c r="R853" s="37"/>
      <c r="S853" s="15"/>
      <c r="T853" s="15"/>
      <c r="U853" s="15"/>
      <c r="V853" s="15"/>
      <c r="W853" s="15"/>
    </row>
    <row r="854" spans="1:23" x14ac:dyDescent="0.3">
      <c r="A854" s="80"/>
      <c r="B854" s="12">
        <v>797</v>
      </c>
      <c r="C854" s="28">
        <v>43166</v>
      </c>
      <c r="D854" s="29" t="s">
        <v>84</v>
      </c>
      <c r="E854" s="29">
        <v>0.77458333333333329</v>
      </c>
      <c r="F854" s="64"/>
      <c r="G854" s="15">
        <v>7</v>
      </c>
      <c r="H854" s="37">
        <f t="shared" ref="H854:H919" si="519">IF(G854&gt;=9,1.5,0.5)</f>
        <v>0.5</v>
      </c>
      <c r="I854" s="15">
        <f t="shared" si="505"/>
        <v>6.5</v>
      </c>
      <c r="J854" s="109">
        <f t="shared" si="508"/>
        <v>0</v>
      </c>
      <c r="K854" s="37">
        <f t="shared" si="506"/>
        <v>0</v>
      </c>
      <c r="L854" s="16">
        <f t="shared" si="507"/>
        <v>0</v>
      </c>
      <c r="M854" s="37">
        <f t="shared" si="518"/>
        <v>0</v>
      </c>
      <c r="N854" s="37"/>
      <c r="O854" s="37"/>
      <c r="P854" s="37"/>
      <c r="Q854" s="37"/>
      <c r="R854" s="37"/>
      <c r="S854" s="15"/>
      <c r="T854" s="15"/>
      <c r="U854" s="15"/>
      <c r="V854" s="15"/>
      <c r="W854" s="15"/>
    </row>
    <row r="855" spans="1:23" x14ac:dyDescent="0.3">
      <c r="A855" s="80"/>
      <c r="B855" s="12">
        <v>798</v>
      </c>
      <c r="C855" s="28">
        <v>43167</v>
      </c>
      <c r="D855" s="29">
        <v>0.49243055555555554</v>
      </c>
      <c r="E855" s="29" t="s">
        <v>84</v>
      </c>
      <c r="F855" s="64"/>
      <c r="G855" s="15">
        <v>8.5</v>
      </c>
      <c r="H855" s="37">
        <f t="shared" si="519"/>
        <v>0.5</v>
      </c>
      <c r="I855" s="15">
        <f t="shared" si="505"/>
        <v>8</v>
      </c>
      <c r="J855" s="109">
        <f t="shared" si="508"/>
        <v>0</v>
      </c>
      <c r="K855" s="37">
        <f t="shared" si="506"/>
        <v>0</v>
      </c>
      <c r="L855" s="16">
        <f t="shared" si="507"/>
        <v>0</v>
      </c>
      <c r="M855" s="37">
        <f t="shared" si="518"/>
        <v>0</v>
      </c>
      <c r="N855" s="37"/>
      <c r="O855" s="37"/>
      <c r="P855" s="37"/>
      <c r="Q855" s="37"/>
      <c r="R855" s="37"/>
      <c r="S855" s="15"/>
      <c r="T855" s="15"/>
      <c r="U855" s="15"/>
      <c r="V855" s="15"/>
      <c r="W855" s="15"/>
    </row>
    <row r="856" spans="1:23" x14ac:dyDescent="0.3">
      <c r="A856" s="80"/>
      <c r="B856" s="12"/>
      <c r="C856" s="82" t="s">
        <v>327</v>
      </c>
      <c r="D856" s="18"/>
      <c r="E856" s="18"/>
      <c r="F856" s="19"/>
      <c r="G856" s="20">
        <f t="shared" ref="G856:V856" si="520">SUM(G828:G855)</f>
        <v>169.5</v>
      </c>
      <c r="H856" s="20">
        <f t="shared" si="520"/>
        <v>19.5</v>
      </c>
      <c r="I856" s="20">
        <f t="shared" si="520"/>
        <v>150</v>
      </c>
      <c r="J856" s="20">
        <f t="shared" si="520"/>
        <v>0</v>
      </c>
      <c r="K856" s="20">
        <f t="shared" si="520"/>
        <v>0</v>
      </c>
      <c r="L856" s="20">
        <f t="shared" si="520"/>
        <v>0</v>
      </c>
      <c r="M856" s="20">
        <f t="shared" si="520"/>
        <v>0</v>
      </c>
      <c r="N856" s="20"/>
      <c r="O856" s="20"/>
      <c r="P856" s="20"/>
      <c r="Q856" s="20">
        <f t="shared" si="520"/>
        <v>0</v>
      </c>
      <c r="R856" s="20">
        <f t="shared" si="520"/>
        <v>0</v>
      </c>
      <c r="S856" s="20">
        <f t="shared" si="520"/>
        <v>0</v>
      </c>
      <c r="T856" s="20">
        <f t="shared" si="520"/>
        <v>0</v>
      </c>
      <c r="U856" s="20">
        <f t="shared" si="520"/>
        <v>0</v>
      </c>
      <c r="V856" s="20">
        <f t="shared" si="520"/>
        <v>0</v>
      </c>
      <c r="W856" s="159" t="s">
        <v>311</v>
      </c>
    </row>
    <row r="857" spans="1:23" ht="32.4" x14ac:dyDescent="0.3">
      <c r="A857" s="7"/>
      <c r="B857" s="74"/>
      <c r="C857" s="110" t="s">
        <v>430</v>
      </c>
      <c r="D857" s="23"/>
      <c r="E857" s="24"/>
      <c r="F857" s="73"/>
      <c r="G857" s="20">
        <f>G856</f>
        <v>169.5</v>
      </c>
      <c r="H857" s="20">
        <f t="shared" ref="H857" si="521">H856</f>
        <v>19.5</v>
      </c>
      <c r="I857" s="20">
        <f t="shared" ref="I857" si="522">I856</f>
        <v>150</v>
      </c>
      <c r="J857" s="20">
        <f t="shared" ref="J857" si="523">J856</f>
        <v>0</v>
      </c>
      <c r="K857" s="20">
        <f t="shared" ref="K857" si="524">K856</f>
        <v>0</v>
      </c>
      <c r="L857" s="20">
        <f t="shared" ref="L857" si="525">L856</f>
        <v>0</v>
      </c>
      <c r="M857" s="20">
        <f t="shared" ref="M857" si="526">M856</f>
        <v>0</v>
      </c>
      <c r="N857" s="20"/>
      <c r="O857" s="20"/>
      <c r="P857" s="20"/>
      <c r="Q857" s="20">
        <f t="shared" ref="Q857" si="527">Q856</f>
        <v>0</v>
      </c>
      <c r="R857" s="20">
        <f t="shared" ref="R857" si="528">R856</f>
        <v>0</v>
      </c>
      <c r="S857" s="20">
        <f t="shared" ref="S857" si="529">S856</f>
        <v>0</v>
      </c>
      <c r="T857" s="20">
        <f t="shared" ref="T857" si="530">T856</f>
        <v>0</v>
      </c>
      <c r="U857" s="20">
        <f t="shared" ref="U857" si="531">U856</f>
        <v>0</v>
      </c>
      <c r="V857" s="20">
        <f t="shared" ref="V857" si="532">V856</f>
        <v>0</v>
      </c>
      <c r="W857" s="20"/>
    </row>
    <row r="858" spans="1:23" x14ac:dyDescent="0.3">
      <c r="A858" s="80"/>
      <c r="B858" s="12">
        <v>799</v>
      </c>
      <c r="C858" s="83">
        <v>43168</v>
      </c>
      <c r="D858" s="89">
        <v>0.46702546296296293</v>
      </c>
      <c r="E858" s="89">
        <v>0.92170138888888886</v>
      </c>
      <c r="F858" s="130">
        <f>IF(OR(E858="無打卡資料",D858="無打卡資料"),"?",(E858-D858))</f>
        <v>0.45467592592592593</v>
      </c>
      <c r="G858" s="85">
        <v>11</v>
      </c>
      <c r="H858" s="86">
        <f t="shared" si="519"/>
        <v>1.5</v>
      </c>
      <c r="I858" s="85">
        <f t="shared" si="505"/>
        <v>9.5</v>
      </c>
      <c r="J858" s="87">
        <f t="shared" si="508"/>
        <v>0</v>
      </c>
      <c r="K858" s="86">
        <f t="shared" si="506"/>
        <v>0</v>
      </c>
      <c r="L858" s="88">
        <f t="shared" si="507"/>
        <v>0</v>
      </c>
      <c r="M858" s="86">
        <f t="shared" si="518"/>
        <v>0</v>
      </c>
      <c r="N858" s="86"/>
      <c r="O858" s="86"/>
      <c r="P858" s="86"/>
      <c r="Q858" s="86"/>
      <c r="R858" s="86"/>
      <c r="S858" s="15"/>
      <c r="T858" s="15"/>
      <c r="U858" s="15"/>
      <c r="V858" s="15"/>
      <c r="W858" s="15"/>
    </row>
    <row r="859" spans="1:23" x14ac:dyDescent="0.3">
      <c r="A859" s="80"/>
      <c r="B859" s="12">
        <v>800</v>
      </c>
      <c r="C859" s="83">
        <v>43169</v>
      </c>
      <c r="D859" s="89" t="s">
        <v>84</v>
      </c>
      <c r="E859" s="89" t="s">
        <v>84</v>
      </c>
      <c r="F859" s="130"/>
      <c r="G859" s="85">
        <v>11.5</v>
      </c>
      <c r="H859" s="86">
        <f t="shared" si="519"/>
        <v>1.5</v>
      </c>
      <c r="I859" s="85">
        <f t="shared" si="505"/>
        <v>10</v>
      </c>
      <c r="J859" s="87">
        <f t="shared" si="508"/>
        <v>0</v>
      </c>
      <c r="K859" s="86">
        <f t="shared" si="506"/>
        <v>0</v>
      </c>
      <c r="L859" s="88">
        <f t="shared" si="507"/>
        <v>0</v>
      </c>
      <c r="M859" s="86">
        <f t="shared" si="518"/>
        <v>0</v>
      </c>
      <c r="N859" s="86"/>
      <c r="O859" s="86"/>
      <c r="P859" s="86"/>
      <c r="Q859" s="86"/>
      <c r="R859" s="86"/>
      <c r="S859" s="15"/>
      <c r="T859" s="15"/>
      <c r="U859" s="15"/>
      <c r="V859" s="15"/>
      <c r="W859" s="15"/>
    </row>
    <row r="860" spans="1:23" x14ac:dyDescent="0.3">
      <c r="A860" s="80"/>
      <c r="B860" s="12">
        <v>801</v>
      </c>
      <c r="C860" s="83">
        <v>43170</v>
      </c>
      <c r="D860" s="89">
        <v>0.47019675925925924</v>
      </c>
      <c r="E860" s="89" t="s">
        <v>84</v>
      </c>
      <c r="F860" s="130"/>
      <c r="G860" s="85">
        <v>11</v>
      </c>
      <c r="H860" s="86">
        <f t="shared" si="519"/>
        <v>1.5</v>
      </c>
      <c r="I860" s="85">
        <f t="shared" si="505"/>
        <v>9.5</v>
      </c>
      <c r="J860" s="87">
        <f t="shared" si="508"/>
        <v>0</v>
      </c>
      <c r="K860" s="86">
        <f t="shared" si="506"/>
        <v>0</v>
      </c>
      <c r="L860" s="88">
        <f t="shared" si="507"/>
        <v>0</v>
      </c>
      <c r="M860" s="86">
        <f t="shared" si="518"/>
        <v>0</v>
      </c>
      <c r="N860" s="86"/>
      <c r="O860" s="86"/>
      <c r="P860" s="86"/>
      <c r="Q860" s="86"/>
      <c r="R860" s="86"/>
      <c r="S860" s="15"/>
      <c r="T860" s="15"/>
      <c r="U860" s="15"/>
      <c r="V860" s="15"/>
      <c r="W860" s="15"/>
    </row>
    <row r="861" spans="1:23" x14ac:dyDescent="0.3">
      <c r="A861" s="80"/>
      <c r="B861" s="12">
        <v>802</v>
      </c>
      <c r="C861" s="83">
        <v>43171</v>
      </c>
      <c r="D861" s="205" t="s">
        <v>35</v>
      </c>
      <c r="E861" s="206"/>
      <c r="F861" s="130"/>
      <c r="G861" s="85">
        <v>11</v>
      </c>
      <c r="H861" s="86">
        <f t="shared" si="519"/>
        <v>1.5</v>
      </c>
      <c r="I861" s="85">
        <f t="shared" si="505"/>
        <v>9.5</v>
      </c>
      <c r="J861" s="87">
        <f t="shared" si="508"/>
        <v>0</v>
      </c>
      <c r="K861" s="86">
        <f t="shared" si="506"/>
        <v>0</v>
      </c>
      <c r="L861" s="88">
        <f t="shared" si="507"/>
        <v>0</v>
      </c>
      <c r="M861" s="86">
        <f t="shared" si="518"/>
        <v>0</v>
      </c>
      <c r="N861" s="86"/>
      <c r="O861" s="86"/>
      <c r="P861" s="86"/>
      <c r="Q861" s="86"/>
      <c r="R861" s="86"/>
      <c r="S861" s="15"/>
      <c r="T861" s="15"/>
      <c r="U861" s="15"/>
      <c r="V861" s="15"/>
      <c r="W861" s="153"/>
    </row>
    <row r="862" spans="1:23" x14ac:dyDescent="0.3">
      <c r="A862" s="80"/>
      <c r="B862" s="12">
        <v>803</v>
      </c>
      <c r="C862" s="83">
        <v>43172</v>
      </c>
      <c r="D862" s="205" t="s">
        <v>35</v>
      </c>
      <c r="E862" s="206"/>
      <c r="F862" s="130"/>
      <c r="G862" s="85">
        <v>11</v>
      </c>
      <c r="H862" s="86">
        <f t="shared" si="519"/>
        <v>1.5</v>
      </c>
      <c r="I862" s="85">
        <f t="shared" si="505"/>
        <v>9.5</v>
      </c>
      <c r="J862" s="87">
        <f>IF(I862-8&lt;0,0,(I862-8))</f>
        <v>1.5</v>
      </c>
      <c r="K862" s="86">
        <f t="shared" si="506"/>
        <v>1.5</v>
      </c>
      <c r="L862" s="88">
        <f t="shared" si="507"/>
        <v>0</v>
      </c>
      <c r="M862" s="86">
        <f t="shared" si="518"/>
        <v>268</v>
      </c>
      <c r="N862" s="86"/>
      <c r="O862" s="86"/>
      <c r="P862" s="86"/>
      <c r="Q862" s="86"/>
      <c r="R862" s="86"/>
      <c r="S862" s="15" t="s">
        <v>395</v>
      </c>
      <c r="T862" s="51">
        <v>1338</v>
      </c>
      <c r="U862" s="15"/>
      <c r="V862" s="15"/>
      <c r="W862" s="153"/>
    </row>
    <row r="863" spans="1:23" x14ac:dyDescent="0.3">
      <c r="A863" s="80"/>
      <c r="B863" s="12">
        <v>804</v>
      </c>
      <c r="C863" s="83">
        <v>43173</v>
      </c>
      <c r="D863" s="89" t="s">
        <v>84</v>
      </c>
      <c r="E863" s="89" t="s">
        <v>84</v>
      </c>
      <c r="F863" s="130"/>
      <c r="G863" s="85">
        <v>11</v>
      </c>
      <c r="H863" s="86">
        <f t="shared" si="519"/>
        <v>1.5</v>
      </c>
      <c r="I863" s="85">
        <f t="shared" si="505"/>
        <v>9.5</v>
      </c>
      <c r="J863" s="87">
        <f t="shared" si="508"/>
        <v>0</v>
      </c>
      <c r="K863" s="86">
        <f t="shared" si="506"/>
        <v>0</v>
      </c>
      <c r="L863" s="88">
        <f t="shared" si="507"/>
        <v>0</v>
      </c>
      <c r="M863" s="86">
        <f t="shared" si="518"/>
        <v>0</v>
      </c>
      <c r="N863" s="86"/>
      <c r="O863" s="86"/>
      <c r="P863" s="86"/>
      <c r="Q863" s="86"/>
      <c r="R863" s="86"/>
      <c r="S863" s="15"/>
      <c r="T863" s="15"/>
      <c r="U863" s="15"/>
      <c r="V863" s="15"/>
      <c r="W863" s="15"/>
    </row>
    <row r="864" spans="1:23" x14ac:dyDescent="0.3">
      <c r="A864" s="7"/>
      <c r="B864" s="12">
        <v>805</v>
      </c>
      <c r="C864" s="83">
        <v>43174</v>
      </c>
      <c r="D864" s="89">
        <v>0.49255787037037035</v>
      </c>
      <c r="E864" s="89" t="s">
        <v>84</v>
      </c>
      <c r="F864" s="130"/>
      <c r="G864" s="85">
        <v>11</v>
      </c>
      <c r="H864" s="86">
        <f t="shared" si="519"/>
        <v>1.5</v>
      </c>
      <c r="I864" s="85">
        <f t="shared" si="505"/>
        <v>9.5</v>
      </c>
      <c r="J864" s="87">
        <f t="shared" si="508"/>
        <v>0</v>
      </c>
      <c r="K864" s="86">
        <f t="shared" si="506"/>
        <v>0</v>
      </c>
      <c r="L864" s="88">
        <f t="shared" si="507"/>
        <v>0</v>
      </c>
      <c r="M864" s="86">
        <f t="shared" si="518"/>
        <v>0</v>
      </c>
      <c r="N864" s="86"/>
      <c r="O864" s="86"/>
      <c r="P864" s="86"/>
      <c r="Q864" s="86"/>
      <c r="R864" s="86"/>
      <c r="S864" s="15"/>
      <c r="T864" s="15"/>
      <c r="U864" s="15"/>
      <c r="V864" s="15"/>
      <c r="W864" s="15"/>
    </row>
    <row r="865" spans="1:23" x14ac:dyDescent="0.3">
      <c r="A865" s="7"/>
      <c r="B865" s="12">
        <v>806</v>
      </c>
      <c r="C865" s="83">
        <v>43175</v>
      </c>
      <c r="D865" s="89">
        <v>0.46487268518518521</v>
      </c>
      <c r="E865" s="89" t="s">
        <v>84</v>
      </c>
      <c r="F865" s="130"/>
      <c r="G865" s="85">
        <v>11.5</v>
      </c>
      <c r="H865" s="86">
        <f t="shared" si="519"/>
        <v>1.5</v>
      </c>
      <c r="I865" s="85">
        <f t="shared" si="505"/>
        <v>10</v>
      </c>
      <c r="J865" s="87">
        <f>IF(I865-8&lt;0,0,(I865-8))</f>
        <v>2</v>
      </c>
      <c r="K865" s="86">
        <f t="shared" si="506"/>
        <v>2</v>
      </c>
      <c r="L865" s="88">
        <f t="shared" si="507"/>
        <v>0</v>
      </c>
      <c r="M865" s="86">
        <f t="shared" si="518"/>
        <v>357</v>
      </c>
      <c r="N865" s="86"/>
      <c r="O865" s="86"/>
      <c r="P865" s="86"/>
      <c r="Q865" s="86" t="s">
        <v>396</v>
      </c>
      <c r="R865" s="86">
        <f>IF(I865&gt;8,ROUND(2*4/3*134+6*5/3*134+(I865-8)*8/3*134,0),ROUND(2*4/3*134+(I865-2)*5/3*134,0))</f>
        <v>2412</v>
      </c>
      <c r="S865" s="15"/>
      <c r="T865" s="15"/>
      <c r="U865" s="15"/>
      <c r="V865" s="15"/>
      <c r="W865" s="15"/>
    </row>
    <row r="866" spans="1:23" x14ac:dyDescent="0.3">
      <c r="A866" s="7"/>
      <c r="B866" s="12">
        <v>807</v>
      </c>
      <c r="C866" s="83">
        <v>43176</v>
      </c>
      <c r="D866" s="89" t="s">
        <v>84</v>
      </c>
      <c r="E866" s="89">
        <v>0.91721064814814823</v>
      </c>
      <c r="F866" s="130"/>
      <c r="G866" s="85">
        <v>11.5</v>
      </c>
      <c r="H866" s="86">
        <f t="shared" si="519"/>
        <v>1.5</v>
      </c>
      <c r="I866" s="85">
        <f t="shared" si="505"/>
        <v>10</v>
      </c>
      <c r="J866" s="87">
        <f t="shared" si="508"/>
        <v>0</v>
      </c>
      <c r="K866" s="86">
        <f t="shared" si="506"/>
        <v>0</v>
      </c>
      <c r="L866" s="88">
        <f t="shared" si="507"/>
        <v>0</v>
      </c>
      <c r="M866" s="86">
        <f t="shared" si="518"/>
        <v>0</v>
      </c>
      <c r="N866" s="86"/>
      <c r="O866" s="86"/>
      <c r="P866" s="86"/>
      <c r="Q866" s="86"/>
      <c r="R866" s="86"/>
      <c r="S866" s="15"/>
      <c r="T866" s="15"/>
      <c r="U866" s="15"/>
      <c r="V866" s="15"/>
      <c r="W866" s="15"/>
    </row>
    <row r="867" spans="1:23" x14ac:dyDescent="0.3">
      <c r="A867" s="7"/>
      <c r="B867" s="12">
        <v>808</v>
      </c>
      <c r="C867" s="83">
        <v>43177</v>
      </c>
      <c r="D867" s="89">
        <v>0.46180555555555558</v>
      </c>
      <c r="E867" s="89" t="s">
        <v>84</v>
      </c>
      <c r="F867" s="130"/>
      <c r="G867" s="85">
        <v>11</v>
      </c>
      <c r="H867" s="86">
        <f t="shared" si="519"/>
        <v>1.5</v>
      </c>
      <c r="I867" s="85">
        <f t="shared" si="505"/>
        <v>9.5</v>
      </c>
      <c r="J867" s="87">
        <f t="shared" si="508"/>
        <v>0</v>
      </c>
      <c r="K867" s="86">
        <f t="shared" si="506"/>
        <v>0</v>
      </c>
      <c r="L867" s="88">
        <f t="shared" si="507"/>
        <v>0</v>
      </c>
      <c r="M867" s="86">
        <f t="shared" si="518"/>
        <v>0</v>
      </c>
      <c r="N867" s="86"/>
      <c r="O867" s="86"/>
      <c r="P867" s="86"/>
      <c r="Q867" s="86"/>
      <c r="R867" s="86"/>
      <c r="S867" s="15"/>
      <c r="T867" s="15"/>
      <c r="U867" s="15"/>
      <c r="V867" s="15"/>
      <c r="W867" s="15"/>
    </row>
    <row r="868" spans="1:23" x14ac:dyDescent="0.3">
      <c r="A868" s="7"/>
      <c r="B868" s="12">
        <v>809</v>
      </c>
      <c r="C868" s="83">
        <v>43178</v>
      </c>
      <c r="D868" s="205" t="s">
        <v>35</v>
      </c>
      <c r="E868" s="206"/>
      <c r="F868" s="130"/>
      <c r="G868" s="85"/>
      <c r="H868" s="86"/>
      <c r="I868" s="85"/>
      <c r="J868" s="87">
        <f t="shared" si="508"/>
        <v>0</v>
      </c>
      <c r="K868" s="86"/>
      <c r="L868" s="88"/>
      <c r="M868" s="86">
        <f t="shared" si="518"/>
        <v>0</v>
      </c>
      <c r="N868" s="86"/>
      <c r="O868" s="86"/>
      <c r="P868" s="86"/>
      <c r="Q868" s="86"/>
      <c r="R868" s="86"/>
      <c r="S868" s="15"/>
      <c r="T868" s="15"/>
      <c r="U868" s="15"/>
      <c r="V868" s="15"/>
      <c r="W868" s="15"/>
    </row>
    <row r="869" spans="1:23" x14ac:dyDescent="0.3">
      <c r="A869" s="7"/>
      <c r="B869" s="12">
        <v>810</v>
      </c>
      <c r="C869" s="83">
        <v>43179</v>
      </c>
      <c r="D869" s="89" t="s">
        <v>117</v>
      </c>
      <c r="E869" s="89" t="s">
        <v>110</v>
      </c>
      <c r="F869" s="130"/>
      <c r="G869" s="85">
        <v>8</v>
      </c>
      <c r="H869" s="86">
        <f t="shared" si="519"/>
        <v>0.5</v>
      </c>
      <c r="I869" s="85">
        <f t="shared" si="505"/>
        <v>7.5</v>
      </c>
      <c r="J869" s="87">
        <f t="shared" si="508"/>
        <v>0</v>
      </c>
      <c r="K869" s="86">
        <f t="shared" si="506"/>
        <v>0</v>
      </c>
      <c r="L869" s="88">
        <f t="shared" si="507"/>
        <v>0</v>
      </c>
      <c r="M869" s="86">
        <f t="shared" si="518"/>
        <v>0</v>
      </c>
      <c r="N869" s="86"/>
      <c r="O869" s="86"/>
      <c r="P869" s="86"/>
      <c r="Q869" s="86"/>
      <c r="R869" s="86"/>
      <c r="S869" s="15"/>
      <c r="T869" s="15"/>
      <c r="U869" s="15"/>
      <c r="V869" s="15"/>
      <c r="W869" s="15" t="s">
        <v>109</v>
      </c>
    </row>
    <row r="870" spans="1:23" x14ac:dyDescent="0.3">
      <c r="A870" s="7"/>
      <c r="B870" s="12">
        <v>811</v>
      </c>
      <c r="C870" s="83">
        <v>43180</v>
      </c>
      <c r="D870" s="205" t="s">
        <v>35</v>
      </c>
      <c r="E870" s="206"/>
      <c r="F870" s="130"/>
      <c r="G870" s="85"/>
      <c r="H870" s="86"/>
      <c r="I870" s="85"/>
      <c r="J870" s="87">
        <f t="shared" si="508"/>
        <v>0</v>
      </c>
      <c r="K870" s="86"/>
      <c r="L870" s="88"/>
      <c r="M870" s="86">
        <f t="shared" si="518"/>
        <v>0</v>
      </c>
      <c r="N870" s="86"/>
      <c r="O870" s="86"/>
      <c r="P870" s="86"/>
      <c r="Q870" s="86"/>
      <c r="R870" s="86"/>
      <c r="S870" s="15"/>
      <c r="T870" s="15"/>
      <c r="U870" s="15"/>
      <c r="V870" s="15"/>
      <c r="W870" s="15"/>
    </row>
    <row r="871" spans="1:23" x14ac:dyDescent="0.3">
      <c r="A871" s="7"/>
      <c r="B871" s="12">
        <v>812</v>
      </c>
      <c r="C871" s="83">
        <v>43181</v>
      </c>
      <c r="D871" s="89" t="s">
        <v>117</v>
      </c>
      <c r="E871" s="89" t="s">
        <v>110</v>
      </c>
      <c r="F871" s="130"/>
      <c r="G871" s="85">
        <v>8</v>
      </c>
      <c r="H871" s="86">
        <f t="shared" si="519"/>
        <v>0.5</v>
      </c>
      <c r="I871" s="85">
        <f t="shared" si="505"/>
        <v>7.5</v>
      </c>
      <c r="J871" s="87">
        <f t="shared" si="508"/>
        <v>0</v>
      </c>
      <c r="K871" s="86">
        <f t="shared" si="506"/>
        <v>0</v>
      </c>
      <c r="L871" s="88">
        <f t="shared" si="507"/>
        <v>0</v>
      </c>
      <c r="M871" s="86">
        <f t="shared" si="518"/>
        <v>0</v>
      </c>
      <c r="N871" s="86"/>
      <c r="O871" s="86"/>
      <c r="P871" s="86"/>
      <c r="Q871" s="86"/>
      <c r="R871" s="86"/>
      <c r="S871" s="15"/>
      <c r="T871" s="15"/>
      <c r="U871" s="15"/>
      <c r="V871" s="15"/>
      <c r="W871" s="15" t="s">
        <v>109</v>
      </c>
    </row>
    <row r="872" spans="1:23" x14ac:dyDescent="0.3">
      <c r="A872" s="7"/>
      <c r="B872" s="12">
        <v>813</v>
      </c>
      <c r="C872" s="83">
        <v>43182</v>
      </c>
      <c r="D872" s="89" t="s">
        <v>84</v>
      </c>
      <c r="E872" s="89" t="s">
        <v>84</v>
      </c>
      <c r="F872" s="130"/>
      <c r="G872" s="85">
        <v>5</v>
      </c>
      <c r="H872" s="86">
        <f t="shared" si="519"/>
        <v>0.5</v>
      </c>
      <c r="I872" s="85">
        <f t="shared" si="505"/>
        <v>4.5</v>
      </c>
      <c r="J872" s="87">
        <f t="shared" si="508"/>
        <v>0</v>
      </c>
      <c r="K872" s="86">
        <f t="shared" si="506"/>
        <v>0</v>
      </c>
      <c r="L872" s="88">
        <f t="shared" si="507"/>
        <v>0</v>
      </c>
      <c r="M872" s="86">
        <f t="shared" si="518"/>
        <v>0</v>
      </c>
      <c r="N872" s="86"/>
      <c r="O872" s="86"/>
      <c r="P872" s="86"/>
      <c r="Q872" s="86"/>
      <c r="R872" s="86"/>
      <c r="S872" s="15"/>
      <c r="T872" s="15"/>
      <c r="U872" s="15"/>
      <c r="V872" s="15"/>
      <c r="W872" s="15"/>
    </row>
    <row r="873" spans="1:23" x14ac:dyDescent="0.3">
      <c r="A873" s="7"/>
      <c r="B873" s="12">
        <v>814</v>
      </c>
      <c r="C873" s="83">
        <v>43183</v>
      </c>
      <c r="D873" s="89">
        <v>0.46596064814814814</v>
      </c>
      <c r="E873" s="89">
        <v>0.91468749999999999</v>
      </c>
      <c r="F873" s="130">
        <f>IF(OR(E873="無打卡資料",D873="無打卡資料"),"?",(E873-D873))</f>
        <v>0.44872685185185185</v>
      </c>
      <c r="G873" s="85">
        <v>11</v>
      </c>
      <c r="H873" s="86">
        <f t="shared" si="519"/>
        <v>1.5</v>
      </c>
      <c r="I873" s="85">
        <f t="shared" si="505"/>
        <v>9.5</v>
      </c>
      <c r="J873" s="87">
        <f t="shared" si="508"/>
        <v>0</v>
      </c>
      <c r="K873" s="86">
        <f t="shared" si="506"/>
        <v>0</v>
      </c>
      <c r="L873" s="88">
        <f t="shared" si="507"/>
        <v>0</v>
      </c>
      <c r="M873" s="86">
        <f t="shared" si="518"/>
        <v>0</v>
      </c>
      <c r="N873" s="86"/>
      <c r="O873" s="86"/>
      <c r="P873" s="86"/>
      <c r="Q873" s="86"/>
      <c r="R873" s="86"/>
      <c r="S873" s="15"/>
      <c r="T873" s="15"/>
      <c r="U873" s="15"/>
      <c r="V873" s="15"/>
      <c r="W873" s="15"/>
    </row>
    <row r="874" spans="1:23" x14ac:dyDescent="0.3">
      <c r="A874" s="7"/>
      <c r="B874" s="12">
        <v>815</v>
      </c>
      <c r="C874" s="83">
        <v>43184</v>
      </c>
      <c r="D874" s="89">
        <v>0.46460648148148148</v>
      </c>
      <c r="E874" s="89">
        <v>0.91526620370370371</v>
      </c>
      <c r="F874" s="130">
        <f>IF(OR(E874="無打卡資料",D874="無打卡資料"),"?",(E874-D874))</f>
        <v>0.45065972222222223</v>
      </c>
      <c r="G874" s="85">
        <v>11</v>
      </c>
      <c r="H874" s="86">
        <f t="shared" si="519"/>
        <v>1.5</v>
      </c>
      <c r="I874" s="85">
        <f t="shared" si="505"/>
        <v>9.5</v>
      </c>
      <c r="J874" s="87">
        <f t="shared" si="508"/>
        <v>0</v>
      </c>
      <c r="K874" s="86">
        <f t="shared" si="506"/>
        <v>0</v>
      </c>
      <c r="L874" s="88">
        <f t="shared" si="507"/>
        <v>0</v>
      </c>
      <c r="M874" s="86">
        <f t="shared" si="518"/>
        <v>0</v>
      </c>
      <c r="N874" s="86"/>
      <c r="O874" s="86"/>
      <c r="P874" s="86"/>
      <c r="Q874" s="86"/>
      <c r="R874" s="86"/>
      <c r="S874" s="15"/>
      <c r="T874" s="15"/>
      <c r="U874" s="15"/>
      <c r="V874" s="15"/>
      <c r="W874" s="15"/>
    </row>
    <row r="875" spans="1:23" x14ac:dyDescent="0.3">
      <c r="A875" s="7"/>
      <c r="B875" s="12">
        <v>816</v>
      </c>
      <c r="C875" s="83">
        <v>43185</v>
      </c>
      <c r="D875" s="89">
        <v>0.46766203703703701</v>
      </c>
      <c r="E875" s="89" t="s">
        <v>84</v>
      </c>
      <c r="F875" s="130"/>
      <c r="G875" s="85">
        <v>11.5</v>
      </c>
      <c r="H875" s="86">
        <f t="shared" si="519"/>
        <v>1.5</v>
      </c>
      <c r="I875" s="85">
        <f t="shared" si="505"/>
        <v>10</v>
      </c>
      <c r="J875" s="87">
        <f t="shared" si="508"/>
        <v>0</v>
      </c>
      <c r="K875" s="86">
        <f t="shared" si="506"/>
        <v>0</v>
      </c>
      <c r="L875" s="88">
        <f t="shared" si="507"/>
        <v>0</v>
      </c>
      <c r="M875" s="86">
        <f t="shared" si="518"/>
        <v>0</v>
      </c>
      <c r="N875" s="86"/>
      <c r="O875" s="86"/>
      <c r="P875" s="86"/>
      <c r="Q875" s="86"/>
      <c r="R875" s="86"/>
      <c r="S875" s="15"/>
      <c r="T875" s="15"/>
      <c r="U875" s="15"/>
      <c r="V875" s="15"/>
      <c r="W875" s="15"/>
    </row>
    <row r="876" spans="1:23" x14ac:dyDescent="0.3">
      <c r="A876" s="7"/>
      <c r="B876" s="12">
        <v>817</v>
      </c>
      <c r="C876" s="83">
        <v>43186</v>
      </c>
      <c r="D876" s="205" t="s">
        <v>83</v>
      </c>
      <c r="E876" s="206"/>
      <c r="F876" s="130"/>
      <c r="G876" s="85"/>
      <c r="H876" s="86"/>
      <c r="I876" s="85"/>
      <c r="J876" s="87">
        <f t="shared" si="508"/>
        <v>0</v>
      </c>
      <c r="K876" s="86"/>
      <c r="L876" s="88"/>
      <c r="M876" s="86">
        <f t="shared" si="518"/>
        <v>0</v>
      </c>
      <c r="N876" s="86"/>
      <c r="O876" s="86"/>
      <c r="P876" s="86"/>
      <c r="Q876" s="86"/>
      <c r="R876" s="86"/>
      <c r="S876" s="15"/>
      <c r="T876" s="15"/>
      <c r="U876" s="15"/>
      <c r="V876" s="15"/>
      <c r="W876" s="15"/>
    </row>
    <row r="877" spans="1:23" x14ac:dyDescent="0.3">
      <c r="A877" s="7"/>
      <c r="B877" s="12">
        <v>818</v>
      </c>
      <c r="C877" s="83">
        <v>43187</v>
      </c>
      <c r="D877" s="205" t="s">
        <v>83</v>
      </c>
      <c r="E877" s="206"/>
      <c r="F877" s="130"/>
      <c r="G877" s="85"/>
      <c r="H877" s="86"/>
      <c r="I877" s="85"/>
      <c r="J877" s="87">
        <f t="shared" si="508"/>
        <v>0</v>
      </c>
      <c r="K877" s="86"/>
      <c r="L877" s="88"/>
      <c r="M877" s="86">
        <f t="shared" si="518"/>
        <v>0</v>
      </c>
      <c r="N877" s="86"/>
      <c r="O877" s="86"/>
      <c r="P877" s="86"/>
      <c r="Q877" s="86"/>
      <c r="R877" s="86"/>
      <c r="S877" s="15"/>
      <c r="T877" s="15"/>
      <c r="U877" s="15"/>
      <c r="V877" s="15"/>
      <c r="W877" s="15"/>
    </row>
    <row r="878" spans="1:23" x14ac:dyDescent="0.3">
      <c r="A878" s="7"/>
      <c r="B878" s="12">
        <v>819</v>
      </c>
      <c r="C878" s="83">
        <v>43188</v>
      </c>
      <c r="D878" s="89" t="s">
        <v>103</v>
      </c>
      <c r="E878" s="89" t="s">
        <v>84</v>
      </c>
      <c r="F878" s="130"/>
      <c r="G878" s="85">
        <v>7</v>
      </c>
      <c r="H878" s="86">
        <f t="shared" si="519"/>
        <v>0.5</v>
      </c>
      <c r="I878" s="85">
        <f t="shared" si="505"/>
        <v>6.5</v>
      </c>
      <c r="J878" s="87">
        <f t="shared" si="508"/>
        <v>0</v>
      </c>
      <c r="K878" s="86">
        <f t="shared" si="506"/>
        <v>0</v>
      </c>
      <c r="L878" s="88">
        <f t="shared" si="507"/>
        <v>0</v>
      </c>
      <c r="M878" s="86">
        <f t="shared" si="518"/>
        <v>0</v>
      </c>
      <c r="N878" s="86"/>
      <c r="O878" s="86"/>
      <c r="P878" s="86"/>
      <c r="Q878" s="86"/>
      <c r="R878" s="86"/>
      <c r="S878" s="15"/>
      <c r="T878" s="15"/>
      <c r="U878" s="15"/>
      <c r="V878" s="15"/>
      <c r="W878" s="15"/>
    </row>
    <row r="879" spans="1:23" x14ac:dyDescent="0.3">
      <c r="A879" s="7"/>
      <c r="B879" s="12">
        <v>820</v>
      </c>
      <c r="C879" s="83">
        <v>43189</v>
      </c>
      <c r="D879" s="89" t="s">
        <v>117</v>
      </c>
      <c r="E879" s="89" t="s">
        <v>110</v>
      </c>
      <c r="F879" s="130"/>
      <c r="G879" s="85">
        <v>12</v>
      </c>
      <c r="H879" s="86">
        <f t="shared" si="519"/>
        <v>1.5</v>
      </c>
      <c r="I879" s="85">
        <f t="shared" ref="I879:I880" si="533">IF((G879="？"),"?",(G879-H879))</f>
        <v>10.5</v>
      </c>
      <c r="J879" s="87">
        <f t="shared" si="508"/>
        <v>0.5</v>
      </c>
      <c r="K879" s="86">
        <f t="shared" ref="K879:K880" si="534">IF(2&lt;J879,2,J879)</f>
        <v>0.5</v>
      </c>
      <c r="L879" s="88">
        <f t="shared" ref="L879:L880" si="535">J879-K879</f>
        <v>0</v>
      </c>
      <c r="M879" s="86">
        <f t="shared" si="518"/>
        <v>89</v>
      </c>
      <c r="N879" s="86"/>
      <c r="O879" s="86"/>
      <c r="P879" s="86"/>
      <c r="Q879" s="86"/>
      <c r="R879" s="86"/>
      <c r="S879" s="15"/>
      <c r="T879" s="15"/>
      <c r="U879" s="15"/>
      <c r="V879" s="15"/>
      <c r="W879" s="15" t="s">
        <v>109</v>
      </c>
    </row>
    <row r="880" spans="1:23" x14ac:dyDescent="0.3">
      <c r="A880" s="7"/>
      <c r="B880" s="12">
        <v>821</v>
      </c>
      <c r="C880" s="83">
        <v>43190</v>
      </c>
      <c r="D880" s="89">
        <v>0.50024305555555559</v>
      </c>
      <c r="E880" s="89">
        <v>0.83587962962962958</v>
      </c>
      <c r="F880" s="130">
        <f>IF(OR(E880="無打卡資料",D880="無打卡資料"),"?",(E880-D880))</f>
        <v>0.33563657407407399</v>
      </c>
      <c r="G880" s="85">
        <v>8</v>
      </c>
      <c r="H880" s="86">
        <f t="shared" si="519"/>
        <v>0.5</v>
      </c>
      <c r="I880" s="85">
        <f t="shared" si="533"/>
        <v>7.5</v>
      </c>
      <c r="J880" s="87">
        <f t="shared" ref="J880:J945" si="536">IF(I880-10&lt;0,0,(I880-10))</f>
        <v>0</v>
      </c>
      <c r="K880" s="86">
        <f t="shared" si="534"/>
        <v>0</v>
      </c>
      <c r="L880" s="88">
        <f t="shared" si="535"/>
        <v>0</v>
      </c>
      <c r="M880" s="86">
        <f t="shared" si="518"/>
        <v>0</v>
      </c>
      <c r="N880" s="86"/>
      <c r="O880" s="86"/>
      <c r="P880" s="86"/>
      <c r="Q880" s="86"/>
      <c r="R880" s="86"/>
      <c r="S880" s="15"/>
      <c r="T880" s="15"/>
      <c r="U880" s="15"/>
      <c r="V880" s="15"/>
      <c r="W880" s="15"/>
    </row>
    <row r="881" spans="1:23" x14ac:dyDescent="0.3">
      <c r="A881" s="25" t="s">
        <v>17</v>
      </c>
      <c r="B881" s="12">
        <v>822</v>
      </c>
      <c r="C881" s="83">
        <v>43191</v>
      </c>
      <c r="D881" s="205" t="s">
        <v>83</v>
      </c>
      <c r="E881" s="206"/>
      <c r="F881" s="130"/>
      <c r="G881" s="85"/>
      <c r="H881" s="85"/>
      <c r="I881" s="85"/>
      <c r="J881" s="87">
        <f t="shared" si="536"/>
        <v>0</v>
      </c>
      <c r="K881" s="86"/>
      <c r="L881" s="85"/>
      <c r="M881" s="86"/>
      <c r="N881" s="86"/>
      <c r="O881" s="86"/>
      <c r="P881" s="86"/>
      <c r="Q881" s="86"/>
      <c r="R881" s="86"/>
      <c r="S881" s="15"/>
      <c r="T881" s="15"/>
      <c r="U881" s="15"/>
      <c r="V881" s="15"/>
      <c r="W881" s="15"/>
    </row>
    <row r="882" spans="1:23" x14ac:dyDescent="0.3">
      <c r="A882" s="7" t="s">
        <v>177</v>
      </c>
      <c r="B882" s="12">
        <v>823</v>
      </c>
      <c r="C882" s="83">
        <v>43192</v>
      </c>
      <c r="D882" s="89">
        <v>0.54075231481481478</v>
      </c>
      <c r="E882" s="89">
        <v>0.89957175925925925</v>
      </c>
      <c r="F882" s="130">
        <f t="shared" ref="F882:F896" si="537">IF(OR(E882="無打卡資料",D882="無打卡資料"),"?",(E882-D882))</f>
        <v>0.35881944444444447</v>
      </c>
      <c r="G882" s="85">
        <v>8.5</v>
      </c>
      <c r="H882" s="86">
        <f t="shared" si="519"/>
        <v>0.5</v>
      </c>
      <c r="I882" s="85">
        <f t="shared" ref="I882" si="538">IF((G882="？"),"?",(G882-H882))</f>
        <v>8</v>
      </c>
      <c r="J882" s="87">
        <f t="shared" si="536"/>
        <v>0</v>
      </c>
      <c r="K882" s="86">
        <f t="shared" ref="K882" si="539">IF(2&lt;J882,2,J882)</f>
        <v>0</v>
      </c>
      <c r="L882" s="88">
        <f t="shared" ref="L882" si="540">J882-K882</f>
        <v>0</v>
      </c>
      <c r="M882" s="86">
        <f>IF(K882="?",0,ROUND(132*4/3*K882+132*5/3*L882,0))</f>
        <v>0</v>
      </c>
      <c r="N882" s="86">
        <v>2</v>
      </c>
      <c r="O882" s="86">
        <v>4</v>
      </c>
      <c r="P882" s="86">
        <f>IF(O882&gt;6,ROUND(N882*4/3*132+6*5/3*132+(O882-6)*8/3*132,0),ROUND(N882*4/3*132+O882*5/3*132,0))</f>
        <v>1232</v>
      </c>
      <c r="Q882" s="86"/>
      <c r="R882" s="86"/>
      <c r="S882" s="15"/>
      <c r="T882" s="15"/>
      <c r="U882" s="15"/>
      <c r="V882" s="15"/>
      <c r="W882" s="15"/>
    </row>
    <row r="883" spans="1:23" x14ac:dyDescent="0.3">
      <c r="A883" s="7" t="s">
        <v>178</v>
      </c>
      <c r="B883" s="12">
        <v>824</v>
      </c>
      <c r="C883" s="83">
        <v>43193</v>
      </c>
      <c r="D883" s="205" t="s">
        <v>35</v>
      </c>
      <c r="E883" s="206"/>
      <c r="F883" s="130"/>
      <c r="G883" s="85"/>
      <c r="H883" s="86"/>
      <c r="I883" s="85"/>
      <c r="J883" s="87">
        <f t="shared" si="536"/>
        <v>0</v>
      </c>
      <c r="K883" s="86"/>
      <c r="L883" s="88"/>
      <c r="M883" s="86">
        <f t="shared" ref="M883:M912" si="541">IF(K883="?",0,ROUND(132*4/3*K883+132*5/3*L883,0))</f>
        <v>0</v>
      </c>
      <c r="N883" s="86"/>
      <c r="O883" s="86"/>
      <c r="P883" s="86"/>
      <c r="Q883" s="86"/>
      <c r="R883" s="86"/>
      <c r="S883" s="15"/>
      <c r="T883" s="15"/>
      <c r="U883" s="15"/>
      <c r="V883" s="15"/>
      <c r="W883" s="15"/>
    </row>
    <row r="884" spans="1:23" ht="48.6" x14ac:dyDescent="0.3">
      <c r="A884" s="7" t="s">
        <v>175</v>
      </c>
      <c r="B884" s="12">
        <v>825</v>
      </c>
      <c r="C884" s="83">
        <v>43194</v>
      </c>
      <c r="D884" s="89">
        <v>0.46236111111111106</v>
      </c>
      <c r="E884" s="89" t="s">
        <v>84</v>
      </c>
      <c r="F884" s="130"/>
      <c r="G884" s="85">
        <v>10</v>
      </c>
      <c r="H884" s="86">
        <f t="shared" si="519"/>
        <v>1.5</v>
      </c>
      <c r="I884" s="85">
        <f t="shared" ref="I884:I913" si="542">IF((G884="？"),"?",(G884-H884))</f>
        <v>8.5</v>
      </c>
      <c r="J884" s="87">
        <f>IF(I884-8&lt;0,0,(I884-8))</f>
        <v>0.5</v>
      </c>
      <c r="K884" s="86">
        <f t="shared" ref="K884:K913" si="543">IF(2&lt;J884,2,J884)</f>
        <v>0.5</v>
      </c>
      <c r="L884" s="88">
        <f t="shared" ref="L884:L913" si="544">J884-K884</f>
        <v>0</v>
      </c>
      <c r="M884" s="86">
        <f t="shared" si="541"/>
        <v>88</v>
      </c>
      <c r="N884" s="86"/>
      <c r="O884" s="86"/>
      <c r="P884" s="86"/>
      <c r="Q884" s="86"/>
      <c r="R884" s="86"/>
      <c r="S884" s="15"/>
      <c r="T884" s="15"/>
      <c r="U884" s="15" t="s">
        <v>396</v>
      </c>
      <c r="V884" s="51" t="e">
        <f>#REF!+M884</f>
        <v>#REF!</v>
      </c>
      <c r="W884" s="153" t="s">
        <v>15</v>
      </c>
    </row>
    <row r="885" spans="1:23" x14ac:dyDescent="0.3">
      <c r="A885" s="7" t="s">
        <v>92</v>
      </c>
      <c r="B885" s="12">
        <v>826</v>
      </c>
      <c r="C885" s="83">
        <v>43195</v>
      </c>
      <c r="D885" s="89">
        <v>0.47937500000000005</v>
      </c>
      <c r="E885" s="89">
        <v>0.82008101851851845</v>
      </c>
      <c r="F885" s="130">
        <f t="shared" si="537"/>
        <v>0.34070601851851839</v>
      </c>
      <c r="G885" s="85">
        <v>8</v>
      </c>
      <c r="H885" s="86">
        <f t="shared" si="519"/>
        <v>0.5</v>
      </c>
      <c r="I885" s="85">
        <f t="shared" si="542"/>
        <v>7.5</v>
      </c>
      <c r="J885" s="87">
        <f t="shared" si="536"/>
        <v>0</v>
      </c>
      <c r="K885" s="86">
        <f t="shared" si="543"/>
        <v>0</v>
      </c>
      <c r="L885" s="88">
        <f t="shared" si="544"/>
        <v>0</v>
      </c>
      <c r="M885" s="86">
        <f t="shared" si="541"/>
        <v>0</v>
      </c>
      <c r="N885" s="86">
        <v>2</v>
      </c>
      <c r="O885" s="86">
        <v>5.5</v>
      </c>
      <c r="P885" s="86">
        <f>IF(O885&gt;6,ROUND(N885*4/3*132+6*5/3*132+(O885-6)*8/3*132,0),ROUND(N885*4/3*132+O885*5/3*132,0))</f>
        <v>1562</v>
      </c>
      <c r="Q885" s="86"/>
      <c r="R885" s="86"/>
      <c r="S885" s="15"/>
      <c r="T885" s="15"/>
      <c r="U885" s="15"/>
      <c r="V885" s="51"/>
      <c r="W885" s="15" t="s">
        <v>398</v>
      </c>
    </row>
    <row r="886" spans="1:23" x14ac:dyDescent="0.3">
      <c r="A886" s="7"/>
      <c r="B886" s="12"/>
      <c r="C886" s="82" t="s">
        <v>326</v>
      </c>
      <c r="D886" s="18"/>
      <c r="E886" s="18"/>
      <c r="F886" s="19"/>
      <c r="G886" s="20">
        <f t="shared" ref="G886:V886" si="545">SUM(G858:G885)</f>
        <v>219.5</v>
      </c>
      <c r="H886" s="20">
        <f t="shared" si="545"/>
        <v>26</v>
      </c>
      <c r="I886" s="20">
        <f t="shared" si="545"/>
        <v>193.5</v>
      </c>
      <c r="J886" s="20">
        <f t="shared" si="545"/>
        <v>4.5</v>
      </c>
      <c r="K886" s="20">
        <f t="shared" si="545"/>
        <v>4.5</v>
      </c>
      <c r="L886" s="20">
        <f t="shared" si="545"/>
        <v>0</v>
      </c>
      <c r="M886" s="20">
        <f t="shared" si="545"/>
        <v>802</v>
      </c>
      <c r="N886" s="20">
        <f t="shared" si="545"/>
        <v>4</v>
      </c>
      <c r="O886" s="20">
        <f t="shared" si="545"/>
        <v>9.5</v>
      </c>
      <c r="P886" s="20">
        <f t="shared" si="545"/>
        <v>2794</v>
      </c>
      <c r="Q886" s="20">
        <v>1</v>
      </c>
      <c r="R886" s="20">
        <f t="shared" si="545"/>
        <v>2412</v>
      </c>
      <c r="S886" s="20">
        <v>1</v>
      </c>
      <c r="T886" s="20">
        <f t="shared" si="545"/>
        <v>1338</v>
      </c>
      <c r="U886" s="20">
        <v>1</v>
      </c>
      <c r="V886" s="20">
        <v>1147</v>
      </c>
      <c r="W886" s="159" t="s">
        <v>315</v>
      </c>
    </row>
    <row r="887" spans="1:23" ht="32.4" x14ac:dyDescent="0.3">
      <c r="A887" s="7"/>
      <c r="B887" s="111"/>
      <c r="C887" s="110" t="s">
        <v>430</v>
      </c>
      <c r="D887" s="23"/>
      <c r="E887" s="24"/>
      <c r="F887" s="73"/>
      <c r="G887" s="20">
        <f>G886-G862-G865</f>
        <v>197</v>
      </c>
      <c r="H887" s="20">
        <f>H886-H862-H865</f>
        <v>23</v>
      </c>
      <c r="I887" s="20">
        <f>I886-I862-J884-I865</f>
        <v>173.5</v>
      </c>
      <c r="J887" s="20">
        <f>J886-J862-J884-J865</f>
        <v>0.5</v>
      </c>
      <c r="K887" s="20">
        <f t="shared" ref="K887:M887" si="546">K886-K862-K884-K865</f>
        <v>0.5</v>
      </c>
      <c r="L887" s="20">
        <f t="shared" si="546"/>
        <v>0</v>
      </c>
      <c r="M887" s="20">
        <f t="shared" si="546"/>
        <v>89</v>
      </c>
      <c r="N887" s="20">
        <f>N886</f>
        <v>4</v>
      </c>
      <c r="O887" s="20">
        <f t="shared" ref="O887:P887" si="547">O886</f>
        <v>9.5</v>
      </c>
      <c r="P887" s="20">
        <f t="shared" si="547"/>
        <v>2794</v>
      </c>
      <c r="Q887" s="20">
        <f t="shared" ref="Q887" si="548">Q886</f>
        <v>1</v>
      </c>
      <c r="R887" s="20">
        <f t="shared" ref="R887" si="549">R886</f>
        <v>2412</v>
      </c>
      <c r="S887" s="20">
        <f t="shared" ref="S887" si="550">S886</f>
        <v>1</v>
      </c>
      <c r="T887" s="20">
        <f t="shared" ref="T887" si="551">T886</f>
        <v>1338</v>
      </c>
      <c r="U887" s="20">
        <f t="shared" ref="U887" si="552">U886</f>
        <v>1</v>
      </c>
      <c r="V887" s="20">
        <f t="shared" ref="V887" si="553">V886</f>
        <v>1147</v>
      </c>
      <c r="W887" s="20"/>
    </row>
    <row r="888" spans="1:23" x14ac:dyDescent="0.3">
      <c r="A888" s="7" t="s">
        <v>176</v>
      </c>
      <c r="B888" s="12">
        <v>827</v>
      </c>
      <c r="C888" s="28">
        <v>43196</v>
      </c>
      <c r="D888" s="29">
        <v>0.46363425925925927</v>
      </c>
      <c r="E888" s="29">
        <v>0.79530092592592594</v>
      </c>
      <c r="F888" s="64">
        <f t="shared" si="537"/>
        <v>0.33166666666666667</v>
      </c>
      <c r="G888" s="15">
        <v>8</v>
      </c>
      <c r="H888" s="37">
        <f t="shared" si="519"/>
        <v>0.5</v>
      </c>
      <c r="I888" s="15">
        <f t="shared" si="542"/>
        <v>7.5</v>
      </c>
      <c r="J888" s="109">
        <f t="shared" si="536"/>
        <v>0</v>
      </c>
      <c r="K888" s="37">
        <f t="shared" si="543"/>
        <v>0</v>
      </c>
      <c r="L888" s="16">
        <f t="shared" si="544"/>
        <v>0</v>
      </c>
      <c r="M888" s="37">
        <f t="shared" si="541"/>
        <v>0</v>
      </c>
      <c r="N888" s="37"/>
      <c r="O888" s="37"/>
      <c r="P888" s="37"/>
      <c r="Q888" s="37"/>
      <c r="R888" s="37"/>
      <c r="S888" s="15"/>
      <c r="T888" s="15"/>
      <c r="U888" s="15"/>
      <c r="V888" s="15"/>
      <c r="W888" s="15"/>
    </row>
    <row r="889" spans="1:23" x14ac:dyDescent="0.3">
      <c r="A889" s="204"/>
      <c r="B889" s="12">
        <v>828</v>
      </c>
      <c r="C889" s="28">
        <v>43197</v>
      </c>
      <c r="D889" s="29">
        <v>0.49857638888888894</v>
      </c>
      <c r="E889" s="29">
        <v>0.83592592592592585</v>
      </c>
      <c r="F889" s="64">
        <f t="shared" si="537"/>
        <v>0.33734953703703691</v>
      </c>
      <c r="G889" s="15">
        <v>8</v>
      </c>
      <c r="H889" s="37">
        <f t="shared" si="519"/>
        <v>0.5</v>
      </c>
      <c r="I889" s="15">
        <f t="shared" si="542"/>
        <v>7.5</v>
      </c>
      <c r="J889" s="109">
        <f t="shared" si="536"/>
        <v>0</v>
      </c>
      <c r="K889" s="37">
        <f t="shared" si="543"/>
        <v>0</v>
      </c>
      <c r="L889" s="16">
        <f t="shared" si="544"/>
        <v>0</v>
      </c>
      <c r="M889" s="37">
        <f t="shared" si="541"/>
        <v>0</v>
      </c>
      <c r="N889" s="37"/>
      <c r="O889" s="37"/>
      <c r="P889" s="37"/>
      <c r="Q889" s="37"/>
      <c r="R889" s="37"/>
      <c r="S889" s="15"/>
      <c r="T889" s="15"/>
      <c r="U889" s="15"/>
      <c r="V889" s="15"/>
      <c r="W889" s="15"/>
    </row>
    <row r="890" spans="1:23" x14ac:dyDescent="0.3">
      <c r="A890" s="204"/>
      <c r="B890" s="12">
        <v>829</v>
      </c>
      <c r="C890" s="28">
        <v>43198</v>
      </c>
      <c r="D890" s="29">
        <v>0.45523148148148151</v>
      </c>
      <c r="E890" s="29" t="s">
        <v>84</v>
      </c>
      <c r="F890" s="64"/>
      <c r="G890" s="15">
        <v>10</v>
      </c>
      <c r="H890" s="37">
        <f t="shared" si="519"/>
        <v>1.5</v>
      </c>
      <c r="I890" s="15">
        <f t="shared" si="542"/>
        <v>8.5</v>
      </c>
      <c r="J890" s="109">
        <f t="shared" si="536"/>
        <v>0</v>
      </c>
      <c r="K890" s="37">
        <f t="shared" si="543"/>
        <v>0</v>
      </c>
      <c r="L890" s="16">
        <f t="shared" si="544"/>
        <v>0</v>
      </c>
      <c r="M890" s="37">
        <f t="shared" si="541"/>
        <v>0</v>
      </c>
      <c r="N890" s="37"/>
      <c r="O890" s="37"/>
      <c r="P890" s="37"/>
      <c r="Q890" s="37"/>
      <c r="R890" s="37"/>
      <c r="S890" s="15"/>
      <c r="T890" s="15"/>
      <c r="U890" s="15"/>
      <c r="V890" s="15"/>
      <c r="W890" s="15"/>
    </row>
    <row r="891" spans="1:23" x14ac:dyDescent="0.3">
      <c r="A891" s="204"/>
      <c r="B891" s="12">
        <v>830</v>
      </c>
      <c r="C891" s="28">
        <v>43199</v>
      </c>
      <c r="D891" s="196" t="s">
        <v>35</v>
      </c>
      <c r="E891" s="197"/>
      <c r="F891" s="64"/>
      <c r="G891" s="15"/>
      <c r="H891" s="37"/>
      <c r="I891" s="15"/>
      <c r="J891" s="109">
        <f t="shared" si="536"/>
        <v>0</v>
      </c>
      <c r="K891" s="37"/>
      <c r="L891" s="16"/>
      <c r="M891" s="37">
        <f t="shared" si="541"/>
        <v>0</v>
      </c>
      <c r="N891" s="37"/>
      <c r="O891" s="37"/>
      <c r="P891" s="37"/>
      <c r="Q891" s="37"/>
      <c r="R891" s="37"/>
      <c r="S891" s="15"/>
      <c r="T891" s="15"/>
      <c r="U891" s="15"/>
      <c r="V891" s="15"/>
      <c r="W891" s="15"/>
    </row>
    <row r="892" spans="1:23" x14ac:dyDescent="0.3">
      <c r="A892" s="7"/>
      <c r="B892" s="12">
        <v>831</v>
      </c>
      <c r="C892" s="28">
        <v>43200</v>
      </c>
      <c r="D892" s="196" t="s">
        <v>35</v>
      </c>
      <c r="E892" s="197"/>
      <c r="F892" s="64"/>
      <c r="G892" s="15"/>
      <c r="H892" s="37"/>
      <c r="I892" s="15"/>
      <c r="J892" s="109">
        <f t="shared" si="536"/>
        <v>0</v>
      </c>
      <c r="K892" s="37"/>
      <c r="L892" s="16"/>
      <c r="M892" s="37">
        <f t="shared" si="541"/>
        <v>0</v>
      </c>
      <c r="N892" s="37"/>
      <c r="O892" s="37"/>
      <c r="P892" s="37"/>
      <c r="Q892" s="37"/>
      <c r="R892" s="37"/>
      <c r="S892" s="15"/>
      <c r="T892" s="15"/>
      <c r="U892" s="15"/>
      <c r="V892" s="15"/>
      <c r="W892" s="15"/>
    </row>
    <row r="893" spans="1:23" x14ac:dyDescent="0.3">
      <c r="A893" s="7"/>
      <c r="B893" s="12">
        <v>832</v>
      </c>
      <c r="C893" s="28">
        <v>43201</v>
      </c>
      <c r="D893" s="29">
        <v>0.46270833333333333</v>
      </c>
      <c r="E893" s="29">
        <v>0.85625000000000007</v>
      </c>
      <c r="F893" s="64">
        <f t="shared" si="537"/>
        <v>0.39354166666666673</v>
      </c>
      <c r="G893" s="15">
        <v>9.5</v>
      </c>
      <c r="H893" s="37">
        <f t="shared" si="519"/>
        <v>1.5</v>
      </c>
      <c r="I893" s="15">
        <f t="shared" si="542"/>
        <v>8</v>
      </c>
      <c r="J893" s="109">
        <f t="shared" si="536"/>
        <v>0</v>
      </c>
      <c r="K893" s="37">
        <f t="shared" si="543"/>
        <v>0</v>
      </c>
      <c r="L893" s="16">
        <f t="shared" si="544"/>
        <v>0</v>
      </c>
      <c r="M893" s="37">
        <f t="shared" si="541"/>
        <v>0</v>
      </c>
      <c r="N893" s="37"/>
      <c r="O893" s="37"/>
      <c r="P893" s="37"/>
      <c r="Q893" s="37"/>
      <c r="R893" s="37"/>
      <c r="S893" s="15"/>
      <c r="T893" s="15"/>
      <c r="U893" s="15"/>
      <c r="V893" s="15"/>
      <c r="W893" s="15"/>
    </row>
    <row r="894" spans="1:23" x14ac:dyDescent="0.3">
      <c r="A894" s="7"/>
      <c r="B894" s="12">
        <v>833</v>
      </c>
      <c r="C894" s="28">
        <v>43202</v>
      </c>
      <c r="D894" s="29" t="s">
        <v>84</v>
      </c>
      <c r="E894" s="29">
        <v>0.87515046296296306</v>
      </c>
      <c r="F894" s="64"/>
      <c r="G894" s="15">
        <v>10</v>
      </c>
      <c r="H894" s="37">
        <f t="shared" si="519"/>
        <v>1.5</v>
      </c>
      <c r="I894" s="15">
        <f t="shared" si="542"/>
        <v>8.5</v>
      </c>
      <c r="J894" s="109">
        <f t="shared" si="536"/>
        <v>0</v>
      </c>
      <c r="K894" s="37">
        <f t="shared" si="543"/>
        <v>0</v>
      </c>
      <c r="L894" s="16">
        <f t="shared" si="544"/>
        <v>0</v>
      </c>
      <c r="M894" s="37">
        <f t="shared" si="541"/>
        <v>0</v>
      </c>
      <c r="N894" s="37"/>
      <c r="O894" s="37"/>
      <c r="P894" s="37"/>
      <c r="Q894" s="37"/>
      <c r="R894" s="37"/>
      <c r="S894" s="15"/>
      <c r="T894" s="15"/>
      <c r="U894" s="15"/>
      <c r="V894" s="15"/>
      <c r="W894" s="15"/>
    </row>
    <row r="895" spans="1:23" x14ac:dyDescent="0.3">
      <c r="A895" s="7"/>
      <c r="B895" s="12">
        <v>834</v>
      </c>
      <c r="C895" s="28">
        <v>43203</v>
      </c>
      <c r="D895" s="29" t="s">
        <v>84</v>
      </c>
      <c r="E895" s="29" t="s">
        <v>84</v>
      </c>
      <c r="F895" s="64"/>
      <c r="G895" s="15">
        <v>4</v>
      </c>
      <c r="H895" s="37">
        <v>0</v>
      </c>
      <c r="I895" s="15">
        <f t="shared" si="542"/>
        <v>4</v>
      </c>
      <c r="J895" s="109">
        <f t="shared" si="536"/>
        <v>0</v>
      </c>
      <c r="K895" s="37">
        <f t="shared" si="543"/>
        <v>0</v>
      </c>
      <c r="L895" s="16">
        <f t="shared" si="544"/>
        <v>0</v>
      </c>
      <c r="M895" s="37">
        <f t="shared" si="541"/>
        <v>0</v>
      </c>
      <c r="N895" s="37"/>
      <c r="O895" s="37"/>
      <c r="P895" s="37"/>
      <c r="Q895" s="37"/>
      <c r="R895" s="37"/>
      <c r="S895" s="15"/>
      <c r="T895" s="15"/>
      <c r="U895" s="15"/>
      <c r="V895" s="15"/>
      <c r="W895" s="15"/>
    </row>
    <row r="896" spans="1:23" x14ac:dyDescent="0.3">
      <c r="A896" s="7"/>
      <c r="B896" s="12">
        <v>835</v>
      </c>
      <c r="C896" s="28">
        <v>43204</v>
      </c>
      <c r="D896" s="29">
        <v>0.45775462962962959</v>
      </c>
      <c r="E896" s="29">
        <v>0.92038194444444443</v>
      </c>
      <c r="F896" s="64">
        <f t="shared" si="537"/>
        <v>0.46262731481481484</v>
      </c>
      <c r="G896" s="15">
        <v>11</v>
      </c>
      <c r="H896" s="37">
        <f t="shared" si="519"/>
        <v>1.5</v>
      </c>
      <c r="I896" s="15">
        <f t="shared" si="542"/>
        <v>9.5</v>
      </c>
      <c r="J896" s="109">
        <f t="shared" si="536"/>
        <v>0</v>
      </c>
      <c r="K896" s="37">
        <f t="shared" si="543"/>
        <v>0</v>
      </c>
      <c r="L896" s="16">
        <f t="shared" si="544"/>
        <v>0</v>
      </c>
      <c r="M896" s="37">
        <f t="shared" si="541"/>
        <v>0</v>
      </c>
      <c r="N896" s="37"/>
      <c r="O896" s="37"/>
      <c r="P896" s="37"/>
      <c r="Q896" s="37"/>
      <c r="R896" s="37"/>
      <c r="S896" s="15"/>
      <c r="T896" s="15"/>
      <c r="U896" s="15"/>
      <c r="V896" s="15"/>
      <c r="W896" s="15"/>
    </row>
    <row r="897" spans="1:23" x14ac:dyDescent="0.3">
      <c r="A897" s="7"/>
      <c r="B897" s="12">
        <v>836</v>
      </c>
      <c r="C897" s="28">
        <v>43205</v>
      </c>
      <c r="D897" s="196" t="s">
        <v>180</v>
      </c>
      <c r="E897" s="197"/>
      <c r="F897" s="64"/>
      <c r="G897" s="15"/>
      <c r="H897" s="37"/>
      <c r="I897" s="15"/>
      <c r="J897" s="109">
        <f t="shared" si="536"/>
        <v>0</v>
      </c>
      <c r="K897" s="37"/>
      <c r="L897" s="16"/>
      <c r="M897" s="37">
        <f t="shared" si="541"/>
        <v>0</v>
      </c>
      <c r="N897" s="37"/>
      <c r="O897" s="37"/>
      <c r="P897" s="37"/>
      <c r="Q897" s="37"/>
      <c r="R897" s="37"/>
      <c r="S897" s="15"/>
      <c r="T897" s="15"/>
      <c r="U897" s="15"/>
      <c r="V897" s="15"/>
      <c r="W897" s="15"/>
    </row>
    <row r="898" spans="1:23" x14ac:dyDescent="0.3">
      <c r="A898" s="7"/>
      <c r="B898" s="12">
        <v>837</v>
      </c>
      <c r="C898" s="28">
        <v>43206</v>
      </c>
      <c r="D898" s="29" t="s">
        <v>84</v>
      </c>
      <c r="E898" s="29">
        <v>0.89549768518518524</v>
      </c>
      <c r="F898" s="64"/>
      <c r="G898" s="15">
        <v>9</v>
      </c>
      <c r="H898" s="37">
        <f t="shared" si="519"/>
        <v>1.5</v>
      </c>
      <c r="I898" s="15">
        <f t="shared" si="542"/>
        <v>7.5</v>
      </c>
      <c r="J898" s="109">
        <f t="shared" si="536"/>
        <v>0</v>
      </c>
      <c r="K898" s="37">
        <f t="shared" si="543"/>
        <v>0</v>
      </c>
      <c r="L898" s="16">
        <f t="shared" si="544"/>
        <v>0</v>
      </c>
      <c r="M898" s="37">
        <f t="shared" si="541"/>
        <v>0</v>
      </c>
      <c r="N898" s="37"/>
      <c r="O898" s="37"/>
      <c r="P898" s="37"/>
      <c r="Q898" s="37"/>
      <c r="R898" s="37"/>
      <c r="S898" s="15"/>
      <c r="T898" s="15"/>
      <c r="U898" s="15"/>
      <c r="V898" s="15"/>
      <c r="W898" s="15"/>
    </row>
    <row r="899" spans="1:23" x14ac:dyDescent="0.3">
      <c r="A899" s="7"/>
      <c r="B899" s="12">
        <v>838</v>
      </c>
      <c r="C899" s="28">
        <v>43207</v>
      </c>
      <c r="D899" s="29" t="s">
        <v>84</v>
      </c>
      <c r="E899" s="29" t="s">
        <v>84</v>
      </c>
      <c r="F899" s="64"/>
      <c r="G899" s="15">
        <v>4</v>
      </c>
      <c r="H899" s="37">
        <v>0</v>
      </c>
      <c r="I899" s="15">
        <f t="shared" si="542"/>
        <v>4</v>
      </c>
      <c r="J899" s="109">
        <f t="shared" si="536"/>
        <v>0</v>
      </c>
      <c r="K899" s="37">
        <f t="shared" si="543"/>
        <v>0</v>
      </c>
      <c r="L899" s="16">
        <f t="shared" si="544"/>
        <v>0</v>
      </c>
      <c r="M899" s="37">
        <f t="shared" si="541"/>
        <v>0</v>
      </c>
      <c r="N899" s="37"/>
      <c r="O899" s="37"/>
      <c r="P899" s="37"/>
      <c r="Q899" s="37"/>
      <c r="R899" s="37"/>
      <c r="S899" s="15"/>
      <c r="T899" s="15"/>
      <c r="U899" s="15"/>
      <c r="V899" s="15"/>
      <c r="W899" s="15"/>
    </row>
    <row r="900" spans="1:23" x14ac:dyDescent="0.3">
      <c r="A900" s="7"/>
      <c r="B900" s="12">
        <v>839</v>
      </c>
      <c r="C900" s="28">
        <v>43208</v>
      </c>
      <c r="D900" s="29">
        <v>0.46704861111111112</v>
      </c>
      <c r="E900" s="29" t="s">
        <v>84</v>
      </c>
      <c r="F900" s="64"/>
      <c r="G900" s="15">
        <v>10</v>
      </c>
      <c r="H900" s="37">
        <f t="shared" si="519"/>
        <v>1.5</v>
      </c>
      <c r="I900" s="15">
        <f t="shared" si="542"/>
        <v>8.5</v>
      </c>
      <c r="J900" s="109">
        <f t="shared" si="536"/>
        <v>0</v>
      </c>
      <c r="K900" s="37">
        <f t="shared" si="543"/>
        <v>0</v>
      </c>
      <c r="L900" s="16">
        <f t="shared" si="544"/>
        <v>0</v>
      </c>
      <c r="M900" s="37">
        <f t="shared" si="541"/>
        <v>0</v>
      </c>
      <c r="N900" s="37"/>
      <c r="O900" s="37"/>
      <c r="P900" s="37"/>
      <c r="Q900" s="37"/>
      <c r="R900" s="37"/>
      <c r="S900" s="15"/>
      <c r="T900" s="15"/>
      <c r="U900" s="15"/>
      <c r="V900" s="15"/>
      <c r="W900" s="15"/>
    </row>
    <row r="901" spans="1:23" x14ac:dyDescent="0.3">
      <c r="A901" s="7"/>
      <c r="B901" s="12">
        <v>840</v>
      </c>
      <c r="C901" s="28">
        <v>43209</v>
      </c>
      <c r="D901" s="196" t="s">
        <v>35</v>
      </c>
      <c r="E901" s="197"/>
      <c r="F901" s="64"/>
      <c r="G901" s="15"/>
      <c r="H901" s="37"/>
      <c r="I901" s="15"/>
      <c r="J901" s="109">
        <f t="shared" si="536"/>
        <v>0</v>
      </c>
      <c r="K901" s="37"/>
      <c r="L901" s="16"/>
      <c r="M901" s="37">
        <f t="shared" si="541"/>
        <v>0</v>
      </c>
      <c r="N901" s="37"/>
      <c r="O901" s="37"/>
      <c r="P901" s="37"/>
      <c r="Q901" s="37"/>
      <c r="R901" s="37"/>
      <c r="S901" s="15"/>
      <c r="T901" s="15"/>
      <c r="U901" s="15"/>
      <c r="V901" s="15"/>
      <c r="W901" s="15"/>
    </row>
    <row r="902" spans="1:23" x14ac:dyDescent="0.3">
      <c r="A902" s="7"/>
      <c r="B902" s="12">
        <v>841</v>
      </c>
      <c r="C902" s="28">
        <v>43210</v>
      </c>
      <c r="D902" s="38" t="s">
        <v>117</v>
      </c>
      <c r="E902" s="38" t="s">
        <v>110</v>
      </c>
      <c r="F902" s="64"/>
      <c r="G902" s="15">
        <v>8</v>
      </c>
      <c r="H902" s="37">
        <f t="shared" si="519"/>
        <v>0.5</v>
      </c>
      <c r="I902" s="15">
        <f t="shared" si="542"/>
        <v>7.5</v>
      </c>
      <c r="J902" s="109">
        <f t="shared" si="536"/>
        <v>0</v>
      </c>
      <c r="K902" s="37">
        <f t="shared" si="543"/>
        <v>0</v>
      </c>
      <c r="L902" s="16">
        <f t="shared" si="544"/>
        <v>0</v>
      </c>
      <c r="M902" s="37">
        <f t="shared" si="541"/>
        <v>0</v>
      </c>
      <c r="N902" s="37"/>
      <c r="O902" s="37"/>
      <c r="P902" s="37"/>
      <c r="Q902" s="37"/>
      <c r="R902" s="37"/>
      <c r="S902" s="15"/>
      <c r="T902" s="15"/>
      <c r="U902" s="15"/>
      <c r="V902" s="15"/>
      <c r="W902" s="15" t="s">
        <v>109</v>
      </c>
    </row>
    <row r="903" spans="1:23" x14ac:dyDescent="0.3">
      <c r="A903" s="7"/>
      <c r="B903" s="12">
        <v>842</v>
      </c>
      <c r="C903" s="28">
        <v>43211</v>
      </c>
      <c r="D903" s="29" t="s">
        <v>84</v>
      </c>
      <c r="E903" s="29" t="s">
        <v>84</v>
      </c>
      <c r="F903" s="64"/>
      <c r="G903" s="15">
        <v>10</v>
      </c>
      <c r="H903" s="37">
        <f t="shared" si="519"/>
        <v>1.5</v>
      </c>
      <c r="I903" s="15">
        <f t="shared" si="542"/>
        <v>8.5</v>
      </c>
      <c r="J903" s="109">
        <f t="shared" si="536"/>
        <v>0</v>
      </c>
      <c r="K903" s="37">
        <f t="shared" si="543"/>
        <v>0</v>
      </c>
      <c r="L903" s="16">
        <f t="shared" si="544"/>
        <v>0</v>
      </c>
      <c r="M903" s="37">
        <f t="shared" si="541"/>
        <v>0</v>
      </c>
      <c r="N903" s="37"/>
      <c r="O903" s="37"/>
      <c r="P903" s="37"/>
      <c r="Q903" s="37"/>
      <c r="R903" s="37"/>
      <c r="S903" s="15"/>
      <c r="T903" s="15"/>
      <c r="U903" s="15"/>
      <c r="V903" s="15"/>
      <c r="W903" s="15"/>
    </row>
    <row r="904" spans="1:23" x14ac:dyDescent="0.3">
      <c r="A904" s="7"/>
      <c r="B904" s="12">
        <v>843</v>
      </c>
      <c r="C904" s="28">
        <v>43212</v>
      </c>
      <c r="D904" s="29">
        <v>0.50164351851851852</v>
      </c>
      <c r="E904" s="29" t="s">
        <v>84</v>
      </c>
      <c r="F904" s="64"/>
      <c r="G904" s="15">
        <v>9</v>
      </c>
      <c r="H904" s="37">
        <f t="shared" si="519"/>
        <v>1.5</v>
      </c>
      <c r="I904" s="15">
        <f t="shared" si="542"/>
        <v>7.5</v>
      </c>
      <c r="J904" s="109">
        <f t="shared" si="536"/>
        <v>0</v>
      </c>
      <c r="K904" s="37">
        <f t="shared" si="543"/>
        <v>0</v>
      </c>
      <c r="L904" s="16">
        <f t="shared" si="544"/>
        <v>0</v>
      </c>
      <c r="M904" s="37">
        <f t="shared" si="541"/>
        <v>0</v>
      </c>
      <c r="N904" s="37"/>
      <c r="O904" s="37"/>
      <c r="P904" s="37"/>
      <c r="Q904" s="37"/>
      <c r="R904" s="37"/>
      <c r="S904" s="15"/>
      <c r="T904" s="15"/>
      <c r="U904" s="15"/>
      <c r="V904" s="15"/>
      <c r="W904" s="15"/>
    </row>
    <row r="905" spans="1:23" x14ac:dyDescent="0.3">
      <c r="A905" s="7"/>
      <c r="B905" s="12">
        <v>844</v>
      </c>
      <c r="C905" s="28">
        <v>43213</v>
      </c>
      <c r="D905" s="38" t="s">
        <v>179</v>
      </c>
      <c r="E905" s="38" t="s">
        <v>89</v>
      </c>
      <c r="F905" s="64"/>
      <c r="G905" s="15">
        <v>6</v>
      </c>
      <c r="H905" s="37">
        <f t="shared" si="519"/>
        <v>0.5</v>
      </c>
      <c r="I905" s="15">
        <f t="shared" si="542"/>
        <v>5.5</v>
      </c>
      <c r="J905" s="109">
        <f t="shared" si="536"/>
        <v>0</v>
      </c>
      <c r="K905" s="37">
        <f t="shared" si="543"/>
        <v>0</v>
      </c>
      <c r="L905" s="16">
        <f t="shared" si="544"/>
        <v>0</v>
      </c>
      <c r="M905" s="37">
        <f t="shared" si="541"/>
        <v>0</v>
      </c>
      <c r="N905" s="37"/>
      <c r="O905" s="37"/>
      <c r="P905" s="37"/>
      <c r="Q905" s="37"/>
      <c r="R905" s="37"/>
      <c r="S905" s="15"/>
      <c r="T905" s="15"/>
      <c r="U905" s="15"/>
      <c r="V905" s="15"/>
      <c r="W905" s="15" t="s">
        <v>300</v>
      </c>
    </row>
    <row r="906" spans="1:23" x14ac:dyDescent="0.3">
      <c r="A906" s="7"/>
      <c r="B906" s="12">
        <v>845</v>
      </c>
      <c r="C906" s="28">
        <v>43214</v>
      </c>
      <c r="D906" s="196" t="s">
        <v>35</v>
      </c>
      <c r="E906" s="197"/>
      <c r="F906" s="64"/>
      <c r="G906" s="15"/>
      <c r="H906" s="37"/>
      <c r="I906" s="15"/>
      <c r="J906" s="109">
        <f t="shared" si="536"/>
        <v>0</v>
      </c>
      <c r="K906" s="37"/>
      <c r="L906" s="16"/>
      <c r="M906" s="37">
        <f t="shared" si="541"/>
        <v>0</v>
      </c>
      <c r="N906" s="37"/>
      <c r="O906" s="37"/>
      <c r="P906" s="37"/>
      <c r="Q906" s="37"/>
      <c r="R906" s="37"/>
      <c r="S906" s="15"/>
      <c r="T906" s="15"/>
      <c r="U906" s="15"/>
      <c r="V906" s="15"/>
      <c r="W906" s="15"/>
    </row>
    <row r="907" spans="1:23" x14ac:dyDescent="0.3">
      <c r="A907" s="7"/>
      <c r="B907" s="12">
        <v>846</v>
      </c>
      <c r="C907" s="28">
        <v>43215</v>
      </c>
      <c r="D907" s="196" t="s">
        <v>35</v>
      </c>
      <c r="E907" s="197"/>
      <c r="F907" s="64"/>
      <c r="G907" s="15"/>
      <c r="H907" s="37"/>
      <c r="I907" s="15"/>
      <c r="J907" s="109">
        <f t="shared" si="536"/>
        <v>0</v>
      </c>
      <c r="K907" s="37"/>
      <c r="L907" s="16"/>
      <c r="M907" s="37">
        <f t="shared" si="541"/>
        <v>0</v>
      </c>
      <c r="N907" s="37"/>
      <c r="O907" s="37"/>
      <c r="P907" s="37"/>
      <c r="Q907" s="37"/>
      <c r="R907" s="37"/>
      <c r="S907" s="15"/>
      <c r="T907" s="15"/>
      <c r="U907" s="15"/>
      <c r="V907" s="15"/>
      <c r="W907" s="15"/>
    </row>
    <row r="908" spans="1:23" x14ac:dyDescent="0.3">
      <c r="A908" s="7"/>
      <c r="B908" s="12">
        <v>847</v>
      </c>
      <c r="C908" s="28">
        <v>43216</v>
      </c>
      <c r="D908" s="29">
        <v>0.48428240740740741</v>
      </c>
      <c r="E908" s="29" t="s">
        <v>84</v>
      </c>
      <c r="F908" s="64"/>
      <c r="G908" s="15">
        <v>8</v>
      </c>
      <c r="H908" s="37">
        <f t="shared" si="519"/>
        <v>0.5</v>
      </c>
      <c r="I908" s="15">
        <f t="shared" si="542"/>
        <v>7.5</v>
      </c>
      <c r="J908" s="109">
        <f t="shared" si="536"/>
        <v>0</v>
      </c>
      <c r="K908" s="37">
        <f t="shared" si="543"/>
        <v>0</v>
      </c>
      <c r="L908" s="16">
        <f t="shared" si="544"/>
        <v>0</v>
      </c>
      <c r="M908" s="37">
        <f t="shared" si="541"/>
        <v>0</v>
      </c>
      <c r="N908" s="37"/>
      <c r="O908" s="37"/>
      <c r="P908" s="37"/>
      <c r="Q908" s="37"/>
      <c r="R908" s="37"/>
      <c r="S908" s="15"/>
      <c r="T908" s="15"/>
      <c r="U908" s="15"/>
      <c r="V908" s="15"/>
      <c r="W908" s="15"/>
    </row>
    <row r="909" spans="1:23" x14ac:dyDescent="0.3">
      <c r="A909" s="7"/>
      <c r="B909" s="12">
        <v>848</v>
      </c>
      <c r="C909" s="28">
        <v>43217</v>
      </c>
      <c r="D909" s="196" t="s">
        <v>35</v>
      </c>
      <c r="E909" s="197"/>
      <c r="F909" s="64"/>
      <c r="G909" s="15"/>
      <c r="H909" s="37"/>
      <c r="I909" s="15"/>
      <c r="J909" s="109">
        <f t="shared" si="536"/>
        <v>0</v>
      </c>
      <c r="K909" s="37"/>
      <c r="L909" s="16"/>
      <c r="M909" s="37">
        <f t="shared" si="541"/>
        <v>0</v>
      </c>
      <c r="N909" s="37"/>
      <c r="O909" s="37"/>
      <c r="P909" s="37"/>
      <c r="Q909" s="37"/>
      <c r="R909" s="37"/>
      <c r="S909" s="15"/>
      <c r="T909" s="15"/>
      <c r="U909" s="15"/>
      <c r="V909" s="15"/>
      <c r="W909" s="15"/>
    </row>
    <row r="910" spans="1:23" x14ac:dyDescent="0.3">
      <c r="A910" s="7"/>
      <c r="B910" s="12">
        <v>849</v>
      </c>
      <c r="C910" s="28">
        <v>43218</v>
      </c>
      <c r="D910" s="29" t="s">
        <v>102</v>
      </c>
      <c r="E910" s="29" t="s">
        <v>84</v>
      </c>
      <c r="F910" s="64"/>
      <c r="G910" s="15">
        <v>9</v>
      </c>
      <c r="H910" s="37">
        <f t="shared" si="519"/>
        <v>1.5</v>
      </c>
      <c r="I910" s="15">
        <f t="shared" si="542"/>
        <v>7.5</v>
      </c>
      <c r="J910" s="109">
        <f t="shared" si="536"/>
        <v>0</v>
      </c>
      <c r="K910" s="37">
        <f t="shared" si="543"/>
        <v>0</v>
      </c>
      <c r="L910" s="16">
        <f t="shared" si="544"/>
        <v>0</v>
      </c>
      <c r="M910" s="37">
        <f t="shared" si="541"/>
        <v>0</v>
      </c>
      <c r="N910" s="37"/>
      <c r="O910" s="37"/>
      <c r="P910" s="37"/>
      <c r="Q910" s="37"/>
      <c r="R910" s="37"/>
      <c r="S910" s="15"/>
      <c r="T910" s="15"/>
      <c r="U910" s="15"/>
      <c r="V910" s="15"/>
      <c r="W910" s="15"/>
    </row>
    <row r="911" spans="1:23" x14ac:dyDescent="0.3">
      <c r="A911" s="7"/>
      <c r="B911" s="12">
        <v>850</v>
      </c>
      <c r="C911" s="28">
        <v>43219</v>
      </c>
      <c r="D911" s="196" t="s">
        <v>35</v>
      </c>
      <c r="E911" s="197"/>
      <c r="F911" s="64"/>
      <c r="G911" s="15"/>
      <c r="H911" s="37"/>
      <c r="I911" s="15"/>
      <c r="J911" s="109">
        <f t="shared" si="536"/>
        <v>0</v>
      </c>
      <c r="K911" s="37"/>
      <c r="L911" s="16"/>
      <c r="M911" s="37">
        <f t="shared" si="541"/>
        <v>0</v>
      </c>
      <c r="N911" s="37"/>
      <c r="O911" s="37"/>
      <c r="P911" s="37"/>
      <c r="Q911" s="37"/>
      <c r="R911" s="37"/>
      <c r="S911" s="15"/>
      <c r="T911" s="15"/>
      <c r="U911" s="15"/>
      <c r="V911" s="15"/>
      <c r="W911" s="15"/>
    </row>
    <row r="912" spans="1:23" x14ac:dyDescent="0.3">
      <c r="A912" s="7"/>
      <c r="B912" s="12">
        <v>851</v>
      </c>
      <c r="C912" s="28">
        <v>43220</v>
      </c>
      <c r="D912" s="38" t="s">
        <v>117</v>
      </c>
      <c r="E912" s="38" t="s">
        <v>110</v>
      </c>
      <c r="F912" s="64"/>
      <c r="G912" s="15">
        <v>12</v>
      </c>
      <c r="H912" s="37">
        <f t="shared" si="519"/>
        <v>1.5</v>
      </c>
      <c r="I912" s="15">
        <f t="shared" si="542"/>
        <v>10.5</v>
      </c>
      <c r="J912" s="109">
        <f t="shared" si="536"/>
        <v>0.5</v>
      </c>
      <c r="K912" s="37">
        <f t="shared" si="543"/>
        <v>0.5</v>
      </c>
      <c r="L912" s="16">
        <f t="shared" si="544"/>
        <v>0</v>
      </c>
      <c r="M912" s="37">
        <f t="shared" si="541"/>
        <v>88</v>
      </c>
      <c r="N912" s="37"/>
      <c r="O912" s="37"/>
      <c r="P912" s="37"/>
      <c r="Q912" s="37"/>
      <c r="R912" s="37"/>
      <c r="S912" s="15"/>
      <c r="T912" s="15"/>
      <c r="U912" s="15"/>
      <c r="V912" s="15"/>
      <c r="W912" s="15" t="s">
        <v>109</v>
      </c>
    </row>
    <row r="913" spans="1:23" x14ac:dyDescent="0.3">
      <c r="A913" s="25" t="s">
        <v>18</v>
      </c>
      <c r="B913" s="12">
        <v>852</v>
      </c>
      <c r="C913" s="26">
        <v>43221</v>
      </c>
      <c r="D913" s="29">
        <v>0.47509259259259262</v>
      </c>
      <c r="E913" s="29">
        <v>0.90482638888888889</v>
      </c>
      <c r="F913" s="64">
        <f>IF(OR(E913="無打卡資料",D913="無打卡資料"),"?",(E913-D913))</f>
        <v>0.42973379629629627</v>
      </c>
      <c r="G913" s="15">
        <v>10.5</v>
      </c>
      <c r="H913" s="37">
        <f t="shared" si="519"/>
        <v>1.5</v>
      </c>
      <c r="I913" s="15">
        <f t="shared" si="542"/>
        <v>9</v>
      </c>
      <c r="J913" s="109">
        <f t="shared" si="536"/>
        <v>0</v>
      </c>
      <c r="K913" s="37">
        <f t="shared" si="543"/>
        <v>0</v>
      </c>
      <c r="L913" s="16">
        <f t="shared" si="544"/>
        <v>0</v>
      </c>
      <c r="M913" s="37">
        <f>IF(K913="?",0,ROUND(133*4/3*K913+133*5/3*L913,0))</f>
        <v>0</v>
      </c>
      <c r="N913" s="37"/>
      <c r="O913" s="37"/>
      <c r="P913" s="37"/>
      <c r="Q913" s="37"/>
      <c r="R913" s="37"/>
      <c r="S913" s="15"/>
      <c r="T913" s="15"/>
      <c r="U913" s="15"/>
      <c r="V913" s="51"/>
      <c r="W913" s="160" t="s">
        <v>399</v>
      </c>
    </row>
    <row r="914" spans="1:23" x14ac:dyDescent="0.3">
      <c r="A914" s="7" t="s">
        <v>181</v>
      </c>
      <c r="B914" s="12">
        <v>853</v>
      </c>
      <c r="C914" s="28">
        <v>43222</v>
      </c>
      <c r="D914" s="196" t="s">
        <v>35</v>
      </c>
      <c r="E914" s="197"/>
      <c r="F914" s="64"/>
      <c r="G914" s="15"/>
      <c r="H914" s="15"/>
      <c r="I914" s="15"/>
      <c r="J914" s="109">
        <f t="shared" si="536"/>
        <v>0</v>
      </c>
      <c r="K914" s="37"/>
      <c r="L914" s="15"/>
      <c r="M914" s="37"/>
      <c r="N914" s="37"/>
      <c r="O914" s="37"/>
      <c r="P914" s="37"/>
      <c r="Q914" s="37"/>
      <c r="R914" s="37"/>
      <c r="S914" s="15"/>
      <c r="T914" s="15"/>
      <c r="U914" s="15"/>
      <c r="V914" s="15"/>
      <c r="W914" s="15"/>
    </row>
    <row r="915" spans="1:23" x14ac:dyDescent="0.3">
      <c r="A915" s="7" t="s">
        <v>182</v>
      </c>
      <c r="B915" s="12">
        <v>854</v>
      </c>
      <c r="C915" s="28">
        <v>43223</v>
      </c>
      <c r="D915" s="29">
        <v>0.45693287037037034</v>
      </c>
      <c r="E915" s="29" t="s">
        <v>84</v>
      </c>
      <c r="F915" s="64"/>
      <c r="G915" s="15">
        <v>11</v>
      </c>
      <c r="H915" s="37">
        <f t="shared" si="519"/>
        <v>1.5</v>
      </c>
      <c r="I915" s="15">
        <f t="shared" ref="I915:I920" si="554">IF((G915="？"),"?",(G915-H915))</f>
        <v>9.5</v>
      </c>
      <c r="J915" s="109">
        <f t="shared" si="536"/>
        <v>0</v>
      </c>
      <c r="K915" s="37">
        <f t="shared" ref="K915:K920" si="555">IF(2&lt;J915,2,J915)</f>
        <v>0</v>
      </c>
      <c r="L915" s="16">
        <f t="shared" ref="L915:L920" si="556">J915-K915</f>
        <v>0</v>
      </c>
      <c r="M915" s="37">
        <f t="shared" ref="M915:M920" si="557">IF(K915="?",0,ROUND(133*4/3*K915+133*5/3*L915,0))</f>
        <v>0</v>
      </c>
      <c r="N915" s="37"/>
      <c r="O915" s="37"/>
      <c r="P915" s="37"/>
      <c r="Q915" s="37"/>
      <c r="R915" s="37"/>
      <c r="S915" s="15"/>
      <c r="T915" s="15"/>
      <c r="U915" s="15"/>
      <c r="V915" s="15"/>
      <c r="W915" s="15"/>
    </row>
    <row r="916" spans="1:23" x14ac:dyDescent="0.3">
      <c r="A916" s="7" t="s">
        <v>183</v>
      </c>
      <c r="B916" s="12"/>
      <c r="C916" s="82" t="s">
        <v>325</v>
      </c>
      <c r="D916" s="18"/>
      <c r="E916" s="18"/>
      <c r="F916" s="19"/>
      <c r="G916" s="20">
        <f t="shared" ref="G916:V916" si="558">SUM(G888:G915)</f>
        <v>167</v>
      </c>
      <c r="H916" s="20">
        <f t="shared" si="558"/>
        <v>20.5</v>
      </c>
      <c r="I916" s="20">
        <f t="shared" si="558"/>
        <v>146.5</v>
      </c>
      <c r="J916" s="20">
        <f t="shared" si="558"/>
        <v>0.5</v>
      </c>
      <c r="K916" s="20">
        <f t="shared" si="558"/>
        <v>0.5</v>
      </c>
      <c r="L916" s="20">
        <f t="shared" si="558"/>
        <v>0</v>
      </c>
      <c r="M916" s="20">
        <f t="shared" si="558"/>
        <v>88</v>
      </c>
      <c r="N916" s="20">
        <f t="shared" si="558"/>
        <v>0</v>
      </c>
      <c r="O916" s="20">
        <f t="shared" si="558"/>
        <v>0</v>
      </c>
      <c r="P916" s="20">
        <f t="shared" si="558"/>
        <v>0</v>
      </c>
      <c r="Q916" s="20">
        <f t="shared" si="558"/>
        <v>0</v>
      </c>
      <c r="R916" s="20">
        <f t="shared" si="558"/>
        <v>0</v>
      </c>
      <c r="S916" s="20">
        <f t="shared" si="558"/>
        <v>0</v>
      </c>
      <c r="T916" s="20">
        <f t="shared" si="558"/>
        <v>0</v>
      </c>
      <c r="U916" s="20">
        <f t="shared" si="558"/>
        <v>0</v>
      </c>
      <c r="V916" s="20">
        <f t="shared" si="558"/>
        <v>0</v>
      </c>
      <c r="W916" s="159" t="s">
        <v>312</v>
      </c>
    </row>
    <row r="917" spans="1:23" ht="32.4" x14ac:dyDescent="0.3">
      <c r="A917" s="7"/>
      <c r="B917" s="74"/>
      <c r="C917" s="110" t="s">
        <v>430</v>
      </c>
      <c r="D917" s="23"/>
      <c r="E917" s="24"/>
      <c r="F917" s="73"/>
      <c r="G917" s="20">
        <f>G916</f>
        <v>167</v>
      </c>
      <c r="H917" s="20">
        <f t="shared" ref="H917" si="559">H916</f>
        <v>20.5</v>
      </c>
      <c r="I917" s="20">
        <f t="shared" ref="I917" si="560">I916</f>
        <v>146.5</v>
      </c>
      <c r="J917" s="20">
        <f t="shared" ref="J917" si="561">J916</f>
        <v>0.5</v>
      </c>
      <c r="K917" s="20">
        <f t="shared" ref="K917" si="562">K916</f>
        <v>0.5</v>
      </c>
      <c r="L917" s="20">
        <f t="shared" ref="L917" si="563">L916</f>
        <v>0</v>
      </c>
      <c r="M917" s="20">
        <f t="shared" ref="M917" si="564">M916</f>
        <v>88</v>
      </c>
      <c r="N917" s="20">
        <f>N916</f>
        <v>0</v>
      </c>
      <c r="O917" s="20">
        <f t="shared" ref="O917:P917" si="565">O916</f>
        <v>0</v>
      </c>
      <c r="P917" s="20">
        <f t="shared" si="565"/>
        <v>0</v>
      </c>
      <c r="Q917" s="20">
        <f t="shared" ref="Q917" si="566">Q916</f>
        <v>0</v>
      </c>
      <c r="R917" s="20">
        <f t="shared" ref="R917" si="567">R916</f>
        <v>0</v>
      </c>
      <c r="S917" s="20">
        <f t="shared" ref="S917" si="568">S916</f>
        <v>0</v>
      </c>
      <c r="T917" s="20">
        <f t="shared" ref="T917" si="569">T916</f>
        <v>0</v>
      </c>
      <c r="U917" s="20">
        <f t="shared" ref="U917" si="570">U916</f>
        <v>0</v>
      </c>
      <c r="V917" s="20">
        <f t="shared" ref="V917" si="571">V916</f>
        <v>0</v>
      </c>
      <c r="W917" s="20"/>
    </row>
    <row r="918" spans="1:23" x14ac:dyDescent="0.3">
      <c r="A918" s="7" t="s">
        <v>36</v>
      </c>
      <c r="B918" s="12">
        <v>855</v>
      </c>
      <c r="C918" s="83">
        <v>43224</v>
      </c>
      <c r="D918" s="89">
        <v>0.45716435185185184</v>
      </c>
      <c r="E918" s="89">
        <v>0.91618055555555555</v>
      </c>
      <c r="F918" s="130">
        <f t="shared" ref="F918:F943" si="572">IF(OR(E918="無打卡資料",D918="無打卡資料"),"?",(E918-D918))</f>
        <v>0.45901620370370372</v>
      </c>
      <c r="G918" s="85">
        <v>11</v>
      </c>
      <c r="H918" s="86">
        <f t="shared" si="519"/>
        <v>1.5</v>
      </c>
      <c r="I918" s="85">
        <f t="shared" si="554"/>
        <v>9.5</v>
      </c>
      <c r="J918" s="87">
        <f t="shared" si="536"/>
        <v>0</v>
      </c>
      <c r="K918" s="86">
        <f t="shared" si="555"/>
        <v>0</v>
      </c>
      <c r="L918" s="88">
        <f t="shared" si="556"/>
        <v>0</v>
      </c>
      <c r="M918" s="86">
        <f t="shared" si="557"/>
        <v>0</v>
      </c>
      <c r="N918" s="86"/>
      <c r="O918" s="86"/>
      <c r="P918" s="86"/>
      <c r="Q918" s="86"/>
      <c r="R918" s="86"/>
      <c r="S918" s="15"/>
      <c r="T918" s="15"/>
      <c r="U918" s="15"/>
      <c r="V918" s="15"/>
      <c r="W918" s="15"/>
    </row>
    <row r="919" spans="1:23" x14ac:dyDescent="0.3">
      <c r="A919" s="7" t="s">
        <v>184</v>
      </c>
      <c r="B919" s="12">
        <v>856</v>
      </c>
      <c r="C919" s="83">
        <v>43225</v>
      </c>
      <c r="D919" s="89" t="s">
        <v>84</v>
      </c>
      <c r="E919" s="89" t="s">
        <v>84</v>
      </c>
      <c r="F919" s="130"/>
      <c r="G919" s="85">
        <v>11</v>
      </c>
      <c r="H919" s="86">
        <f t="shared" si="519"/>
        <v>1.5</v>
      </c>
      <c r="I919" s="85">
        <f t="shared" si="554"/>
        <v>9.5</v>
      </c>
      <c r="J919" s="87">
        <f t="shared" si="536"/>
        <v>0</v>
      </c>
      <c r="K919" s="86">
        <f t="shared" si="555"/>
        <v>0</v>
      </c>
      <c r="L919" s="88">
        <f t="shared" si="556"/>
        <v>0</v>
      </c>
      <c r="M919" s="86">
        <f t="shared" si="557"/>
        <v>0</v>
      </c>
      <c r="N919" s="86"/>
      <c r="O919" s="86"/>
      <c r="P919" s="86"/>
      <c r="Q919" s="86"/>
      <c r="R919" s="86"/>
      <c r="S919" s="15"/>
      <c r="T919" s="15"/>
      <c r="U919" s="15"/>
      <c r="V919" s="15"/>
      <c r="W919" s="15"/>
    </row>
    <row r="920" spans="1:23" x14ac:dyDescent="0.3">
      <c r="B920" s="12">
        <v>857</v>
      </c>
      <c r="C920" s="83">
        <v>43226</v>
      </c>
      <c r="D920" s="89" t="s">
        <v>84</v>
      </c>
      <c r="E920" s="89">
        <v>0.80120370370370375</v>
      </c>
      <c r="F920" s="130"/>
      <c r="G920" s="85">
        <v>8</v>
      </c>
      <c r="H920" s="86">
        <f t="shared" ref="H920:H956" si="573">IF(G920&gt;=9,1.5,0.5)</f>
        <v>0.5</v>
      </c>
      <c r="I920" s="85">
        <f t="shared" si="554"/>
        <v>7.5</v>
      </c>
      <c r="J920" s="87">
        <f t="shared" si="536"/>
        <v>0</v>
      </c>
      <c r="K920" s="86">
        <f t="shared" si="555"/>
        <v>0</v>
      </c>
      <c r="L920" s="88">
        <f t="shared" si="556"/>
        <v>0</v>
      </c>
      <c r="M920" s="86">
        <f t="shared" si="557"/>
        <v>0</v>
      </c>
      <c r="N920" s="86"/>
      <c r="O920" s="86"/>
      <c r="P920" s="86"/>
      <c r="Q920" s="86"/>
      <c r="R920" s="86"/>
      <c r="S920" s="15"/>
      <c r="T920" s="15"/>
      <c r="U920" s="15"/>
      <c r="V920" s="15"/>
      <c r="W920" s="15"/>
    </row>
    <row r="921" spans="1:23" x14ac:dyDescent="0.3">
      <c r="A921" s="7"/>
      <c r="B921" s="12">
        <v>858</v>
      </c>
      <c r="C921" s="83">
        <v>43227</v>
      </c>
      <c r="D921" s="205" t="s">
        <v>35</v>
      </c>
      <c r="E921" s="206"/>
      <c r="F921" s="130"/>
      <c r="G921" s="85"/>
      <c r="H921" s="85"/>
      <c r="I921" s="85"/>
      <c r="J921" s="87">
        <f t="shared" si="536"/>
        <v>0</v>
      </c>
      <c r="K921" s="86"/>
      <c r="L921" s="85"/>
      <c r="M921" s="86"/>
      <c r="N921" s="86"/>
      <c r="O921" s="86"/>
      <c r="P921" s="86"/>
      <c r="Q921" s="86"/>
      <c r="R921" s="86"/>
      <c r="S921" s="15"/>
      <c r="T921" s="15"/>
      <c r="U921" s="15"/>
      <c r="V921" s="15"/>
      <c r="W921" s="15"/>
    </row>
    <row r="922" spans="1:23" x14ac:dyDescent="0.3">
      <c r="A922" s="7"/>
      <c r="B922" s="12">
        <v>859</v>
      </c>
      <c r="C922" s="83">
        <v>43228</v>
      </c>
      <c r="D922" s="205" t="s">
        <v>35</v>
      </c>
      <c r="E922" s="206"/>
      <c r="F922" s="130"/>
      <c r="G922" s="85"/>
      <c r="H922" s="85"/>
      <c r="I922" s="85"/>
      <c r="J922" s="87">
        <f t="shared" si="536"/>
        <v>0</v>
      </c>
      <c r="K922" s="86"/>
      <c r="L922" s="85"/>
      <c r="M922" s="86"/>
      <c r="N922" s="86"/>
      <c r="O922" s="86"/>
      <c r="P922" s="86"/>
      <c r="Q922" s="86"/>
      <c r="R922" s="86"/>
      <c r="S922" s="15"/>
      <c r="T922" s="15"/>
      <c r="U922" s="15"/>
      <c r="V922" s="15"/>
      <c r="W922" s="15"/>
    </row>
    <row r="923" spans="1:23" x14ac:dyDescent="0.3">
      <c r="A923" s="7"/>
      <c r="B923" s="12">
        <v>860</v>
      </c>
      <c r="C923" s="83">
        <v>43229</v>
      </c>
      <c r="D923" s="89" t="s">
        <v>84</v>
      </c>
      <c r="E923" s="89" t="s">
        <v>84</v>
      </c>
      <c r="F923" s="130"/>
      <c r="G923" s="85">
        <v>11</v>
      </c>
      <c r="H923" s="86">
        <f t="shared" si="573"/>
        <v>1.5</v>
      </c>
      <c r="I923" s="85">
        <f t="shared" ref="I923:I927" si="574">IF((G923="？"),"?",(G923-H923))</f>
        <v>9.5</v>
      </c>
      <c r="J923" s="87">
        <f t="shared" si="536"/>
        <v>0</v>
      </c>
      <c r="K923" s="86">
        <f t="shared" ref="K923:K927" si="575">IF(2&lt;J923,2,J923)</f>
        <v>0</v>
      </c>
      <c r="L923" s="88">
        <f t="shared" ref="L923:L927" si="576">J923-K923</f>
        <v>0</v>
      </c>
      <c r="M923" s="86">
        <f t="shared" ref="M923:M927" si="577">IF(K923="?",0,ROUND(133*4/3*K923+133*5/3*L923,0))</f>
        <v>0</v>
      </c>
      <c r="N923" s="86"/>
      <c r="O923" s="86"/>
      <c r="P923" s="86"/>
      <c r="Q923" s="86"/>
      <c r="R923" s="86"/>
      <c r="S923" s="15"/>
      <c r="T923" s="15"/>
      <c r="U923" s="15"/>
      <c r="V923" s="15"/>
      <c r="W923" s="15"/>
    </row>
    <row r="924" spans="1:23" x14ac:dyDescent="0.3">
      <c r="A924" s="7"/>
      <c r="B924" s="12">
        <v>861</v>
      </c>
      <c r="C924" s="83">
        <v>43230</v>
      </c>
      <c r="D924" s="89">
        <v>0.46553240740740742</v>
      </c>
      <c r="E924" s="89">
        <v>0.9022337962962963</v>
      </c>
      <c r="F924" s="130">
        <f t="shared" si="572"/>
        <v>0.43670138888888888</v>
      </c>
      <c r="G924" s="85">
        <v>10.5</v>
      </c>
      <c r="H924" s="86">
        <f t="shared" si="573"/>
        <v>1.5</v>
      </c>
      <c r="I924" s="85">
        <f t="shared" si="574"/>
        <v>9</v>
      </c>
      <c r="J924" s="87">
        <f t="shared" si="536"/>
        <v>0</v>
      </c>
      <c r="K924" s="86">
        <f t="shared" si="575"/>
        <v>0</v>
      </c>
      <c r="L924" s="88">
        <f t="shared" si="576"/>
        <v>0</v>
      </c>
      <c r="M924" s="86">
        <f t="shared" si="577"/>
        <v>0</v>
      </c>
      <c r="N924" s="86"/>
      <c r="O924" s="86"/>
      <c r="P924" s="86"/>
      <c r="Q924" s="86"/>
      <c r="R924" s="86"/>
      <c r="S924" s="15"/>
      <c r="T924" s="15"/>
      <c r="U924" s="15"/>
      <c r="V924" s="15"/>
      <c r="W924" s="15"/>
    </row>
    <row r="925" spans="1:23" x14ac:dyDescent="0.3">
      <c r="A925" s="7"/>
      <c r="B925" s="12">
        <v>862</v>
      </c>
      <c r="C925" s="83">
        <v>43231</v>
      </c>
      <c r="D925" s="89">
        <v>0.47033564814814816</v>
      </c>
      <c r="E925" s="89" t="s">
        <v>84</v>
      </c>
      <c r="F925" s="130"/>
      <c r="G925" s="85">
        <v>11</v>
      </c>
      <c r="H925" s="86">
        <f t="shared" si="573"/>
        <v>1.5</v>
      </c>
      <c r="I925" s="85">
        <f t="shared" si="574"/>
        <v>9.5</v>
      </c>
      <c r="J925" s="87">
        <f t="shared" si="536"/>
        <v>0</v>
      </c>
      <c r="K925" s="86">
        <f t="shared" si="575"/>
        <v>0</v>
      </c>
      <c r="L925" s="88">
        <f t="shared" si="576"/>
        <v>0</v>
      </c>
      <c r="M925" s="86">
        <f t="shared" si="577"/>
        <v>0</v>
      </c>
      <c r="N925" s="86"/>
      <c r="O925" s="86"/>
      <c r="P925" s="86"/>
      <c r="Q925" s="86"/>
      <c r="R925" s="86"/>
      <c r="S925" s="15"/>
      <c r="T925" s="15"/>
      <c r="U925" s="15"/>
      <c r="V925" s="15"/>
      <c r="W925" s="15"/>
    </row>
    <row r="926" spans="1:23" x14ac:dyDescent="0.3">
      <c r="A926" s="7"/>
      <c r="B926" s="12">
        <v>863</v>
      </c>
      <c r="C926" s="83">
        <v>43232</v>
      </c>
      <c r="D926" s="89">
        <v>0.46607638888888886</v>
      </c>
      <c r="E926" s="89">
        <v>0.92094907407407411</v>
      </c>
      <c r="F926" s="130">
        <f t="shared" si="572"/>
        <v>0.45487268518518525</v>
      </c>
      <c r="G926" s="85">
        <v>11</v>
      </c>
      <c r="H926" s="86">
        <f t="shared" si="573"/>
        <v>1.5</v>
      </c>
      <c r="I926" s="85">
        <f t="shared" si="574"/>
        <v>9.5</v>
      </c>
      <c r="J926" s="87">
        <f t="shared" si="536"/>
        <v>0</v>
      </c>
      <c r="K926" s="86">
        <f t="shared" si="575"/>
        <v>0</v>
      </c>
      <c r="L926" s="88">
        <f t="shared" si="576"/>
        <v>0</v>
      </c>
      <c r="M926" s="86">
        <f t="shared" si="577"/>
        <v>0</v>
      </c>
      <c r="N926" s="86"/>
      <c r="O926" s="86"/>
      <c r="P926" s="86"/>
      <c r="Q926" s="86"/>
      <c r="R926" s="86"/>
      <c r="S926" s="15"/>
      <c r="T926" s="15"/>
      <c r="U926" s="15"/>
      <c r="V926" s="15"/>
      <c r="W926" s="15"/>
    </row>
    <row r="927" spans="1:23" x14ac:dyDescent="0.3">
      <c r="A927" s="7"/>
      <c r="B927" s="12">
        <v>864</v>
      </c>
      <c r="C927" s="83">
        <v>43233</v>
      </c>
      <c r="D927" s="89">
        <v>0.46162037037037035</v>
      </c>
      <c r="E927" s="89">
        <v>0.91804398148148147</v>
      </c>
      <c r="F927" s="130">
        <f t="shared" si="572"/>
        <v>0.45642361111111113</v>
      </c>
      <c r="G927" s="85">
        <v>11</v>
      </c>
      <c r="H927" s="86">
        <f t="shared" si="573"/>
        <v>1.5</v>
      </c>
      <c r="I927" s="85">
        <f t="shared" si="574"/>
        <v>9.5</v>
      </c>
      <c r="J927" s="87">
        <f t="shared" si="536"/>
        <v>0</v>
      </c>
      <c r="K927" s="86">
        <f t="shared" si="575"/>
        <v>0</v>
      </c>
      <c r="L927" s="88">
        <f t="shared" si="576"/>
        <v>0</v>
      </c>
      <c r="M927" s="86">
        <f t="shared" si="577"/>
        <v>0</v>
      </c>
      <c r="N927" s="86"/>
      <c r="O927" s="86"/>
      <c r="P927" s="86"/>
      <c r="Q927" s="86"/>
      <c r="R927" s="86"/>
      <c r="S927" s="15"/>
      <c r="T927" s="15"/>
      <c r="U927" s="15"/>
      <c r="V927" s="15"/>
      <c r="W927" s="15"/>
    </row>
    <row r="928" spans="1:23" x14ac:dyDescent="0.3">
      <c r="A928" s="7"/>
      <c r="B928" s="12">
        <v>865</v>
      </c>
      <c r="C928" s="83">
        <v>43234</v>
      </c>
      <c r="D928" s="205" t="s">
        <v>35</v>
      </c>
      <c r="E928" s="206"/>
      <c r="F928" s="130"/>
      <c r="G928" s="85"/>
      <c r="H928" s="85"/>
      <c r="I928" s="85"/>
      <c r="J928" s="87">
        <f t="shared" si="536"/>
        <v>0</v>
      </c>
      <c r="K928" s="86"/>
      <c r="L928" s="85"/>
      <c r="M928" s="86"/>
      <c r="N928" s="86"/>
      <c r="O928" s="86"/>
      <c r="P928" s="86"/>
      <c r="Q928" s="86"/>
      <c r="R928" s="86"/>
      <c r="S928" s="15"/>
      <c r="T928" s="15"/>
      <c r="U928" s="15"/>
      <c r="V928" s="15"/>
      <c r="W928" s="15"/>
    </row>
    <row r="929" spans="1:23" x14ac:dyDescent="0.3">
      <c r="A929" s="7"/>
      <c r="B929" s="12">
        <v>866</v>
      </c>
      <c r="C929" s="83">
        <v>43235</v>
      </c>
      <c r="D929" s="89" t="s">
        <v>117</v>
      </c>
      <c r="E929" s="89" t="s">
        <v>110</v>
      </c>
      <c r="F929" s="130"/>
      <c r="G929" s="85">
        <v>12</v>
      </c>
      <c r="H929" s="86">
        <f t="shared" si="573"/>
        <v>1.5</v>
      </c>
      <c r="I929" s="85">
        <f t="shared" ref="I929:I931" si="578">IF((G929="？"),"?",(G929-H929))</f>
        <v>10.5</v>
      </c>
      <c r="J929" s="87">
        <f t="shared" si="536"/>
        <v>0.5</v>
      </c>
      <c r="K929" s="86">
        <f t="shared" ref="K929:K931" si="579">IF(2&lt;J929,2,J929)</f>
        <v>0.5</v>
      </c>
      <c r="L929" s="88">
        <f t="shared" ref="L929:L931" si="580">J929-K929</f>
        <v>0</v>
      </c>
      <c r="M929" s="86">
        <f t="shared" ref="M929:M931" si="581">IF(K929="?",0,ROUND(133*4/3*K929+133*5/3*L929,0))</f>
        <v>89</v>
      </c>
      <c r="N929" s="86"/>
      <c r="O929" s="86"/>
      <c r="P929" s="86"/>
      <c r="Q929" s="86"/>
      <c r="R929" s="86"/>
      <c r="S929" s="15"/>
      <c r="T929" s="15"/>
      <c r="U929" s="15"/>
      <c r="V929" s="15"/>
      <c r="W929" s="15" t="s">
        <v>109</v>
      </c>
    </row>
    <row r="930" spans="1:23" x14ac:dyDescent="0.3">
      <c r="A930" s="7"/>
      <c r="B930" s="12">
        <v>867</v>
      </c>
      <c r="C930" s="83">
        <v>43236</v>
      </c>
      <c r="D930" s="89">
        <v>0.46400462962962963</v>
      </c>
      <c r="E930" s="89">
        <v>0.71420138888888884</v>
      </c>
      <c r="F930" s="130">
        <f t="shared" si="572"/>
        <v>0.25019675925925922</v>
      </c>
      <c r="G930" s="85">
        <v>6</v>
      </c>
      <c r="H930" s="86">
        <f t="shared" si="573"/>
        <v>0.5</v>
      </c>
      <c r="I930" s="85">
        <f t="shared" si="578"/>
        <v>5.5</v>
      </c>
      <c r="J930" s="87">
        <f t="shared" si="536"/>
        <v>0</v>
      </c>
      <c r="K930" s="86">
        <f t="shared" si="579"/>
        <v>0</v>
      </c>
      <c r="L930" s="88">
        <f t="shared" si="580"/>
        <v>0</v>
      </c>
      <c r="M930" s="86">
        <f t="shared" si="581"/>
        <v>0</v>
      </c>
      <c r="N930" s="86"/>
      <c r="O930" s="86"/>
      <c r="P930" s="86"/>
      <c r="Q930" s="86"/>
      <c r="R930" s="86"/>
      <c r="S930" s="15"/>
      <c r="T930" s="15"/>
      <c r="U930" s="15"/>
      <c r="V930" s="15"/>
      <c r="W930" s="15"/>
    </row>
    <row r="931" spans="1:23" x14ac:dyDescent="0.3">
      <c r="A931" s="7"/>
      <c r="B931" s="12">
        <v>868</v>
      </c>
      <c r="C931" s="83">
        <v>43237</v>
      </c>
      <c r="D931" s="89" t="s">
        <v>84</v>
      </c>
      <c r="E931" s="89">
        <v>0.85189814814814813</v>
      </c>
      <c r="F931" s="130"/>
      <c r="G931" s="85">
        <v>9</v>
      </c>
      <c r="H931" s="86">
        <f t="shared" si="573"/>
        <v>1.5</v>
      </c>
      <c r="I931" s="85">
        <f t="shared" si="578"/>
        <v>7.5</v>
      </c>
      <c r="J931" s="87">
        <f t="shared" si="536"/>
        <v>0</v>
      </c>
      <c r="K931" s="86">
        <f t="shared" si="579"/>
        <v>0</v>
      </c>
      <c r="L931" s="88">
        <f t="shared" si="580"/>
        <v>0</v>
      </c>
      <c r="M931" s="86">
        <f t="shared" si="581"/>
        <v>0</v>
      </c>
      <c r="N931" s="86"/>
      <c r="O931" s="86"/>
      <c r="P931" s="86"/>
      <c r="Q931" s="86"/>
      <c r="R931" s="86"/>
      <c r="S931" s="15"/>
      <c r="T931" s="15"/>
      <c r="U931" s="15"/>
      <c r="V931" s="15"/>
      <c r="W931" s="15"/>
    </row>
    <row r="932" spans="1:23" x14ac:dyDescent="0.3">
      <c r="A932" s="7"/>
      <c r="B932" s="12">
        <v>869</v>
      </c>
      <c r="C932" s="83">
        <v>43238</v>
      </c>
      <c r="D932" s="205" t="s">
        <v>35</v>
      </c>
      <c r="E932" s="206"/>
      <c r="F932" s="130"/>
      <c r="G932" s="85"/>
      <c r="H932" s="85"/>
      <c r="I932" s="85"/>
      <c r="J932" s="87">
        <f t="shared" si="536"/>
        <v>0</v>
      </c>
      <c r="K932" s="86"/>
      <c r="L932" s="85"/>
      <c r="M932" s="86"/>
      <c r="N932" s="86"/>
      <c r="O932" s="86"/>
      <c r="P932" s="86"/>
      <c r="Q932" s="86"/>
      <c r="R932" s="86"/>
      <c r="S932" s="15"/>
      <c r="T932" s="15"/>
      <c r="U932" s="15"/>
      <c r="V932" s="15"/>
      <c r="W932" s="15"/>
    </row>
    <row r="933" spans="1:23" x14ac:dyDescent="0.3">
      <c r="A933" s="7"/>
      <c r="B933" s="12">
        <v>870</v>
      </c>
      <c r="C933" s="83">
        <v>43239</v>
      </c>
      <c r="D933" s="89">
        <v>0.50096064814814811</v>
      </c>
      <c r="E933" s="89">
        <v>0.7160185185185185</v>
      </c>
      <c r="F933" s="130">
        <f t="shared" si="572"/>
        <v>0.21505787037037039</v>
      </c>
      <c r="G933" s="85">
        <v>5</v>
      </c>
      <c r="H933" s="86">
        <f t="shared" si="573"/>
        <v>0.5</v>
      </c>
      <c r="I933" s="85">
        <f t="shared" ref="I933:I935" si="582">IF((G933="？"),"?",(G933-H933))</f>
        <v>4.5</v>
      </c>
      <c r="J933" s="87">
        <f t="shared" si="536"/>
        <v>0</v>
      </c>
      <c r="K933" s="86">
        <f t="shared" ref="K933:K935" si="583">IF(2&lt;J933,2,J933)</f>
        <v>0</v>
      </c>
      <c r="L933" s="88">
        <f t="shared" ref="L933:L935" si="584">J933-K933</f>
        <v>0</v>
      </c>
      <c r="M933" s="86">
        <f t="shared" ref="M933:M935" si="585">IF(K933="?",0,ROUND(133*4/3*K933+133*5/3*L933,0))</f>
        <v>0</v>
      </c>
      <c r="N933" s="86"/>
      <c r="O933" s="86"/>
      <c r="P933" s="86"/>
      <c r="Q933" s="86"/>
      <c r="R933" s="86"/>
      <c r="S933" s="15"/>
      <c r="T933" s="15"/>
      <c r="U933" s="15"/>
      <c r="V933" s="15"/>
      <c r="W933" s="15"/>
    </row>
    <row r="934" spans="1:23" x14ac:dyDescent="0.3">
      <c r="A934" s="7"/>
      <c r="B934" s="12">
        <v>871</v>
      </c>
      <c r="C934" s="83">
        <v>43240</v>
      </c>
      <c r="D934" s="89">
        <v>0.49153935185185182</v>
      </c>
      <c r="E934" s="89">
        <v>0.83785879629629623</v>
      </c>
      <c r="F934" s="130">
        <f t="shared" si="572"/>
        <v>0.3463194444444444</v>
      </c>
      <c r="G934" s="85">
        <v>8.5</v>
      </c>
      <c r="H934" s="86">
        <f t="shared" si="573"/>
        <v>0.5</v>
      </c>
      <c r="I934" s="85">
        <f t="shared" si="582"/>
        <v>8</v>
      </c>
      <c r="J934" s="87">
        <f t="shared" si="536"/>
        <v>0</v>
      </c>
      <c r="K934" s="86">
        <f t="shared" si="583"/>
        <v>0</v>
      </c>
      <c r="L934" s="88">
        <f t="shared" si="584"/>
        <v>0</v>
      </c>
      <c r="M934" s="86">
        <f t="shared" si="585"/>
        <v>0</v>
      </c>
      <c r="N934" s="86"/>
      <c r="O934" s="86"/>
      <c r="P934" s="86"/>
      <c r="Q934" s="86"/>
      <c r="R934" s="86"/>
      <c r="S934" s="15"/>
      <c r="T934" s="15"/>
      <c r="U934" s="15"/>
      <c r="V934" s="15"/>
      <c r="W934" s="15"/>
    </row>
    <row r="935" spans="1:23" x14ac:dyDescent="0.3">
      <c r="A935" s="7"/>
      <c r="B935" s="12">
        <v>872</v>
      </c>
      <c r="C935" s="83">
        <v>43241</v>
      </c>
      <c r="D935" s="89">
        <v>0.4883912037037037</v>
      </c>
      <c r="E935" s="89">
        <v>0.82376157407407413</v>
      </c>
      <c r="F935" s="130">
        <f t="shared" si="572"/>
        <v>0.33537037037037043</v>
      </c>
      <c r="G935" s="85">
        <v>8</v>
      </c>
      <c r="H935" s="86">
        <f t="shared" si="573"/>
        <v>0.5</v>
      </c>
      <c r="I935" s="85">
        <f t="shared" si="582"/>
        <v>7.5</v>
      </c>
      <c r="J935" s="87">
        <f t="shared" si="536"/>
        <v>0</v>
      </c>
      <c r="K935" s="86">
        <f t="shared" si="583"/>
        <v>0</v>
      </c>
      <c r="L935" s="88">
        <f t="shared" si="584"/>
        <v>0</v>
      </c>
      <c r="M935" s="86">
        <f t="shared" si="585"/>
        <v>0</v>
      </c>
      <c r="N935" s="86"/>
      <c r="O935" s="86"/>
      <c r="P935" s="86"/>
      <c r="Q935" s="86"/>
      <c r="R935" s="86"/>
      <c r="S935" s="15"/>
      <c r="T935" s="15"/>
      <c r="U935" s="15"/>
      <c r="V935" s="15"/>
      <c r="W935" s="15"/>
    </row>
    <row r="936" spans="1:23" x14ac:dyDescent="0.3">
      <c r="A936" s="7"/>
      <c r="B936" s="12">
        <v>873</v>
      </c>
      <c r="C936" s="83">
        <v>43242</v>
      </c>
      <c r="D936" s="205" t="s">
        <v>43</v>
      </c>
      <c r="E936" s="206"/>
      <c r="F936" s="130"/>
      <c r="G936" s="85"/>
      <c r="H936" s="85"/>
      <c r="I936" s="85"/>
      <c r="J936" s="87">
        <f t="shared" si="536"/>
        <v>0</v>
      </c>
      <c r="K936" s="86"/>
      <c r="L936" s="85"/>
      <c r="M936" s="86"/>
      <c r="N936" s="86"/>
      <c r="O936" s="86"/>
      <c r="P936" s="86"/>
      <c r="Q936" s="86"/>
      <c r="R936" s="86"/>
      <c r="S936" s="15"/>
      <c r="T936" s="15"/>
      <c r="U936" s="15"/>
      <c r="V936" s="15"/>
      <c r="W936" s="15"/>
    </row>
    <row r="937" spans="1:23" x14ac:dyDescent="0.3">
      <c r="A937" s="7"/>
      <c r="B937" s="12">
        <v>874</v>
      </c>
      <c r="C937" s="83">
        <v>43243</v>
      </c>
      <c r="D937" s="205" t="s">
        <v>43</v>
      </c>
      <c r="E937" s="206"/>
      <c r="F937" s="130"/>
      <c r="G937" s="85"/>
      <c r="H937" s="85"/>
      <c r="I937" s="85"/>
      <c r="J937" s="87">
        <f t="shared" si="536"/>
        <v>0</v>
      </c>
      <c r="K937" s="86"/>
      <c r="L937" s="85"/>
      <c r="M937" s="86"/>
      <c r="N937" s="86"/>
      <c r="O937" s="86"/>
      <c r="P937" s="86"/>
      <c r="Q937" s="86"/>
      <c r="R937" s="86"/>
      <c r="S937" s="15"/>
      <c r="T937" s="15"/>
      <c r="U937" s="15"/>
      <c r="V937" s="15"/>
      <c r="W937" s="15"/>
    </row>
    <row r="938" spans="1:23" x14ac:dyDescent="0.3">
      <c r="A938" s="7"/>
      <c r="B938" s="12">
        <v>875</v>
      </c>
      <c r="C938" s="83">
        <v>43244</v>
      </c>
      <c r="D938" s="205" t="s">
        <v>43</v>
      </c>
      <c r="E938" s="206"/>
      <c r="F938" s="130"/>
      <c r="G938" s="85"/>
      <c r="H938" s="85"/>
      <c r="I938" s="85"/>
      <c r="J938" s="87">
        <f t="shared" si="536"/>
        <v>0</v>
      </c>
      <c r="K938" s="86"/>
      <c r="L938" s="85"/>
      <c r="M938" s="86"/>
      <c r="N938" s="86"/>
      <c r="O938" s="86"/>
      <c r="P938" s="86"/>
      <c r="Q938" s="86"/>
      <c r="R938" s="86"/>
      <c r="S938" s="15"/>
      <c r="T938" s="15"/>
      <c r="U938" s="15"/>
      <c r="V938" s="15"/>
      <c r="W938" s="15"/>
    </row>
    <row r="939" spans="1:23" x14ac:dyDescent="0.3">
      <c r="A939" s="7"/>
      <c r="B939" s="12">
        <v>876</v>
      </c>
      <c r="C939" s="83">
        <v>43245</v>
      </c>
      <c r="D939" s="205" t="s">
        <v>43</v>
      </c>
      <c r="E939" s="206"/>
      <c r="F939" s="130"/>
      <c r="G939" s="85"/>
      <c r="H939" s="85"/>
      <c r="I939" s="85"/>
      <c r="J939" s="87">
        <f t="shared" si="536"/>
        <v>0</v>
      </c>
      <c r="K939" s="86"/>
      <c r="L939" s="85"/>
      <c r="M939" s="86"/>
      <c r="N939" s="86"/>
      <c r="O939" s="86"/>
      <c r="P939" s="86"/>
      <c r="Q939" s="86"/>
      <c r="R939" s="86"/>
      <c r="S939" s="15"/>
      <c r="T939" s="15"/>
      <c r="U939" s="15"/>
      <c r="V939" s="15"/>
      <c r="W939" s="15"/>
    </row>
    <row r="940" spans="1:23" x14ac:dyDescent="0.3">
      <c r="A940" s="7"/>
      <c r="B940" s="12">
        <v>877</v>
      </c>
      <c r="C940" s="83">
        <v>43246</v>
      </c>
      <c r="D940" s="89">
        <v>0.46415509259259258</v>
      </c>
      <c r="E940" s="89" t="s">
        <v>103</v>
      </c>
      <c r="F940" s="130"/>
      <c r="G940" s="85">
        <v>11.5</v>
      </c>
      <c r="H940" s="86">
        <f t="shared" si="573"/>
        <v>1.5</v>
      </c>
      <c r="I940" s="85">
        <f t="shared" ref="I940:I943" si="586">IF((G940="？"),"?",(G940-H940))</f>
        <v>10</v>
      </c>
      <c r="J940" s="87">
        <f t="shared" si="536"/>
        <v>0</v>
      </c>
      <c r="K940" s="86">
        <f t="shared" ref="K940:K943" si="587">IF(2&lt;J940,2,J940)</f>
        <v>0</v>
      </c>
      <c r="L940" s="88">
        <f t="shared" ref="L940:L943" si="588">J940-K940</f>
        <v>0</v>
      </c>
      <c r="M940" s="86">
        <f t="shared" ref="M940:M943" si="589">IF(K940="?",0,ROUND(133*4/3*K940+133*5/3*L940,0))</f>
        <v>0</v>
      </c>
      <c r="N940" s="86"/>
      <c r="O940" s="86"/>
      <c r="P940" s="86"/>
      <c r="Q940" s="86"/>
      <c r="R940" s="86"/>
      <c r="S940" s="15"/>
      <c r="T940" s="15"/>
      <c r="U940" s="15"/>
      <c r="V940" s="15"/>
      <c r="W940" s="15"/>
    </row>
    <row r="941" spans="1:23" x14ac:dyDescent="0.3">
      <c r="A941" s="7"/>
      <c r="B941" s="12">
        <v>878</v>
      </c>
      <c r="C941" s="83">
        <v>43247</v>
      </c>
      <c r="D941" s="89">
        <v>0.46929398148148144</v>
      </c>
      <c r="E941" s="89">
        <v>0.89822916666666675</v>
      </c>
      <c r="F941" s="130">
        <f t="shared" si="572"/>
        <v>0.42893518518518531</v>
      </c>
      <c r="G941" s="85">
        <v>10.5</v>
      </c>
      <c r="H941" s="86">
        <f t="shared" si="573"/>
        <v>1.5</v>
      </c>
      <c r="I941" s="85">
        <f t="shared" si="586"/>
        <v>9</v>
      </c>
      <c r="J941" s="87">
        <f t="shared" si="536"/>
        <v>0</v>
      </c>
      <c r="K941" s="86">
        <f t="shared" si="587"/>
        <v>0</v>
      </c>
      <c r="L941" s="88">
        <f t="shared" si="588"/>
        <v>0</v>
      </c>
      <c r="M941" s="86">
        <f t="shared" si="589"/>
        <v>0</v>
      </c>
      <c r="N941" s="86"/>
      <c r="O941" s="86"/>
      <c r="P941" s="86"/>
      <c r="Q941" s="86"/>
      <c r="R941" s="86"/>
      <c r="S941" s="15"/>
      <c r="T941" s="15"/>
      <c r="U941" s="15"/>
      <c r="V941" s="15"/>
      <c r="W941" s="15"/>
    </row>
    <row r="942" spans="1:23" x14ac:dyDescent="0.3">
      <c r="A942" s="7"/>
      <c r="B942" s="12">
        <v>879</v>
      </c>
      <c r="C942" s="83">
        <v>43248</v>
      </c>
      <c r="D942" s="89">
        <v>0.46270833333333333</v>
      </c>
      <c r="E942" s="89">
        <v>0.77368055555555559</v>
      </c>
      <c r="F942" s="130">
        <f t="shared" si="572"/>
        <v>0.31097222222222226</v>
      </c>
      <c r="G942" s="85">
        <v>7.5</v>
      </c>
      <c r="H942" s="86">
        <f t="shared" si="573"/>
        <v>0.5</v>
      </c>
      <c r="I942" s="85">
        <f t="shared" si="586"/>
        <v>7</v>
      </c>
      <c r="J942" s="87">
        <f t="shared" si="536"/>
        <v>0</v>
      </c>
      <c r="K942" s="86">
        <f t="shared" si="587"/>
        <v>0</v>
      </c>
      <c r="L942" s="88">
        <f t="shared" si="588"/>
        <v>0</v>
      </c>
      <c r="M942" s="86">
        <f t="shared" si="589"/>
        <v>0</v>
      </c>
      <c r="N942" s="86"/>
      <c r="O942" s="86"/>
      <c r="P942" s="86"/>
      <c r="Q942" s="86"/>
      <c r="R942" s="86"/>
      <c r="S942" s="15"/>
      <c r="T942" s="15"/>
      <c r="U942" s="15"/>
      <c r="V942" s="15"/>
      <c r="W942" s="15"/>
    </row>
    <row r="943" spans="1:23" x14ac:dyDescent="0.3">
      <c r="A943" s="7"/>
      <c r="B943" s="12">
        <v>880</v>
      </c>
      <c r="C943" s="83">
        <v>43249</v>
      </c>
      <c r="D943" s="89">
        <v>0.4568402777777778</v>
      </c>
      <c r="E943" s="89">
        <v>0.8959259259259259</v>
      </c>
      <c r="F943" s="130">
        <f t="shared" si="572"/>
        <v>0.4390856481481481</v>
      </c>
      <c r="G943" s="85">
        <v>10.5</v>
      </c>
      <c r="H943" s="86">
        <f t="shared" si="573"/>
        <v>1.5</v>
      </c>
      <c r="I943" s="85">
        <f t="shared" si="586"/>
        <v>9</v>
      </c>
      <c r="J943" s="87">
        <f t="shared" si="536"/>
        <v>0</v>
      </c>
      <c r="K943" s="86">
        <f t="shared" si="587"/>
        <v>0</v>
      </c>
      <c r="L943" s="88">
        <f t="shared" si="588"/>
        <v>0</v>
      </c>
      <c r="M943" s="86">
        <f t="shared" si="589"/>
        <v>0</v>
      </c>
      <c r="N943" s="86"/>
      <c r="O943" s="86"/>
      <c r="P943" s="86"/>
      <c r="Q943" s="86"/>
      <c r="R943" s="86"/>
      <c r="S943" s="15"/>
      <c r="T943" s="15"/>
      <c r="U943" s="15"/>
      <c r="V943" s="15"/>
      <c r="W943" s="15"/>
    </row>
    <row r="944" spans="1:23" x14ac:dyDescent="0.3">
      <c r="A944" s="7"/>
      <c r="B944" s="12">
        <v>881</v>
      </c>
      <c r="C944" s="83">
        <v>43250</v>
      </c>
      <c r="D944" s="205" t="s">
        <v>35</v>
      </c>
      <c r="E944" s="206"/>
      <c r="F944" s="130"/>
      <c r="G944" s="85"/>
      <c r="H944" s="85"/>
      <c r="I944" s="85"/>
      <c r="J944" s="87">
        <f t="shared" si="536"/>
        <v>0</v>
      </c>
      <c r="K944" s="86"/>
      <c r="L944" s="85"/>
      <c r="M944" s="86"/>
      <c r="N944" s="86"/>
      <c r="O944" s="86"/>
      <c r="P944" s="86"/>
      <c r="Q944" s="86"/>
      <c r="R944" s="86"/>
      <c r="S944" s="15"/>
      <c r="T944" s="15"/>
      <c r="U944" s="15"/>
      <c r="V944" s="15"/>
      <c r="W944" s="15"/>
    </row>
    <row r="945" spans="1:23" x14ac:dyDescent="0.3">
      <c r="A945" s="7"/>
      <c r="B945" s="12">
        <v>882</v>
      </c>
      <c r="C945" s="83">
        <v>43251</v>
      </c>
      <c r="D945" s="205" t="s">
        <v>35</v>
      </c>
      <c r="E945" s="206"/>
      <c r="F945" s="130"/>
      <c r="G945" s="85"/>
      <c r="H945" s="85"/>
      <c r="I945" s="85"/>
      <c r="J945" s="87">
        <f t="shared" si="536"/>
        <v>0</v>
      </c>
      <c r="K945" s="86"/>
      <c r="L945" s="85"/>
      <c r="M945" s="86"/>
      <c r="N945" s="86"/>
      <c r="O945" s="86"/>
      <c r="P945" s="86"/>
      <c r="Q945" s="86"/>
      <c r="R945" s="86"/>
      <c r="S945" s="15"/>
      <c r="T945" s="15"/>
      <c r="U945" s="15"/>
      <c r="V945" s="15"/>
      <c r="W945" s="15"/>
    </row>
    <row r="946" spans="1:23" x14ac:dyDescent="0.3">
      <c r="A946" s="7"/>
      <c r="B946" s="12"/>
      <c r="C946" s="82" t="s">
        <v>324</v>
      </c>
      <c r="D946" s="18"/>
      <c r="E946" s="18"/>
      <c r="F946" s="19"/>
      <c r="G946" s="20">
        <f t="shared" ref="G946:V946" si="590">SUM(G918:G945)</f>
        <v>173</v>
      </c>
      <c r="H946" s="20">
        <f t="shared" si="590"/>
        <v>21</v>
      </c>
      <c r="I946" s="20">
        <f t="shared" si="590"/>
        <v>152</v>
      </c>
      <c r="J946" s="20">
        <f t="shared" si="590"/>
        <v>0.5</v>
      </c>
      <c r="K946" s="20">
        <f t="shared" si="590"/>
        <v>0.5</v>
      </c>
      <c r="L946" s="20">
        <f t="shared" si="590"/>
        <v>0</v>
      </c>
      <c r="M946" s="20">
        <f t="shared" si="590"/>
        <v>89</v>
      </c>
      <c r="N946" s="20">
        <f t="shared" si="590"/>
        <v>0</v>
      </c>
      <c r="O946" s="20">
        <f t="shared" si="590"/>
        <v>0</v>
      </c>
      <c r="P946" s="20">
        <f t="shared" si="590"/>
        <v>0</v>
      </c>
      <c r="Q946" s="20">
        <f t="shared" si="590"/>
        <v>0</v>
      </c>
      <c r="R946" s="20">
        <f t="shared" si="590"/>
        <v>0</v>
      </c>
      <c r="S946" s="20">
        <f t="shared" si="590"/>
        <v>0</v>
      </c>
      <c r="T946" s="20">
        <f t="shared" si="590"/>
        <v>0</v>
      </c>
      <c r="U946" s="20">
        <f t="shared" si="590"/>
        <v>0</v>
      </c>
      <c r="V946" s="20">
        <f t="shared" si="590"/>
        <v>0</v>
      </c>
      <c r="W946" s="159" t="s">
        <v>313</v>
      </c>
    </row>
    <row r="947" spans="1:23" ht="32.4" x14ac:dyDescent="0.3">
      <c r="A947" s="7"/>
      <c r="B947" s="74"/>
      <c r="C947" s="110" t="s">
        <v>430</v>
      </c>
      <c r="D947" s="23"/>
      <c r="E947" s="24"/>
      <c r="F947" s="73"/>
      <c r="G947" s="20">
        <f>G946</f>
        <v>173</v>
      </c>
      <c r="H947" s="20">
        <f t="shared" ref="H947" si="591">H946</f>
        <v>21</v>
      </c>
      <c r="I947" s="20">
        <f t="shared" ref="I947" si="592">I946</f>
        <v>152</v>
      </c>
      <c r="J947" s="20">
        <f t="shared" ref="J947" si="593">J946</f>
        <v>0.5</v>
      </c>
      <c r="K947" s="20">
        <f t="shared" ref="K947" si="594">K946</f>
        <v>0.5</v>
      </c>
      <c r="L947" s="20">
        <f t="shared" ref="L947" si="595">L946</f>
        <v>0</v>
      </c>
      <c r="M947" s="20">
        <f t="shared" ref="M947" si="596">M946</f>
        <v>89</v>
      </c>
      <c r="N947" s="20">
        <f>N945</f>
        <v>0</v>
      </c>
      <c r="O947" s="20">
        <f t="shared" ref="O947:P947" si="597">O945</f>
        <v>0</v>
      </c>
      <c r="P947" s="20">
        <f t="shared" si="597"/>
        <v>0</v>
      </c>
      <c r="Q947" s="20">
        <f t="shared" ref="Q947" si="598">Q946</f>
        <v>0</v>
      </c>
      <c r="R947" s="20">
        <f t="shared" ref="R947" si="599">R946</f>
        <v>0</v>
      </c>
      <c r="S947" s="20">
        <f t="shared" ref="S947" si="600">S946</f>
        <v>0</v>
      </c>
      <c r="T947" s="20">
        <f t="shared" ref="T947" si="601">T946</f>
        <v>0</v>
      </c>
      <c r="U947" s="20">
        <f t="shared" ref="U947" si="602">U946</f>
        <v>0</v>
      </c>
      <c r="V947" s="20">
        <f t="shared" ref="V947" si="603">V946</f>
        <v>0</v>
      </c>
      <c r="W947" s="20"/>
    </row>
    <row r="948" spans="1:23" x14ac:dyDescent="0.3">
      <c r="A948" s="25" t="s">
        <v>19</v>
      </c>
      <c r="B948" s="12">
        <v>883</v>
      </c>
      <c r="C948" s="28">
        <v>43252</v>
      </c>
      <c r="D948" s="196" t="s">
        <v>35</v>
      </c>
      <c r="E948" s="197"/>
      <c r="F948" s="29"/>
      <c r="G948" s="29"/>
      <c r="H948" s="33"/>
      <c r="I948" s="33"/>
      <c r="J948" s="109">
        <f t="shared" ref="J948:J956" si="604">IF(I948-10&lt;0,0,(I948-10))</f>
        <v>0</v>
      </c>
      <c r="K948" s="33"/>
      <c r="L948" s="30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</row>
    <row r="949" spans="1:23" x14ac:dyDescent="0.3">
      <c r="A949" s="7" t="s">
        <v>185</v>
      </c>
      <c r="B949" s="12">
        <v>884</v>
      </c>
      <c r="C949" s="28">
        <v>43253</v>
      </c>
      <c r="D949" s="196" t="s">
        <v>35</v>
      </c>
      <c r="E949" s="197"/>
      <c r="F949" s="29"/>
      <c r="G949" s="29"/>
      <c r="H949" s="33"/>
      <c r="I949" s="33"/>
      <c r="J949" s="109">
        <f t="shared" si="604"/>
        <v>0</v>
      </c>
      <c r="K949" s="33"/>
      <c r="L949" s="30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</row>
    <row r="950" spans="1:23" x14ac:dyDescent="0.3">
      <c r="A950" s="7" t="s">
        <v>186</v>
      </c>
      <c r="B950" s="12">
        <v>885</v>
      </c>
      <c r="C950" s="28">
        <v>43254</v>
      </c>
      <c r="D950" s="196" t="s">
        <v>35</v>
      </c>
      <c r="E950" s="197"/>
      <c r="F950" s="29"/>
      <c r="G950" s="29"/>
      <c r="H950" s="33"/>
      <c r="I950" s="33"/>
      <c r="J950" s="109">
        <f t="shared" si="604"/>
        <v>0</v>
      </c>
      <c r="K950" s="33"/>
      <c r="L950" s="30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</row>
    <row r="951" spans="1:23" x14ac:dyDescent="0.3">
      <c r="A951" s="204"/>
      <c r="B951" s="12">
        <v>886</v>
      </c>
      <c r="C951" s="28">
        <v>43255</v>
      </c>
      <c r="D951" s="196" t="s">
        <v>35</v>
      </c>
      <c r="E951" s="197"/>
      <c r="F951" s="29"/>
      <c r="G951" s="29"/>
      <c r="H951" s="33"/>
      <c r="I951" s="33"/>
      <c r="J951" s="109">
        <f t="shared" si="604"/>
        <v>0</v>
      </c>
      <c r="K951" s="33"/>
      <c r="L951" s="30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</row>
    <row r="952" spans="1:23" x14ac:dyDescent="0.3">
      <c r="A952" s="204"/>
      <c r="B952" s="12">
        <v>887</v>
      </c>
      <c r="C952" s="28">
        <v>43256</v>
      </c>
      <c r="D952" s="196" t="s">
        <v>35</v>
      </c>
      <c r="E952" s="197"/>
      <c r="F952" s="29"/>
      <c r="G952" s="29"/>
      <c r="H952" s="33"/>
      <c r="I952" s="33"/>
      <c r="J952" s="109">
        <f t="shared" si="604"/>
        <v>0</v>
      </c>
      <c r="K952" s="33"/>
      <c r="L952" s="30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</row>
    <row r="953" spans="1:23" x14ac:dyDescent="0.3">
      <c r="A953" s="204"/>
      <c r="B953" s="12">
        <v>888</v>
      </c>
      <c r="C953" s="28">
        <v>43257</v>
      </c>
      <c r="D953" s="196" t="s">
        <v>35</v>
      </c>
      <c r="E953" s="197"/>
      <c r="F953" s="29"/>
      <c r="G953" s="29"/>
      <c r="H953" s="33"/>
      <c r="I953" s="33"/>
      <c r="J953" s="109">
        <f t="shared" si="604"/>
        <v>0</v>
      </c>
      <c r="K953" s="33"/>
      <c r="L953" s="30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</row>
    <row r="954" spans="1:23" x14ac:dyDescent="0.3">
      <c r="A954" s="204"/>
      <c r="B954" s="12">
        <v>889</v>
      </c>
      <c r="C954" s="28">
        <v>43258</v>
      </c>
      <c r="D954" s="196" t="s">
        <v>35</v>
      </c>
      <c r="E954" s="197"/>
      <c r="F954" s="29"/>
      <c r="G954" s="29"/>
      <c r="H954" s="33"/>
      <c r="I954" s="33"/>
      <c r="J954" s="109">
        <f t="shared" si="604"/>
        <v>0</v>
      </c>
      <c r="K954" s="33"/>
      <c r="L954" s="30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</row>
    <row r="955" spans="1:23" x14ac:dyDescent="0.3">
      <c r="A955" s="204"/>
      <c r="B955" s="12">
        <v>890</v>
      </c>
      <c r="C955" s="28">
        <v>43259</v>
      </c>
      <c r="D955" s="196" t="s">
        <v>35</v>
      </c>
      <c r="E955" s="197"/>
      <c r="F955" s="29"/>
      <c r="G955" s="29"/>
      <c r="H955" s="33"/>
      <c r="I955" s="33"/>
      <c r="J955" s="109">
        <f t="shared" si="604"/>
        <v>0</v>
      </c>
      <c r="K955" s="33"/>
      <c r="L955" s="30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</row>
    <row r="956" spans="1:23" x14ac:dyDescent="0.3">
      <c r="A956" s="204"/>
      <c r="B956" s="12">
        <v>891</v>
      </c>
      <c r="C956" s="28">
        <v>43260</v>
      </c>
      <c r="D956" s="29" t="s">
        <v>84</v>
      </c>
      <c r="E956" s="29">
        <v>0.80005787037037035</v>
      </c>
      <c r="F956" s="64"/>
      <c r="G956" s="15">
        <v>7</v>
      </c>
      <c r="H956" s="37">
        <f t="shared" si="573"/>
        <v>0.5</v>
      </c>
      <c r="I956" s="15">
        <f t="shared" ref="I956" si="605">IF((G956="？"),"?",(G956-H956))</f>
        <v>6.5</v>
      </c>
      <c r="J956" s="109">
        <f t="shared" si="604"/>
        <v>0</v>
      </c>
      <c r="K956" s="37">
        <f t="shared" ref="K956" si="606">IF(2&lt;J956,2,J956)</f>
        <v>0</v>
      </c>
      <c r="L956" s="16">
        <f t="shared" ref="L956" si="607">J956-K956</f>
        <v>0</v>
      </c>
      <c r="M956" s="37">
        <f>IF(K956="?",0,ROUND(108*4/3*K956+108*5/3*L956,0))</f>
        <v>0</v>
      </c>
      <c r="N956" s="37"/>
      <c r="O956" s="37"/>
      <c r="P956" s="37"/>
      <c r="Q956" s="37"/>
      <c r="R956" s="37"/>
      <c r="S956" s="15"/>
      <c r="T956" s="15"/>
      <c r="U956" s="15"/>
      <c r="V956" s="15"/>
      <c r="W956" s="15"/>
    </row>
    <row r="957" spans="1:23" x14ac:dyDescent="0.3">
      <c r="A957" s="204"/>
      <c r="B957" s="12">
        <v>892</v>
      </c>
      <c r="C957" s="28">
        <v>43261</v>
      </c>
      <c r="D957" s="196" t="s">
        <v>35</v>
      </c>
      <c r="E957" s="197"/>
      <c r="F957" s="29"/>
      <c r="G957" s="29"/>
      <c r="H957" s="33"/>
      <c r="I957" s="33"/>
      <c r="J957" s="33"/>
      <c r="K957" s="33"/>
      <c r="L957" s="30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</row>
    <row r="958" spans="1:23" x14ac:dyDescent="0.3">
      <c r="A958" s="204"/>
      <c r="B958" s="12">
        <v>893</v>
      </c>
      <c r="C958" s="28">
        <v>43262</v>
      </c>
      <c r="D958" s="196" t="s">
        <v>35</v>
      </c>
      <c r="E958" s="197"/>
      <c r="F958" s="29"/>
      <c r="G958" s="29"/>
      <c r="H958" s="33"/>
      <c r="I958" s="33"/>
      <c r="J958" s="33"/>
      <c r="K958" s="33"/>
      <c r="L958" s="30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</row>
    <row r="959" spans="1:23" x14ac:dyDescent="0.3">
      <c r="A959" s="7"/>
      <c r="B959" s="12">
        <v>894</v>
      </c>
      <c r="C959" s="28">
        <v>43263</v>
      </c>
      <c r="D959" s="196" t="s">
        <v>35</v>
      </c>
      <c r="E959" s="197"/>
      <c r="F959" s="29"/>
      <c r="G959" s="29"/>
      <c r="H959" s="33"/>
      <c r="I959" s="33"/>
      <c r="J959" s="33"/>
      <c r="K959" s="33"/>
      <c r="L959" s="30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</row>
    <row r="960" spans="1:23" x14ac:dyDescent="0.3">
      <c r="A960" s="7"/>
      <c r="B960" s="12">
        <v>895</v>
      </c>
      <c r="C960" s="28">
        <v>43264</v>
      </c>
      <c r="D960" s="196" t="s">
        <v>35</v>
      </c>
      <c r="E960" s="197"/>
      <c r="F960" s="29"/>
      <c r="G960" s="29"/>
      <c r="H960" s="33"/>
      <c r="I960" s="33"/>
      <c r="J960" s="33"/>
      <c r="K960" s="33"/>
      <c r="L960" s="30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</row>
    <row r="961" spans="1:23" x14ac:dyDescent="0.3">
      <c r="A961" s="7"/>
      <c r="B961" s="12">
        <v>896</v>
      </c>
      <c r="C961" s="28">
        <v>43265</v>
      </c>
      <c r="D961" s="196" t="s">
        <v>35</v>
      </c>
      <c r="E961" s="197"/>
      <c r="F961" s="29"/>
      <c r="G961" s="29"/>
      <c r="H961" s="33"/>
      <c r="I961" s="33"/>
      <c r="J961" s="33"/>
      <c r="K961" s="33"/>
      <c r="L961" s="30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</row>
    <row r="962" spans="1:23" x14ac:dyDescent="0.3">
      <c r="A962" s="7"/>
      <c r="B962" s="12">
        <v>897</v>
      </c>
      <c r="C962" s="28">
        <v>43266</v>
      </c>
      <c r="D962" s="196" t="s">
        <v>35</v>
      </c>
      <c r="E962" s="197"/>
      <c r="F962" s="29"/>
      <c r="G962" s="29"/>
      <c r="H962" s="33"/>
      <c r="I962" s="33"/>
      <c r="J962" s="33"/>
      <c r="K962" s="33"/>
      <c r="L962" s="30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</row>
    <row r="963" spans="1:23" x14ac:dyDescent="0.3">
      <c r="A963" s="7"/>
      <c r="B963" s="12">
        <v>898</v>
      </c>
      <c r="C963" s="28">
        <v>43267</v>
      </c>
      <c r="D963" s="196" t="s">
        <v>35</v>
      </c>
      <c r="E963" s="197"/>
      <c r="F963" s="29"/>
      <c r="G963" s="29"/>
      <c r="H963" s="33"/>
      <c r="I963" s="33"/>
      <c r="J963" s="33"/>
      <c r="K963" s="33"/>
      <c r="L963" s="30"/>
      <c r="M963" s="15"/>
      <c r="N963" s="15"/>
      <c r="O963" s="15"/>
      <c r="P963" s="15"/>
      <c r="Q963" s="15"/>
      <c r="R963" s="15"/>
      <c r="S963" s="22"/>
      <c r="T963" s="15"/>
      <c r="U963" s="15"/>
      <c r="V963" s="15"/>
      <c r="W963" s="15"/>
    </row>
    <row r="964" spans="1:23" x14ac:dyDescent="0.3">
      <c r="A964" s="7"/>
      <c r="B964" s="12">
        <v>899</v>
      </c>
      <c r="C964" s="28">
        <v>43268</v>
      </c>
      <c r="D964" s="196" t="s">
        <v>35</v>
      </c>
      <c r="E964" s="197"/>
      <c r="F964" s="29"/>
      <c r="G964" s="29"/>
      <c r="H964" s="33"/>
      <c r="I964" s="33"/>
      <c r="J964" s="33"/>
      <c r="K964" s="33"/>
      <c r="L964" s="30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</row>
    <row r="965" spans="1:23" x14ac:dyDescent="0.3">
      <c r="A965" s="7"/>
      <c r="B965" s="12">
        <v>900</v>
      </c>
      <c r="C965" s="26">
        <v>43269</v>
      </c>
      <c r="D965" s="196" t="s">
        <v>35</v>
      </c>
      <c r="E965" s="197"/>
      <c r="F965" s="29"/>
      <c r="G965" s="29"/>
      <c r="H965" s="33"/>
      <c r="I965" s="33"/>
      <c r="J965" s="33"/>
      <c r="K965" s="33"/>
      <c r="L965" s="30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 t="s">
        <v>4</v>
      </c>
    </row>
    <row r="966" spans="1:23" x14ac:dyDescent="0.3">
      <c r="A966" s="7"/>
      <c r="B966" s="12">
        <v>901</v>
      </c>
      <c r="C966" s="28">
        <v>43270</v>
      </c>
      <c r="D966" s="196" t="s">
        <v>35</v>
      </c>
      <c r="E966" s="197"/>
      <c r="F966" s="29"/>
      <c r="G966" s="29"/>
      <c r="H966" s="33"/>
      <c r="I966" s="33"/>
      <c r="J966" s="33"/>
      <c r="K966" s="33"/>
      <c r="L966" s="30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</row>
    <row r="967" spans="1:23" x14ac:dyDescent="0.3">
      <c r="A967" s="7"/>
      <c r="B967" s="12">
        <v>902</v>
      </c>
      <c r="C967" s="28">
        <v>43271</v>
      </c>
      <c r="D967" s="196" t="s">
        <v>35</v>
      </c>
      <c r="E967" s="197"/>
      <c r="F967" s="29"/>
      <c r="G967" s="29"/>
      <c r="H967" s="33"/>
      <c r="I967" s="33"/>
      <c r="J967" s="33"/>
      <c r="K967" s="33"/>
      <c r="L967" s="30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</row>
    <row r="968" spans="1:23" x14ac:dyDescent="0.3">
      <c r="A968" s="7"/>
      <c r="B968" s="12">
        <v>903</v>
      </c>
      <c r="C968" s="28">
        <v>43272</v>
      </c>
      <c r="D968" s="196" t="s">
        <v>35</v>
      </c>
      <c r="E968" s="197"/>
      <c r="F968" s="29"/>
      <c r="G968" s="29"/>
      <c r="H968" s="33"/>
      <c r="I968" s="33"/>
      <c r="J968" s="33"/>
      <c r="K968" s="33"/>
      <c r="L968" s="30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</row>
    <row r="969" spans="1:23" x14ac:dyDescent="0.3">
      <c r="A969" s="7"/>
      <c r="B969" s="12">
        <v>904</v>
      </c>
      <c r="C969" s="28">
        <v>43273</v>
      </c>
      <c r="D969" s="196" t="s">
        <v>35</v>
      </c>
      <c r="E969" s="197"/>
      <c r="F969" s="29"/>
      <c r="G969" s="29"/>
      <c r="H969" s="33"/>
      <c r="I969" s="33"/>
      <c r="J969" s="33"/>
      <c r="K969" s="33"/>
      <c r="L969" s="30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</row>
    <row r="970" spans="1:23" x14ac:dyDescent="0.3">
      <c r="A970" s="7"/>
      <c r="B970" s="12">
        <v>905</v>
      </c>
      <c r="C970" s="28">
        <v>43274</v>
      </c>
      <c r="D970" s="196" t="s">
        <v>35</v>
      </c>
      <c r="E970" s="197"/>
      <c r="F970" s="29"/>
      <c r="G970" s="29"/>
      <c r="H970" s="33"/>
      <c r="I970" s="33"/>
      <c r="J970" s="33"/>
      <c r="K970" s="33"/>
      <c r="L970" s="30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</row>
    <row r="971" spans="1:23" x14ac:dyDescent="0.3">
      <c r="A971" s="7"/>
      <c r="B971" s="12">
        <v>906</v>
      </c>
      <c r="C971" s="28">
        <v>43275</v>
      </c>
      <c r="D971" s="196" t="s">
        <v>35</v>
      </c>
      <c r="E971" s="197"/>
      <c r="F971" s="29"/>
      <c r="G971" s="29"/>
      <c r="H971" s="33"/>
      <c r="I971" s="33"/>
      <c r="J971" s="33"/>
      <c r="K971" s="33"/>
      <c r="L971" s="30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</row>
    <row r="972" spans="1:23" x14ac:dyDescent="0.3">
      <c r="A972" s="7"/>
      <c r="B972" s="12">
        <v>907</v>
      </c>
      <c r="C972" s="28">
        <v>43276</v>
      </c>
      <c r="D972" s="196" t="s">
        <v>35</v>
      </c>
      <c r="E972" s="197"/>
      <c r="F972" s="29"/>
      <c r="G972" s="29"/>
      <c r="H972" s="33"/>
      <c r="I972" s="33"/>
      <c r="J972" s="33"/>
      <c r="K972" s="33"/>
      <c r="L972" s="30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</row>
    <row r="973" spans="1:23" x14ac:dyDescent="0.3">
      <c r="A973" s="7"/>
      <c r="B973" s="12">
        <v>908</v>
      </c>
      <c r="C973" s="28">
        <v>43277</v>
      </c>
      <c r="D973" s="196" t="s">
        <v>35</v>
      </c>
      <c r="E973" s="197"/>
      <c r="F973" s="29"/>
      <c r="G973" s="29"/>
      <c r="H973" s="33"/>
      <c r="I973" s="33"/>
      <c r="J973" s="33"/>
      <c r="K973" s="33"/>
      <c r="L973" s="30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</row>
    <row r="974" spans="1:23" x14ac:dyDescent="0.3">
      <c r="A974" s="7"/>
      <c r="B974" s="12">
        <v>909</v>
      </c>
      <c r="C974" s="28">
        <v>43278</v>
      </c>
      <c r="D974" s="196" t="s">
        <v>35</v>
      </c>
      <c r="E974" s="197"/>
      <c r="F974" s="29"/>
      <c r="G974" s="29"/>
      <c r="H974" s="33"/>
      <c r="I974" s="33"/>
      <c r="J974" s="33"/>
      <c r="K974" s="33"/>
      <c r="L974" s="30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</row>
    <row r="975" spans="1:23" x14ac:dyDescent="0.3">
      <c r="A975" s="7"/>
      <c r="B975" s="12">
        <v>910</v>
      </c>
      <c r="C975" s="28">
        <v>43279</v>
      </c>
      <c r="D975" s="196" t="s">
        <v>35</v>
      </c>
      <c r="E975" s="197"/>
      <c r="F975" s="29"/>
      <c r="G975" s="29"/>
      <c r="H975" s="33"/>
      <c r="I975" s="33"/>
      <c r="J975" s="33"/>
      <c r="K975" s="33"/>
      <c r="L975" s="30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</row>
    <row r="976" spans="1:23" x14ac:dyDescent="0.3">
      <c r="A976" s="7"/>
      <c r="B976" s="12"/>
      <c r="C976" s="82" t="s">
        <v>323</v>
      </c>
      <c r="D976" s="18"/>
      <c r="E976" s="18"/>
      <c r="F976" s="19"/>
      <c r="G976" s="20">
        <f t="shared" ref="G976:V976" si="608">SUM(G948:G975)</f>
        <v>7</v>
      </c>
      <c r="H976" s="20">
        <f t="shared" si="608"/>
        <v>0.5</v>
      </c>
      <c r="I976" s="20">
        <f t="shared" si="608"/>
        <v>6.5</v>
      </c>
      <c r="J976" s="20">
        <f t="shared" si="608"/>
        <v>0</v>
      </c>
      <c r="K976" s="20">
        <f t="shared" si="608"/>
        <v>0</v>
      </c>
      <c r="L976" s="20">
        <f t="shared" si="608"/>
        <v>0</v>
      </c>
      <c r="M976" s="20">
        <f t="shared" si="608"/>
        <v>0</v>
      </c>
      <c r="N976" s="20">
        <f t="shared" si="608"/>
        <v>0</v>
      </c>
      <c r="O976" s="20">
        <f t="shared" si="608"/>
        <v>0</v>
      </c>
      <c r="P976" s="20">
        <f t="shared" si="608"/>
        <v>0</v>
      </c>
      <c r="Q976" s="20">
        <f t="shared" si="608"/>
        <v>0</v>
      </c>
      <c r="R976" s="20">
        <f t="shared" si="608"/>
        <v>0</v>
      </c>
      <c r="S976" s="20">
        <f t="shared" si="608"/>
        <v>0</v>
      </c>
      <c r="T976" s="20">
        <f t="shared" si="608"/>
        <v>0</v>
      </c>
      <c r="U976" s="20">
        <f t="shared" si="608"/>
        <v>0</v>
      </c>
      <c r="V976" s="20">
        <f t="shared" si="608"/>
        <v>0</v>
      </c>
      <c r="W976" s="159" t="s">
        <v>314</v>
      </c>
    </row>
    <row r="977" spans="1:23" ht="32.4" x14ac:dyDescent="0.3">
      <c r="A977" s="7"/>
      <c r="B977" s="74"/>
      <c r="C977" s="110" t="s">
        <v>430</v>
      </c>
      <c r="D977" s="23"/>
      <c r="E977" s="24"/>
      <c r="F977" s="73"/>
      <c r="G977" s="20">
        <f>G976</f>
        <v>7</v>
      </c>
      <c r="H977" s="20">
        <f t="shared" ref="H977" si="609">H976</f>
        <v>0.5</v>
      </c>
      <c r="I977" s="20">
        <f t="shared" ref="I977" si="610">I976</f>
        <v>6.5</v>
      </c>
      <c r="J977" s="20">
        <f t="shared" ref="J977" si="611">J976</f>
        <v>0</v>
      </c>
      <c r="K977" s="20">
        <f t="shared" ref="K977" si="612">K976</f>
        <v>0</v>
      </c>
      <c r="L977" s="20">
        <f t="shared" ref="L977" si="613">L976</f>
        <v>0</v>
      </c>
      <c r="M977" s="20">
        <f t="shared" ref="M977" si="614">M976</f>
        <v>0</v>
      </c>
      <c r="N977" s="20">
        <f>N975</f>
        <v>0</v>
      </c>
      <c r="O977" s="20">
        <f t="shared" ref="O977:P977" si="615">O975</f>
        <v>0</v>
      </c>
      <c r="P977" s="20">
        <f t="shared" si="615"/>
        <v>0</v>
      </c>
      <c r="Q977" s="20">
        <f t="shared" ref="Q977" si="616">Q976</f>
        <v>0</v>
      </c>
      <c r="R977" s="20">
        <f t="shared" ref="R977" si="617">R976</f>
        <v>0</v>
      </c>
      <c r="S977" s="20">
        <f t="shared" ref="S977" si="618">S976</f>
        <v>0</v>
      </c>
      <c r="T977" s="20">
        <f t="shared" ref="T977" si="619">T976</f>
        <v>0</v>
      </c>
      <c r="U977" s="20">
        <f t="shared" ref="U977" si="620">U976</f>
        <v>0</v>
      </c>
      <c r="V977" s="20">
        <f t="shared" ref="V977" si="621">V976</f>
        <v>0</v>
      </c>
      <c r="W977" s="20"/>
    </row>
    <row r="978" spans="1:23" x14ac:dyDescent="0.3">
      <c r="A978" s="7"/>
      <c r="B978" s="12">
        <v>911</v>
      </c>
      <c r="C978" s="28">
        <v>43280</v>
      </c>
      <c r="D978" s="196" t="s">
        <v>35</v>
      </c>
      <c r="E978" s="197"/>
      <c r="F978" s="29"/>
      <c r="G978" s="29"/>
      <c r="H978" s="33"/>
      <c r="I978" s="33"/>
      <c r="J978" s="33"/>
      <c r="K978" s="33"/>
      <c r="L978" s="30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</row>
    <row r="979" spans="1:23" ht="16.8" thickBot="1" x14ac:dyDescent="0.35">
      <c r="A979" s="7"/>
      <c r="B979" s="178">
        <v>912</v>
      </c>
      <c r="C979" s="28">
        <v>43281</v>
      </c>
      <c r="D979" s="196" t="s">
        <v>35</v>
      </c>
      <c r="E979" s="197"/>
      <c r="F979" s="29"/>
      <c r="G979" s="29"/>
      <c r="H979" s="33"/>
      <c r="I979" s="33"/>
      <c r="J979" s="33"/>
      <c r="K979" s="33"/>
      <c r="L979" s="30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</row>
    <row r="980" spans="1:23" x14ac:dyDescent="0.3">
      <c r="B980" s="181"/>
      <c r="C980" s="177" t="s">
        <v>30</v>
      </c>
      <c r="D980" s="97"/>
      <c r="E980" s="97"/>
      <c r="F980" s="131"/>
      <c r="G980" s="99">
        <f t="shared" ref="G980:V980" si="622">G976+G946+G916+G886+G856+G826+G796+G766+G736+G706+G676+G646+G616+G586+G556+G526+G496+G466+G436+G406+G376+G346+G316+G286+G256+G226+G196+G166+G136+G106+G76+G46</f>
        <v>5769</v>
      </c>
      <c r="H980" s="99">
        <f t="shared" si="622"/>
        <v>747.5</v>
      </c>
      <c r="I980" s="99">
        <f t="shared" si="622"/>
        <v>5021.5</v>
      </c>
      <c r="J980" s="99">
        <f t="shared" si="622"/>
        <v>46</v>
      </c>
      <c r="K980" s="99">
        <f t="shared" si="622"/>
        <v>46</v>
      </c>
      <c r="L980" s="99">
        <f t="shared" si="622"/>
        <v>0</v>
      </c>
      <c r="M980" s="128">
        <f t="shared" si="622"/>
        <v>8077</v>
      </c>
      <c r="N980" s="99">
        <f t="shared" si="622"/>
        <v>33</v>
      </c>
      <c r="O980" s="99">
        <f t="shared" si="622"/>
        <v>61</v>
      </c>
      <c r="P980" s="128">
        <f t="shared" si="622"/>
        <v>20211</v>
      </c>
      <c r="Q980" s="99">
        <f t="shared" si="622"/>
        <v>38</v>
      </c>
      <c r="R980" s="128">
        <f t="shared" si="622"/>
        <v>47419</v>
      </c>
      <c r="S980" s="99">
        <f t="shared" si="622"/>
        <v>23</v>
      </c>
      <c r="T980" s="128">
        <f t="shared" si="622"/>
        <v>26632</v>
      </c>
      <c r="U980" s="99">
        <f t="shared" si="622"/>
        <v>9</v>
      </c>
      <c r="V980" s="128">
        <v>10075</v>
      </c>
      <c r="W980" s="98"/>
    </row>
    <row r="981" spans="1:23" ht="33" thickBot="1" x14ac:dyDescent="0.35">
      <c r="B981" s="179"/>
      <c r="C981" s="182" t="s">
        <v>433</v>
      </c>
      <c r="D981" s="183"/>
      <c r="E981" s="183"/>
      <c r="F981" s="169"/>
      <c r="G981" s="184">
        <f t="shared" ref="G981:V981" si="623">G977+G947+G917+G887+G857+G827+G797+G767+G737+G707+G677+G647+G617+G587+G557+G527+G497+G467+G437+G407+G377+G347+G317+G287+G257+G227+G197+G167+G137+G107+G77+G47+G17+G9</f>
        <v>5262</v>
      </c>
      <c r="H981" s="184">
        <f t="shared" si="623"/>
        <v>677</v>
      </c>
      <c r="I981" s="184">
        <f t="shared" si="623"/>
        <v>4582.5</v>
      </c>
      <c r="J981" s="184">
        <f t="shared" si="623"/>
        <v>14.5</v>
      </c>
      <c r="K981" s="184">
        <f t="shared" si="623"/>
        <v>14.5</v>
      </c>
      <c r="L981" s="184">
        <f t="shared" si="623"/>
        <v>0</v>
      </c>
      <c r="M981" s="185">
        <f t="shared" si="623"/>
        <v>2557</v>
      </c>
      <c r="N981" s="184">
        <f t="shared" si="623"/>
        <v>38</v>
      </c>
      <c r="O981" s="184">
        <f t="shared" si="623"/>
        <v>72</v>
      </c>
      <c r="P981" s="185">
        <f t="shared" si="623"/>
        <v>23486</v>
      </c>
      <c r="Q981" s="184">
        <f t="shared" si="623"/>
        <v>38</v>
      </c>
      <c r="R981" s="185">
        <f t="shared" si="623"/>
        <v>47419</v>
      </c>
      <c r="S981" s="184">
        <f t="shared" si="623"/>
        <v>23</v>
      </c>
      <c r="T981" s="185">
        <f t="shared" si="623"/>
        <v>26632</v>
      </c>
      <c r="U981" s="184">
        <f t="shared" si="623"/>
        <v>9</v>
      </c>
      <c r="V981" s="185">
        <v>10075</v>
      </c>
      <c r="W981" s="132">
        <v>110170</v>
      </c>
    </row>
    <row r="982" spans="1:23" ht="16.8" thickBot="1" x14ac:dyDescent="0.35">
      <c r="B982" s="180" t="s">
        <v>451</v>
      </c>
      <c r="C982" s="186"/>
      <c r="D982" s="187"/>
      <c r="E982" s="187"/>
      <c r="F982" s="188"/>
      <c r="G982" s="189"/>
      <c r="H982" s="189"/>
      <c r="I982" s="189"/>
      <c r="J982" s="189"/>
      <c r="K982" s="189"/>
      <c r="L982" s="189"/>
      <c r="M982" s="191">
        <v>2557</v>
      </c>
      <c r="N982" s="189"/>
      <c r="O982" s="189"/>
      <c r="P982" s="191">
        <v>23486</v>
      </c>
      <c r="Q982" s="189"/>
      <c r="R982" s="191">
        <v>47419</v>
      </c>
      <c r="S982" s="189"/>
      <c r="T982" s="191">
        <v>26633</v>
      </c>
      <c r="U982" s="189"/>
      <c r="V982" s="191">
        <v>10075</v>
      </c>
      <c r="W982" s="190">
        <f>SUM(M982+P982+R982+T982+V982)</f>
        <v>110170</v>
      </c>
    </row>
  </sheetData>
  <autoFilter ref="A1:W982"/>
  <mergeCells count="293">
    <mergeCell ref="A701:A708"/>
    <mergeCell ref="D492:E492"/>
    <mergeCell ref="D493:E493"/>
    <mergeCell ref="D969:E969"/>
    <mergeCell ref="D970:E970"/>
    <mergeCell ref="D971:E971"/>
    <mergeCell ref="D972:E972"/>
    <mergeCell ref="D973:E973"/>
    <mergeCell ref="D974:E974"/>
    <mergeCell ref="A951:A958"/>
    <mergeCell ref="D951:E951"/>
    <mergeCell ref="D952:E952"/>
    <mergeCell ref="D953:E953"/>
    <mergeCell ref="D954:E954"/>
    <mergeCell ref="D955:E955"/>
    <mergeCell ref="D957:E957"/>
    <mergeCell ref="D958:E958"/>
    <mergeCell ref="D959:E959"/>
    <mergeCell ref="D936:E936"/>
    <mergeCell ref="D937:E937"/>
    <mergeCell ref="D938:E938"/>
    <mergeCell ref="D939:E939"/>
    <mergeCell ref="D944:E944"/>
    <mergeCell ref="D945:E945"/>
    <mergeCell ref="D975:E975"/>
    <mergeCell ref="D978:E978"/>
    <mergeCell ref="D979:E979"/>
    <mergeCell ref="D960:E960"/>
    <mergeCell ref="D961:E961"/>
    <mergeCell ref="D962:E962"/>
    <mergeCell ref="D963:E963"/>
    <mergeCell ref="D964:E964"/>
    <mergeCell ref="D965:E965"/>
    <mergeCell ref="D966:E966"/>
    <mergeCell ref="D967:E967"/>
    <mergeCell ref="D968:E968"/>
    <mergeCell ref="D948:E948"/>
    <mergeCell ref="D949:E949"/>
    <mergeCell ref="D950:E950"/>
    <mergeCell ref="D906:E906"/>
    <mergeCell ref="D907:E907"/>
    <mergeCell ref="D909:E909"/>
    <mergeCell ref="D911:E911"/>
    <mergeCell ref="D914:E914"/>
    <mergeCell ref="D921:E921"/>
    <mergeCell ref="D922:E922"/>
    <mergeCell ref="D928:E928"/>
    <mergeCell ref="D932:E932"/>
    <mergeCell ref="D876:E876"/>
    <mergeCell ref="D877:E877"/>
    <mergeCell ref="D881:E881"/>
    <mergeCell ref="D883:E883"/>
    <mergeCell ref="A889:A891"/>
    <mergeCell ref="D891:E891"/>
    <mergeCell ref="D892:E892"/>
    <mergeCell ref="D897:E897"/>
    <mergeCell ref="D901:E901"/>
    <mergeCell ref="D834:E834"/>
    <mergeCell ref="D835:E835"/>
    <mergeCell ref="D836:E836"/>
    <mergeCell ref="D851:E851"/>
    <mergeCell ref="D853:E853"/>
    <mergeCell ref="D861:E861"/>
    <mergeCell ref="D862:E862"/>
    <mergeCell ref="D868:E868"/>
    <mergeCell ref="D870:E870"/>
    <mergeCell ref="D802:E802"/>
    <mergeCell ref="D812:E812"/>
    <mergeCell ref="D822:E822"/>
    <mergeCell ref="D823:E823"/>
    <mergeCell ref="D825:E825"/>
    <mergeCell ref="D830:E830"/>
    <mergeCell ref="D831:E831"/>
    <mergeCell ref="D832:E832"/>
    <mergeCell ref="D833:E833"/>
    <mergeCell ref="D784:E784"/>
    <mergeCell ref="D788:E788"/>
    <mergeCell ref="D789:E789"/>
    <mergeCell ref="D790:E790"/>
    <mergeCell ref="D792:E792"/>
    <mergeCell ref="D794:E794"/>
    <mergeCell ref="D801:E801"/>
    <mergeCell ref="D764:E764"/>
    <mergeCell ref="D765:E765"/>
    <mergeCell ref="D769:E769"/>
    <mergeCell ref="D770:E770"/>
    <mergeCell ref="D772:E772"/>
    <mergeCell ref="D776:E776"/>
    <mergeCell ref="D777:E777"/>
    <mergeCell ref="D778:E778"/>
    <mergeCell ref="D742:E742"/>
    <mergeCell ref="D744:E744"/>
    <mergeCell ref="D745:E745"/>
    <mergeCell ref="D746:E746"/>
    <mergeCell ref="D747:E747"/>
    <mergeCell ref="D748:E748"/>
    <mergeCell ref="D749:E749"/>
    <mergeCell ref="D751:E751"/>
    <mergeCell ref="A758:A763"/>
    <mergeCell ref="D752:E752"/>
    <mergeCell ref="D753:E753"/>
    <mergeCell ref="D754:E754"/>
    <mergeCell ref="D755:E755"/>
    <mergeCell ref="D756:E756"/>
    <mergeCell ref="D757:E757"/>
    <mergeCell ref="D758:E758"/>
    <mergeCell ref="D759:E759"/>
    <mergeCell ref="D760:E760"/>
    <mergeCell ref="D761:E761"/>
    <mergeCell ref="D762:E762"/>
    <mergeCell ref="D763:E763"/>
    <mergeCell ref="D702:E702"/>
    <mergeCell ref="D708:E708"/>
    <mergeCell ref="D711:E711"/>
    <mergeCell ref="D720:E720"/>
    <mergeCell ref="D724:E724"/>
    <mergeCell ref="D725:E725"/>
    <mergeCell ref="D726:E726"/>
    <mergeCell ref="D741:E741"/>
    <mergeCell ref="D682:E682"/>
    <mergeCell ref="D690:E690"/>
    <mergeCell ref="A693:A699"/>
    <mergeCell ref="D697:E697"/>
    <mergeCell ref="D698:E698"/>
    <mergeCell ref="D645:E645"/>
    <mergeCell ref="D652:E652"/>
    <mergeCell ref="D653:E653"/>
    <mergeCell ref="D660:E660"/>
    <mergeCell ref="D661:E661"/>
    <mergeCell ref="D665:E665"/>
    <mergeCell ref="D667:E667"/>
    <mergeCell ref="D674:E674"/>
    <mergeCell ref="D681:E681"/>
    <mergeCell ref="A594:A596"/>
    <mergeCell ref="D595:E595"/>
    <mergeCell ref="D600:E600"/>
    <mergeCell ref="D602:E602"/>
    <mergeCell ref="D605:E605"/>
    <mergeCell ref="D610:E610"/>
    <mergeCell ref="D623:E623"/>
    <mergeCell ref="D624:E624"/>
    <mergeCell ref="A628:A639"/>
    <mergeCell ref="D636:E636"/>
    <mergeCell ref="D637:E637"/>
    <mergeCell ref="D572:E572"/>
    <mergeCell ref="D575:E575"/>
    <mergeCell ref="D577:E577"/>
    <mergeCell ref="D579:E579"/>
    <mergeCell ref="D581:E581"/>
    <mergeCell ref="D582:E582"/>
    <mergeCell ref="D584:E584"/>
    <mergeCell ref="D585:E585"/>
    <mergeCell ref="D593:E593"/>
    <mergeCell ref="D543:E543"/>
    <mergeCell ref="D544:E544"/>
    <mergeCell ref="D546:E546"/>
    <mergeCell ref="D561:E561"/>
    <mergeCell ref="D562:E562"/>
    <mergeCell ref="D568:E568"/>
    <mergeCell ref="D569:E569"/>
    <mergeCell ref="D570:E570"/>
    <mergeCell ref="D571:E571"/>
    <mergeCell ref="D494:E494"/>
    <mergeCell ref="A495:A508"/>
    <mergeCell ref="D506:E506"/>
    <mergeCell ref="D507:E507"/>
    <mergeCell ref="D508:E508"/>
    <mergeCell ref="D509:E509"/>
    <mergeCell ref="D510:E510"/>
    <mergeCell ref="D523:E523"/>
    <mergeCell ref="D533:E533"/>
    <mergeCell ref="D449:E449"/>
    <mergeCell ref="D451:E451"/>
    <mergeCell ref="D452:E452"/>
    <mergeCell ref="D457:E457"/>
    <mergeCell ref="D463:E463"/>
    <mergeCell ref="D470:E470"/>
    <mergeCell ref="D473:E473"/>
    <mergeCell ref="D478:E478"/>
    <mergeCell ref="D479:E479"/>
    <mergeCell ref="D394:E394"/>
    <mergeCell ref="D398:E398"/>
    <mergeCell ref="D404:E404"/>
    <mergeCell ref="D412:E412"/>
    <mergeCell ref="D421:E421"/>
    <mergeCell ref="D422:E422"/>
    <mergeCell ref="D426:E426"/>
    <mergeCell ref="D428:E428"/>
    <mergeCell ref="D442:E442"/>
    <mergeCell ref="D22:E22"/>
    <mergeCell ref="D38:E38"/>
    <mergeCell ref="D39:E39"/>
    <mergeCell ref="D40:E40"/>
    <mergeCell ref="D41:E41"/>
    <mergeCell ref="D42:E42"/>
    <mergeCell ref="D18:E18"/>
    <mergeCell ref="D21:E21"/>
    <mergeCell ref="D68:E68"/>
    <mergeCell ref="D69:E69"/>
    <mergeCell ref="D70:E70"/>
    <mergeCell ref="A71:A80"/>
    <mergeCell ref="D71:E71"/>
    <mergeCell ref="D72:E72"/>
    <mergeCell ref="D43:E43"/>
    <mergeCell ref="D44:E44"/>
    <mergeCell ref="D45:E45"/>
    <mergeCell ref="D60:E60"/>
    <mergeCell ref="D66:E66"/>
    <mergeCell ref="D67:E67"/>
    <mergeCell ref="D113:E113"/>
    <mergeCell ref="D114:E114"/>
    <mergeCell ref="D119:E119"/>
    <mergeCell ref="D133:E133"/>
    <mergeCell ref="D134:E134"/>
    <mergeCell ref="D143:E143"/>
    <mergeCell ref="D81:E81"/>
    <mergeCell ref="D82:E82"/>
    <mergeCell ref="D83:E83"/>
    <mergeCell ref="D84:E84"/>
    <mergeCell ref="D95:E95"/>
    <mergeCell ref="D112:E112"/>
    <mergeCell ref="D178:E178"/>
    <mergeCell ref="D182:E182"/>
    <mergeCell ref="D185:E185"/>
    <mergeCell ref="D186:E186"/>
    <mergeCell ref="D192:E192"/>
    <mergeCell ref="D193:E193"/>
    <mergeCell ref="D156:E156"/>
    <mergeCell ref="D159:E159"/>
    <mergeCell ref="D162:E162"/>
    <mergeCell ref="D163:E163"/>
    <mergeCell ref="D175:E175"/>
    <mergeCell ref="D202:E202"/>
    <mergeCell ref="D203:E203"/>
    <mergeCell ref="D204:E204"/>
    <mergeCell ref="D205:E205"/>
    <mergeCell ref="D208:E208"/>
    <mergeCell ref="D215:E215"/>
    <mergeCell ref="D194:E194"/>
    <mergeCell ref="D195:E195"/>
    <mergeCell ref="D198:E198"/>
    <mergeCell ref="D199:E199"/>
    <mergeCell ref="D200:E200"/>
    <mergeCell ref="D201:E201"/>
    <mergeCell ref="D222:E222"/>
    <mergeCell ref="D223:E223"/>
    <mergeCell ref="D232:E232"/>
    <mergeCell ref="D234:E234"/>
    <mergeCell ref="A235:A243"/>
    <mergeCell ref="D235:E235"/>
    <mergeCell ref="D239:E239"/>
    <mergeCell ref="D241:E241"/>
    <mergeCell ref="D216:E216"/>
    <mergeCell ref="D217:E217"/>
    <mergeCell ref="D218:E218"/>
    <mergeCell ref="D219:E219"/>
    <mergeCell ref="D220:E220"/>
    <mergeCell ref="D221:E221"/>
    <mergeCell ref="D274:E274"/>
    <mergeCell ref="D276:E276"/>
    <mergeCell ref="D277:E277"/>
    <mergeCell ref="D284:E284"/>
    <mergeCell ref="D292:E292"/>
    <mergeCell ref="D302:E302"/>
    <mergeCell ref="D245:E245"/>
    <mergeCell ref="D247:E247"/>
    <mergeCell ref="D254:E254"/>
    <mergeCell ref="D263:E263"/>
    <mergeCell ref="D269:E269"/>
    <mergeCell ref="D272:E272"/>
    <mergeCell ref="D315:E315"/>
    <mergeCell ref="D334:E334"/>
    <mergeCell ref="D335:E335"/>
    <mergeCell ref="D336:E336"/>
    <mergeCell ref="D345:E345"/>
    <mergeCell ref="D306:E306"/>
    <mergeCell ref="D307:E307"/>
    <mergeCell ref="D308:E308"/>
    <mergeCell ref="D309:E309"/>
    <mergeCell ref="D310:E310"/>
    <mergeCell ref="D311:E311"/>
    <mergeCell ref="A334:A342"/>
    <mergeCell ref="D375:E375"/>
    <mergeCell ref="D382:E382"/>
    <mergeCell ref="D385:E385"/>
    <mergeCell ref="D388:E388"/>
    <mergeCell ref="D391:E391"/>
    <mergeCell ref="D393:E393"/>
    <mergeCell ref="D351:E351"/>
    <mergeCell ref="D354:E354"/>
    <mergeCell ref="D355:E355"/>
    <mergeCell ref="D358:E358"/>
    <mergeCell ref="D361:E361"/>
  </mergeCells>
  <phoneticPr fontId="1" type="noConversion"/>
  <pageMargins left="0.25" right="0.25" top="0.75" bottom="0.75" header="0.3" footer="0.3"/>
  <pageSetup paperSize="9" scale="57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103-104雙週84小時</vt:lpstr>
      <vt:lpstr>變形工時（被證25）</vt:lpstr>
      <vt:lpstr>'103-104雙週84小時'!Print_Titles</vt:lpstr>
      <vt:lpstr>'變形工時（被證25）'!Print_Titles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林巧惠</cp:lastModifiedBy>
  <cp:lastPrinted>2022-01-20T08:45:58Z</cp:lastPrinted>
  <dcterms:created xsi:type="dcterms:W3CDTF">2021-02-26T06:21:26Z</dcterms:created>
  <dcterms:modified xsi:type="dcterms:W3CDTF">2022-01-20T08:46:05Z</dcterms:modified>
</cp:coreProperties>
</file>