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sdj135\Desktop\翁四人出勤紀錄-0121\"/>
    </mc:Choice>
  </mc:AlternateContent>
  <bookViews>
    <workbookView xWindow="0" yWindow="0" windowWidth="17256" windowHeight="5712"/>
  </bookViews>
  <sheets>
    <sheet name="104年(正確區間)" sheetId="4" r:id="rId1"/>
    <sheet name="105起變形工時" sheetId="3" r:id="rId2"/>
  </sheets>
  <definedNames>
    <definedName name="_xlnm._FilterDatabase" localSheetId="0" hidden="1">'104年(正確區間)'!$A$3:$W$386</definedName>
    <definedName name="_xlnm._FilterDatabase" localSheetId="1" hidden="1">'105起變形工時'!$A$1:$X$79</definedName>
    <definedName name="_xlnm.Print_Titles" localSheetId="0">'104年(正確區間)'!$3:$3</definedName>
    <definedName name="_xlnm.Print_Titles" localSheetId="1">'105起變形工時'!$1:$1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79" i="3" l="1"/>
  <c r="W386" i="4"/>
  <c r="P376" i="4" l="1"/>
  <c r="P377" i="4"/>
  <c r="P378" i="4"/>
  <c r="P375" i="4"/>
  <c r="P330" i="4"/>
  <c r="P314" i="4"/>
  <c r="P296" i="4"/>
  <c r="P297" i="4"/>
  <c r="P298" i="4"/>
  <c r="P295" i="4"/>
  <c r="P280" i="4"/>
  <c r="P281" i="4"/>
  <c r="P282" i="4"/>
  <c r="P285" i="4"/>
  <c r="P279" i="4"/>
  <c r="P233" i="4"/>
  <c r="P234" i="4"/>
  <c r="P232" i="4"/>
  <c r="P217" i="4"/>
  <c r="P186" i="4"/>
  <c r="P153" i="4"/>
  <c r="P154" i="4"/>
  <c r="P152" i="4"/>
  <c r="M6" i="4"/>
  <c r="M8" i="4"/>
  <c r="R46" i="3" l="1"/>
  <c r="R47" i="3" s="1"/>
  <c r="Q47" i="3"/>
  <c r="P379" i="4"/>
  <c r="P380" i="4" s="1"/>
  <c r="O379" i="4"/>
  <c r="O380" i="4" s="1"/>
  <c r="N379" i="4"/>
  <c r="N380" i="4" s="1"/>
  <c r="O331" i="4"/>
  <c r="O332" i="4" s="1"/>
  <c r="N331" i="4"/>
  <c r="N332" i="4" s="1"/>
  <c r="P331" i="4"/>
  <c r="P332" i="4" s="1"/>
  <c r="O315" i="4"/>
  <c r="O316" i="4" s="1"/>
  <c r="N315" i="4"/>
  <c r="N316" i="4" s="1"/>
  <c r="P315" i="4"/>
  <c r="P316" i="4" s="1"/>
  <c r="O299" i="4"/>
  <c r="O300" i="4" s="1"/>
  <c r="N299" i="4"/>
  <c r="O283" i="4"/>
  <c r="O284" i="4" s="1"/>
  <c r="N283" i="4"/>
  <c r="P235" i="4"/>
  <c r="P236" i="4" s="1"/>
  <c r="O235" i="4"/>
  <c r="O236" i="4" s="1"/>
  <c r="N235" i="4"/>
  <c r="N236" i="4" s="1"/>
  <c r="O219" i="4"/>
  <c r="O220" i="4" s="1"/>
  <c r="N219" i="4"/>
  <c r="N220" i="4" s="1"/>
  <c r="O187" i="4"/>
  <c r="O188" i="4" s="1"/>
  <c r="N187" i="4"/>
  <c r="O155" i="4"/>
  <c r="O156" i="4" s="1"/>
  <c r="N155" i="4"/>
  <c r="O385" i="4" l="1"/>
  <c r="N188" i="4"/>
  <c r="P188" i="4" s="1"/>
  <c r="P187" i="4"/>
  <c r="P283" i="4"/>
  <c r="N300" i="4"/>
  <c r="P300" i="4" s="1"/>
  <c r="P299" i="4"/>
  <c r="N156" i="4"/>
  <c r="P156" i="4" s="1"/>
  <c r="P155" i="4"/>
  <c r="N284" i="4"/>
  <c r="P284" i="4" s="1"/>
  <c r="S46" i="3"/>
  <c r="S47" i="3" s="1"/>
  <c r="P219" i="4"/>
  <c r="P220" i="4" s="1"/>
  <c r="V379" i="4"/>
  <c r="V380" i="4" s="1"/>
  <c r="U379" i="4"/>
  <c r="U380" i="4" s="1"/>
  <c r="T379" i="4"/>
  <c r="T380" i="4" s="1"/>
  <c r="S379" i="4"/>
  <c r="S380" i="4" s="1"/>
  <c r="R379" i="4"/>
  <c r="R380" i="4" s="1"/>
  <c r="Q379" i="4"/>
  <c r="Q380" i="4" s="1"/>
  <c r="G379" i="4"/>
  <c r="G380" i="4" s="1"/>
  <c r="M381" i="4"/>
  <c r="V363" i="4"/>
  <c r="V364" i="4" s="1"/>
  <c r="U363" i="4"/>
  <c r="U364" i="4" s="1"/>
  <c r="T363" i="4"/>
  <c r="T364" i="4" s="1"/>
  <c r="S363" i="4"/>
  <c r="S364" i="4" s="1"/>
  <c r="R363" i="4"/>
  <c r="R364" i="4" s="1"/>
  <c r="Q363" i="4"/>
  <c r="Q364" i="4" s="1"/>
  <c r="G363" i="4"/>
  <c r="G364" i="4" s="1"/>
  <c r="V347" i="4"/>
  <c r="V348" i="4" s="1"/>
  <c r="U347" i="4"/>
  <c r="U348" i="4" s="1"/>
  <c r="T347" i="4"/>
  <c r="T348" i="4" s="1"/>
  <c r="S347" i="4"/>
  <c r="S348" i="4" s="1"/>
  <c r="R347" i="4"/>
  <c r="R348" i="4" s="1"/>
  <c r="Q347" i="4"/>
  <c r="Q348" i="4" s="1"/>
  <c r="G347" i="4"/>
  <c r="G348" i="4" s="1"/>
  <c r="V331" i="4"/>
  <c r="V332" i="4" s="1"/>
  <c r="U331" i="4"/>
  <c r="U332" i="4" s="1"/>
  <c r="T331" i="4"/>
  <c r="T332" i="4" s="1"/>
  <c r="S331" i="4"/>
  <c r="S332" i="4" s="1"/>
  <c r="R331" i="4"/>
  <c r="R332" i="4" s="1"/>
  <c r="Q331" i="4"/>
  <c r="Q332" i="4" s="1"/>
  <c r="G331" i="4"/>
  <c r="G332" i="4" s="1"/>
  <c r="V315" i="4"/>
  <c r="V316" i="4" s="1"/>
  <c r="U315" i="4"/>
  <c r="U316" i="4" s="1"/>
  <c r="T315" i="4"/>
  <c r="T316" i="4" s="1"/>
  <c r="S315" i="4"/>
  <c r="S316" i="4" s="1"/>
  <c r="R315" i="4"/>
  <c r="R316" i="4" s="1"/>
  <c r="Q315" i="4"/>
  <c r="Q316" i="4" s="1"/>
  <c r="G315" i="4"/>
  <c r="G316" i="4" s="1"/>
  <c r="V299" i="4"/>
  <c r="V300" i="4" s="1"/>
  <c r="U299" i="4"/>
  <c r="U300" i="4" s="1"/>
  <c r="T299" i="4"/>
  <c r="T300" i="4" s="1"/>
  <c r="S299" i="4"/>
  <c r="S300" i="4" s="1"/>
  <c r="R299" i="4"/>
  <c r="R300" i="4" s="1"/>
  <c r="Q299" i="4"/>
  <c r="Q300" i="4" s="1"/>
  <c r="G299" i="4"/>
  <c r="G300" i="4" s="1"/>
  <c r="V283" i="4"/>
  <c r="V284" i="4" s="1"/>
  <c r="U283" i="4"/>
  <c r="U284" i="4" s="1"/>
  <c r="T283" i="4"/>
  <c r="T284" i="4" s="1"/>
  <c r="S283" i="4"/>
  <c r="S284" i="4" s="1"/>
  <c r="R283" i="4"/>
  <c r="R284" i="4" s="1"/>
  <c r="Q283" i="4"/>
  <c r="Q284" i="4" s="1"/>
  <c r="G283" i="4"/>
  <c r="G284" i="4" s="1"/>
  <c r="V267" i="4"/>
  <c r="V268" i="4" s="1"/>
  <c r="U267" i="4"/>
  <c r="U268" i="4" s="1"/>
  <c r="T267" i="4"/>
  <c r="T268" i="4" s="1"/>
  <c r="S267" i="4"/>
  <c r="S268" i="4" s="1"/>
  <c r="R267" i="4"/>
  <c r="R268" i="4" s="1"/>
  <c r="Q267" i="4"/>
  <c r="Q268" i="4" s="1"/>
  <c r="G267" i="4"/>
  <c r="G268" i="4" s="1"/>
  <c r="V251" i="4"/>
  <c r="V252" i="4" s="1"/>
  <c r="U251" i="4"/>
  <c r="U252" i="4" s="1"/>
  <c r="T251" i="4"/>
  <c r="T252" i="4" s="1"/>
  <c r="S251" i="4"/>
  <c r="S252" i="4" s="1"/>
  <c r="R251" i="4"/>
  <c r="R252" i="4" s="1"/>
  <c r="Q251" i="4"/>
  <c r="Q252" i="4" s="1"/>
  <c r="G251" i="4"/>
  <c r="G252" i="4" s="1"/>
  <c r="V235" i="4"/>
  <c r="V236" i="4" s="1"/>
  <c r="U235" i="4"/>
  <c r="U236" i="4" s="1"/>
  <c r="T235" i="4"/>
  <c r="T236" i="4" s="1"/>
  <c r="S235" i="4"/>
  <c r="S236" i="4" s="1"/>
  <c r="R235" i="4"/>
  <c r="R236" i="4" s="1"/>
  <c r="Q235" i="4"/>
  <c r="Q236" i="4" s="1"/>
  <c r="G235" i="4"/>
  <c r="G236" i="4" s="1"/>
  <c r="V219" i="4"/>
  <c r="V220" i="4" s="1"/>
  <c r="U219" i="4"/>
  <c r="U220" i="4" s="1"/>
  <c r="T219" i="4"/>
  <c r="T220" i="4" s="1"/>
  <c r="S219" i="4"/>
  <c r="S220" i="4" s="1"/>
  <c r="R219" i="4"/>
  <c r="R220" i="4" s="1"/>
  <c r="Q219" i="4"/>
  <c r="Q220" i="4" s="1"/>
  <c r="G219" i="4"/>
  <c r="G220" i="4" s="1"/>
  <c r="M218" i="4"/>
  <c r="P385" i="4" l="1"/>
  <c r="N385" i="4"/>
  <c r="V203" i="4"/>
  <c r="V204" i="4" s="1"/>
  <c r="U203" i="4"/>
  <c r="U204" i="4" s="1"/>
  <c r="T203" i="4"/>
  <c r="T204" i="4" s="1"/>
  <c r="S203" i="4"/>
  <c r="S204" i="4" s="1"/>
  <c r="R203" i="4"/>
  <c r="R204" i="4" s="1"/>
  <c r="Q203" i="4"/>
  <c r="Q204" i="4" s="1"/>
  <c r="G203" i="4"/>
  <c r="G204" i="4" s="1"/>
  <c r="M202" i="4" l="1"/>
  <c r="F205" i="4"/>
  <c r="H205" i="4"/>
  <c r="S188" i="4"/>
  <c r="V187" i="4"/>
  <c r="V188" i="4" s="1"/>
  <c r="U187" i="4"/>
  <c r="U188" i="4" s="1"/>
  <c r="R187" i="4"/>
  <c r="R188" i="4" s="1"/>
  <c r="Q187" i="4"/>
  <c r="Q188" i="4" s="1"/>
  <c r="G187" i="4"/>
  <c r="G188" i="4" s="1"/>
  <c r="V171" i="4"/>
  <c r="V172" i="4" s="1"/>
  <c r="U171" i="4"/>
  <c r="U172" i="4" s="1"/>
  <c r="T171" i="4"/>
  <c r="T172" i="4" s="1"/>
  <c r="S171" i="4"/>
  <c r="S172" i="4" s="1"/>
  <c r="R171" i="4"/>
  <c r="R172" i="4" s="1"/>
  <c r="Q171" i="4"/>
  <c r="Q172" i="4" s="1"/>
  <c r="G171" i="4"/>
  <c r="G172" i="4" s="1"/>
  <c r="V155" i="4"/>
  <c r="V156" i="4" s="1"/>
  <c r="U155" i="4"/>
  <c r="U156" i="4" s="1"/>
  <c r="T155" i="4"/>
  <c r="T156" i="4" s="1"/>
  <c r="S155" i="4"/>
  <c r="S156" i="4" s="1"/>
  <c r="R155" i="4"/>
  <c r="R156" i="4" s="1"/>
  <c r="Q155" i="4"/>
  <c r="Q156" i="4" s="1"/>
  <c r="G155" i="4"/>
  <c r="G156" i="4" s="1"/>
  <c r="V139" i="4"/>
  <c r="V140" i="4" s="1"/>
  <c r="U139" i="4"/>
  <c r="U140" i="4" s="1"/>
  <c r="T139" i="4"/>
  <c r="T140" i="4" s="1"/>
  <c r="S139" i="4"/>
  <c r="S140" i="4" s="1"/>
  <c r="R139" i="4"/>
  <c r="R140" i="4" s="1"/>
  <c r="Q139" i="4"/>
  <c r="Q140" i="4" s="1"/>
  <c r="M139" i="4"/>
  <c r="M140" i="4" s="1"/>
  <c r="L139" i="4"/>
  <c r="L140" i="4" s="1"/>
  <c r="K139" i="4"/>
  <c r="K140" i="4" s="1"/>
  <c r="J139" i="4"/>
  <c r="J140" i="4" s="1"/>
  <c r="I139" i="4"/>
  <c r="I140" i="4" s="1"/>
  <c r="H139" i="4"/>
  <c r="H140" i="4" s="1"/>
  <c r="G139" i="4"/>
  <c r="G140" i="4" s="1"/>
  <c r="V123" i="4"/>
  <c r="V124" i="4" s="1"/>
  <c r="U123" i="4"/>
  <c r="U124" i="4" s="1"/>
  <c r="T123" i="4"/>
  <c r="T124" i="4" s="1"/>
  <c r="S123" i="4"/>
  <c r="S124" i="4" s="1"/>
  <c r="R123" i="4"/>
  <c r="R124" i="4" s="1"/>
  <c r="Q123" i="4"/>
  <c r="Q124" i="4" s="1"/>
  <c r="M123" i="4"/>
  <c r="M124" i="4" s="1"/>
  <c r="L123" i="4"/>
  <c r="L124" i="4" s="1"/>
  <c r="K123" i="4"/>
  <c r="K124" i="4" s="1"/>
  <c r="J123" i="4"/>
  <c r="J124" i="4" s="1"/>
  <c r="I123" i="4"/>
  <c r="I124" i="4" s="1"/>
  <c r="H123" i="4"/>
  <c r="H124" i="4" s="1"/>
  <c r="G123" i="4"/>
  <c r="G124" i="4" s="1"/>
  <c r="V107" i="4"/>
  <c r="V108" i="4" s="1"/>
  <c r="U107" i="4"/>
  <c r="U108" i="4" s="1"/>
  <c r="T107" i="4"/>
  <c r="T108" i="4" s="1"/>
  <c r="S107" i="4"/>
  <c r="S108" i="4" s="1"/>
  <c r="R107" i="4"/>
  <c r="R108" i="4" s="1"/>
  <c r="Q107" i="4"/>
  <c r="Q108" i="4" s="1"/>
  <c r="M107" i="4"/>
  <c r="M108" i="4" s="1"/>
  <c r="L107" i="4"/>
  <c r="L108" i="4" s="1"/>
  <c r="K107" i="4"/>
  <c r="K108" i="4" s="1"/>
  <c r="J107" i="4"/>
  <c r="J108" i="4" s="1"/>
  <c r="I107" i="4"/>
  <c r="I108" i="4" s="1"/>
  <c r="H107" i="4"/>
  <c r="H108" i="4" s="1"/>
  <c r="G107" i="4"/>
  <c r="G108" i="4" s="1"/>
  <c r="V91" i="4"/>
  <c r="V92" i="4" s="1"/>
  <c r="U91" i="4"/>
  <c r="U92" i="4" s="1"/>
  <c r="T91" i="4"/>
  <c r="T92" i="4" s="1"/>
  <c r="S91" i="4"/>
  <c r="S92" i="4" s="1"/>
  <c r="R91" i="4"/>
  <c r="R92" i="4" s="1"/>
  <c r="Q91" i="4"/>
  <c r="Q92" i="4" s="1"/>
  <c r="M91" i="4"/>
  <c r="M92" i="4" s="1"/>
  <c r="L91" i="4"/>
  <c r="L92" i="4" s="1"/>
  <c r="K91" i="4"/>
  <c r="K92" i="4" s="1"/>
  <c r="J91" i="4"/>
  <c r="J92" i="4" s="1"/>
  <c r="I91" i="4"/>
  <c r="I92" i="4" s="1"/>
  <c r="H91" i="4"/>
  <c r="H92" i="4" s="1"/>
  <c r="G91" i="4"/>
  <c r="G92" i="4" s="1"/>
  <c r="V75" i="4"/>
  <c r="V76" i="4" s="1"/>
  <c r="U75" i="4"/>
  <c r="U76" i="4" s="1"/>
  <c r="T75" i="4"/>
  <c r="T76" i="4" s="1"/>
  <c r="S75" i="4"/>
  <c r="S76" i="4" s="1"/>
  <c r="R75" i="4"/>
  <c r="R76" i="4" s="1"/>
  <c r="Q75" i="4"/>
  <c r="Q76" i="4" s="1"/>
  <c r="M75" i="4"/>
  <c r="M76" i="4" s="1"/>
  <c r="L75" i="4"/>
  <c r="L76" i="4" s="1"/>
  <c r="K75" i="4"/>
  <c r="K76" i="4" s="1"/>
  <c r="J75" i="4"/>
  <c r="J76" i="4" s="1"/>
  <c r="I75" i="4"/>
  <c r="I76" i="4" s="1"/>
  <c r="H75" i="4"/>
  <c r="H76" i="4" s="1"/>
  <c r="G75" i="4"/>
  <c r="G76" i="4" s="1"/>
  <c r="V59" i="4"/>
  <c r="V60" i="4" s="1"/>
  <c r="U59" i="4"/>
  <c r="U60" i="4" s="1"/>
  <c r="T59" i="4"/>
  <c r="T60" i="4" s="1"/>
  <c r="S59" i="4"/>
  <c r="S60" i="4" s="1"/>
  <c r="R59" i="4"/>
  <c r="R60" i="4" s="1"/>
  <c r="Q59" i="4"/>
  <c r="Q60" i="4" s="1"/>
  <c r="M59" i="4"/>
  <c r="M60" i="4" s="1"/>
  <c r="L59" i="4"/>
  <c r="L60" i="4" s="1"/>
  <c r="K59" i="4"/>
  <c r="K60" i="4" s="1"/>
  <c r="J59" i="4"/>
  <c r="J60" i="4" s="1"/>
  <c r="I59" i="4"/>
  <c r="I60" i="4" s="1"/>
  <c r="H59" i="4"/>
  <c r="H60" i="4" s="1"/>
  <c r="G59" i="4"/>
  <c r="G60" i="4" s="1"/>
  <c r="V43" i="4"/>
  <c r="V44" i="4" s="1"/>
  <c r="U43" i="4"/>
  <c r="U44" i="4" s="1"/>
  <c r="T43" i="4"/>
  <c r="T44" i="4" s="1"/>
  <c r="S43" i="4"/>
  <c r="S44" i="4" s="1"/>
  <c r="R43" i="4"/>
  <c r="R44" i="4" s="1"/>
  <c r="Q43" i="4"/>
  <c r="Q44" i="4" s="1"/>
  <c r="G43" i="4"/>
  <c r="G44" i="4" s="1"/>
  <c r="Q27" i="4"/>
  <c r="Q28" i="4" s="1"/>
  <c r="R27" i="4"/>
  <c r="R28" i="4" s="1"/>
  <c r="S27" i="4"/>
  <c r="S28" i="4" s="1"/>
  <c r="T27" i="4"/>
  <c r="T28" i="4" s="1"/>
  <c r="U27" i="4"/>
  <c r="U28" i="4" s="1"/>
  <c r="V27" i="4"/>
  <c r="V28" i="4" s="1"/>
  <c r="G27" i="4"/>
  <c r="G28" i="4" s="1"/>
  <c r="Q11" i="4"/>
  <c r="R11" i="4"/>
  <c r="S11" i="4"/>
  <c r="T11" i="4"/>
  <c r="U11" i="4"/>
  <c r="V11" i="4"/>
  <c r="G11" i="4"/>
  <c r="I384" i="4"/>
  <c r="J384" i="4" s="1"/>
  <c r="F384" i="4"/>
  <c r="H383" i="4"/>
  <c r="I383" i="4" s="1"/>
  <c r="J383" i="4" s="1"/>
  <c r="F383" i="4"/>
  <c r="H382" i="4"/>
  <c r="H378" i="4"/>
  <c r="I378" i="4" s="1"/>
  <c r="J378" i="4" s="1"/>
  <c r="F378" i="4"/>
  <c r="H377" i="4"/>
  <c r="I377" i="4" s="1"/>
  <c r="J377" i="4" s="1"/>
  <c r="F377" i="4"/>
  <c r="M376" i="4"/>
  <c r="I375" i="4"/>
  <c r="J375" i="4" s="1"/>
  <c r="K375" i="4" s="1"/>
  <c r="F375" i="4"/>
  <c r="H374" i="4"/>
  <c r="I374" i="4" s="1"/>
  <c r="J374" i="4" s="1"/>
  <c r="K374" i="4" s="1"/>
  <c r="H373" i="4"/>
  <c r="I373" i="4" s="1"/>
  <c r="J373" i="4" s="1"/>
  <c r="F373" i="4"/>
  <c r="H372" i="4"/>
  <c r="I372" i="4" s="1"/>
  <c r="J372" i="4" s="1"/>
  <c r="F372" i="4"/>
  <c r="H371" i="4"/>
  <c r="I371" i="4" s="1"/>
  <c r="J371" i="4" s="1"/>
  <c r="F371" i="4"/>
  <c r="M370" i="4"/>
  <c r="H369" i="4"/>
  <c r="I369" i="4" s="1"/>
  <c r="J369" i="4" s="1"/>
  <c r="F369" i="4"/>
  <c r="H368" i="4"/>
  <c r="I368" i="4" s="1"/>
  <c r="J368" i="4" s="1"/>
  <c r="K368" i="4" s="1"/>
  <c r="F368" i="4"/>
  <c r="H367" i="4"/>
  <c r="I367" i="4" s="1"/>
  <c r="J367" i="4" s="1"/>
  <c r="F367" i="4"/>
  <c r="H366" i="4"/>
  <c r="I366" i="4" s="1"/>
  <c r="J366" i="4" s="1"/>
  <c r="H365" i="4"/>
  <c r="F365" i="4"/>
  <c r="M361" i="4"/>
  <c r="H360" i="4"/>
  <c r="I360" i="4" s="1"/>
  <c r="J360" i="4" s="1"/>
  <c r="F360" i="4"/>
  <c r="H359" i="4"/>
  <c r="I359" i="4" s="1"/>
  <c r="J359" i="4" s="1"/>
  <c r="F359" i="4"/>
  <c r="H358" i="4"/>
  <c r="I358" i="4" s="1"/>
  <c r="J358" i="4" s="1"/>
  <c r="F358" i="4"/>
  <c r="H357" i="4"/>
  <c r="I357" i="4" s="1"/>
  <c r="J357" i="4" s="1"/>
  <c r="M356" i="4"/>
  <c r="H355" i="4"/>
  <c r="I355" i="4" s="1"/>
  <c r="J355" i="4" s="1"/>
  <c r="F355" i="4"/>
  <c r="H354" i="4"/>
  <c r="I354" i="4" s="1"/>
  <c r="J354" i="4" s="1"/>
  <c r="F354" i="4"/>
  <c r="M353" i="4"/>
  <c r="H352" i="4"/>
  <c r="I352" i="4" s="1"/>
  <c r="J352" i="4" s="1"/>
  <c r="F352" i="4"/>
  <c r="H351" i="4"/>
  <c r="I351" i="4" s="1"/>
  <c r="J351" i="4" s="1"/>
  <c r="F351" i="4"/>
  <c r="H350" i="4"/>
  <c r="I350" i="4" s="1"/>
  <c r="J350" i="4" s="1"/>
  <c r="F350" i="4"/>
  <c r="H349" i="4"/>
  <c r="F349" i="4"/>
  <c r="H346" i="4"/>
  <c r="I346" i="4" s="1"/>
  <c r="F346" i="4"/>
  <c r="H345" i="4"/>
  <c r="I345" i="4" s="1"/>
  <c r="J345" i="4" s="1"/>
  <c r="H344" i="4"/>
  <c r="I344" i="4" s="1"/>
  <c r="J344" i="4" s="1"/>
  <c r="F344" i="4"/>
  <c r="H343" i="4"/>
  <c r="I343" i="4" s="1"/>
  <c r="J343" i="4" s="1"/>
  <c r="K343" i="4" s="1"/>
  <c r="F343" i="4"/>
  <c r="H342" i="4"/>
  <c r="I342" i="4" s="1"/>
  <c r="J342" i="4" s="1"/>
  <c r="F342" i="4"/>
  <c r="H341" i="4"/>
  <c r="I341" i="4" s="1"/>
  <c r="J341" i="4" s="1"/>
  <c r="K341" i="4" s="1"/>
  <c r="F341" i="4"/>
  <c r="H340" i="4"/>
  <c r="I340" i="4" s="1"/>
  <c r="J340" i="4" s="1"/>
  <c r="F340" i="4"/>
  <c r="M339" i="4"/>
  <c r="M338" i="4"/>
  <c r="H337" i="4"/>
  <c r="I337" i="4" s="1"/>
  <c r="J337" i="4" s="1"/>
  <c r="F337" i="4"/>
  <c r="M336" i="4"/>
  <c r="H335" i="4"/>
  <c r="I335" i="4" s="1"/>
  <c r="J335" i="4" s="1"/>
  <c r="K335" i="4" s="1"/>
  <c r="F335" i="4"/>
  <c r="H334" i="4"/>
  <c r="I334" i="4" s="1"/>
  <c r="J334" i="4" s="1"/>
  <c r="F334" i="4"/>
  <c r="H333" i="4"/>
  <c r="H330" i="4"/>
  <c r="I330" i="4" s="1"/>
  <c r="H329" i="4"/>
  <c r="I329" i="4" s="1"/>
  <c r="J329" i="4" s="1"/>
  <c r="K329" i="4" s="1"/>
  <c r="F329" i="4"/>
  <c r="H328" i="4"/>
  <c r="I328" i="4" s="1"/>
  <c r="J328" i="4" s="1"/>
  <c r="K328" i="4" s="1"/>
  <c r="F328" i="4"/>
  <c r="H327" i="4"/>
  <c r="I327" i="4" s="1"/>
  <c r="J327" i="4" s="1"/>
  <c r="K327" i="4" s="1"/>
  <c r="F327" i="4"/>
  <c r="M326" i="4"/>
  <c r="H325" i="4"/>
  <c r="I325" i="4" s="1"/>
  <c r="J325" i="4" s="1"/>
  <c r="F325" i="4"/>
  <c r="M324" i="4"/>
  <c r="H323" i="4"/>
  <c r="I323" i="4" s="1"/>
  <c r="J323" i="4" s="1"/>
  <c r="F323" i="4"/>
  <c r="H322" i="4"/>
  <c r="I322" i="4" s="1"/>
  <c r="J322" i="4" s="1"/>
  <c r="F322" i="4"/>
  <c r="H321" i="4"/>
  <c r="I321" i="4" s="1"/>
  <c r="J321" i="4" s="1"/>
  <c r="F321" i="4"/>
  <c r="H320" i="4"/>
  <c r="I320" i="4" s="1"/>
  <c r="J320" i="4" s="1"/>
  <c r="F320" i="4"/>
  <c r="H319" i="4"/>
  <c r="I319" i="4" s="1"/>
  <c r="J319" i="4" s="1"/>
  <c r="F319" i="4"/>
  <c r="H318" i="4"/>
  <c r="I318" i="4" s="1"/>
  <c r="J318" i="4" s="1"/>
  <c r="F318" i="4"/>
  <c r="H317" i="4"/>
  <c r="F317" i="4"/>
  <c r="H314" i="4"/>
  <c r="I314" i="4" s="1"/>
  <c r="J314" i="4" s="1"/>
  <c r="F314" i="4"/>
  <c r="M313" i="4"/>
  <c r="H312" i="4"/>
  <c r="I312" i="4" s="1"/>
  <c r="J312" i="4" s="1"/>
  <c r="F312" i="4"/>
  <c r="H311" i="4"/>
  <c r="I311" i="4" s="1"/>
  <c r="J311" i="4" s="1"/>
  <c r="F311" i="4"/>
  <c r="H310" i="4"/>
  <c r="I310" i="4" s="1"/>
  <c r="J310" i="4" s="1"/>
  <c r="K310" i="4" s="1"/>
  <c r="F310" i="4"/>
  <c r="H309" i="4"/>
  <c r="I309" i="4" s="1"/>
  <c r="J309" i="4" s="1"/>
  <c r="F309" i="4"/>
  <c r="H308" i="4"/>
  <c r="I308" i="4" s="1"/>
  <c r="J308" i="4" s="1"/>
  <c r="F308" i="4"/>
  <c r="M307" i="4"/>
  <c r="M306" i="4"/>
  <c r="H305" i="4"/>
  <c r="I305" i="4" s="1"/>
  <c r="J305" i="4" s="1"/>
  <c r="F305" i="4"/>
  <c r="H304" i="4"/>
  <c r="I304" i="4" s="1"/>
  <c r="J304" i="4" s="1"/>
  <c r="H303" i="4"/>
  <c r="I303" i="4" s="1"/>
  <c r="J303" i="4" s="1"/>
  <c r="H302" i="4"/>
  <c r="I302" i="4" s="1"/>
  <c r="J302" i="4" s="1"/>
  <c r="F302" i="4"/>
  <c r="H301" i="4"/>
  <c r="F301" i="4"/>
  <c r="H298" i="4"/>
  <c r="I298" i="4" s="1"/>
  <c r="J298" i="4" s="1"/>
  <c r="F298" i="4"/>
  <c r="M297" i="4"/>
  <c r="H296" i="4"/>
  <c r="I296" i="4" s="1"/>
  <c r="J296" i="4" s="1"/>
  <c r="F296" i="4"/>
  <c r="H295" i="4"/>
  <c r="I295" i="4" s="1"/>
  <c r="J295" i="4" s="1"/>
  <c r="F295" i="4"/>
  <c r="H294" i="4"/>
  <c r="I294" i="4" s="1"/>
  <c r="J294" i="4" s="1"/>
  <c r="F294" i="4"/>
  <c r="H293" i="4"/>
  <c r="I293" i="4" s="1"/>
  <c r="J293" i="4" s="1"/>
  <c r="F293" i="4"/>
  <c r="H292" i="4"/>
  <c r="I292" i="4" s="1"/>
  <c r="J292" i="4" s="1"/>
  <c r="H291" i="4"/>
  <c r="I291" i="4" s="1"/>
  <c r="J291" i="4" s="1"/>
  <c r="F291" i="4"/>
  <c r="H290" i="4"/>
  <c r="I290" i="4" s="1"/>
  <c r="J290" i="4" s="1"/>
  <c r="F290" i="4"/>
  <c r="H289" i="4"/>
  <c r="I289" i="4" s="1"/>
  <c r="J289" i="4" s="1"/>
  <c r="F289" i="4"/>
  <c r="H288" i="4"/>
  <c r="F288" i="4"/>
  <c r="H287" i="4"/>
  <c r="I287" i="4" s="1"/>
  <c r="J287" i="4" s="1"/>
  <c r="F287" i="4"/>
  <c r="H286" i="4"/>
  <c r="I286" i="4" s="1"/>
  <c r="J286" i="4" s="1"/>
  <c r="F286" i="4"/>
  <c r="H285" i="4"/>
  <c r="F285" i="4"/>
  <c r="M282" i="4"/>
  <c r="M281" i="4"/>
  <c r="H280" i="4"/>
  <c r="I280" i="4" s="1"/>
  <c r="J280" i="4" s="1"/>
  <c r="H279" i="4"/>
  <c r="I279" i="4" s="1"/>
  <c r="J279" i="4" s="1"/>
  <c r="H278" i="4"/>
  <c r="I278" i="4" s="1"/>
  <c r="J278" i="4" s="1"/>
  <c r="K278" i="4" s="1"/>
  <c r="F278" i="4"/>
  <c r="H277" i="4"/>
  <c r="I277" i="4" s="1"/>
  <c r="J277" i="4" s="1"/>
  <c r="K277" i="4" s="1"/>
  <c r="F277" i="4"/>
  <c r="H276" i="4"/>
  <c r="I276" i="4" s="1"/>
  <c r="J276" i="4" s="1"/>
  <c r="F276" i="4"/>
  <c r="H275" i="4"/>
  <c r="I275" i="4" s="1"/>
  <c r="J275" i="4" s="1"/>
  <c r="F275" i="4"/>
  <c r="M274" i="4"/>
  <c r="H273" i="4"/>
  <c r="I273" i="4" s="1"/>
  <c r="J273" i="4" s="1"/>
  <c r="F273" i="4"/>
  <c r="H272" i="4"/>
  <c r="I272" i="4" s="1"/>
  <c r="J272" i="4" s="1"/>
  <c r="K272" i="4" s="1"/>
  <c r="F272" i="4"/>
  <c r="H271" i="4"/>
  <c r="I271" i="4" s="1"/>
  <c r="J271" i="4" s="1"/>
  <c r="F271" i="4"/>
  <c r="H270" i="4"/>
  <c r="I270" i="4" s="1"/>
  <c r="J270" i="4" s="1"/>
  <c r="K270" i="4" s="1"/>
  <c r="F270" i="4"/>
  <c r="H269" i="4"/>
  <c r="F269" i="4"/>
  <c r="H266" i="4"/>
  <c r="I266" i="4" s="1"/>
  <c r="F266" i="4"/>
  <c r="M265" i="4"/>
  <c r="H264" i="4"/>
  <c r="I264" i="4" s="1"/>
  <c r="J264" i="4" s="1"/>
  <c r="K264" i="4" s="1"/>
  <c r="H263" i="4"/>
  <c r="I263" i="4" s="1"/>
  <c r="J263" i="4" s="1"/>
  <c r="H262" i="4"/>
  <c r="I262" i="4" s="1"/>
  <c r="J262" i="4" s="1"/>
  <c r="H261" i="4"/>
  <c r="I261" i="4" s="1"/>
  <c r="J261" i="4" s="1"/>
  <c r="F261" i="4"/>
  <c r="H260" i="4"/>
  <c r="I260" i="4" s="1"/>
  <c r="J260" i="4" s="1"/>
  <c r="H259" i="4"/>
  <c r="I259" i="4" s="1"/>
  <c r="J259" i="4" s="1"/>
  <c r="K259" i="4" s="1"/>
  <c r="F259" i="4"/>
  <c r="M258" i="4"/>
  <c r="H257" i="4"/>
  <c r="I257" i="4" s="1"/>
  <c r="J257" i="4" s="1"/>
  <c r="K257" i="4" s="1"/>
  <c r="F257" i="4"/>
  <c r="H256" i="4"/>
  <c r="I256" i="4" s="1"/>
  <c r="J256" i="4" s="1"/>
  <c r="F256" i="4"/>
  <c r="M255" i="4"/>
  <c r="H254" i="4"/>
  <c r="F254" i="4"/>
  <c r="M253" i="4"/>
  <c r="H250" i="4"/>
  <c r="F250" i="4"/>
  <c r="M249" i="4"/>
  <c r="M248" i="4"/>
  <c r="H247" i="4"/>
  <c r="I247" i="4" s="1"/>
  <c r="J247" i="4" s="1"/>
  <c r="F247" i="4"/>
  <c r="H246" i="4"/>
  <c r="I246" i="4" s="1"/>
  <c r="J246" i="4" s="1"/>
  <c r="K246" i="4" s="1"/>
  <c r="F246" i="4"/>
  <c r="H245" i="4"/>
  <c r="I245" i="4" s="1"/>
  <c r="J245" i="4" s="1"/>
  <c r="F245" i="4"/>
  <c r="M244" i="4"/>
  <c r="M243" i="4"/>
  <c r="H242" i="4"/>
  <c r="I242" i="4" s="1"/>
  <c r="J242" i="4" s="1"/>
  <c r="H241" i="4"/>
  <c r="I241" i="4" s="1"/>
  <c r="J241" i="4" s="1"/>
  <c r="K241" i="4" s="1"/>
  <c r="F241" i="4"/>
  <c r="H240" i="4"/>
  <c r="I240" i="4" s="1"/>
  <c r="J240" i="4" s="1"/>
  <c r="H239" i="4"/>
  <c r="I239" i="4" s="1"/>
  <c r="J239" i="4" s="1"/>
  <c r="F239" i="4"/>
  <c r="H238" i="4"/>
  <c r="I238" i="4" s="1"/>
  <c r="J238" i="4" s="1"/>
  <c r="H237" i="4"/>
  <c r="H234" i="4"/>
  <c r="I234" i="4" s="1"/>
  <c r="F234" i="4"/>
  <c r="H233" i="4"/>
  <c r="I233" i="4" s="1"/>
  <c r="J233" i="4" s="1"/>
  <c r="K233" i="4" s="1"/>
  <c r="F233" i="4"/>
  <c r="H232" i="4"/>
  <c r="I232" i="4" s="1"/>
  <c r="J232" i="4" s="1"/>
  <c r="K232" i="4" s="1"/>
  <c r="F232" i="4"/>
  <c r="H231" i="4"/>
  <c r="I231" i="4" s="1"/>
  <c r="J231" i="4" s="1"/>
  <c r="K231" i="4" s="1"/>
  <c r="F231" i="4"/>
  <c r="H230" i="4"/>
  <c r="I230" i="4" s="1"/>
  <c r="J230" i="4" s="1"/>
  <c r="F230" i="4"/>
  <c r="H229" i="4"/>
  <c r="I229" i="4" s="1"/>
  <c r="J229" i="4" s="1"/>
  <c r="F229" i="4"/>
  <c r="M228" i="4"/>
  <c r="M227" i="4"/>
  <c r="H226" i="4"/>
  <c r="I226" i="4" s="1"/>
  <c r="J226" i="4" s="1"/>
  <c r="F226" i="4"/>
  <c r="H225" i="4"/>
  <c r="F225" i="4"/>
  <c r="H224" i="4"/>
  <c r="I224" i="4" s="1"/>
  <c r="J224" i="4" s="1"/>
  <c r="F224" i="4"/>
  <c r="H223" i="4"/>
  <c r="I223" i="4" s="1"/>
  <c r="J223" i="4" s="1"/>
  <c r="F223" i="4"/>
  <c r="H222" i="4"/>
  <c r="I222" i="4" s="1"/>
  <c r="J222" i="4" s="1"/>
  <c r="F222" i="4"/>
  <c r="H221" i="4"/>
  <c r="F221" i="4"/>
  <c r="H217" i="4"/>
  <c r="I217" i="4" s="1"/>
  <c r="J217" i="4" s="1"/>
  <c r="F217" i="4"/>
  <c r="H216" i="4"/>
  <c r="I216" i="4" s="1"/>
  <c r="J216" i="4" s="1"/>
  <c r="F216" i="4"/>
  <c r="H215" i="4"/>
  <c r="I215" i="4" s="1"/>
  <c r="J215" i="4" s="1"/>
  <c r="H214" i="4"/>
  <c r="I214" i="4" s="1"/>
  <c r="J214" i="4" s="1"/>
  <c r="F214" i="4"/>
  <c r="H213" i="4"/>
  <c r="I213" i="4" s="1"/>
  <c r="J213" i="4" s="1"/>
  <c r="F213" i="4"/>
  <c r="M212" i="4"/>
  <c r="M211" i="4"/>
  <c r="H210" i="4"/>
  <c r="I210" i="4" s="1"/>
  <c r="J210" i="4" s="1"/>
  <c r="K210" i="4" s="1"/>
  <c r="F210" i="4"/>
  <c r="H209" i="4"/>
  <c r="I209" i="4" s="1"/>
  <c r="J209" i="4" s="1"/>
  <c r="K209" i="4" s="1"/>
  <c r="H208" i="4"/>
  <c r="I208" i="4" s="1"/>
  <c r="J208" i="4" s="1"/>
  <c r="F208" i="4"/>
  <c r="H207" i="4"/>
  <c r="I207" i="4" s="1"/>
  <c r="J207" i="4" s="1"/>
  <c r="F207" i="4"/>
  <c r="H206" i="4"/>
  <c r="I206" i="4" s="1"/>
  <c r="J206" i="4" s="1"/>
  <c r="F206" i="4"/>
  <c r="M201" i="4"/>
  <c r="M200" i="4"/>
  <c r="H199" i="4"/>
  <c r="I199" i="4" s="1"/>
  <c r="J199" i="4" s="1"/>
  <c r="K199" i="4" s="1"/>
  <c r="F199" i="4"/>
  <c r="H198" i="4"/>
  <c r="I198" i="4" s="1"/>
  <c r="J198" i="4" s="1"/>
  <c r="F198" i="4"/>
  <c r="H197" i="4"/>
  <c r="I197" i="4" s="1"/>
  <c r="J197" i="4" s="1"/>
  <c r="F197" i="4"/>
  <c r="M196" i="4"/>
  <c r="M195" i="4"/>
  <c r="H194" i="4"/>
  <c r="I194" i="4" s="1"/>
  <c r="J194" i="4" s="1"/>
  <c r="F194" i="4"/>
  <c r="H193" i="4"/>
  <c r="I193" i="4" s="1"/>
  <c r="J193" i="4" s="1"/>
  <c r="H192" i="4"/>
  <c r="I192" i="4" s="1"/>
  <c r="J192" i="4" s="1"/>
  <c r="F192" i="4"/>
  <c r="H191" i="4"/>
  <c r="I191" i="4" s="1"/>
  <c r="J191" i="4" s="1"/>
  <c r="F191" i="4"/>
  <c r="H190" i="4"/>
  <c r="I190" i="4" s="1"/>
  <c r="J190" i="4" s="1"/>
  <c r="K190" i="4" s="1"/>
  <c r="F190" i="4"/>
  <c r="H189" i="4"/>
  <c r="F189" i="4"/>
  <c r="H186" i="4"/>
  <c r="M185" i="4"/>
  <c r="H184" i="4"/>
  <c r="I184" i="4" s="1"/>
  <c r="J184" i="4" s="1"/>
  <c r="F184" i="4"/>
  <c r="H183" i="4"/>
  <c r="I183" i="4" s="1"/>
  <c r="J183" i="4" s="1"/>
  <c r="F183" i="4"/>
  <c r="H182" i="4"/>
  <c r="I182" i="4" s="1"/>
  <c r="J182" i="4" s="1"/>
  <c r="F182" i="4"/>
  <c r="H181" i="4"/>
  <c r="I181" i="4" s="1"/>
  <c r="J181" i="4" s="1"/>
  <c r="H180" i="4"/>
  <c r="I180" i="4" s="1"/>
  <c r="J180" i="4" s="1"/>
  <c r="F180" i="4"/>
  <c r="H179" i="4"/>
  <c r="I179" i="4" s="1"/>
  <c r="J179" i="4" s="1"/>
  <c r="K179" i="4" s="1"/>
  <c r="F179" i="4"/>
  <c r="H178" i="4"/>
  <c r="I178" i="4" s="1"/>
  <c r="J178" i="4" s="1"/>
  <c r="K178" i="4" s="1"/>
  <c r="F178" i="4"/>
  <c r="H177" i="4"/>
  <c r="I177" i="4" s="1"/>
  <c r="J177" i="4" s="1"/>
  <c r="F177" i="4"/>
  <c r="H176" i="4"/>
  <c r="I176" i="4" s="1"/>
  <c r="J176" i="4" s="1"/>
  <c r="F176" i="4"/>
  <c r="H175" i="4"/>
  <c r="I175" i="4" s="1"/>
  <c r="J175" i="4" s="1"/>
  <c r="H174" i="4"/>
  <c r="I174" i="4" s="1"/>
  <c r="J174" i="4" s="1"/>
  <c r="F174" i="4"/>
  <c r="M173" i="4"/>
  <c r="H170" i="4"/>
  <c r="I170" i="4" s="1"/>
  <c r="J170" i="4" s="1"/>
  <c r="F170" i="4"/>
  <c r="H169" i="4"/>
  <c r="I169" i="4" s="1"/>
  <c r="J169" i="4" s="1"/>
  <c r="K169" i="4" s="1"/>
  <c r="F169" i="4"/>
  <c r="M168" i="4"/>
  <c r="M167" i="4"/>
  <c r="H166" i="4"/>
  <c r="I166" i="4" s="1"/>
  <c r="J166" i="4" s="1"/>
  <c r="F166" i="4"/>
  <c r="H165" i="4"/>
  <c r="I165" i="4" s="1"/>
  <c r="J165" i="4" s="1"/>
  <c r="F165" i="4"/>
  <c r="H164" i="4"/>
  <c r="I164" i="4" s="1"/>
  <c r="J164" i="4" s="1"/>
  <c r="K164" i="4" s="1"/>
  <c r="F164" i="4"/>
  <c r="M163" i="4"/>
  <c r="H162" i="4"/>
  <c r="I162" i="4" s="1"/>
  <c r="J162" i="4" s="1"/>
  <c r="F162" i="4"/>
  <c r="H161" i="4"/>
  <c r="I161" i="4" s="1"/>
  <c r="J161" i="4" s="1"/>
  <c r="K161" i="4" s="1"/>
  <c r="F161" i="4"/>
  <c r="H160" i="4"/>
  <c r="I160" i="4" s="1"/>
  <c r="J160" i="4" s="1"/>
  <c r="F160" i="4"/>
  <c r="H159" i="4"/>
  <c r="I159" i="4" s="1"/>
  <c r="J159" i="4" s="1"/>
  <c r="F159" i="4"/>
  <c r="H158" i="4"/>
  <c r="F158" i="4"/>
  <c r="M157" i="4"/>
  <c r="M154" i="4"/>
  <c r="H153" i="4"/>
  <c r="I153" i="4" s="1"/>
  <c r="J153" i="4" s="1"/>
  <c r="F153" i="4"/>
  <c r="H152" i="4"/>
  <c r="I152" i="4" s="1"/>
  <c r="J152" i="4" s="1"/>
  <c r="K152" i="4" s="1"/>
  <c r="H151" i="4"/>
  <c r="I151" i="4" s="1"/>
  <c r="J151" i="4" s="1"/>
  <c r="K151" i="4" s="1"/>
  <c r="F151" i="4"/>
  <c r="H150" i="4"/>
  <c r="I150" i="4" s="1"/>
  <c r="J150" i="4" s="1"/>
  <c r="F150" i="4"/>
  <c r="H149" i="4"/>
  <c r="I149" i="4" s="1"/>
  <c r="J149" i="4" s="1"/>
  <c r="K149" i="4" s="1"/>
  <c r="F149" i="4"/>
  <c r="M148" i="4"/>
  <c r="M147" i="4"/>
  <c r="H146" i="4"/>
  <c r="I146" i="4" s="1"/>
  <c r="J146" i="4" s="1"/>
  <c r="K146" i="4" s="1"/>
  <c r="F146" i="4"/>
  <c r="H145" i="4"/>
  <c r="I145" i="4" s="1"/>
  <c r="J145" i="4" s="1"/>
  <c r="F145" i="4"/>
  <c r="H144" i="4"/>
  <c r="I144" i="4" s="1"/>
  <c r="J144" i="4" s="1"/>
  <c r="H143" i="4"/>
  <c r="I143" i="4" s="1"/>
  <c r="J143" i="4" s="1"/>
  <c r="F143" i="4"/>
  <c r="H142" i="4"/>
  <c r="I142" i="4" s="1"/>
  <c r="J142" i="4" s="1"/>
  <c r="F142" i="4"/>
  <c r="H38" i="4"/>
  <c r="I38" i="4" s="1"/>
  <c r="J38" i="4" s="1"/>
  <c r="K38" i="4" s="1"/>
  <c r="H37" i="4"/>
  <c r="I37" i="4" s="1"/>
  <c r="J37" i="4" s="1"/>
  <c r="F37" i="4"/>
  <c r="H36" i="4"/>
  <c r="I36" i="4" s="1"/>
  <c r="J36" i="4" s="1"/>
  <c r="F36" i="4"/>
  <c r="M35" i="4"/>
  <c r="M34" i="4"/>
  <c r="M33" i="4"/>
  <c r="H32" i="4"/>
  <c r="I32" i="4" s="1"/>
  <c r="J32" i="4" s="1"/>
  <c r="F32" i="4"/>
  <c r="H31" i="4"/>
  <c r="I31" i="4" s="1"/>
  <c r="J31" i="4" s="1"/>
  <c r="K31" i="4" s="1"/>
  <c r="F31" i="4"/>
  <c r="H30" i="4"/>
  <c r="I30" i="4" s="1"/>
  <c r="J30" i="4" s="1"/>
  <c r="K30" i="4" s="1"/>
  <c r="F30" i="4"/>
  <c r="H29" i="4"/>
  <c r="F29" i="4"/>
  <c r="M26" i="4"/>
  <c r="H25" i="4"/>
  <c r="I25" i="4" s="1"/>
  <c r="J25" i="4" s="1"/>
  <c r="H24" i="4"/>
  <c r="I24" i="4" s="1"/>
  <c r="J24" i="4" s="1"/>
  <c r="F24" i="4"/>
  <c r="H23" i="4"/>
  <c r="I23" i="4" s="1"/>
  <c r="J23" i="4" s="1"/>
  <c r="F23" i="4"/>
  <c r="H22" i="4"/>
  <c r="I22" i="4" s="1"/>
  <c r="J22" i="4" s="1"/>
  <c r="F22" i="4"/>
  <c r="H21" i="4"/>
  <c r="I21" i="4" s="1"/>
  <c r="J21" i="4" s="1"/>
  <c r="F21" i="4"/>
  <c r="L20" i="4"/>
  <c r="M20" i="4" s="1"/>
  <c r="H19" i="4"/>
  <c r="I19" i="4" s="1"/>
  <c r="J19" i="4" s="1"/>
  <c r="F19" i="4"/>
  <c r="H18" i="4"/>
  <c r="I18" i="4" s="1"/>
  <c r="J18" i="4" s="1"/>
  <c r="F18" i="4"/>
  <c r="M17" i="4"/>
  <c r="H16" i="4"/>
  <c r="I16" i="4" s="1"/>
  <c r="J16" i="4" s="1"/>
  <c r="F16" i="4"/>
  <c r="H15" i="4"/>
  <c r="I15" i="4" s="1"/>
  <c r="J15" i="4" s="1"/>
  <c r="F15" i="4"/>
  <c r="H14" i="4"/>
  <c r="I14" i="4" s="1"/>
  <c r="J14" i="4" s="1"/>
  <c r="F14" i="4"/>
  <c r="M13" i="4"/>
  <c r="I10" i="4"/>
  <c r="J10" i="4" s="1"/>
  <c r="H9" i="4"/>
  <c r="I9" i="4" s="1"/>
  <c r="J9" i="4" s="1"/>
  <c r="F9" i="4"/>
  <c r="H7" i="4"/>
  <c r="I7" i="4" s="1"/>
  <c r="J7" i="4" s="1"/>
  <c r="F7" i="4"/>
  <c r="H5" i="4"/>
  <c r="I5" i="4" s="1"/>
  <c r="J5" i="4" s="1"/>
  <c r="F5" i="4"/>
  <c r="H4" i="4"/>
  <c r="I4" i="4" s="1"/>
  <c r="J4" i="4" s="1"/>
  <c r="H379" i="4" l="1"/>
  <c r="H380" i="4" s="1"/>
  <c r="H363" i="4"/>
  <c r="H364" i="4" s="1"/>
  <c r="I333" i="4"/>
  <c r="H347" i="4"/>
  <c r="H348" i="4" s="1"/>
  <c r="I317" i="4"/>
  <c r="H331" i="4"/>
  <c r="H332" i="4" s="1"/>
  <c r="I301" i="4"/>
  <c r="H315" i="4"/>
  <c r="H316" i="4" s="1"/>
  <c r="I285" i="4"/>
  <c r="J285" i="4" s="1"/>
  <c r="H299" i="4"/>
  <c r="H300" i="4" s="1"/>
  <c r="H283" i="4"/>
  <c r="H284" i="4" s="1"/>
  <c r="I254" i="4"/>
  <c r="H267" i="4"/>
  <c r="H268" i="4" s="1"/>
  <c r="I237" i="4"/>
  <c r="H251" i="4"/>
  <c r="H252" i="4" s="1"/>
  <c r="I221" i="4"/>
  <c r="J221" i="4" s="1"/>
  <c r="H235" i="4"/>
  <c r="H236" i="4" s="1"/>
  <c r="I205" i="4"/>
  <c r="H219" i="4"/>
  <c r="H220" i="4" s="1"/>
  <c r="I189" i="4"/>
  <c r="H203" i="4"/>
  <c r="H204" i="4" s="1"/>
  <c r="H171" i="4"/>
  <c r="H172" i="4" s="1"/>
  <c r="J155" i="4"/>
  <c r="J156" i="4" s="1"/>
  <c r="H187" i="4"/>
  <c r="H188" i="4" s="1"/>
  <c r="I155" i="4"/>
  <c r="I156" i="4" s="1"/>
  <c r="H155" i="4"/>
  <c r="H156" i="4" s="1"/>
  <c r="J27" i="4"/>
  <c r="J28" i="4" s="1"/>
  <c r="H43" i="4"/>
  <c r="H44" i="4" s="1"/>
  <c r="J11" i="4"/>
  <c r="I27" i="4"/>
  <c r="I28" i="4" s="1"/>
  <c r="H27" i="4"/>
  <c r="H28" i="4" s="1"/>
  <c r="I11" i="4"/>
  <c r="H11" i="4"/>
  <c r="K160" i="4"/>
  <c r="L160" i="4" s="1"/>
  <c r="M160" i="4" s="1"/>
  <c r="K271" i="4"/>
  <c r="L271" i="4" s="1"/>
  <c r="K174" i="4"/>
  <c r="K247" i="4"/>
  <c r="L247" i="4" s="1"/>
  <c r="K239" i="4"/>
  <c r="K191" i="4"/>
  <c r="K217" i="4"/>
  <c r="L217" i="4" s="1"/>
  <c r="M217" i="4" s="1"/>
  <c r="K230" i="4"/>
  <c r="L230" i="4" s="1"/>
  <c r="K242" i="4"/>
  <c r="K197" i="4"/>
  <c r="L197" i="4" s="1"/>
  <c r="K260" i="4"/>
  <c r="L260" i="4" s="1"/>
  <c r="M260" i="4" s="1"/>
  <c r="L327" i="4"/>
  <c r="M327" i="4" s="1"/>
  <c r="L374" i="4"/>
  <c r="M374" i="4" s="1"/>
  <c r="L210" i="4"/>
  <c r="M210" i="4" s="1"/>
  <c r="J234" i="4"/>
  <c r="K234" i="4" s="1"/>
  <c r="L234" i="4" s="1"/>
  <c r="L178" i="4"/>
  <c r="M178" i="4" s="1"/>
  <c r="I186" i="4"/>
  <c r="I187" i="4" s="1"/>
  <c r="I188" i="4" s="1"/>
  <c r="L233" i="4"/>
  <c r="M233" i="4" s="1"/>
  <c r="K166" i="4"/>
  <c r="L166" i="4" s="1"/>
  <c r="M166" i="4" s="1"/>
  <c r="K309" i="4"/>
  <c r="L309" i="4" s="1"/>
  <c r="M309" i="4" s="1"/>
  <c r="L341" i="4"/>
  <c r="M341" i="4" s="1"/>
  <c r="I365" i="4"/>
  <c r="I379" i="4" s="1"/>
  <c r="I380" i="4" s="1"/>
  <c r="L375" i="4"/>
  <c r="M375" i="4" s="1"/>
  <c r="K14" i="4"/>
  <c r="K37" i="4"/>
  <c r="K9" i="4"/>
  <c r="K18" i="4"/>
  <c r="K24" i="4"/>
  <c r="K4" i="4"/>
  <c r="K19" i="4"/>
  <c r="L19" i="4" s="1"/>
  <c r="K22" i="4"/>
  <c r="K36" i="4"/>
  <c r="L36" i="4" s="1"/>
  <c r="K144" i="4"/>
  <c r="L144" i="4" s="1"/>
  <c r="K7" i="4"/>
  <c r="K16" i="4"/>
  <c r="K32" i="4"/>
  <c r="K150" i="4"/>
  <c r="K145" i="4"/>
  <c r="L145" i="4" s="1"/>
  <c r="K25" i="4"/>
  <c r="L25" i="4" s="1"/>
  <c r="K21" i="4"/>
  <c r="K143" i="4"/>
  <c r="K23" i="4"/>
  <c r="L23" i="4" s="1"/>
  <c r="I29" i="4"/>
  <c r="I43" i="4" s="1"/>
  <c r="I44" i="4" s="1"/>
  <c r="L31" i="4"/>
  <c r="M31" i="4" s="1"/>
  <c r="L38" i="4"/>
  <c r="M38" i="4" s="1"/>
  <c r="K142" i="4"/>
  <c r="K159" i="4"/>
  <c r="L159" i="4" s="1"/>
  <c r="K162" i="4"/>
  <c r="L162" i="4" s="1"/>
  <c r="K181" i="4"/>
  <c r="L181" i="4" s="1"/>
  <c r="K183" i="4"/>
  <c r="K207" i="4"/>
  <c r="K214" i="4"/>
  <c r="K223" i="4"/>
  <c r="L223" i="4" s="1"/>
  <c r="I158" i="4"/>
  <c r="I171" i="4" s="1"/>
  <c r="I172" i="4" s="1"/>
  <c r="L161" i="4"/>
  <c r="M161" i="4" s="1"/>
  <c r="K175" i="4"/>
  <c r="K192" i="4"/>
  <c r="L192" i="4" s="1"/>
  <c r="K194" i="4"/>
  <c r="L194" i="4" s="1"/>
  <c r="L209" i="4"/>
  <c r="M209" i="4" s="1"/>
  <c r="K226" i="4"/>
  <c r="L231" i="4"/>
  <c r="M231" i="4" s="1"/>
  <c r="K289" i="4"/>
  <c r="L289" i="4" s="1"/>
  <c r="K292" i="4"/>
  <c r="L292" i="4" s="1"/>
  <c r="K184" i="4"/>
  <c r="L184" i="4" s="1"/>
  <c r="K206" i="4"/>
  <c r="L206" i="4" s="1"/>
  <c r="K215" i="4"/>
  <c r="K262" i="4"/>
  <c r="K275" i="4"/>
  <c r="K180" i="4"/>
  <c r="K224" i="4"/>
  <c r="L30" i="4"/>
  <c r="M30" i="4" s="1"/>
  <c r="K5" i="4"/>
  <c r="K10" i="4"/>
  <c r="K15" i="4"/>
  <c r="L15" i="4" s="1"/>
  <c r="L151" i="4"/>
  <c r="M151" i="4" s="1"/>
  <c r="K165" i="4"/>
  <c r="L165" i="4" s="1"/>
  <c r="K177" i="4"/>
  <c r="L177" i="4" s="1"/>
  <c r="K182" i="4"/>
  <c r="L182" i="4" s="1"/>
  <c r="K222" i="4"/>
  <c r="L146" i="4"/>
  <c r="M146" i="4" s="1"/>
  <c r="K153" i="4"/>
  <c r="L164" i="4"/>
  <c r="M164" i="4" s="1"/>
  <c r="L179" i="4"/>
  <c r="M179" i="4" s="1"/>
  <c r="L190" i="4"/>
  <c r="M190" i="4" s="1"/>
  <c r="K193" i="4"/>
  <c r="L199" i="4"/>
  <c r="M199" i="4" s="1"/>
  <c r="K208" i="4"/>
  <c r="L208" i="4" s="1"/>
  <c r="K213" i="4"/>
  <c r="K216" i="4"/>
  <c r="L232" i="4"/>
  <c r="M232" i="4" s="1"/>
  <c r="K261" i="4"/>
  <c r="L261" i="4" s="1"/>
  <c r="K263" i="4"/>
  <c r="L263" i="4" s="1"/>
  <c r="K312" i="4"/>
  <c r="L312" i="4" s="1"/>
  <c r="L149" i="4"/>
  <c r="M149" i="4" s="1"/>
  <c r="L152" i="4"/>
  <c r="M152" i="4" s="1"/>
  <c r="L169" i="4"/>
  <c r="M169" i="4" s="1"/>
  <c r="K176" i="4"/>
  <c r="L176" i="4" s="1"/>
  <c r="I225" i="4"/>
  <c r="J225" i="4" s="1"/>
  <c r="K319" i="4"/>
  <c r="K322" i="4"/>
  <c r="L322" i="4" s="1"/>
  <c r="K344" i="4"/>
  <c r="L344" i="4" s="1"/>
  <c r="K355" i="4"/>
  <c r="L355" i="4" s="1"/>
  <c r="L264" i="4"/>
  <c r="M264" i="4" s="1"/>
  <c r="J266" i="4"/>
  <c r="L270" i="4"/>
  <c r="M270" i="4" s="1"/>
  <c r="L278" i="4"/>
  <c r="M278" i="4" s="1"/>
  <c r="K294" i="4"/>
  <c r="L294" i="4" s="1"/>
  <c r="K296" i="4"/>
  <c r="L296" i="4" s="1"/>
  <c r="K325" i="4"/>
  <c r="L325" i="4" s="1"/>
  <c r="L329" i="4"/>
  <c r="M329" i="4" s="1"/>
  <c r="K369" i="4"/>
  <c r="L246" i="4"/>
  <c r="M246" i="4" s="1"/>
  <c r="K280" i="4"/>
  <c r="L280" i="4" s="1"/>
  <c r="K287" i="4"/>
  <c r="L287" i="4" s="1"/>
  <c r="K290" i="4"/>
  <c r="L290" i="4" s="1"/>
  <c r="K305" i="4"/>
  <c r="L305" i="4" s="1"/>
  <c r="K320" i="4"/>
  <c r="K345" i="4"/>
  <c r="I250" i="4"/>
  <c r="K273" i="4"/>
  <c r="L273" i="4" s="1"/>
  <c r="K308" i="4"/>
  <c r="L308" i="4" s="1"/>
  <c r="K311" i="4"/>
  <c r="L311" i="4" s="1"/>
  <c r="L328" i="4"/>
  <c r="M328" i="4" s="1"/>
  <c r="K367" i="4"/>
  <c r="L367" i="4" s="1"/>
  <c r="K170" i="4"/>
  <c r="K198" i="4"/>
  <c r="K229" i="4"/>
  <c r="L229" i="4" s="1"/>
  <c r="K238" i="4"/>
  <c r="K240" i="4"/>
  <c r="L241" i="4"/>
  <c r="M241" i="4" s="1"/>
  <c r="K245" i="4"/>
  <c r="L245" i="4" s="1"/>
  <c r="L257" i="4"/>
  <c r="M257" i="4" s="1"/>
  <c r="L259" i="4"/>
  <c r="M259" i="4" s="1"/>
  <c r="I269" i="4"/>
  <c r="K276" i="4"/>
  <c r="L277" i="4"/>
  <c r="M277" i="4" s="1"/>
  <c r="I288" i="4"/>
  <c r="J288" i="4" s="1"/>
  <c r="K291" i="4"/>
  <c r="L291" i="4" s="1"/>
  <c r="K295" i="4"/>
  <c r="L295" i="4" s="1"/>
  <c r="L310" i="4"/>
  <c r="M310" i="4" s="1"/>
  <c r="K318" i="4"/>
  <c r="K321" i="4"/>
  <c r="L321" i="4" s="1"/>
  <c r="J330" i="4"/>
  <c r="K256" i="4"/>
  <c r="L272" i="4"/>
  <c r="M272" i="4" s="1"/>
  <c r="K279" i="4"/>
  <c r="K286" i="4"/>
  <c r="K298" i="4"/>
  <c r="L298" i="4" s="1"/>
  <c r="K302" i="4"/>
  <c r="L302" i="4" s="1"/>
  <c r="K314" i="4"/>
  <c r="L314" i="4" s="1"/>
  <c r="K340" i="4"/>
  <c r="K342" i="4"/>
  <c r="L342" i="4" s="1"/>
  <c r="K357" i="4"/>
  <c r="K372" i="4"/>
  <c r="L372" i="4" s="1"/>
  <c r="K378" i="4"/>
  <c r="L378" i="4" s="1"/>
  <c r="K384" i="4"/>
  <c r="K351" i="4"/>
  <c r="K360" i="4"/>
  <c r="L360" i="4" s="1"/>
  <c r="K293" i="4"/>
  <c r="L293" i="4" s="1"/>
  <c r="K303" i="4"/>
  <c r="K304" i="4"/>
  <c r="L304" i="4" s="1"/>
  <c r="K323" i="4"/>
  <c r="K354" i="4"/>
  <c r="K358" i="4"/>
  <c r="L358" i="4" s="1"/>
  <c r="K366" i="4"/>
  <c r="L366" i="4" s="1"/>
  <c r="K334" i="4"/>
  <c r="L334" i="4" s="1"/>
  <c r="L335" i="4"/>
  <c r="M335" i="4" s="1"/>
  <c r="K337" i="4"/>
  <c r="L337" i="4" s="1"/>
  <c r="K350" i="4"/>
  <c r="L350" i="4" s="1"/>
  <c r="L368" i="4"/>
  <c r="M368" i="4" s="1"/>
  <c r="K373" i="4"/>
  <c r="L373" i="4" s="1"/>
  <c r="K377" i="4"/>
  <c r="L377" i="4" s="1"/>
  <c r="K383" i="4"/>
  <c r="L383" i="4" s="1"/>
  <c r="L343" i="4"/>
  <c r="M343" i="4" s="1"/>
  <c r="K352" i="4"/>
  <c r="K359" i="4"/>
  <c r="K371" i="4"/>
  <c r="L371" i="4" s="1"/>
  <c r="J346" i="4"/>
  <c r="I349" i="4"/>
  <c r="I382" i="4"/>
  <c r="L7" i="4" l="1"/>
  <c r="M7" i="4" s="1"/>
  <c r="L9" i="4"/>
  <c r="M9" i="4" s="1"/>
  <c r="J349" i="4"/>
  <c r="J363" i="4" s="1"/>
  <c r="J364" i="4" s="1"/>
  <c r="I363" i="4"/>
  <c r="I364" i="4" s="1"/>
  <c r="J333" i="4"/>
  <c r="I347" i="4"/>
  <c r="I348" i="4" s="1"/>
  <c r="J317" i="4"/>
  <c r="I331" i="4"/>
  <c r="I332" i="4" s="1"/>
  <c r="J301" i="4"/>
  <c r="I315" i="4"/>
  <c r="I316" i="4" s="1"/>
  <c r="J299" i="4"/>
  <c r="J300" i="4" s="1"/>
  <c r="I299" i="4"/>
  <c r="I300" i="4" s="1"/>
  <c r="J269" i="4"/>
  <c r="J283" i="4" s="1"/>
  <c r="J284" i="4" s="1"/>
  <c r="I283" i="4"/>
  <c r="I284" i="4" s="1"/>
  <c r="J254" i="4"/>
  <c r="I267" i="4"/>
  <c r="I268" i="4" s="1"/>
  <c r="J237" i="4"/>
  <c r="I251" i="4"/>
  <c r="I252" i="4" s="1"/>
  <c r="J235" i="4"/>
  <c r="J236" i="4" s="1"/>
  <c r="I235" i="4"/>
  <c r="I236" i="4" s="1"/>
  <c r="J205" i="4"/>
  <c r="I219" i="4"/>
  <c r="I220" i="4" s="1"/>
  <c r="J189" i="4"/>
  <c r="I203" i="4"/>
  <c r="I204" i="4" s="1"/>
  <c r="L142" i="4"/>
  <c r="M142" i="4" s="1"/>
  <c r="K155" i="4"/>
  <c r="K156" i="4" s="1"/>
  <c r="L14" i="4"/>
  <c r="M14" i="4" s="1"/>
  <c r="K27" i="4"/>
  <c r="K28" i="4" s="1"/>
  <c r="K11" i="4"/>
  <c r="L4" i="4"/>
  <c r="M4" i="4" s="1"/>
  <c r="M197" i="4"/>
  <c r="M271" i="4"/>
  <c r="J365" i="4"/>
  <c r="J379" i="4" s="1"/>
  <c r="J380" i="4" s="1"/>
  <c r="L242" i="4"/>
  <c r="M242" i="4" s="1"/>
  <c r="L191" i="4"/>
  <c r="M191" i="4" s="1"/>
  <c r="L174" i="4"/>
  <c r="M230" i="4"/>
  <c r="J186" i="4"/>
  <c r="J187" i="4" s="1"/>
  <c r="J188" i="4" s="1"/>
  <c r="L239" i="4"/>
  <c r="M239" i="4" s="1"/>
  <c r="L213" i="4"/>
  <c r="M213" i="4" s="1"/>
  <c r="M247" i="4"/>
  <c r="K285" i="4"/>
  <c r="L256" i="4"/>
  <c r="M256" i="4" s="1"/>
  <c r="L276" i="4"/>
  <c r="M276" i="4" s="1"/>
  <c r="L198" i="4"/>
  <c r="M198" i="4" s="1"/>
  <c r="M263" i="4"/>
  <c r="L193" i="4"/>
  <c r="M193" i="4" s="1"/>
  <c r="M177" i="4"/>
  <c r="K346" i="4"/>
  <c r="L346" i="4" s="1"/>
  <c r="L359" i="4"/>
  <c r="M359" i="4" s="1"/>
  <c r="M377" i="4"/>
  <c r="M350" i="4"/>
  <c r="L354" i="4"/>
  <c r="M354" i="4" s="1"/>
  <c r="L351" i="4"/>
  <c r="M351" i="4" s="1"/>
  <c r="L340" i="4"/>
  <c r="M340" i="4" s="1"/>
  <c r="L286" i="4"/>
  <c r="M286" i="4" s="1"/>
  <c r="K330" i="4"/>
  <c r="L330" i="4" s="1"/>
  <c r="L318" i="4"/>
  <c r="M318" i="4" s="1"/>
  <c r="M291" i="4"/>
  <c r="M311" i="4"/>
  <c r="M273" i="4"/>
  <c r="L345" i="4"/>
  <c r="M345" i="4" s="1"/>
  <c r="M280" i="4"/>
  <c r="L369" i="4"/>
  <c r="M369" i="4" s="1"/>
  <c r="M355" i="4"/>
  <c r="L319" i="4"/>
  <c r="M319" i="4" s="1"/>
  <c r="M261" i="4"/>
  <c r="M208" i="4"/>
  <c r="L153" i="4"/>
  <c r="M153" i="4" s="1"/>
  <c r="L10" i="4"/>
  <c r="M10" i="4" s="1"/>
  <c r="L180" i="4"/>
  <c r="M180" i="4" s="1"/>
  <c r="L215" i="4"/>
  <c r="M215" i="4" s="1"/>
  <c r="L170" i="4"/>
  <c r="M170" i="4" s="1"/>
  <c r="M292" i="4"/>
  <c r="M223" i="4"/>
  <c r="M181" i="4"/>
  <c r="L143" i="4"/>
  <c r="M143" i="4" s="1"/>
  <c r="M145" i="4"/>
  <c r="M144" i="4"/>
  <c r="M19" i="4"/>
  <c r="L18" i="4"/>
  <c r="M18" i="4" s="1"/>
  <c r="L5" i="4"/>
  <c r="M5" i="4" s="1"/>
  <c r="J382" i="4"/>
  <c r="M378" i="4"/>
  <c r="M229" i="4"/>
  <c r="M337" i="4"/>
  <c r="M304" i="4"/>
  <c r="M302" i="4"/>
  <c r="M290" i="4"/>
  <c r="K266" i="4"/>
  <c r="L266" i="4" s="1"/>
  <c r="L352" i="4"/>
  <c r="M352" i="4" s="1"/>
  <c r="M383" i="4"/>
  <c r="L384" i="4"/>
  <c r="M384" i="4" s="1"/>
  <c r="L357" i="4"/>
  <c r="M357" i="4" s="1"/>
  <c r="M314" i="4"/>
  <c r="L279" i="4"/>
  <c r="M279" i="4" s="1"/>
  <c r="L323" i="4"/>
  <c r="M323" i="4" s="1"/>
  <c r="K288" i="4"/>
  <c r="L240" i="4"/>
  <c r="M240" i="4" s="1"/>
  <c r="M287" i="4"/>
  <c r="M294" i="4"/>
  <c r="M176" i="4"/>
  <c r="M312" i="4"/>
  <c r="L216" i="4"/>
  <c r="M216" i="4" s="1"/>
  <c r="L222" i="4"/>
  <c r="M222" i="4" s="1"/>
  <c r="M182" i="4"/>
  <c r="M165" i="4"/>
  <c r="L224" i="4"/>
  <c r="M224" i="4" s="1"/>
  <c r="L262" i="4"/>
  <c r="M262" i="4" s="1"/>
  <c r="M206" i="4"/>
  <c r="M289" i="4"/>
  <c r="M194" i="4"/>
  <c r="J158" i="4"/>
  <c r="J171" i="4" s="1"/>
  <c r="J172" i="4" s="1"/>
  <c r="K221" i="4"/>
  <c r="L207" i="4"/>
  <c r="M162" i="4"/>
  <c r="L21" i="4"/>
  <c r="L150" i="4"/>
  <c r="M150" i="4" s="1"/>
  <c r="L16" i="4"/>
  <c r="M16" i="4" s="1"/>
  <c r="M36" i="4"/>
  <c r="L24" i="4"/>
  <c r="M24" i="4" s="1"/>
  <c r="M245" i="4"/>
  <c r="J250" i="4"/>
  <c r="M366" i="4"/>
  <c r="M372" i="4"/>
  <c r="M367" i="4"/>
  <c r="M305" i="4"/>
  <c r="M296" i="4"/>
  <c r="M344" i="4"/>
  <c r="M371" i="4"/>
  <c r="M373" i="4"/>
  <c r="M334" i="4"/>
  <c r="M358" i="4"/>
  <c r="M293" i="4"/>
  <c r="M360" i="4"/>
  <c r="M342" i="4"/>
  <c r="M298" i="4"/>
  <c r="M321" i="4"/>
  <c r="M295" i="4"/>
  <c r="M234" i="4"/>
  <c r="M308" i="4"/>
  <c r="L320" i="4"/>
  <c r="M320" i="4" s="1"/>
  <c r="L303" i="4"/>
  <c r="M303" i="4" s="1"/>
  <c r="M325" i="4"/>
  <c r="M322" i="4"/>
  <c r="K225" i="4"/>
  <c r="L225" i="4" s="1"/>
  <c r="J29" i="4"/>
  <c r="J43" i="4" s="1"/>
  <c r="J44" i="4" s="1"/>
  <c r="M15" i="4"/>
  <c r="L275" i="4"/>
  <c r="M275" i="4" s="1"/>
  <c r="M184" i="4"/>
  <c r="L226" i="4"/>
  <c r="M226" i="4" s="1"/>
  <c r="M192" i="4"/>
  <c r="L175" i="4"/>
  <c r="M175" i="4" s="1"/>
  <c r="L238" i="4"/>
  <c r="M238" i="4" s="1"/>
  <c r="L214" i="4"/>
  <c r="M214" i="4" s="1"/>
  <c r="L183" i="4"/>
  <c r="M183" i="4" s="1"/>
  <c r="M159" i="4"/>
  <c r="M23" i="4"/>
  <c r="M25" i="4"/>
  <c r="L32" i="4"/>
  <c r="M32" i="4" s="1"/>
  <c r="L22" i="4"/>
  <c r="M22" i="4" s="1"/>
  <c r="L37" i="4"/>
  <c r="M37" i="4" s="1"/>
  <c r="K349" i="4" l="1"/>
  <c r="L349" i="4" s="1"/>
  <c r="K333" i="4"/>
  <c r="K347" i="4" s="1"/>
  <c r="K348" i="4" s="1"/>
  <c r="J347" i="4"/>
  <c r="J348" i="4" s="1"/>
  <c r="J331" i="4"/>
  <c r="J332" i="4" s="1"/>
  <c r="K317" i="4"/>
  <c r="K331" i="4" s="1"/>
  <c r="K332" i="4" s="1"/>
  <c r="J315" i="4"/>
  <c r="J316" i="4" s="1"/>
  <c r="K301" i="4"/>
  <c r="K269" i="4"/>
  <c r="K299" i="4"/>
  <c r="K300" i="4" s="1"/>
  <c r="K254" i="4"/>
  <c r="K267" i="4" s="1"/>
  <c r="K268" i="4" s="1"/>
  <c r="J267" i="4"/>
  <c r="J268" i="4" s="1"/>
  <c r="J251" i="4"/>
  <c r="J252" i="4" s="1"/>
  <c r="K237" i="4"/>
  <c r="L221" i="4"/>
  <c r="L235" i="4" s="1"/>
  <c r="L236" i="4" s="1"/>
  <c r="K235" i="4"/>
  <c r="K236" i="4" s="1"/>
  <c r="J219" i="4"/>
  <c r="J220" i="4" s="1"/>
  <c r="K205" i="4"/>
  <c r="J203" i="4"/>
  <c r="J204" i="4" s="1"/>
  <c r="K189" i="4"/>
  <c r="T187" i="4"/>
  <c r="T188" i="4" s="1"/>
  <c r="M174" i="4"/>
  <c r="M155" i="4"/>
  <c r="M156" i="4" s="1"/>
  <c r="L155" i="4"/>
  <c r="L156" i="4" s="1"/>
  <c r="L27" i="4"/>
  <c r="L28" i="4" s="1"/>
  <c r="L11" i="4"/>
  <c r="M21" i="4"/>
  <c r="K186" i="4"/>
  <c r="K187" i="4" s="1"/>
  <c r="K188" i="4" s="1"/>
  <c r="K365" i="4"/>
  <c r="K379" i="4" s="1"/>
  <c r="K380" i="4" s="1"/>
  <c r="K158" i="4"/>
  <c r="M266" i="4"/>
  <c r="K382" i="4"/>
  <c r="L382" i="4" s="1"/>
  <c r="M207" i="4"/>
  <c r="M346" i="4"/>
  <c r="K250" i="4"/>
  <c r="K29" i="4"/>
  <c r="K43" i="4" s="1"/>
  <c r="K44" i="4" s="1"/>
  <c r="M225" i="4"/>
  <c r="M330" i="4"/>
  <c r="L288" i="4"/>
  <c r="M288" i="4" s="1"/>
  <c r="M11" i="4"/>
  <c r="L285" i="4"/>
  <c r="L363" i="4" l="1"/>
  <c r="L364" i="4" s="1"/>
  <c r="M349" i="4"/>
  <c r="M363" i="4" s="1"/>
  <c r="M364" i="4" s="1"/>
  <c r="K363" i="4"/>
  <c r="K364" i="4" s="1"/>
  <c r="L333" i="4"/>
  <c r="M333" i="4" s="1"/>
  <c r="M347" i="4" s="1"/>
  <c r="M348" i="4" s="1"/>
  <c r="L317" i="4"/>
  <c r="L301" i="4"/>
  <c r="L315" i="4" s="1"/>
  <c r="L316" i="4" s="1"/>
  <c r="K315" i="4"/>
  <c r="K316" i="4" s="1"/>
  <c r="L254" i="4"/>
  <c r="M254" i="4" s="1"/>
  <c r="M267" i="4" s="1"/>
  <c r="M268" i="4" s="1"/>
  <c r="L299" i="4"/>
  <c r="L300" i="4" s="1"/>
  <c r="K283" i="4"/>
  <c r="K284" i="4" s="1"/>
  <c r="L269" i="4"/>
  <c r="K251" i="4"/>
  <c r="K252" i="4" s="1"/>
  <c r="L237" i="4"/>
  <c r="M221" i="4"/>
  <c r="M235" i="4" s="1"/>
  <c r="M236" i="4" s="1"/>
  <c r="L205" i="4"/>
  <c r="L219" i="4" s="1"/>
  <c r="L220" i="4" s="1"/>
  <c r="K219" i="4"/>
  <c r="K220" i="4" s="1"/>
  <c r="L189" i="4"/>
  <c r="L203" i="4" s="1"/>
  <c r="L204" i="4" s="1"/>
  <c r="K203" i="4"/>
  <c r="K204" i="4" s="1"/>
  <c r="L158" i="4"/>
  <c r="L171" i="4" s="1"/>
  <c r="L172" i="4" s="1"/>
  <c r="K171" i="4"/>
  <c r="K172" i="4" s="1"/>
  <c r="M27" i="4"/>
  <c r="M28" i="4" s="1"/>
  <c r="L186" i="4"/>
  <c r="L187" i="4" s="1"/>
  <c r="L188" i="4" s="1"/>
  <c r="L365" i="4"/>
  <c r="L379" i="4" s="1"/>
  <c r="L380" i="4" s="1"/>
  <c r="L250" i="4"/>
  <c r="M285" i="4"/>
  <c r="M299" i="4" s="1"/>
  <c r="M300" i="4" s="1"/>
  <c r="L29" i="4"/>
  <c r="L43" i="4" s="1"/>
  <c r="L44" i="4" s="1"/>
  <c r="M382" i="4"/>
  <c r="L347" i="4" l="1"/>
  <c r="L348" i="4" s="1"/>
  <c r="M365" i="4"/>
  <c r="M379" i="4" s="1"/>
  <c r="M380" i="4" s="1"/>
  <c r="L267" i="4"/>
  <c r="L268" i="4" s="1"/>
  <c r="M317" i="4"/>
  <c r="M331" i="4" s="1"/>
  <c r="M332" i="4" s="1"/>
  <c r="L331" i="4"/>
  <c r="L332" i="4" s="1"/>
  <c r="M301" i="4"/>
  <c r="M315" i="4" s="1"/>
  <c r="M316" i="4" s="1"/>
  <c r="L283" i="4"/>
  <c r="L284" i="4" s="1"/>
  <c r="M269" i="4"/>
  <c r="M283" i="4" s="1"/>
  <c r="M284" i="4" s="1"/>
  <c r="M205" i="4"/>
  <c r="M219" i="4" s="1"/>
  <c r="M220" i="4" s="1"/>
  <c r="L251" i="4"/>
  <c r="L252" i="4" s="1"/>
  <c r="M237" i="4"/>
  <c r="M189" i="4"/>
  <c r="M203" i="4" s="1"/>
  <c r="M204" i="4" s="1"/>
  <c r="M158" i="4"/>
  <c r="M171" i="4" s="1"/>
  <c r="M172" i="4" s="1"/>
  <c r="M29" i="4"/>
  <c r="M43" i="4" s="1"/>
  <c r="M44" i="4" s="1"/>
  <c r="M186" i="4"/>
  <c r="M187" i="4" s="1"/>
  <c r="M188" i="4" s="1"/>
  <c r="M250" i="4"/>
  <c r="M251" i="4" l="1"/>
  <c r="M252" i="4" s="1"/>
  <c r="Q76" i="3" l="1"/>
  <c r="Q77" i="3" s="1"/>
  <c r="R76" i="3"/>
  <c r="R77" i="3" s="1"/>
  <c r="S76" i="3"/>
  <c r="T76" i="3"/>
  <c r="U76" i="3"/>
  <c r="U77" i="3" s="1"/>
  <c r="V76" i="3"/>
  <c r="V77" i="3" s="1"/>
  <c r="U47" i="3"/>
  <c r="V17" i="3"/>
  <c r="U17" i="3"/>
  <c r="T17" i="3"/>
  <c r="S17" i="3"/>
  <c r="R17" i="3"/>
  <c r="Q17" i="3"/>
  <c r="G17" i="3"/>
  <c r="Q9" i="3"/>
  <c r="R9" i="3"/>
  <c r="S9" i="3"/>
  <c r="T9" i="3"/>
  <c r="U9" i="3"/>
  <c r="V9" i="3"/>
  <c r="G9" i="3"/>
  <c r="U78" i="3" l="1"/>
  <c r="R78" i="3"/>
  <c r="Q78" i="3"/>
  <c r="T46" i="3" l="1"/>
  <c r="T47" i="3" s="1"/>
  <c r="H51" i="3" l="1"/>
  <c r="H52" i="3"/>
  <c r="H59" i="3"/>
  <c r="I59" i="3" s="1"/>
  <c r="J59" i="3" s="1"/>
  <c r="H61" i="3"/>
  <c r="I61" i="3" s="1"/>
  <c r="J61" i="3" s="1"/>
  <c r="H65" i="3"/>
  <c r="H75" i="3"/>
  <c r="H45" i="3"/>
  <c r="H44" i="3"/>
  <c r="H43" i="3"/>
  <c r="H42" i="3"/>
  <c r="H41" i="3"/>
  <c r="H40" i="3"/>
  <c r="H39" i="3"/>
  <c r="H37" i="3"/>
  <c r="H36" i="3"/>
  <c r="H35" i="3"/>
  <c r="H34" i="3"/>
  <c r="H33" i="3"/>
  <c r="H30" i="3"/>
  <c r="H29" i="3"/>
  <c r="H28" i="3"/>
  <c r="H27" i="3"/>
  <c r="H26" i="3"/>
  <c r="H25" i="3"/>
  <c r="K59" i="3" l="1"/>
  <c r="L59" i="3"/>
  <c r="M59" i="3" s="1"/>
  <c r="K61" i="3"/>
  <c r="L61" i="3" s="1"/>
  <c r="M61" i="3" s="1"/>
  <c r="I75" i="3" l="1"/>
  <c r="J75" i="3" s="1"/>
  <c r="F75" i="3"/>
  <c r="I65" i="3"/>
  <c r="J65" i="3" s="1"/>
  <c r="F65" i="3"/>
  <c r="F61" i="3"/>
  <c r="F59" i="3"/>
  <c r="I52" i="3"/>
  <c r="J52" i="3" s="1"/>
  <c r="F52" i="3"/>
  <c r="I51" i="3"/>
  <c r="J51" i="3" s="1"/>
  <c r="F51" i="3"/>
  <c r="I45" i="3"/>
  <c r="F45" i="3"/>
  <c r="I44" i="3"/>
  <c r="J44" i="3" s="1"/>
  <c r="F44" i="3"/>
  <c r="I43" i="3"/>
  <c r="J43" i="3" s="1"/>
  <c r="F43" i="3"/>
  <c r="I42" i="3"/>
  <c r="J42" i="3" s="1"/>
  <c r="F42" i="3"/>
  <c r="I41" i="3"/>
  <c r="J41" i="3" s="1"/>
  <c r="F41" i="3"/>
  <c r="I40" i="3"/>
  <c r="F40" i="3"/>
  <c r="I39" i="3"/>
  <c r="F39" i="3"/>
  <c r="I37" i="3"/>
  <c r="F37" i="3"/>
  <c r="I36" i="3"/>
  <c r="F36" i="3"/>
  <c r="I35" i="3"/>
  <c r="F35" i="3"/>
  <c r="I34" i="3"/>
  <c r="J34" i="3" s="1"/>
  <c r="K34" i="3" s="1"/>
  <c r="F34" i="3"/>
  <c r="I33" i="3"/>
  <c r="J33" i="3" s="1"/>
  <c r="K33" i="3" s="1"/>
  <c r="F33" i="3"/>
  <c r="M32" i="3"/>
  <c r="M31" i="3"/>
  <c r="I30" i="3"/>
  <c r="J30" i="3" s="1"/>
  <c r="K30" i="3" s="1"/>
  <c r="F30" i="3"/>
  <c r="I29" i="3"/>
  <c r="J29" i="3" s="1"/>
  <c r="K29" i="3" s="1"/>
  <c r="F29" i="3"/>
  <c r="I28" i="3"/>
  <c r="J28" i="3" s="1"/>
  <c r="K28" i="3" s="1"/>
  <c r="F28" i="3"/>
  <c r="I27" i="3"/>
  <c r="J27" i="3" s="1"/>
  <c r="K27" i="3" s="1"/>
  <c r="F27" i="3"/>
  <c r="I26" i="3"/>
  <c r="J26" i="3" s="1"/>
  <c r="K26" i="3" s="1"/>
  <c r="F26" i="3"/>
  <c r="I25" i="3"/>
  <c r="J25" i="3" s="1"/>
  <c r="K25" i="3" s="1"/>
  <c r="F25" i="3"/>
  <c r="M24" i="3"/>
  <c r="M23" i="3"/>
  <c r="M22" i="3"/>
  <c r="H21" i="3"/>
  <c r="I21" i="3" s="1"/>
  <c r="J21" i="3" s="1"/>
  <c r="K21" i="3" s="1"/>
  <c r="H20" i="3"/>
  <c r="I20" i="3" s="1"/>
  <c r="J20" i="3" s="1"/>
  <c r="K20" i="3" s="1"/>
  <c r="F20" i="3"/>
  <c r="H19" i="3"/>
  <c r="I19" i="3" s="1"/>
  <c r="J19" i="3" s="1"/>
  <c r="K19" i="3" s="1"/>
  <c r="F19" i="3"/>
  <c r="H18" i="3"/>
  <c r="I18" i="3" s="1"/>
  <c r="J18" i="3" s="1"/>
  <c r="F18" i="3"/>
  <c r="M16" i="3"/>
  <c r="M15" i="3"/>
  <c r="M14" i="3"/>
  <c r="H13" i="3"/>
  <c r="I13" i="3" s="1"/>
  <c r="J13" i="3" s="1"/>
  <c r="F13" i="3"/>
  <c r="H12" i="3"/>
  <c r="I12" i="3" s="1"/>
  <c r="J12" i="3" s="1"/>
  <c r="F12" i="3"/>
  <c r="H11" i="3"/>
  <c r="I11" i="3" s="1"/>
  <c r="J11" i="3" s="1"/>
  <c r="F11" i="3"/>
  <c r="H10" i="3"/>
  <c r="F10" i="3"/>
  <c r="M8" i="3"/>
  <c r="H7" i="3"/>
  <c r="I7" i="3" s="1"/>
  <c r="J7" i="3" s="1"/>
  <c r="F7" i="3"/>
  <c r="M6" i="3"/>
  <c r="H5" i="3"/>
  <c r="I5" i="3" s="1"/>
  <c r="J5" i="3" s="1"/>
  <c r="F5" i="3"/>
  <c r="H4" i="3"/>
  <c r="I4" i="3" s="1"/>
  <c r="J4" i="3" s="1"/>
  <c r="F4" i="3"/>
  <c r="H3" i="3"/>
  <c r="F3" i="3"/>
  <c r="H2" i="3"/>
  <c r="F2" i="3"/>
  <c r="T77" i="3"/>
  <c r="T78" i="3" s="1"/>
  <c r="S77" i="3"/>
  <c r="S78" i="3" s="1"/>
  <c r="G76" i="3"/>
  <c r="G77" i="3" s="1"/>
  <c r="G46" i="3"/>
  <c r="G47" i="3" s="1"/>
  <c r="G78" i="3" l="1"/>
  <c r="K18" i="3"/>
  <c r="L18" i="3" s="1"/>
  <c r="I2" i="3"/>
  <c r="J2" i="3" s="1"/>
  <c r="H9" i="3"/>
  <c r="I10" i="3"/>
  <c r="H17" i="3"/>
  <c r="J36" i="3"/>
  <c r="J40" i="3"/>
  <c r="K51" i="3"/>
  <c r="K65" i="3"/>
  <c r="J37" i="3"/>
  <c r="K52" i="3"/>
  <c r="L52" i="3" s="1"/>
  <c r="K75" i="3"/>
  <c r="L75" i="3" s="1"/>
  <c r="M75" i="3" s="1"/>
  <c r="J35" i="3"/>
  <c r="J39" i="3"/>
  <c r="J45" i="3"/>
  <c r="I3" i="3"/>
  <c r="J3" i="3" s="1"/>
  <c r="K3" i="3" s="1"/>
  <c r="L25" i="3"/>
  <c r="L27" i="3"/>
  <c r="L19" i="3"/>
  <c r="L33" i="3"/>
  <c r="L30" i="3"/>
  <c r="L34" i="3"/>
  <c r="L26" i="3"/>
  <c r="L29" i="3"/>
  <c r="K13" i="3"/>
  <c r="L13" i="3" s="1"/>
  <c r="K5" i="3"/>
  <c r="L5" i="3" s="1"/>
  <c r="K12" i="3"/>
  <c r="L12" i="3" s="1"/>
  <c r="K7" i="3"/>
  <c r="L7" i="3" s="1"/>
  <c r="K4" i="3"/>
  <c r="L4" i="3" s="1"/>
  <c r="K11" i="3"/>
  <c r="I46" i="3"/>
  <c r="I47" i="3" s="1"/>
  <c r="H46" i="3"/>
  <c r="H47" i="3" s="1"/>
  <c r="I76" i="3"/>
  <c r="I77" i="3" s="1"/>
  <c r="H76" i="3"/>
  <c r="H77" i="3" s="1"/>
  <c r="H78" i="3" l="1"/>
  <c r="J9" i="3"/>
  <c r="I9" i="3"/>
  <c r="K2" i="3"/>
  <c r="K9" i="3" s="1"/>
  <c r="K45" i="3"/>
  <c r="L45" i="3" s="1"/>
  <c r="K35" i="3"/>
  <c r="L35" i="3" s="1"/>
  <c r="K36" i="3"/>
  <c r="L36" i="3" s="1"/>
  <c r="L51" i="3"/>
  <c r="M51" i="3" s="1"/>
  <c r="K42" i="3"/>
  <c r="L42" i="3" s="1"/>
  <c r="K37" i="3"/>
  <c r="L37" i="3" s="1"/>
  <c r="K43" i="3"/>
  <c r="L43" i="3" s="1"/>
  <c r="M52" i="3"/>
  <c r="J10" i="3"/>
  <c r="I17" i="3"/>
  <c r="K41" i="3"/>
  <c r="L41" i="3" s="1"/>
  <c r="J46" i="3"/>
  <c r="J47" i="3" s="1"/>
  <c r="K39" i="3"/>
  <c r="L39" i="3" s="1"/>
  <c r="V46" i="3"/>
  <c r="V47" i="3" s="1"/>
  <c r="V78" i="3" s="1"/>
  <c r="K44" i="3"/>
  <c r="L44" i="3" s="1"/>
  <c r="L65" i="3"/>
  <c r="M65" i="3" s="1"/>
  <c r="K40" i="3"/>
  <c r="L40" i="3" s="1"/>
  <c r="M13" i="3"/>
  <c r="M18" i="3"/>
  <c r="M29" i="3"/>
  <c r="L28" i="3"/>
  <c r="M28" i="3" s="1"/>
  <c r="M26" i="3"/>
  <c r="L21" i="3"/>
  <c r="M21" i="3" s="1"/>
  <c r="M34" i="3"/>
  <c r="L20" i="3"/>
  <c r="M20" i="3" s="1"/>
  <c r="M19" i="3"/>
  <c r="M25" i="3"/>
  <c r="M33" i="3"/>
  <c r="M27" i="3"/>
  <c r="M30" i="3"/>
  <c r="M5" i="3"/>
  <c r="M12" i="3"/>
  <c r="L3" i="3"/>
  <c r="M3" i="3" s="1"/>
  <c r="M4" i="3"/>
  <c r="L11" i="3"/>
  <c r="M11" i="3" s="1"/>
  <c r="M7" i="3"/>
  <c r="J76" i="3"/>
  <c r="J77" i="3" s="1"/>
  <c r="I78" i="3" l="1"/>
  <c r="L2" i="3"/>
  <c r="L9" i="3" s="1"/>
  <c r="M44" i="3"/>
  <c r="M43" i="3"/>
  <c r="M45" i="3"/>
  <c r="M41" i="3"/>
  <c r="M36" i="3"/>
  <c r="M37" i="3"/>
  <c r="M40" i="3"/>
  <c r="M39" i="3"/>
  <c r="J17" i="3"/>
  <c r="J78" i="3" s="1"/>
  <c r="K10" i="3"/>
  <c r="K46" i="3"/>
  <c r="K47" i="3" s="1"/>
  <c r="M42" i="3"/>
  <c r="M35" i="3"/>
  <c r="L46" i="3"/>
  <c r="L47" i="3" s="1"/>
  <c r="K76" i="3"/>
  <c r="K77" i="3" s="1"/>
  <c r="L76" i="3"/>
  <c r="L77" i="3" s="1"/>
  <c r="M2" i="3" l="1"/>
  <c r="M9" i="3" s="1"/>
  <c r="M46" i="3"/>
  <c r="M47" i="3" s="1"/>
  <c r="L10" i="3"/>
  <c r="L17" i="3" s="1"/>
  <c r="L78" i="3" s="1"/>
  <c r="K17" i="3"/>
  <c r="K78" i="3" s="1"/>
  <c r="M76" i="3"/>
  <c r="M77" i="3" s="1"/>
  <c r="M10" i="3" l="1"/>
  <c r="M17" i="3" s="1"/>
  <c r="M78" i="3" s="1"/>
  <c r="G12" i="4" l="1"/>
  <c r="M12" i="4"/>
  <c r="M385" i="4" s="1"/>
  <c r="H12" i="4"/>
  <c r="H385" i="4" s="1"/>
  <c r="J12" i="4"/>
  <c r="J385" i="4" s="1"/>
  <c r="K12" i="4"/>
  <c r="K385" i="4" s="1"/>
  <c r="L12" i="4"/>
  <c r="L385" i="4" s="1"/>
  <c r="I12" i="4"/>
  <c r="I385" i="4" s="1"/>
  <c r="R12" i="4"/>
  <c r="R385" i="4" s="1"/>
  <c r="Q12" i="4"/>
  <c r="Q385" i="4" s="1"/>
  <c r="U12" i="4"/>
  <c r="U385" i="4" s="1"/>
  <c r="T12" i="4"/>
  <c r="T385" i="4" s="1"/>
  <c r="S12" i="4"/>
  <c r="S385" i="4" s="1"/>
  <c r="V12" i="4"/>
  <c r="V385" i="4" s="1"/>
</calcChain>
</file>

<file path=xl/sharedStrings.xml><?xml version="1.0" encoding="utf-8"?>
<sst xmlns="http://schemas.openxmlformats.org/spreadsheetml/2006/main" count="329" uniqueCount="131">
  <si>
    <t>休2</t>
    <phoneticPr fontId="2" type="noConversion"/>
  </si>
  <si>
    <t>初二</t>
    <phoneticPr fontId="2" type="noConversion"/>
  </si>
  <si>
    <t>1月</t>
    <phoneticPr fontId="2" type="noConversion"/>
  </si>
  <si>
    <t>初一</t>
    <phoneticPr fontId="2" type="noConversion"/>
  </si>
  <si>
    <t>初三</t>
    <phoneticPr fontId="2" type="noConversion"/>
  </si>
  <si>
    <t>228紀念日</t>
    <phoneticPr fontId="2" type="noConversion"/>
  </si>
  <si>
    <t>鄭衣宸</t>
    <phoneticPr fontId="2" type="noConversion"/>
  </si>
  <si>
    <t>卷二P251</t>
    <phoneticPr fontId="2" type="noConversion"/>
  </si>
  <si>
    <t>休</t>
    <phoneticPr fontId="2" type="noConversion"/>
  </si>
  <si>
    <t>休</t>
    <phoneticPr fontId="2" type="noConversion"/>
  </si>
  <si>
    <t>休</t>
    <phoneticPr fontId="2" type="noConversion"/>
  </si>
  <si>
    <t>年假</t>
    <phoneticPr fontId="2" type="noConversion"/>
  </si>
  <si>
    <t>必休</t>
    <phoneticPr fontId="2" type="noConversion"/>
  </si>
  <si>
    <t>年假</t>
    <phoneticPr fontId="2" type="noConversion"/>
  </si>
  <si>
    <t>必休5</t>
    <phoneticPr fontId="2" type="noConversion"/>
  </si>
  <si>
    <t>年假7</t>
    <phoneticPr fontId="2" type="noConversion"/>
  </si>
  <si>
    <t>卷四P335</t>
    <phoneticPr fontId="2" type="noConversion"/>
  </si>
  <si>
    <t>無打卡資料</t>
    <phoneticPr fontId="2" type="noConversion"/>
  </si>
  <si>
    <t>卷二P253</t>
    <phoneticPr fontId="2" type="noConversion"/>
  </si>
  <si>
    <t>卷四P337</t>
    <phoneticPr fontId="2" type="noConversion"/>
  </si>
  <si>
    <t>卷二P255</t>
    <phoneticPr fontId="2" type="noConversion"/>
  </si>
  <si>
    <t>104年1月</t>
    <phoneticPr fontId="2" type="noConversion"/>
  </si>
  <si>
    <t>3/10離職</t>
    <phoneticPr fontId="2" type="noConversion"/>
  </si>
  <si>
    <t>休10</t>
    <phoneticPr fontId="2" type="noConversion"/>
  </si>
  <si>
    <t>卷八P123</t>
    <phoneticPr fontId="2" type="noConversion"/>
  </si>
  <si>
    <t>休息日出勤</t>
    <phoneticPr fontId="2" type="noConversion"/>
  </si>
  <si>
    <t>休息日出勤工資</t>
    <phoneticPr fontId="2" type="noConversion"/>
  </si>
  <si>
    <t>編號</t>
    <phoneticPr fontId="2" type="noConversion"/>
  </si>
  <si>
    <t>上班卡</t>
    <phoneticPr fontId="2" type="noConversion"/>
  </si>
  <si>
    <t>下班卡</t>
    <phoneticPr fontId="2" type="noConversion"/>
  </si>
  <si>
    <t>工作時數</t>
    <phoneticPr fontId="2" type="noConversion"/>
  </si>
  <si>
    <t>延長工時時數（4/3）</t>
    <phoneticPr fontId="2" type="noConversion"/>
  </si>
  <si>
    <t>延長工時時數（5/3）</t>
    <phoneticPr fontId="2" type="noConversion"/>
  </si>
  <si>
    <t>加班費</t>
    <phoneticPr fontId="2" type="noConversion"/>
  </si>
  <si>
    <t>例假日出勤</t>
    <phoneticPr fontId="2" type="noConversion"/>
  </si>
  <si>
    <t>備註</t>
    <phoneticPr fontId="2" type="noConversion"/>
  </si>
  <si>
    <t>無打卡資料</t>
  </si>
  <si>
    <t>休</t>
    <phoneticPr fontId="2" type="noConversion"/>
  </si>
  <si>
    <t>休</t>
    <phoneticPr fontId="2" type="noConversion"/>
  </si>
  <si>
    <t>小計</t>
    <phoneticPr fontId="2" type="noConversion"/>
  </si>
  <si>
    <t>春節補假</t>
    <phoneticPr fontId="2" type="noConversion"/>
  </si>
  <si>
    <t>6月</t>
    <phoneticPr fontId="2" type="noConversion"/>
  </si>
  <si>
    <t>國慶日</t>
    <phoneticPr fontId="2" type="noConversion"/>
  </si>
  <si>
    <t>加班時數</t>
    <phoneticPr fontId="2" type="noConversion"/>
  </si>
  <si>
    <t>休6</t>
    <phoneticPr fontId="2" type="noConversion"/>
  </si>
  <si>
    <t>除夕</t>
    <phoneticPr fontId="2" type="noConversion"/>
  </si>
  <si>
    <t>休7</t>
    <phoneticPr fontId="2" type="noConversion"/>
  </si>
  <si>
    <t>10月</t>
    <phoneticPr fontId="2" type="noConversion"/>
  </si>
  <si>
    <t>日期</t>
    <phoneticPr fontId="2" type="noConversion"/>
  </si>
  <si>
    <t>工作經過
時間</t>
    <phoneticPr fontId="2" type="noConversion"/>
  </si>
  <si>
    <t>實際工時時數</t>
    <phoneticPr fontId="2" type="noConversion"/>
  </si>
  <si>
    <t>例假日出勤工資</t>
    <phoneticPr fontId="2" type="noConversion"/>
  </si>
  <si>
    <t>國定假日出勤</t>
    <phoneticPr fontId="2" type="noConversion"/>
  </si>
  <si>
    <t>2月</t>
    <phoneticPr fontId="2" type="noConversion"/>
  </si>
  <si>
    <t>3月</t>
    <phoneticPr fontId="2" type="noConversion"/>
  </si>
  <si>
    <t>革命先烈紀念日</t>
    <phoneticPr fontId="2" type="noConversion"/>
  </si>
  <si>
    <t>4月</t>
    <phoneticPr fontId="2" type="noConversion"/>
  </si>
  <si>
    <t>兒童節</t>
    <phoneticPr fontId="2" type="noConversion"/>
  </si>
  <si>
    <t>清明</t>
    <phoneticPr fontId="2" type="noConversion"/>
  </si>
  <si>
    <t>5月</t>
    <phoneticPr fontId="2" type="noConversion"/>
  </si>
  <si>
    <t>7月</t>
    <phoneticPr fontId="2" type="noConversion"/>
  </si>
  <si>
    <t>8月</t>
    <phoneticPr fontId="2" type="noConversion"/>
  </si>
  <si>
    <t>9月</t>
    <phoneticPr fontId="2" type="noConversion"/>
  </si>
  <si>
    <t>11月</t>
    <phoneticPr fontId="2" type="noConversion"/>
  </si>
  <si>
    <t>卷五P461</t>
    <phoneticPr fontId="2" type="noConversion"/>
  </si>
  <si>
    <t>必休2</t>
    <phoneticPr fontId="2" type="noConversion"/>
  </si>
  <si>
    <t>卷四P333</t>
    <phoneticPr fontId="2" type="noConversion"/>
  </si>
  <si>
    <t>卷三P548</t>
    <phoneticPr fontId="2" type="noConversion"/>
  </si>
  <si>
    <t>卷五P462</t>
    <phoneticPr fontId="2" type="noConversion"/>
  </si>
  <si>
    <t>休8</t>
    <phoneticPr fontId="2" type="noConversion"/>
  </si>
  <si>
    <t>卷三P547</t>
    <phoneticPr fontId="2" type="noConversion"/>
  </si>
  <si>
    <t>卷三P549</t>
    <phoneticPr fontId="2" type="noConversion"/>
  </si>
  <si>
    <t>卷五P463</t>
    <phoneticPr fontId="2" type="noConversion"/>
  </si>
  <si>
    <t>卷三P550</t>
    <phoneticPr fontId="2" type="noConversion"/>
  </si>
  <si>
    <t>卷五P464</t>
    <phoneticPr fontId="2" type="noConversion"/>
  </si>
  <si>
    <t>瑞康總公司</t>
    <phoneticPr fontId="2" type="noConversion"/>
  </si>
  <si>
    <t>卷三P551</t>
    <phoneticPr fontId="2" type="noConversion"/>
  </si>
  <si>
    <t>卷五P465</t>
    <phoneticPr fontId="2" type="noConversion"/>
  </si>
  <si>
    <t>卷三P552</t>
    <phoneticPr fontId="2" type="noConversion"/>
  </si>
  <si>
    <t>卷五P466</t>
    <phoneticPr fontId="2" type="noConversion"/>
  </si>
  <si>
    <t>卷三P553</t>
    <phoneticPr fontId="2" type="noConversion"/>
  </si>
  <si>
    <t>卷五P467</t>
    <phoneticPr fontId="2" type="noConversion"/>
  </si>
  <si>
    <t>必休3</t>
    <phoneticPr fontId="2" type="noConversion"/>
  </si>
  <si>
    <t>卷三P554</t>
    <phoneticPr fontId="2" type="noConversion"/>
  </si>
  <si>
    <t>卷五P468</t>
    <phoneticPr fontId="2" type="noConversion"/>
  </si>
  <si>
    <t>日期</t>
    <phoneticPr fontId="2" type="noConversion"/>
  </si>
  <si>
    <t>工作經過
時間</t>
    <phoneticPr fontId="2" type="noConversion"/>
  </si>
  <si>
    <t>實際工作時數</t>
    <phoneticPr fontId="2" type="noConversion"/>
  </si>
  <si>
    <t>例假日出勤工資</t>
    <phoneticPr fontId="2" type="noConversion"/>
  </si>
  <si>
    <t>備註</t>
    <phoneticPr fontId="2" type="noConversion"/>
  </si>
  <si>
    <t>休10必休5年假7</t>
    <phoneticPr fontId="2" type="noConversion"/>
  </si>
  <si>
    <t>元旦→1/5</t>
    <phoneticPr fontId="2" type="noConversion"/>
  </si>
  <si>
    <t>開國紀念日翌日→1/12</t>
    <phoneticPr fontId="2" type="noConversion"/>
  </si>
  <si>
    <t>勞動節→5/14</t>
    <phoneticPr fontId="2" type="noConversion"/>
  </si>
  <si>
    <t>休9</t>
    <phoneticPr fontId="2" type="noConversion"/>
  </si>
  <si>
    <t>國定假日出勤</t>
    <phoneticPr fontId="2" type="noConversion"/>
  </si>
  <si>
    <t>國定假日出勤工資</t>
    <phoneticPr fontId="2" type="noConversion"/>
  </si>
  <si>
    <t>元旦→1/12</t>
    <phoneticPr fontId="2" type="noConversion"/>
  </si>
  <si>
    <t>除夕</t>
    <phoneticPr fontId="2" type="noConversion"/>
  </si>
  <si>
    <t>V</t>
    <phoneticPr fontId="2" type="noConversion"/>
  </si>
  <si>
    <t>V</t>
    <phoneticPr fontId="2" type="noConversion"/>
  </si>
  <si>
    <t>端午節→6/23</t>
    <phoneticPr fontId="2" type="noConversion"/>
  </si>
  <si>
    <t>中秋節→9/1</t>
    <phoneticPr fontId="2" type="noConversion"/>
  </si>
  <si>
    <t>孔子誕辰紀念日→9/22</t>
    <phoneticPr fontId="2" type="noConversion"/>
  </si>
  <si>
    <t>光復節→11/10</t>
    <phoneticPr fontId="2" type="noConversion"/>
  </si>
  <si>
    <t>國父誕辰→12/12</t>
    <phoneticPr fontId="2" type="noConversion"/>
  </si>
  <si>
    <t>103年</t>
  </si>
  <si>
    <t>蔣公誕辰→11/17</t>
    <phoneticPr fontId="2" type="noConversion"/>
  </si>
  <si>
    <t>v</t>
    <phoneticPr fontId="2" type="noConversion"/>
  </si>
  <si>
    <t>休2</t>
    <phoneticPr fontId="2" type="noConversion"/>
  </si>
  <si>
    <t>休3</t>
    <phoneticPr fontId="2" type="noConversion"/>
  </si>
  <si>
    <t>扣除例假日、休息日、國定假日</t>
    <phoneticPr fontId="2" type="noConversion"/>
  </si>
  <si>
    <t>扣除例假日、國定假日</t>
    <phoneticPr fontId="2" type="noConversion"/>
  </si>
  <si>
    <t>扣除例假日、國定假日總計</t>
    <phoneticPr fontId="2" type="noConversion"/>
  </si>
  <si>
    <t>超過160加班時數9</t>
    <phoneticPr fontId="2" type="noConversion"/>
  </si>
  <si>
    <t>休2</t>
    <phoneticPr fontId="2" type="noConversion"/>
  </si>
  <si>
    <t>休4</t>
    <phoneticPr fontId="2" type="noConversion"/>
  </si>
  <si>
    <t>休3</t>
    <phoneticPr fontId="2" type="noConversion"/>
  </si>
  <si>
    <t>休</t>
    <phoneticPr fontId="2" type="noConversion"/>
  </si>
  <si>
    <t>超過84小時部分加班費</t>
    <phoneticPr fontId="2" type="noConversion"/>
  </si>
  <si>
    <t>超過160小時部分延長工時時數（4/3）</t>
    <phoneticPr fontId="2" type="noConversion"/>
  </si>
  <si>
    <t>超過160小時部分延長工時時數（5/3）</t>
    <phoneticPr fontId="2" type="noConversion"/>
  </si>
  <si>
    <t>超過160小時部分加班費</t>
    <phoneticPr fontId="2" type="noConversion"/>
  </si>
  <si>
    <t>休息時間(4.5小時扣0.5，9小時以上扣1.5)</t>
    <phoneticPr fontId="2" type="noConversion"/>
  </si>
  <si>
    <t>休息時間（每4.5小時扣0.5，超過9小時扣1.5）</t>
    <phoneticPr fontId="2" type="noConversion"/>
  </si>
  <si>
    <t>延長工時時數（4/3）</t>
    <phoneticPr fontId="2" type="noConversion"/>
  </si>
  <si>
    <t>延長工時時數（5/3）</t>
    <phoneticPr fontId="2" type="noConversion"/>
  </si>
  <si>
    <t>超過84小時部分延長工時時數（1/3）</t>
    <phoneticPr fontId="2" type="noConversion"/>
  </si>
  <si>
    <t>超過84小時部分延長工時時數（2/3）</t>
    <phoneticPr fontId="2" type="noConversion"/>
  </si>
  <si>
    <t>總計</t>
    <phoneticPr fontId="2" type="noConversion"/>
  </si>
  <si>
    <t>總計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</si>
</sst>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76" formatCode="[$-404]e&quot;年&quot;m&quot;月&quot;d&quot;日&quot;\ aaaa"/>
    <numFmt numFmtId="177" formatCode="h:mm:ss;@"/>
    <numFmt numFmtId="178" formatCode="00&quot;:&quot;00&quot;:&quot;00"/>
    <numFmt numFmtId="179" formatCode="_-* #,##0_-;\-* #,##0_-;_-* &quot;-&quot;??_-;_-@_-"/>
  </numFmts>
  <fonts count="4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EBE5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7E7FF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</cellStyleXfs>
  <cellXfs count="140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vertical="center" wrapText="1"/>
    </xf>
    <xf numFmtId="0" fontId="1" fillId="3" borderId="2" xfId="0" applyFont="1" applyFill="1" applyBorder="1">
      <alignment vertical="center"/>
    </xf>
    <xf numFmtId="0" fontId="1" fillId="4" borderId="0" xfId="0" applyFont="1" applyFill="1">
      <alignment vertical="center"/>
    </xf>
    <xf numFmtId="0" fontId="1" fillId="0" borderId="5" xfId="0" applyNumberFormat="1" applyFont="1" applyBorder="1" applyAlignment="1">
      <alignment vertical="center"/>
    </xf>
    <xf numFmtId="0" fontId="1" fillId="0" borderId="5" xfId="0" applyFont="1" applyBorder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>
      <alignment vertical="center"/>
    </xf>
    <xf numFmtId="176" fontId="1" fillId="0" borderId="8" xfId="0" applyNumberFormat="1" applyFont="1" applyBorder="1">
      <alignment vertical="center"/>
    </xf>
    <xf numFmtId="0" fontId="1" fillId="0" borderId="8" xfId="0" applyFont="1" applyBorder="1">
      <alignment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>
      <alignment vertical="center"/>
    </xf>
    <xf numFmtId="0" fontId="1" fillId="0" borderId="9" xfId="0" applyFont="1" applyBorder="1" applyAlignment="1">
      <alignment horizontal="left" vertical="center"/>
    </xf>
    <xf numFmtId="176" fontId="1" fillId="6" borderId="8" xfId="0" applyNumberFormat="1" applyFont="1" applyFill="1" applyBorder="1">
      <alignment vertical="center"/>
    </xf>
    <xf numFmtId="21" fontId="1" fillId="6" borderId="8" xfId="0" applyNumberFormat="1" applyFont="1" applyFill="1" applyBorder="1">
      <alignment vertical="center"/>
    </xf>
    <xf numFmtId="177" fontId="1" fillId="6" borderId="5" xfId="0" applyNumberFormat="1" applyFont="1" applyFill="1" applyBorder="1">
      <alignment vertical="center"/>
    </xf>
    <xf numFmtId="0" fontId="1" fillId="6" borderId="8" xfId="0" applyFont="1" applyFill="1" applyBorder="1">
      <alignment vertical="center"/>
    </xf>
    <xf numFmtId="176" fontId="1" fillId="5" borderId="8" xfId="0" applyNumberFormat="1" applyFont="1" applyFill="1" applyBorder="1">
      <alignment vertical="center"/>
    </xf>
    <xf numFmtId="0" fontId="1" fillId="0" borderId="10" xfId="0" applyFont="1" applyBorder="1">
      <alignment vertical="center"/>
    </xf>
    <xf numFmtId="0" fontId="1" fillId="0" borderId="13" xfId="0" applyFont="1" applyBorder="1">
      <alignment vertical="center"/>
    </xf>
    <xf numFmtId="0" fontId="1" fillId="0" borderId="0" xfId="0" applyFont="1" applyAlignment="1">
      <alignment horizontal="left" vertical="center" wrapText="1"/>
    </xf>
    <xf numFmtId="21" fontId="1" fillId="0" borderId="5" xfId="0" applyNumberFormat="1" applyFont="1" applyFill="1" applyBorder="1" applyAlignment="1">
      <alignment vertical="center"/>
    </xf>
    <xf numFmtId="0" fontId="1" fillId="0" borderId="8" xfId="0" applyFont="1" applyFill="1" applyBorder="1">
      <alignment vertical="center"/>
    </xf>
    <xf numFmtId="0" fontId="1" fillId="0" borderId="5" xfId="0" applyNumberFormat="1" applyFont="1" applyFill="1" applyBorder="1" applyAlignment="1">
      <alignment vertical="center"/>
    </xf>
    <xf numFmtId="177" fontId="1" fillId="0" borderId="5" xfId="0" applyNumberFormat="1" applyFont="1" applyFill="1" applyBorder="1">
      <alignment vertical="center"/>
    </xf>
    <xf numFmtId="21" fontId="1" fillId="0" borderId="8" xfId="0" applyNumberFormat="1" applyFont="1" applyFill="1" applyBorder="1" applyAlignment="1">
      <alignment vertical="center"/>
    </xf>
    <xf numFmtId="21" fontId="1" fillId="0" borderId="8" xfId="0" applyNumberFormat="1" applyFont="1" applyFill="1" applyBorder="1">
      <alignment vertical="center"/>
    </xf>
    <xf numFmtId="177" fontId="1" fillId="0" borderId="8" xfId="0" applyNumberFormat="1" applyFont="1" applyFill="1" applyBorder="1">
      <alignment vertical="center"/>
    </xf>
    <xf numFmtId="0" fontId="1" fillId="0" borderId="15" xfId="0" applyFont="1" applyBorder="1" applyAlignment="1">
      <alignment vertical="center" wrapText="1"/>
    </xf>
    <xf numFmtId="0" fontId="1" fillId="2" borderId="17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right" vertical="center" wrapText="1"/>
    </xf>
    <xf numFmtId="0" fontId="1" fillId="3" borderId="2" xfId="0" applyFont="1" applyFill="1" applyBorder="1" applyAlignment="1">
      <alignment horizontal="left" vertical="center" wrapText="1"/>
    </xf>
    <xf numFmtId="177" fontId="1" fillId="0" borderId="19" xfId="0" applyNumberFormat="1" applyFont="1" applyBorder="1">
      <alignment vertical="center"/>
    </xf>
    <xf numFmtId="21" fontId="1" fillId="0" borderId="5" xfId="0" applyNumberFormat="1" applyFont="1" applyBorder="1" applyAlignment="1">
      <alignment vertical="center"/>
    </xf>
    <xf numFmtId="0" fontId="1" fillId="0" borderId="8" xfId="0" applyFont="1" applyBorder="1" applyAlignment="1">
      <alignment horizontal="center" vertical="center" wrapText="1"/>
    </xf>
    <xf numFmtId="177" fontId="1" fillId="0" borderId="8" xfId="0" applyNumberFormat="1" applyFont="1" applyBorder="1">
      <alignment vertical="center"/>
    </xf>
    <xf numFmtId="0" fontId="1" fillId="0" borderId="8" xfId="0" applyFont="1" applyFill="1" applyBorder="1" applyAlignment="1">
      <alignment horizontal="right" vertical="center"/>
    </xf>
    <xf numFmtId="21" fontId="1" fillId="0" borderId="8" xfId="0" applyNumberFormat="1" applyFont="1" applyBorder="1">
      <alignment vertical="center"/>
    </xf>
    <xf numFmtId="46" fontId="1" fillId="0" borderId="8" xfId="0" applyNumberFormat="1" applyFont="1" applyBorder="1">
      <alignment vertical="center"/>
    </xf>
    <xf numFmtId="0" fontId="1" fillId="6" borderId="8" xfId="0" applyFont="1" applyFill="1" applyBorder="1" applyAlignment="1">
      <alignment horizontal="right" vertical="center"/>
    </xf>
    <xf numFmtId="0" fontId="1" fillId="0" borderId="8" xfId="0" applyFont="1" applyBorder="1" applyAlignment="1">
      <alignment horizontal="right" vertical="center"/>
    </xf>
    <xf numFmtId="176" fontId="1" fillId="0" borderId="8" xfId="0" applyNumberFormat="1" applyFont="1" applyFill="1" applyBorder="1">
      <alignment vertical="center"/>
    </xf>
    <xf numFmtId="0" fontId="1" fillId="0" borderId="1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0" xfId="0" applyFont="1" applyAlignment="1">
      <alignment vertical="center" wrapText="1"/>
    </xf>
    <xf numFmtId="0" fontId="1" fillId="0" borderId="8" xfId="0" applyFont="1" applyBorder="1" applyAlignment="1">
      <alignment vertical="center"/>
    </xf>
    <xf numFmtId="21" fontId="1" fillId="0" borderId="8" xfId="0" applyNumberFormat="1" applyFont="1" applyBorder="1" applyAlignment="1">
      <alignment vertical="center"/>
    </xf>
    <xf numFmtId="0" fontId="1" fillId="0" borderId="8" xfId="0" applyNumberFormat="1" applyFont="1" applyBorder="1" applyAlignment="1">
      <alignment vertical="center"/>
    </xf>
    <xf numFmtId="179" fontId="1" fillId="0" borderId="8" xfId="0" applyNumberFormat="1" applyFont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vertical="center" wrapText="1"/>
    </xf>
    <xf numFmtId="0" fontId="1" fillId="0" borderId="20" xfId="0" applyFont="1" applyFill="1" applyBorder="1" applyAlignment="1">
      <alignment horizontal="center" vertical="center"/>
    </xf>
    <xf numFmtId="176" fontId="1" fillId="0" borderId="4" xfId="0" applyNumberFormat="1" applyFont="1" applyFill="1" applyBorder="1">
      <alignment vertical="center"/>
    </xf>
    <xf numFmtId="176" fontId="1" fillId="0" borderId="7" xfId="0" applyNumberFormat="1" applyFont="1" applyBorder="1">
      <alignment vertical="center"/>
    </xf>
    <xf numFmtId="0" fontId="1" fillId="0" borderId="13" xfId="0" applyFont="1" applyBorder="1" applyAlignment="1">
      <alignment vertical="center" wrapText="1"/>
    </xf>
    <xf numFmtId="176" fontId="1" fillId="6" borderId="7" xfId="0" applyNumberFormat="1" applyFont="1" applyFill="1" applyBorder="1">
      <alignment vertical="center"/>
    </xf>
    <xf numFmtId="21" fontId="1" fillId="6" borderId="10" xfId="0" applyNumberFormat="1" applyFont="1" applyFill="1" applyBorder="1">
      <alignment vertical="center"/>
    </xf>
    <xf numFmtId="177" fontId="1" fillId="6" borderId="14" xfId="0" applyNumberFormat="1" applyFont="1" applyFill="1" applyBorder="1">
      <alignment vertical="center"/>
    </xf>
    <xf numFmtId="0" fontId="1" fillId="6" borderId="13" xfId="0" applyFont="1" applyFill="1" applyBorder="1" applyAlignment="1">
      <alignment vertical="center" wrapText="1"/>
    </xf>
    <xf numFmtId="176" fontId="1" fillId="8" borderId="7" xfId="0" applyNumberFormat="1" applyFont="1" applyFill="1" applyBorder="1">
      <alignment vertical="center"/>
    </xf>
    <xf numFmtId="0" fontId="1" fillId="8" borderId="8" xfId="0" applyFont="1" applyFill="1" applyBorder="1">
      <alignment vertical="center"/>
    </xf>
    <xf numFmtId="0" fontId="1" fillId="8" borderId="5" xfId="0" applyNumberFormat="1" applyFont="1" applyFill="1" applyBorder="1" applyAlignment="1">
      <alignment vertical="center"/>
    </xf>
    <xf numFmtId="0" fontId="1" fillId="8" borderId="5" xfId="0" applyFont="1" applyFill="1" applyBorder="1">
      <alignment vertical="center"/>
    </xf>
    <xf numFmtId="0" fontId="1" fillId="8" borderId="8" xfId="0" applyFont="1" applyFill="1" applyBorder="1" applyAlignment="1">
      <alignment horizontal="center" vertical="center"/>
    </xf>
    <xf numFmtId="21" fontId="1" fillId="8" borderId="8" xfId="0" applyNumberFormat="1" applyFont="1" applyFill="1" applyBorder="1">
      <alignment vertical="center"/>
    </xf>
    <xf numFmtId="176" fontId="1" fillId="8" borderId="4" xfId="0" applyNumberFormat="1" applyFont="1" applyFill="1" applyBorder="1">
      <alignment vertical="center"/>
    </xf>
    <xf numFmtId="176" fontId="1" fillId="0" borderId="7" xfId="0" applyNumberFormat="1" applyFont="1" applyFill="1" applyBorder="1">
      <alignment vertical="center"/>
    </xf>
    <xf numFmtId="0" fontId="1" fillId="8" borderId="9" xfId="0" applyFont="1" applyFill="1" applyBorder="1">
      <alignment vertical="center"/>
    </xf>
    <xf numFmtId="43" fontId="1" fillId="8" borderId="9" xfId="0" applyNumberFormat="1" applyFont="1" applyFill="1" applyBorder="1">
      <alignment vertical="center"/>
    </xf>
    <xf numFmtId="179" fontId="1" fillId="0" borderId="6" xfId="0" applyNumberFormat="1" applyFont="1" applyBorder="1">
      <alignment vertical="center"/>
    </xf>
    <xf numFmtId="0" fontId="1" fillId="6" borderId="21" xfId="0" applyFont="1" applyFill="1" applyBorder="1" applyAlignment="1">
      <alignment vertical="center" wrapText="1"/>
    </xf>
    <xf numFmtId="176" fontId="1" fillId="6" borderId="8" xfId="0" applyNumberFormat="1" applyFont="1" applyFill="1" applyBorder="1" applyAlignment="1">
      <alignment vertical="center" wrapText="1"/>
    </xf>
    <xf numFmtId="21" fontId="1" fillId="6" borderId="5" xfId="0" applyNumberFormat="1" applyFont="1" applyFill="1" applyBorder="1" applyAlignment="1">
      <alignment vertical="center"/>
    </xf>
    <xf numFmtId="0" fontId="1" fillId="3" borderId="2" xfId="0" applyFont="1" applyFill="1" applyBorder="1" applyAlignment="1">
      <alignment horizontal="right" vertical="center"/>
    </xf>
    <xf numFmtId="0" fontId="1" fillId="0" borderId="11" xfId="0" applyFont="1" applyBorder="1" applyAlignment="1">
      <alignment horizontal="right" vertical="center"/>
    </xf>
    <xf numFmtId="0" fontId="1" fillId="0" borderId="5" xfId="0" applyNumberFormat="1" applyFont="1" applyBorder="1" applyAlignment="1">
      <alignment horizontal="right" vertical="center"/>
    </xf>
    <xf numFmtId="0" fontId="1" fillId="0" borderId="8" xfId="0" applyNumberFormat="1" applyFont="1" applyBorder="1" applyAlignment="1">
      <alignment horizontal="right" vertical="center"/>
    </xf>
    <xf numFmtId="0" fontId="1" fillId="9" borderId="20" xfId="0" applyFont="1" applyFill="1" applyBorder="1" applyAlignment="1">
      <alignment horizontal="center" vertical="center"/>
    </xf>
    <xf numFmtId="0" fontId="1" fillId="9" borderId="7" xfId="0" applyFont="1" applyFill="1" applyBorder="1" applyAlignment="1">
      <alignment horizontal="left" vertical="center"/>
    </xf>
    <xf numFmtId="21" fontId="1" fillId="6" borderId="10" xfId="0" applyNumberFormat="1" applyFont="1" applyFill="1" applyBorder="1" applyAlignment="1">
      <alignment horizontal="center" vertical="center"/>
    </xf>
    <xf numFmtId="21" fontId="1" fillId="6" borderId="11" xfId="0" applyNumberFormat="1" applyFont="1" applyFill="1" applyBorder="1" applyAlignment="1">
      <alignment horizontal="center" vertical="center"/>
    </xf>
    <xf numFmtId="179" fontId="1" fillId="3" borderId="2" xfId="1" applyNumberFormat="1" applyFont="1" applyFill="1" applyBorder="1" applyAlignment="1">
      <alignment vertical="center" wrapText="1"/>
    </xf>
    <xf numFmtId="0" fontId="1" fillId="6" borderId="5" xfId="0" applyNumberFormat="1" applyFont="1" applyFill="1" applyBorder="1" applyAlignment="1">
      <alignment vertical="center"/>
    </xf>
    <xf numFmtId="179" fontId="1" fillId="6" borderId="5" xfId="1" applyNumberFormat="1" applyFont="1" applyFill="1" applyBorder="1" applyAlignment="1">
      <alignment vertical="center"/>
    </xf>
    <xf numFmtId="0" fontId="1" fillId="10" borderId="5" xfId="0" applyNumberFormat="1" applyFont="1" applyFill="1" applyBorder="1" applyAlignment="1">
      <alignment vertical="center"/>
    </xf>
    <xf numFmtId="0" fontId="0" fillId="0" borderId="0" xfId="0" applyFont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right" vertical="center"/>
    </xf>
    <xf numFmtId="0" fontId="1" fillId="0" borderId="8" xfId="0" applyFont="1" applyBorder="1" applyAlignment="1">
      <alignment horizontal="right" vertical="center" wrapText="1"/>
    </xf>
    <xf numFmtId="0" fontId="1" fillId="11" borderId="5" xfId="0" applyNumberFormat="1" applyFont="1" applyFill="1" applyBorder="1" applyAlignment="1">
      <alignment vertical="center"/>
    </xf>
    <xf numFmtId="0" fontId="0" fillId="7" borderId="22" xfId="0" applyFont="1" applyFill="1" applyBorder="1" applyAlignment="1">
      <alignment horizontal="right" vertical="center"/>
    </xf>
    <xf numFmtId="0" fontId="0" fillId="0" borderId="16" xfId="0" applyFont="1" applyBorder="1" applyAlignment="1">
      <alignment horizontal="right" vertical="center"/>
    </xf>
    <xf numFmtId="0" fontId="1" fillId="9" borderId="23" xfId="0" applyFont="1" applyFill="1" applyBorder="1" applyAlignment="1">
      <alignment vertical="center" wrapText="1"/>
    </xf>
    <xf numFmtId="21" fontId="1" fillId="0" borderId="14" xfId="0" applyNumberFormat="1" applyFont="1" applyFill="1" applyBorder="1" applyAlignment="1">
      <alignment vertical="center"/>
    </xf>
    <xf numFmtId="0" fontId="1" fillId="0" borderId="9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179" fontId="1" fillId="0" borderId="5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 wrapText="1"/>
    </xf>
    <xf numFmtId="0" fontId="1" fillId="3" borderId="3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/>
    </xf>
    <xf numFmtId="176" fontId="1" fillId="5" borderId="5" xfId="0" applyNumberFormat="1" applyFont="1" applyFill="1" applyBorder="1">
      <alignment vertical="center"/>
    </xf>
    <xf numFmtId="178" fontId="1" fillId="0" borderId="5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0" fontId="1" fillId="0" borderId="5" xfId="0" applyFont="1" applyFill="1" applyBorder="1" applyAlignment="1">
      <alignment horizontal="right" vertical="center"/>
    </xf>
    <xf numFmtId="0" fontId="1" fillId="0" borderId="5" xfId="0" applyFont="1" applyBorder="1" applyAlignment="1">
      <alignment horizontal="right" vertical="center"/>
    </xf>
    <xf numFmtId="0" fontId="1" fillId="0" borderId="24" xfId="0" applyFont="1" applyBorder="1" applyAlignment="1">
      <alignment horizontal="left" vertical="center"/>
    </xf>
    <xf numFmtId="0" fontId="1" fillId="0" borderId="12" xfId="0" applyFont="1" applyBorder="1" applyAlignment="1">
      <alignment horizontal="left" vertical="center"/>
    </xf>
    <xf numFmtId="0" fontId="0" fillId="0" borderId="25" xfId="0" applyFont="1" applyBorder="1" applyAlignment="1">
      <alignment horizontal="left" vertical="center"/>
    </xf>
    <xf numFmtId="0" fontId="1" fillId="7" borderId="26" xfId="0" applyFont="1" applyFill="1" applyBorder="1">
      <alignment vertical="center"/>
    </xf>
    <xf numFmtId="0" fontId="0" fillId="7" borderId="22" xfId="0" applyFont="1" applyFill="1" applyBorder="1">
      <alignment vertical="center"/>
    </xf>
    <xf numFmtId="0" fontId="1" fillId="7" borderId="22" xfId="0" applyNumberFormat="1" applyFont="1" applyFill="1" applyBorder="1" applyAlignment="1">
      <alignment horizontal="right" vertical="center"/>
    </xf>
    <xf numFmtId="0" fontId="0" fillId="0" borderId="27" xfId="0" applyFont="1" applyBorder="1">
      <alignment vertical="center"/>
    </xf>
    <xf numFmtId="0" fontId="0" fillId="0" borderId="28" xfId="0" applyFont="1" applyBorder="1">
      <alignment vertical="center"/>
    </xf>
    <xf numFmtId="0" fontId="0" fillId="0" borderId="28" xfId="0" applyFont="1" applyBorder="1" applyAlignment="1">
      <alignment horizontal="right" vertical="center"/>
    </xf>
    <xf numFmtId="0" fontId="0" fillId="0" borderId="29" xfId="0" applyFont="1" applyBorder="1">
      <alignment vertical="center"/>
    </xf>
    <xf numFmtId="0" fontId="0" fillId="0" borderId="16" xfId="0" applyFont="1" applyBorder="1">
      <alignment vertical="center"/>
    </xf>
    <xf numFmtId="0" fontId="0" fillId="0" borderId="0" xfId="0" applyFont="1" applyBorder="1" applyAlignment="1">
      <alignment horizontal="right" vertical="center"/>
    </xf>
    <xf numFmtId="21" fontId="1" fillId="9" borderId="23" xfId="0" applyNumberFormat="1" applyFont="1" applyFill="1" applyBorder="1">
      <alignment vertical="center"/>
    </xf>
    <xf numFmtId="177" fontId="1" fillId="9" borderId="23" xfId="0" applyNumberFormat="1" applyFont="1" applyFill="1" applyBorder="1">
      <alignment vertical="center"/>
    </xf>
    <xf numFmtId="0" fontId="1" fillId="9" borderId="23" xfId="0" applyFont="1" applyFill="1" applyBorder="1">
      <alignment vertical="center"/>
    </xf>
    <xf numFmtId="176" fontId="1" fillId="11" borderId="30" xfId="0" applyNumberFormat="1" applyFont="1" applyFill="1" applyBorder="1" applyAlignment="1">
      <alignment vertical="center" wrapText="1"/>
    </xf>
    <xf numFmtId="0" fontId="1" fillId="0" borderId="31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178" fontId="1" fillId="0" borderId="10" xfId="0" applyNumberFormat="1" applyFont="1" applyBorder="1" applyAlignment="1">
      <alignment horizontal="center" vertical="center"/>
    </xf>
    <xf numFmtId="178" fontId="1" fillId="0" borderId="11" xfId="0" applyNumberFormat="1" applyFont="1" applyBorder="1" applyAlignment="1">
      <alignment horizontal="center" vertical="center"/>
    </xf>
    <xf numFmtId="21" fontId="1" fillId="0" borderId="10" xfId="0" applyNumberFormat="1" applyFont="1" applyFill="1" applyBorder="1" applyAlignment="1">
      <alignment horizontal="center" vertical="center"/>
    </xf>
    <xf numFmtId="21" fontId="1" fillId="0" borderId="11" xfId="0" applyNumberFormat="1" applyFont="1" applyFill="1" applyBorder="1" applyAlignment="1">
      <alignment horizontal="center" vertical="center"/>
    </xf>
    <xf numFmtId="21" fontId="1" fillId="0" borderId="10" xfId="0" applyNumberFormat="1" applyFont="1" applyBorder="1" applyAlignment="1">
      <alignment horizontal="center" vertical="center"/>
    </xf>
    <xf numFmtId="21" fontId="1" fillId="0" borderId="11" xfId="0" applyNumberFormat="1" applyFont="1" applyBorder="1" applyAlignment="1">
      <alignment horizontal="center" vertical="center"/>
    </xf>
    <xf numFmtId="0" fontId="1" fillId="0" borderId="15" xfId="0" applyFont="1" applyBorder="1" applyAlignment="1">
      <alignment horizontal="left" vertical="center" wrapText="1"/>
    </xf>
    <xf numFmtId="21" fontId="1" fillId="8" borderId="10" xfId="0" applyNumberFormat="1" applyFont="1" applyFill="1" applyBorder="1" applyAlignment="1">
      <alignment horizontal="center" vertical="center"/>
    </xf>
    <xf numFmtId="21" fontId="1" fillId="8" borderId="11" xfId="0" applyNumberFormat="1" applyFont="1" applyFill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EBE5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386"/>
  <sheetViews>
    <sheetView tabSelected="1" topLeftCell="B1" zoomScale="85" zoomScaleNormal="85" workbookViewId="0">
      <pane ySplit="3" topLeftCell="A347" activePane="bottomLeft" state="frozen"/>
      <selection pane="bottomLeft" activeCell="W395" sqref="W395"/>
    </sheetView>
  </sheetViews>
  <sheetFormatPr defaultRowHeight="16.2" x14ac:dyDescent="0.3"/>
  <cols>
    <col min="1" max="1" width="12.88671875" style="92" customWidth="1"/>
    <col min="2" max="2" width="7.6640625" style="91" customWidth="1"/>
    <col min="3" max="3" width="25.77734375" style="92" bestFit="1" customWidth="1"/>
    <col min="4" max="4" width="12.44140625" style="92" customWidth="1"/>
    <col min="5" max="5" width="13.21875" style="92" bestFit="1" customWidth="1"/>
    <col min="6" max="6" width="10.44140625" style="92" customWidth="1"/>
    <col min="7" max="7" width="10.88671875" style="92" customWidth="1"/>
    <col min="8" max="8" width="10.44140625" style="92" customWidth="1"/>
    <col min="9" max="9" width="10.77734375" style="92" customWidth="1"/>
    <col min="10" max="11" width="8.88671875" style="92"/>
    <col min="12" max="15" width="9" style="93"/>
    <col min="16" max="16" width="12.77734375" style="93" customWidth="1"/>
    <col min="17" max="22" width="8.88671875" style="92"/>
    <col min="23" max="23" width="11.44140625" style="93" customWidth="1"/>
    <col min="24" max="16384" width="8.88671875" style="92"/>
  </cols>
  <sheetData>
    <row r="1" spans="1:23" x14ac:dyDescent="0.3">
      <c r="A1" s="1" t="s">
        <v>6</v>
      </c>
    </row>
    <row r="2" spans="1:23" ht="16.8" thickBot="1" x14ac:dyDescent="0.35">
      <c r="A2" s="8" t="s">
        <v>106</v>
      </c>
    </row>
    <row r="3" spans="1:23" ht="97.8" thickBot="1" x14ac:dyDescent="0.35">
      <c r="B3" s="48" t="s">
        <v>27</v>
      </c>
      <c r="C3" s="34" t="s">
        <v>48</v>
      </c>
      <c r="D3" s="3" t="s">
        <v>28</v>
      </c>
      <c r="E3" s="3" t="s">
        <v>29</v>
      </c>
      <c r="F3" s="35" t="s">
        <v>49</v>
      </c>
      <c r="G3" s="36" t="s">
        <v>30</v>
      </c>
      <c r="H3" s="5" t="s">
        <v>124</v>
      </c>
      <c r="I3" s="6" t="s">
        <v>50</v>
      </c>
      <c r="J3" s="6" t="s">
        <v>43</v>
      </c>
      <c r="K3" s="6" t="s">
        <v>125</v>
      </c>
      <c r="L3" s="36" t="s">
        <v>126</v>
      </c>
      <c r="M3" s="79" t="s">
        <v>33</v>
      </c>
      <c r="N3" s="6" t="s">
        <v>127</v>
      </c>
      <c r="O3" s="6" t="s">
        <v>128</v>
      </c>
      <c r="P3" s="87" t="s">
        <v>119</v>
      </c>
      <c r="Q3" s="5" t="s">
        <v>25</v>
      </c>
      <c r="R3" s="37" t="s">
        <v>26</v>
      </c>
      <c r="S3" s="5" t="s">
        <v>34</v>
      </c>
      <c r="T3" s="37" t="s">
        <v>51</v>
      </c>
      <c r="U3" s="5" t="s">
        <v>52</v>
      </c>
      <c r="V3" s="37" t="s">
        <v>96</v>
      </c>
      <c r="W3" s="104" t="s">
        <v>35</v>
      </c>
    </row>
    <row r="4" spans="1:23" ht="16.8" thickBot="1" x14ac:dyDescent="0.35">
      <c r="A4" s="8" t="s">
        <v>21</v>
      </c>
      <c r="B4" s="106">
        <v>1</v>
      </c>
      <c r="C4" s="107">
        <v>42005</v>
      </c>
      <c r="D4" s="108" t="s">
        <v>36</v>
      </c>
      <c r="E4" s="109">
        <v>0.73392361111111104</v>
      </c>
      <c r="F4" s="39"/>
      <c r="G4" s="110">
        <v>6.5</v>
      </c>
      <c r="H4" s="10">
        <f>IF(G4&gt;=9,1.5,0.5)</f>
        <v>0.5</v>
      </c>
      <c r="I4" s="10">
        <f t="shared" ref="I4:I38" si="0">IF((G4="？"),"?",(G4-H4))</f>
        <v>6</v>
      </c>
      <c r="J4" s="10">
        <f>IF(I4-8&lt;0,0,(I4-8))</f>
        <v>0</v>
      </c>
      <c r="K4" s="9">
        <f>IF(2&lt;J4,2,J4)</f>
        <v>0</v>
      </c>
      <c r="L4" s="111">
        <f>J4-K4</f>
        <v>0</v>
      </c>
      <c r="M4" s="81">
        <f>IF(K4="?",0,ROUND(104*4/3*K4+104*5/3*L4,0))</f>
        <v>0</v>
      </c>
      <c r="N4" s="81"/>
      <c r="O4" s="81"/>
      <c r="P4" s="81"/>
      <c r="Q4" s="9"/>
      <c r="R4" s="9"/>
      <c r="S4" s="105"/>
      <c r="T4" s="105"/>
      <c r="U4" s="105"/>
      <c r="V4" s="102"/>
      <c r="W4" s="103" t="s">
        <v>91</v>
      </c>
    </row>
    <row r="5" spans="1:23" ht="48.6" x14ac:dyDescent="0.3">
      <c r="A5" s="50" t="s">
        <v>67</v>
      </c>
      <c r="B5" s="49">
        <v>2</v>
      </c>
      <c r="C5" s="22">
        <v>42006</v>
      </c>
      <c r="D5" s="38">
        <v>0.42018518518518522</v>
      </c>
      <c r="E5" s="38">
        <v>0.93755787037037042</v>
      </c>
      <c r="F5" s="39">
        <f t="shared" ref="F5" si="1">IF(OR(E5="無打卡資料",D5="無打卡資料"),"?",(E5-D5))</f>
        <v>0.5173726851851852</v>
      </c>
      <c r="G5" s="42">
        <v>12.5</v>
      </c>
      <c r="H5" s="14">
        <f t="shared" ref="H5:H38" si="2">IF(G5&gt;=9,1.5,0.5)</f>
        <v>1.5</v>
      </c>
      <c r="I5" s="14">
        <f t="shared" si="0"/>
        <v>11</v>
      </c>
      <c r="J5" s="10">
        <f t="shared" ref="J5:J38" si="3">IF(I5-8&lt;0,0,(I5-8))</f>
        <v>3</v>
      </c>
      <c r="K5" s="9">
        <f t="shared" ref="K5:K38" si="4">IF(2&lt;J5,2,J5)</f>
        <v>2</v>
      </c>
      <c r="L5" s="46">
        <f t="shared" ref="L5:L38" si="5">J5-K5</f>
        <v>1</v>
      </c>
      <c r="M5" s="81">
        <f>IF(K5="?",0,ROUND(104*4/3*K5+104*5/3*L5,0))</f>
        <v>451</v>
      </c>
      <c r="N5" s="81"/>
      <c r="O5" s="81"/>
      <c r="P5" s="81"/>
      <c r="Q5" s="9"/>
      <c r="R5" s="9"/>
      <c r="S5" s="40"/>
      <c r="T5" s="40"/>
      <c r="U5" s="40"/>
      <c r="V5" s="54"/>
      <c r="W5" s="94" t="s">
        <v>92</v>
      </c>
    </row>
    <row r="6" spans="1:23" x14ac:dyDescent="0.3">
      <c r="A6" s="33" t="s">
        <v>64</v>
      </c>
      <c r="B6" s="49">
        <v>3</v>
      </c>
      <c r="C6" s="13">
        <v>42007</v>
      </c>
      <c r="D6" s="131" t="s">
        <v>12</v>
      </c>
      <c r="E6" s="132"/>
      <c r="F6" s="39"/>
      <c r="G6" s="42"/>
      <c r="H6" s="14"/>
      <c r="I6" s="14"/>
      <c r="J6" s="10"/>
      <c r="K6" s="9"/>
      <c r="L6" s="46"/>
      <c r="M6" s="81">
        <f t="shared" ref="M6:M10" si="6">IF(K6="?",0,ROUND(104*4/3*K6+104*5/3*L6,0))</f>
        <v>0</v>
      </c>
      <c r="N6" s="81"/>
      <c r="O6" s="81"/>
      <c r="P6" s="81"/>
      <c r="Q6" s="9"/>
      <c r="R6" s="9"/>
      <c r="S6" s="40"/>
      <c r="T6" s="40"/>
      <c r="U6" s="40"/>
      <c r="V6" s="15"/>
      <c r="W6" s="46"/>
    </row>
    <row r="7" spans="1:23" x14ac:dyDescent="0.3">
      <c r="A7" s="1" t="s">
        <v>46</v>
      </c>
      <c r="B7" s="49">
        <v>4</v>
      </c>
      <c r="C7" s="13">
        <v>42008</v>
      </c>
      <c r="D7" s="41">
        <v>0.54166666666666663</v>
      </c>
      <c r="E7" s="41">
        <v>0.91681712962962969</v>
      </c>
      <c r="F7" s="39">
        <f t="shared" ref="F7:F37" si="7">IF(OR(E7="無打卡資料",E7="必休",E7="休",D7="無打卡資料",D7="必休",D7="休"),"?",(E7-D7))</f>
        <v>0.37515046296296306</v>
      </c>
      <c r="G7" s="42">
        <v>9</v>
      </c>
      <c r="H7" s="14">
        <f t="shared" si="2"/>
        <v>1.5</v>
      </c>
      <c r="I7" s="14">
        <f t="shared" si="0"/>
        <v>7.5</v>
      </c>
      <c r="J7" s="10">
        <f t="shared" si="3"/>
        <v>0</v>
      </c>
      <c r="K7" s="9">
        <f t="shared" si="4"/>
        <v>0</v>
      </c>
      <c r="L7" s="46">
        <f t="shared" si="5"/>
        <v>0</v>
      </c>
      <c r="M7" s="81">
        <f t="shared" si="6"/>
        <v>0</v>
      </c>
      <c r="N7" s="81"/>
      <c r="O7" s="81"/>
      <c r="P7" s="81"/>
      <c r="Q7" s="9"/>
      <c r="R7" s="9"/>
      <c r="S7" s="40"/>
      <c r="T7" s="40"/>
      <c r="U7" s="40"/>
      <c r="V7" s="15"/>
      <c r="W7" s="46"/>
    </row>
    <row r="8" spans="1:23" x14ac:dyDescent="0.3">
      <c r="A8" s="1" t="s">
        <v>65</v>
      </c>
      <c r="B8" s="49">
        <v>5</v>
      </c>
      <c r="C8" s="13">
        <v>42009</v>
      </c>
      <c r="D8" s="133" t="s">
        <v>8</v>
      </c>
      <c r="E8" s="134"/>
      <c r="F8" s="39"/>
      <c r="G8" s="42"/>
      <c r="H8" s="14"/>
      <c r="I8" s="14"/>
      <c r="J8" s="10"/>
      <c r="K8" s="9"/>
      <c r="L8" s="46"/>
      <c r="M8" s="81">
        <f t="shared" si="6"/>
        <v>0</v>
      </c>
      <c r="N8" s="81"/>
      <c r="O8" s="81"/>
      <c r="P8" s="81"/>
      <c r="Q8" s="9"/>
      <c r="R8" s="9"/>
      <c r="S8" s="40"/>
      <c r="T8" s="40"/>
      <c r="U8" s="40"/>
      <c r="V8" s="15"/>
      <c r="W8" s="46"/>
    </row>
    <row r="9" spans="1:23" x14ac:dyDescent="0.3">
      <c r="A9" s="1"/>
      <c r="B9" s="49">
        <v>6</v>
      </c>
      <c r="C9" s="13">
        <v>42010</v>
      </c>
      <c r="D9" s="41">
        <v>0.41574074074074074</v>
      </c>
      <c r="E9" s="41">
        <v>0.91685185185185192</v>
      </c>
      <c r="F9" s="39">
        <f t="shared" si="7"/>
        <v>0.50111111111111117</v>
      </c>
      <c r="G9" s="42">
        <v>12</v>
      </c>
      <c r="H9" s="14">
        <f t="shared" si="2"/>
        <v>1.5</v>
      </c>
      <c r="I9" s="14">
        <f t="shared" si="0"/>
        <v>10.5</v>
      </c>
      <c r="J9" s="10">
        <f t="shared" si="3"/>
        <v>2.5</v>
      </c>
      <c r="K9" s="9">
        <f t="shared" si="4"/>
        <v>2</v>
      </c>
      <c r="L9" s="46">
        <f t="shared" si="5"/>
        <v>0.5</v>
      </c>
      <c r="M9" s="81">
        <f t="shared" si="6"/>
        <v>364</v>
      </c>
      <c r="N9" s="81"/>
      <c r="O9" s="81"/>
      <c r="P9" s="81"/>
      <c r="Q9" s="9"/>
      <c r="R9" s="9"/>
      <c r="S9" s="40"/>
      <c r="T9" s="40"/>
      <c r="U9" s="40"/>
      <c r="V9" s="15"/>
      <c r="W9" s="46"/>
    </row>
    <row r="10" spans="1:23" x14ac:dyDescent="0.3">
      <c r="B10" s="49">
        <v>7</v>
      </c>
      <c r="C10" s="13">
        <v>42011</v>
      </c>
      <c r="D10" s="41">
        <v>0.44305555555555554</v>
      </c>
      <c r="E10" s="41" t="s">
        <v>17</v>
      </c>
      <c r="F10" s="39"/>
      <c r="G10" s="42">
        <v>1.5</v>
      </c>
      <c r="H10" s="14">
        <v>0</v>
      </c>
      <c r="I10" s="14">
        <f t="shared" si="0"/>
        <v>1.5</v>
      </c>
      <c r="J10" s="10">
        <f t="shared" si="3"/>
        <v>0</v>
      </c>
      <c r="K10" s="9">
        <f t="shared" si="4"/>
        <v>0</v>
      </c>
      <c r="L10" s="46">
        <f t="shared" si="5"/>
        <v>0</v>
      </c>
      <c r="M10" s="81">
        <f t="shared" si="6"/>
        <v>0</v>
      </c>
      <c r="N10" s="81"/>
      <c r="O10" s="81"/>
      <c r="P10" s="81"/>
      <c r="Q10" s="9"/>
      <c r="R10" s="9"/>
      <c r="S10" s="40"/>
      <c r="T10" s="40"/>
      <c r="U10" s="40"/>
      <c r="V10" s="15"/>
      <c r="W10" s="46"/>
    </row>
    <row r="11" spans="1:23" x14ac:dyDescent="0.3">
      <c r="B11" s="49"/>
      <c r="C11" s="18" t="s">
        <v>39</v>
      </c>
      <c r="D11" s="85"/>
      <c r="E11" s="86"/>
      <c r="F11" s="78"/>
      <c r="G11" s="45">
        <f>SUM(G4:G10)</f>
        <v>41.5</v>
      </c>
      <c r="H11" s="45">
        <f t="shared" ref="H11:M11" si="8">SUM(H4:H10)</f>
        <v>5</v>
      </c>
      <c r="I11" s="45">
        <f t="shared" si="8"/>
        <v>36.5</v>
      </c>
      <c r="J11" s="45">
        <f t="shared" si="8"/>
        <v>5.5</v>
      </c>
      <c r="K11" s="45">
        <f t="shared" si="8"/>
        <v>4</v>
      </c>
      <c r="L11" s="45">
        <f t="shared" si="8"/>
        <v>1.5</v>
      </c>
      <c r="M11" s="45">
        <f t="shared" si="8"/>
        <v>815</v>
      </c>
      <c r="N11" s="45"/>
      <c r="O11" s="45"/>
      <c r="P11" s="45"/>
      <c r="Q11" s="45">
        <f>SUM(Q4:Q10)</f>
        <v>0</v>
      </c>
      <c r="R11" s="45">
        <f t="shared" ref="R11" si="9">SUM(R4:R10)</f>
        <v>0</v>
      </c>
      <c r="S11" s="45">
        <f t="shared" ref="S11" si="10">SUM(S4:S10)</f>
        <v>0</v>
      </c>
      <c r="T11" s="45">
        <f t="shared" ref="T11" si="11">SUM(T4:T10)</f>
        <v>0</v>
      </c>
      <c r="U11" s="45">
        <f t="shared" ref="U11" si="12">SUM(U4:U10)</f>
        <v>0</v>
      </c>
      <c r="V11" s="45">
        <f t="shared" ref="V11" si="13">SUM(V4:V10)</f>
        <v>0</v>
      </c>
      <c r="W11" s="45" t="s">
        <v>115</v>
      </c>
    </row>
    <row r="12" spans="1:23" x14ac:dyDescent="0.3">
      <c r="B12" s="49"/>
      <c r="C12" s="18" t="s">
        <v>112</v>
      </c>
      <c r="D12" s="85"/>
      <c r="E12" s="86"/>
      <c r="F12" s="78"/>
      <c r="G12" s="45">
        <f>G11</f>
        <v>41.5</v>
      </c>
      <c r="H12" s="45">
        <f t="shared" ref="H12:V12" si="14">H11</f>
        <v>5</v>
      </c>
      <c r="I12" s="45">
        <f t="shared" si="14"/>
        <v>36.5</v>
      </c>
      <c r="J12" s="45">
        <f t="shared" si="14"/>
        <v>5.5</v>
      </c>
      <c r="K12" s="45">
        <f t="shared" si="14"/>
        <v>4</v>
      </c>
      <c r="L12" s="45">
        <f t="shared" si="14"/>
        <v>1.5</v>
      </c>
      <c r="M12" s="45">
        <f t="shared" si="14"/>
        <v>815</v>
      </c>
      <c r="N12" s="45"/>
      <c r="O12" s="45"/>
      <c r="P12" s="45"/>
      <c r="Q12" s="45">
        <f t="shared" si="14"/>
        <v>0</v>
      </c>
      <c r="R12" s="45">
        <f t="shared" si="14"/>
        <v>0</v>
      </c>
      <c r="S12" s="45">
        <f t="shared" si="14"/>
        <v>0</v>
      </c>
      <c r="T12" s="45">
        <f t="shared" si="14"/>
        <v>0</v>
      </c>
      <c r="U12" s="45">
        <f t="shared" si="14"/>
        <v>0</v>
      </c>
      <c r="V12" s="45">
        <f t="shared" si="14"/>
        <v>0</v>
      </c>
      <c r="W12" s="45"/>
    </row>
    <row r="13" spans="1:23" x14ac:dyDescent="0.3">
      <c r="B13" s="49">
        <v>8</v>
      </c>
      <c r="C13" s="13">
        <v>42012</v>
      </c>
      <c r="D13" s="133" t="s">
        <v>8</v>
      </c>
      <c r="E13" s="134"/>
      <c r="F13" s="39"/>
      <c r="G13" s="42"/>
      <c r="H13" s="14"/>
      <c r="I13" s="14"/>
      <c r="J13" s="10"/>
      <c r="K13" s="9"/>
      <c r="L13" s="46"/>
      <c r="M13" s="81">
        <f>IF(K13="?",0,ROUND(104*4/3*K13+104*5/3*L13,0))</f>
        <v>0</v>
      </c>
      <c r="N13" s="81"/>
      <c r="O13" s="81"/>
      <c r="P13" s="81"/>
      <c r="Q13" s="9"/>
      <c r="R13" s="9"/>
      <c r="S13" s="40"/>
      <c r="T13" s="40"/>
      <c r="U13" s="40"/>
      <c r="V13" s="15"/>
      <c r="W13" s="46"/>
    </row>
    <row r="14" spans="1:23" x14ac:dyDescent="0.3">
      <c r="B14" s="49">
        <v>9</v>
      </c>
      <c r="C14" s="13">
        <v>42013</v>
      </c>
      <c r="D14" s="41">
        <v>0.62541666666666662</v>
      </c>
      <c r="E14" s="41">
        <v>0.93809027777777787</v>
      </c>
      <c r="F14" s="39">
        <f t="shared" si="7"/>
        <v>0.31267361111111125</v>
      </c>
      <c r="G14" s="42">
        <v>7.5</v>
      </c>
      <c r="H14" s="14">
        <f t="shared" si="2"/>
        <v>0.5</v>
      </c>
      <c r="I14" s="14">
        <f t="shared" si="0"/>
        <v>7</v>
      </c>
      <c r="J14" s="10">
        <f t="shared" si="3"/>
        <v>0</v>
      </c>
      <c r="K14" s="9">
        <f t="shared" si="4"/>
        <v>0</v>
      </c>
      <c r="L14" s="46">
        <f t="shared" si="5"/>
        <v>0</v>
      </c>
      <c r="M14" s="81">
        <f t="shared" ref="M14:M38" si="15">IF(K14="?",0,ROUND(104*4/3*K14+104*5/3*L14,0))</f>
        <v>0</v>
      </c>
      <c r="N14" s="81"/>
      <c r="O14" s="81"/>
      <c r="P14" s="81"/>
      <c r="Q14" s="9"/>
      <c r="R14" s="9"/>
      <c r="S14" s="40"/>
      <c r="T14" s="40"/>
      <c r="U14" s="40"/>
      <c r="V14" s="15"/>
      <c r="W14" s="46"/>
    </row>
    <row r="15" spans="1:23" x14ac:dyDescent="0.3">
      <c r="A15" s="1"/>
      <c r="B15" s="49">
        <v>10</v>
      </c>
      <c r="C15" s="13">
        <v>42014</v>
      </c>
      <c r="D15" s="41">
        <v>0.46167824074074071</v>
      </c>
      <c r="E15" s="41">
        <v>0.83474537037037033</v>
      </c>
      <c r="F15" s="39">
        <f t="shared" si="7"/>
        <v>0.37306712962962962</v>
      </c>
      <c r="G15" s="42">
        <v>9</v>
      </c>
      <c r="H15" s="14">
        <f t="shared" si="2"/>
        <v>1.5</v>
      </c>
      <c r="I15" s="14">
        <f t="shared" si="0"/>
        <v>7.5</v>
      </c>
      <c r="J15" s="10">
        <f t="shared" si="3"/>
        <v>0</v>
      </c>
      <c r="K15" s="9">
        <f t="shared" si="4"/>
        <v>0</v>
      </c>
      <c r="L15" s="46">
        <f t="shared" si="5"/>
        <v>0</v>
      </c>
      <c r="M15" s="81">
        <f t="shared" si="15"/>
        <v>0</v>
      </c>
      <c r="N15" s="81"/>
      <c r="O15" s="81"/>
      <c r="P15" s="81"/>
      <c r="Q15" s="9"/>
      <c r="R15" s="9"/>
      <c r="S15" s="40"/>
      <c r="T15" s="40"/>
      <c r="U15" s="40"/>
      <c r="V15" s="15"/>
      <c r="W15" s="46"/>
    </row>
    <row r="16" spans="1:23" x14ac:dyDescent="0.3">
      <c r="A16" s="1"/>
      <c r="B16" s="49">
        <v>11</v>
      </c>
      <c r="C16" s="13">
        <v>42015</v>
      </c>
      <c r="D16" s="41">
        <v>0.54181712962962958</v>
      </c>
      <c r="E16" s="41">
        <v>0.91695601851851849</v>
      </c>
      <c r="F16" s="39">
        <f t="shared" si="7"/>
        <v>0.37513888888888891</v>
      </c>
      <c r="G16" s="42">
        <v>9</v>
      </c>
      <c r="H16" s="14">
        <f t="shared" si="2"/>
        <v>1.5</v>
      </c>
      <c r="I16" s="14">
        <f t="shared" si="0"/>
        <v>7.5</v>
      </c>
      <c r="J16" s="10">
        <f t="shared" si="3"/>
        <v>0</v>
      </c>
      <c r="K16" s="9">
        <f t="shared" si="4"/>
        <v>0</v>
      </c>
      <c r="L16" s="46">
        <f t="shared" si="5"/>
        <v>0</v>
      </c>
      <c r="M16" s="81">
        <f t="shared" si="15"/>
        <v>0</v>
      </c>
      <c r="N16" s="81"/>
      <c r="O16" s="81"/>
      <c r="P16" s="81"/>
      <c r="Q16" s="9"/>
      <c r="R16" s="9"/>
      <c r="S16" s="40"/>
      <c r="T16" s="40"/>
      <c r="U16" s="40"/>
      <c r="V16" s="15"/>
      <c r="W16" s="46"/>
    </row>
    <row r="17" spans="1:23" x14ac:dyDescent="0.3">
      <c r="A17" s="1"/>
      <c r="B17" s="49">
        <v>12</v>
      </c>
      <c r="C17" s="13">
        <v>42016</v>
      </c>
      <c r="D17" s="133" t="s">
        <v>8</v>
      </c>
      <c r="E17" s="134"/>
      <c r="F17" s="39"/>
      <c r="G17" s="42"/>
      <c r="H17" s="14"/>
      <c r="I17" s="14"/>
      <c r="J17" s="10"/>
      <c r="K17" s="9"/>
      <c r="L17" s="46"/>
      <c r="M17" s="81">
        <f t="shared" si="15"/>
        <v>0</v>
      </c>
      <c r="N17" s="81"/>
      <c r="O17" s="81"/>
      <c r="P17" s="81"/>
      <c r="Q17" s="9"/>
      <c r="R17" s="9"/>
      <c r="S17" s="40"/>
      <c r="T17" s="40"/>
      <c r="U17" s="40"/>
      <c r="V17" s="15"/>
      <c r="W17" s="46"/>
    </row>
    <row r="18" spans="1:23" x14ac:dyDescent="0.3">
      <c r="A18" s="1"/>
      <c r="B18" s="49">
        <v>13</v>
      </c>
      <c r="C18" s="13">
        <v>42017</v>
      </c>
      <c r="D18" s="41">
        <v>0.6248379629629629</v>
      </c>
      <c r="E18" s="41">
        <v>0.91799768518518521</v>
      </c>
      <c r="F18" s="39">
        <f t="shared" si="7"/>
        <v>0.29315972222222231</v>
      </c>
      <c r="G18" s="42">
        <v>7</v>
      </c>
      <c r="H18" s="14">
        <f t="shared" si="2"/>
        <v>0.5</v>
      </c>
      <c r="I18" s="14">
        <f t="shared" si="0"/>
        <v>6.5</v>
      </c>
      <c r="J18" s="10">
        <f t="shared" si="3"/>
        <v>0</v>
      </c>
      <c r="K18" s="9">
        <f t="shared" si="4"/>
        <v>0</v>
      </c>
      <c r="L18" s="46">
        <f t="shared" si="5"/>
        <v>0</v>
      </c>
      <c r="M18" s="81">
        <f t="shared" si="15"/>
        <v>0</v>
      </c>
      <c r="N18" s="81"/>
      <c r="O18" s="81"/>
      <c r="P18" s="81"/>
      <c r="Q18" s="9"/>
      <c r="R18" s="9"/>
      <c r="S18" s="40"/>
      <c r="T18" s="40"/>
      <c r="U18" s="40"/>
      <c r="V18" s="15"/>
      <c r="W18" s="46"/>
    </row>
    <row r="19" spans="1:23" x14ac:dyDescent="0.3">
      <c r="A19" s="1"/>
      <c r="B19" s="49">
        <v>14</v>
      </c>
      <c r="C19" s="13">
        <v>42018</v>
      </c>
      <c r="D19" s="41">
        <v>0.61665509259259255</v>
      </c>
      <c r="E19" s="41">
        <v>0.91682870370370362</v>
      </c>
      <c r="F19" s="39">
        <f t="shared" si="7"/>
        <v>0.30017361111111107</v>
      </c>
      <c r="G19" s="42">
        <v>7</v>
      </c>
      <c r="H19" s="14">
        <f t="shared" si="2"/>
        <v>0.5</v>
      </c>
      <c r="I19" s="14">
        <f t="shared" si="0"/>
        <v>6.5</v>
      </c>
      <c r="J19" s="10">
        <f t="shared" si="3"/>
        <v>0</v>
      </c>
      <c r="K19" s="9">
        <f t="shared" si="4"/>
        <v>0</v>
      </c>
      <c r="L19" s="46">
        <f t="shared" si="5"/>
        <v>0</v>
      </c>
      <c r="M19" s="81">
        <f t="shared" si="15"/>
        <v>0</v>
      </c>
      <c r="N19" s="81"/>
      <c r="O19" s="81"/>
      <c r="P19" s="81"/>
      <c r="Q19" s="9"/>
      <c r="R19" s="9"/>
      <c r="S19" s="40"/>
      <c r="T19" s="40"/>
      <c r="U19" s="40"/>
      <c r="V19" s="15"/>
      <c r="W19" s="46"/>
    </row>
    <row r="20" spans="1:23" x14ac:dyDescent="0.3">
      <c r="A20" s="1"/>
      <c r="B20" s="49">
        <v>15</v>
      </c>
      <c r="C20" s="13">
        <v>42019</v>
      </c>
      <c r="D20" s="133" t="s">
        <v>8</v>
      </c>
      <c r="E20" s="134"/>
      <c r="F20" s="39"/>
      <c r="G20" s="42"/>
      <c r="H20" s="14"/>
      <c r="I20" s="14"/>
      <c r="J20" s="10"/>
      <c r="K20" s="9"/>
      <c r="L20" s="46">
        <f t="shared" si="5"/>
        <v>0</v>
      </c>
      <c r="M20" s="81">
        <f t="shared" si="15"/>
        <v>0</v>
      </c>
      <c r="N20" s="81"/>
      <c r="O20" s="81"/>
      <c r="P20" s="81"/>
      <c r="Q20" s="9"/>
      <c r="R20" s="9"/>
      <c r="S20" s="40"/>
      <c r="T20" s="40"/>
      <c r="U20" s="40"/>
      <c r="V20" s="15"/>
      <c r="W20" s="46"/>
    </row>
    <row r="21" spans="1:23" x14ac:dyDescent="0.3">
      <c r="A21" s="1"/>
      <c r="B21" s="49">
        <v>16</v>
      </c>
      <c r="C21" s="13">
        <v>42020</v>
      </c>
      <c r="D21" s="41">
        <v>0.62659722222222225</v>
      </c>
      <c r="E21" s="41">
        <v>0.93765046296296306</v>
      </c>
      <c r="F21" s="39">
        <f t="shared" si="7"/>
        <v>0.31105324074074081</v>
      </c>
      <c r="G21" s="42">
        <v>7.5</v>
      </c>
      <c r="H21" s="14">
        <f t="shared" si="2"/>
        <v>0.5</v>
      </c>
      <c r="I21" s="14">
        <f t="shared" si="0"/>
        <v>7</v>
      </c>
      <c r="J21" s="10">
        <f t="shared" si="3"/>
        <v>0</v>
      </c>
      <c r="K21" s="9">
        <f t="shared" si="4"/>
        <v>0</v>
      </c>
      <c r="L21" s="46">
        <f t="shared" si="5"/>
        <v>0</v>
      </c>
      <c r="M21" s="81">
        <f t="shared" si="15"/>
        <v>0</v>
      </c>
      <c r="N21" s="81"/>
      <c r="O21" s="81"/>
      <c r="P21" s="81"/>
      <c r="Q21" s="9"/>
      <c r="R21" s="9"/>
      <c r="S21" s="40"/>
      <c r="T21" s="40"/>
      <c r="U21" s="40"/>
      <c r="V21" s="15"/>
      <c r="W21" s="46"/>
    </row>
    <row r="22" spans="1:23" x14ac:dyDescent="0.3">
      <c r="A22" s="1"/>
      <c r="B22" s="49">
        <v>17</v>
      </c>
      <c r="C22" s="13">
        <v>42021</v>
      </c>
      <c r="D22" s="41">
        <v>0.58787037037037038</v>
      </c>
      <c r="E22" s="41">
        <v>0.93762731481481476</v>
      </c>
      <c r="F22" s="39">
        <f t="shared" si="7"/>
        <v>0.34975694444444438</v>
      </c>
      <c r="G22" s="42">
        <v>8.5</v>
      </c>
      <c r="H22" s="14">
        <f t="shared" si="2"/>
        <v>0.5</v>
      </c>
      <c r="I22" s="14">
        <f t="shared" si="0"/>
        <v>8</v>
      </c>
      <c r="J22" s="10">
        <f t="shared" si="3"/>
        <v>0</v>
      </c>
      <c r="K22" s="9">
        <f t="shared" si="4"/>
        <v>0</v>
      </c>
      <c r="L22" s="46">
        <f t="shared" si="5"/>
        <v>0</v>
      </c>
      <c r="M22" s="81">
        <f t="shared" si="15"/>
        <v>0</v>
      </c>
      <c r="N22" s="81"/>
      <c r="O22" s="81"/>
      <c r="P22" s="81"/>
      <c r="Q22" s="9"/>
      <c r="R22" s="9"/>
      <c r="S22" s="40"/>
      <c r="T22" s="40"/>
      <c r="U22" s="40"/>
      <c r="V22" s="15"/>
      <c r="W22" s="46"/>
    </row>
    <row r="23" spans="1:23" x14ac:dyDescent="0.3">
      <c r="A23" s="1"/>
      <c r="B23" s="49">
        <v>18</v>
      </c>
      <c r="C23" s="13">
        <v>42022</v>
      </c>
      <c r="D23" s="41">
        <v>0.45844907407407409</v>
      </c>
      <c r="E23" s="41">
        <v>0.83685185185185185</v>
      </c>
      <c r="F23" s="39">
        <f t="shared" si="7"/>
        <v>0.37840277777777775</v>
      </c>
      <c r="G23" s="42">
        <v>9</v>
      </c>
      <c r="H23" s="14">
        <f t="shared" si="2"/>
        <v>1.5</v>
      </c>
      <c r="I23" s="14">
        <f t="shared" si="0"/>
        <v>7.5</v>
      </c>
      <c r="J23" s="10">
        <f t="shared" si="3"/>
        <v>0</v>
      </c>
      <c r="K23" s="9">
        <f t="shared" si="4"/>
        <v>0</v>
      </c>
      <c r="L23" s="46">
        <f t="shared" si="5"/>
        <v>0</v>
      </c>
      <c r="M23" s="81">
        <f t="shared" si="15"/>
        <v>0</v>
      </c>
      <c r="N23" s="81"/>
      <c r="O23" s="81"/>
      <c r="P23" s="81"/>
      <c r="Q23" s="9"/>
      <c r="R23" s="9"/>
      <c r="S23" s="40"/>
      <c r="T23" s="40"/>
      <c r="U23" s="40"/>
      <c r="V23" s="15"/>
      <c r="W23" s="46"/>
    </row>
    <row r="24" spans="1:23" x14ac:dyDescent="0.3">
      <c r="A24" s="1"/>
      <c r="B24" s="49">
        <v>19</v>
      </c>
      <c r="C24" s="13">
        <v>42023</v>
      </c>
      <c r="D24" s="41">
        <v>0.41082175925925929</v>
      </c>
      <c r="E24" s="41">
        <v>0.91677083333333342</v>
      </c>
      <c r="F24" s="39">
        <f t="shared" si="7"/>
        <v>0.50594907407407419</v>
      </c>
      <c r="G24" s="42">
        <v>12</v>
      </c>
      <c r="H24" s="14">
        <f t="shared" si="2"/>
        <v>1.5</v>
      </c>
      <c r="I24" s="14">
        <f t="shared" si="0"/>
        <v>10.5</v>
      </c>
      <c r="J24" s="10">
        <f t="shared" si="3"/>
        <v>2.5</v>
      </c>
      <c r="K24" s="9">
        <f t="shared" si="4"/>
        <v>2</v>
      </c>
      <c r="L24" s="46">
        <f t="shared" si="5"/>
        <v>0.5</v>
      </c>
      <c r="M24" s="81">
        <f t="shared" si="15"/>
        <v>364</v>
      </c>
      <c r="N24" s="81"/>
      <c r="O24" s="81"/>
      <c r="P24" s="81"/>
      <c r="Q24" s="9"/>
      <c r="R24" s="9"/>
      <c r="S24" s="40"/>
      <c r="T24" s="40"/>
      <c r="U24" s="40"/>
      <c r="V24" s="15"/>
      <c r="W24" s="46"/>
    </row>
    <row r="25" spans="1:23" x14ac:dyDescent="0.3">
      <c r="A25" s="1"/>
      <c r="B25" s="49">
        <v>20</v>
      </c>
      <c r="C25" s="13">
        <v>42024</v>
      </c>
      <c r="D25" s="41" t="s">
        <v>17</v>
      </c>
      <c r="E25" s="41" t="s">
        <v>17</v>
      </c>
      <c r="F25" s="39"/>
      <c r="G25" s="42">
        <v>12</v>
      </c>
      <c r="H25" s="14">
        <f t="shared" si="2"/>
        <v>1.5</v>
      </c>
      <c r="I25" s="14">
        <f t="shared" si="0"/>
        <v>10.5</v>
      </c>
      <c r="J25" s="10">
        <f t="shared" si="3"/>
        <v>2.5</v>
      </c>
      <c r="K25" s="9">
        <f t="shared" si="4"/>
        <v>2</v>
      </c>
      <c r="L25" s="46">
        <f t="shared" si="5"/>
        <v>0.5</v>
      </c>
      <c r="M25" s="81">
        <f t="shared" si="15"/>
        <v>364</v>
      </c>
      <c r="N25" s="81"/>
      <c r="O25" s="81"/>
      <c r="P25" s="81"/>
      <c r="Q25" s="9"/>
      <c r="R25" s="9"/>
      <c r="S25" s="40"/>
      <c r="T25" s="40"/>
      <c r="U25" s="40"/>
      <c r="V25" s="15"/>
      <c r="W25" s="46"/>
    </row>
    <row r="26" spans="1:23" x14ac:dyDescent="0.3">
      <c r="A26" s="1"/>
      <c r="B26" s="49">
        <v>21</v>
      </c>
      <c r="C26" s="13">
        <v>42025</v>
      </c>
      <c r="D26" s="131" t="s">
        <v>12</v>
      </c>
      <c r="E26" s="132"/>
      <c r="F26" s="39"/>
      <c r="G26" s="42"/>
      <c r="H26" s="14"/>
      <c r="I26" s="14"/>
      <c r="J26" s="10"/>
      <c r="K26" s="9"/>
      <c r="L26" s="46"/>
      <c r="M26" s="81">
        <f t="shared" si="15"/>
        <v>0</v>
      </c>
      <c r="N26" s="81"/>
      <c r="O26" s="81"/>
      <c r="P26" s="81"/>
      <c r="Q26" s="9"/>
      <c r="R26" s="9"/>
      <c r="S26" s="40"/>
      <c r="T26" s="40"/>
      <c r="U26" s="40"/>
      <c r="V26" s="15"/>
      <c r="W26" s="46"/>
    </row>
    <row r="27" spans="1:23" x14ac:dyDescent="0.3">
      <c r="B27" s="49"/>
      <c r="C27" s="18" t="s">
        <v>39</v>
      </c>
      <c r="D27" s="85"/>
      <c r="E27" s="86"/>
      <c r="F27" s="78"/>
      <c r="G27" s="45">
        <f>SUM(G13:G26)</f>
        <v>88.5</v>
      </c>
      <c r="H27" s="45">
        <f t="shared" ref="H27:V27" si="16">SUM(H13:H26)</f>
        <v>10</v>
      </c>
      <c r="I27" s="45">
        <f t="shared" si="16"/>
        <v>78.5</v>
      </c>
      <c r="J27" s="45">
        <f t="shared" si="16"/>
        <v>5</v>
      </c>
      <c r="K27" s="45">
        <f t="shared" si="16"/>
        <v>4</v>
      </c>
      <c r="L27" s="45">
        <f t="shared" si="16"/>
        <v>1</v>
      </c>
      <c r="M27" s="45">
        <f t="shared" si="16"/>
        <v>728</v>
      </c>
      <c r="N27" s="45"/>
      <c r="O27" s="45"/>
      <c r="P27" s="45"/>
      <c r="Q27" s="45">
        <f t="shared" si="16"/>
        <v>0</v>
      </c>
      <c r="R27" s="45">
        <f t="shared" si="16"/>
        <v>0</v>
      </c>
      <c r="S27" s="45">
        <f t="shared" si="16"/>
        <v>0</v>
      </c>
      <c r="T27" s="45">
        <f t="shared" si="16"/>
        <v>0</v>
      </c>
      <c r="U27" s="45">
        <f t="shared" si="16"/>
        <v>0</v>
      </c>
      <c r="V27" s="45">
        <f t="shared" si="16"/>
        <v>0</v>
      </c>
      <c r="W27" s="45" t="s">
        <v>116</v>
      </c>
    </row>
    <row r="28" spans="1:23" x14ac:dyDescent="0.3">
      <c r="B28" s="49"/>
      <c r="C28" s="18" t="s">
        <v>112</v>
      </c>
      <c r="D28" s="85"/>
      <c r="E28" s="86"/>
      <c r="F28" s="78"/>
      <c r="G28" s="45">
        <f>G27</f>
        <v>88.5</v>
      </c>
      <c r="H28" s="45">
        <f t="shared" ref="H28" si="17">H27</f>
        <v>10</v>
      </c>
      <c r="I28" s="45">
        <f t="shared" ref="I28" si="18">I27</f>
        <v>78.5</v>
      </c>
      <c r="J28" s="45">
        <f t="shared" ref="J28" si="19">J27</f>
        <v>5</v>
      </c>
      <c r="K28" s="45">
        <f t="shared" ref="K28" si="20">K27</f>
        <v>4</v>
      </c>
      <c r="L28" s="45">
        <f t="shared" ref="L28" si="21">L27</f>
        <v>1</v>
      </c>
      <c r="M28" s="45">
        <f t="shared" ref="M28" si="22">M27</f>
        <v>728</v>
      </c>
      <c r="N28" s="45"/>
      <c r="O28" s="45"/>
      <c r="P28" s="45"/>
      <c r="Q28" s="45">
        <f t="shared" ref="Q28" si="23">Q27</f>
        <v>0</v>
      </c>
      <c r="R28" s="45">
        <f t="shared" ref="R28" si="24">R27</f>
        <v>0</v>
      </c>
      <c r="S28" s="45">
        <f t="shared" ref="S28" si="25">S27</f>
        <v>0</v>
      </c>
      <c r="T28" s="45">
        <f t="shared" ref="T28" si="26">T27</f>
        <v>0</v>
      </c>
      <c r="U28" s="45">
        <f t="shared" ref="U28" si="27">U27</f>
        <v>0</v>
      </c>
      <c r="V28" s="45">
        <f t="shared" ref="V28" si="28">V27</f>
        <v>0</v>
      </c>
      <c r="W28" s="45"/>
    </row>
    <row r="29" spans="1:23" x14ac:dyDescent="0.3">
      <c r="A29" s="1"/>
      <c r="B29" s="49">
        <v>22</v>
      </c>
      <c r="C29" s="13">
        <v>42026</v>
      </c>
      <c r="D29" s="41">
        <v>0.62577546296296294</v>
      </c>
      <c r="E29" s="41">
        <v>0.91678240740740735</v>
      </c>
      <c r="F29" s="39">
        <f t="shared" si="7"/>
        <v>0.29100694444444442</v>
      </c>
      <c r="G29" s="42">
        <v>7</v>
      </c>
      <c r="H29" s="14">
        <f t="shared" si="2"/>
        <v>0.5</v>
      </c>
      <c r="I29" s="14">
        <f t="shared" si="0"/>
        <v>6.5</v>
      </c>
      <c r="J29" s="10">
        <f t="shared" si="3"/>
        <v>0</v>
      </c>
      <c r="K29" s="9">
        <f t="shared" si="4"/>
        <v>0</v>
      </c>
      <c r="L29" s="46">
        <f t="shared" si="5"/>
        <v>0</v>
      </c>
      <c r="M29" s="81">
        <f t="shared" si="15"/>
        <v>0</v>
      </c>
      <c r="N29" s="81"/>
      <c r="O29" s="81"/>
      <c r="P29" s="81"/>
      <c r="Q29" s="9"/>
      <c r="R29" s="9"/>
      <c r="S29" s="40"/>
      <c r="T29" s="40"/>
      <c r="U29" s="40"/>
      <c r="V29" s="15"/>
      <c r="W29" s="46"/>
    </row>
    <row r="30" spans="1:23" x14ac:dyDescent="0.3">
      <c r="A30" s="1"/>
      <c r="B30" s="49">
        <v>23</v>
      </c>
      <c r="C30" s="13">
        <v>42027</v>
      </c>
      <c r="D30" s="41">
        <v>0.62106481481481479</v>
      </c>
      <c r="E30" s="41">
        <v>0.93740740740740736</v>
      </c>
      <c r="F30" s="39">
        <f t="shared" si="7"/>
        <v>0.31634259259259256</v>
      </c>
      <c r="G30" s="42">
        <v>7.5</v>
      </c>
      <c r="H30" s="14">
        <f t="shared" si="2"/>
        <v>0.5</v>
      </c>
      <c r="I30" s="14">
        <f t="shared" si="0"/>
        <v>7</v>
      </c>
      <c r="J30" s="10">
        <f t="shared" si="3"/>
        <v>0</v>
      </c>
      <c r="K30" s="9">
        <f t="shared" si="4"/>
        <v>0</v>
      </c>
      <c r="L30" s="46">
        <f t="shared" si="5"/>
        <v>0</v>
      </c>
      <c r="M30" s="81">
        <f t="shared" si="15"/>
        <v>0</v>
      </c>
      <c r="N30" s="81"/>
      <c r="O30" s="81"/>
      <c r="P30" s="81"/>
      <c r="Q30" s="9"/>
      <c r="R30" s="9"/>
      <c r="S30" s="40"/>
      <c r="T30" s="40"/>
      <c r="U30" s="40"/>
      <c r="V30" s="15"/>
      <c r="W30" s="46"/>
    </row>
    <row r="31" spans="1:23" x14ac:dyDescent="0.3">
      <c r="A31" s="1"/>
      <c r="B31" s="49">
        <v>24</v>
      </c>
      <c r="C31" s="13">
        <v>42028</v>
      </c>
      <c r="D31" s="41">
        <v>0.45355324074074077</v>
      </c>
      <c r="E31" s="41">
        <v>0.83501157407407411</v>
      </c>
      <c r="F31" s="39">
        <f t="shared" si="7"/>
        <v>0.38145833333333334</v>
      </c>
      <c r="G31" s="42">
        <v>9</v>
      </c>
      <c r="H31" s="14">
        <f t="shared" si="2"/>
        <v>1.5</v>
      </c>
      <c r="I31" s="14">
        <f t="shared" si="0"/>
        <v>7.5</v>
      </c>
      <c r="J31" s="10">
        <f t="shared" si="3"/>
        <v>0</v>
      </c>
      <c r="K31" s="9">
        <f t="shared" si="4"/>
        <v>0</v>
      </c>
      <c r="L31" s="46">
        <f t="shared" si="5"/>
        <v>0</v>
      </c>
      <c r="M31" s="81">
        <f t="shared" si="15"/>
        <v>0</v>
      </c>
      <c r="N31" s="81"/>
      <c r="O31" s="81"/>
      <c r="P31" s="81"/>
      <c r="Q31" s="9"/>
      <c r="R31" s="9"/>
      <c r="S31" s="40"/>
      <c r="T31" s="40"/>
      <c r="U31" s="40"/>
      <c r="V31" s="15"/>
      <c r="W31" s="46"/>
    </row>
    <row r="32" spans="1:23" x14ac:dyDescent="0.3">
      <c r="A32" s="1"/>
      <c r="B32" s="49">
        <v>25</v>
      </c>
      <c r="C32" s="13">
        <v>42029</v>
      </c>
      <c r="D32" s="41">
        <v>0.54947916666666663</v>
      </c>
      <c r="E32" s="41">
        <v>0.91885416666666664</v>
      </c>
      <c r="F32" s="39">
        <f t="shared" si="7"/>
        <v>0.36937500000000001</v>
      </c>
      <c r="G32" s="42">
        <v>9</v>
      </c>
      <c r="H32" s="14">
        <f t="shared" si="2"/>
        <v>1.5</v>
      </c>
      <c r="I32" s="14">
        <f t="shared" si="0"/>
        <v>7.5</v>
      </c>
      <c r="J32" s="10">
        <f t="shared" si="3"/>
        <v>0</v>
      </c>
      <c r="K32" s="9">
        <f t="shared" si="4"/>
        <v>0</v>
      </c>
      <c r="L32" s="46">
        <f t="shared" si="5"/>
        <v>0</v>
      </c>
      <c r="M32" s="81">
        <f t="shared" si="15"/>
        <v>0</v>
      </c>
      <c r="N32" s="81"/>
      <c r="O32" s="81"/>
      <c r="P32" s="81"/>
      <c r="Q32" s="9"/>
      <c r="R32" s="9"/>
      <c r="S32" s="40"/>
      <c r="T32" s="40"/>
      <c r="U32" s="40"/>
      <c r="V32" s="15"/>
      <c r="W32" s="46"/>
    </row>
    <row r="33" spans="1:23" x14ac:dyDescent="0.3">
      <c r="A33" s="1"/>
      <c r="B33" s="49">
        <v>26</v>
      </c>
      <c r="C33" s="13">
        <v>42030</v>
      </c>
      <c r="D33" s="133" t="s">
        <v>8</v>
      </c>
      <c r="E33" s="134"/>
      <c r="F33" s="39"/>
      <c r="G33" s="42"/>
      <c r="H33" s="14"/>
      <c r="I33" s="14"/>
      <c r="J33" s="10"/>
      <c r="K33" s="9"/>
      <c r="L33" s="46"/>
      <c r="M33" s="81">
        <f t="shared" si="15"/>
        <v>0</v>
      </c>
      <c r="N33" s="81"/>
      <c r="O33" s="81"/>
      <c r="P33" s="81"/>
      <c r="Q33" s="9"/>
      <c r="R33" s="9"/>
      <c r="S33" s="40"/>
      <c r="T33" s="40"/>
      <c r="U33" s="40"/>
      <c r="V33" s="15"/>
      <c r="W33" s="46"/>
    </row>
    <row r="34" spans="1:23" x14ac:dyDescent="0.3">
      <c r="A34" s="1"/>
      <c r="B34" s="49">
        <v>27</v>
      </c>
      <c r="C34" s="13">
        <v>42031</v>
      </c>
      <c r="D34" s="133" t="s">
        <v>8</v>
      </c>
      <c r="E34" s="134"/>
      <c r="F34" s="39"/>
      <c r="G34" s="42"/>
      <c r="H34" s="14"/>
      <c r="I34" s="14"/>
      <c r="J34" s="10"/>
      <c r="K34" s="9"/>
      <c r="L34" s="46"/>
      <c r="M34" s="81">
        <f t="shared" si="15"/>
        <v>0</v>
      </c>
      <c r="N34" s="81"/>
      <c r="O34" s="81"/>
      <c r="P34" s="81"/>
      <c r="Q34" s="9"/>
      <c r="R34" s="9"/>
      <c r="S34" s="40"/>
      <c r="T34" s="40"/>
      <c r="U34" s="40"/>
      <c r="V34" s="15"/>
      <c r="W34" s="46"/>
    </row>
    <row r="35" spans="1:23" x14ac:dyDescent="0.3">
      <c r="A35" s="1"/>
      <c r="B35" s="49">
        <v>28</v>
      </c>
      <c r="C35" s="13">
        <v>42032</v>
      </c>
      <c r="D35" s="133" t="s">
        <v>8</v>
      </c>
      <c r="E35" s="134"/>
      <c r="F35" s="39"/>
      <c r="G35" s="42"/>
      <c r="H35" s="14"/>
      <c r="I35" s="14"/>
      <c r="J35" s="10"/>
      <c r="K35" s="9"/>
      <c r="L35" s="46"/>
      <c r="M35" s="81">
        <f t="shared" si="15"/>
        <v>0</v>
      </c>
      <c r="N35" s="81"/>
      <c r="O35" s="81"/>
      <c r="P35" s="81"/>
      <c r="Q35" s="9"/>
      <c r="R35" s="9"/>
      <c r="S35" s="40"/>
      <c r="T35" s="40"/>
      <c r="U35" s="40"/>
      <c r="V35" s="15"/>
      <c r="W35" s="46"/>
    </row>
    <row r="36" spans="1:23" x14ac:dyDescent="0.3">
      <c r="A36" s="1"/>
      <c r="B36" s="49">
        <v>29</v>
      </c>
      <c r="C36" s="13">
        <v>42033</v>
      </c>
      <c r="D36" s="41">
        <v>0.54259259259259263</v>
      </c>
      <c r="E36" s="41">
        <v>0.91716435185185186</v>
      </c>
      <c r="F36" s="39">
        <f t="shared" si="7"/>
        <v>0.37457175925925923</v>
      </c>
      <c r="G36" s="42">
        <v>9</v>
      </c>
      <c r="H36" s="14">
        <f t="shared" si="2"/>
        <v>1.5</v>
      </c>
      <c r="I36" s="14">
        <f t="shared" si="0"/>
        <v>7.5</v>
      </c>
      <c r="J36" s="10">
        <f t="shared" si="3"/>
        <v>0</v>
      </c>
      <c r="K36" s="9">
        <f t="shared" si="4"/>
        <v>0</v>
      </c>
      <c r="L36" s="46">
        <f t="shared" si="5"/>
        <v>0</v>
      </c>
      <c r="M36" s="81">
        <f t="shared" si="15"/>
        <v>0</v>
      </c>
      <c r="N36" s="81"/>
      <c r="O36" s="81"/>
      <c r="P36" s="81"/>
      <c r="Q36" s="9"/>
      <c r="R36" s="9"/>
      <c r="S36" s="40"/>
      <c r="T36" s="40"/>
      <c r="U36" s="40"/>
      <c r="V36" s="15"/>
      <c r="W36" s="46"/>
    </row>
    <row r="37" spans="1:23" x14ac:dyDescent="0.3">
      <c r="A37" s="1"/>
      <c r="B37" s="49">
        <v>30</v>
      </c>
      <c r="C37" s="13">
        <v>42034</v>
      </c>
      <c r="D37" s="41">
        <v>0.54601851851851857</v>
      </c>
      <c r="E37" s="41">
        <v>0.93751157407407415</v>
      </c>
      <c r="F37" s="39">
        <f t="shared" si="7"/>
        <v>0.39149305555555558</v>
      </c>
      <c r="G37" s="42">
        <v>9.5</v>
      </c>
      <c r="H37" s="14">
        <f t="shared" si="2"/>
        <v>1.5</v>
      </c>
      <c r="I37" s="14">
        <f t="shared" si="0"/>
        <v>8</v>
      </c>
      <c r="J37" s="10">
        <f t="shared" si="3"/>
        <v>0</v>
      </c>
      <c r="K37" s="9">
        <f t="shared" si="4"/>
        <v>0</v>
      </c>
      <c r="L37" s="46">
        <f t="shared" si="5"/>
        <v>0</v>
      </c>
      <c r="M37" s="81">
        <f t="shared" si="15"/>
        <v>0</v>
      </c>
      <c r="N37" s="81"/>
      <c r="O37" s="81"/>
      <c r="P37" s="81"/>
      <c r="Q37" s="9"/>
      <c r="R37" s="9"/>
      <c r="S37" s="40"/>
      <c r="T37" s="40"/>
      <c r="U37" s="40"/>
      <c r="V37" s="15"/>
      <c r="W37" s="46"/>
    </row>
    <row r="38" spans="1:23" x14ac:dyDescent="0.3">
      <c r="A38" s="1"/>
      <c r="B38" s="49">
        <v>31</v>
      </c>
      <c r="C38" s="13">
        <v>42035</v>
      </c>
      <c r="D38" s="41" t="s">
        <v>17</v>
      </c>
      <c r="E38" s="41">
        <v>0.93748842592592585</v>
      </c>
      <c r="F38" s="39"/>
      <c r="G38" s="42">
        <v>8.5</v>
      </c>
      <c r="H38" s="14">
        <f t="shared" si="2"/>
        <v>0.5</v>
      </c>
      <c r="I38" s="14">
        <f t="shared" si="0"/>
        <v>8</v>
      </c>
      <c r="J38" s="10">
        <f t="shared" si="3"/>
        <v>0</v>
      </c>
      <c r="K38" s="9">
        <f t="shared" si="4"/>
        <v>0</v>
      </c>
      <c r="L38" s="46">
        <f t="shared" si="5"/>
        <v>0</v>
      </c>
      <c r="M38" s="81">
        <f t="shared" si="15"/>
        <v>0</v>
      </c>
      <c r="N38" s="81"/>
      <c r="O38" s="81"/>
      <c r="P38" s="81"/>
      <c r="Q38" s="9"/>
      <c r="R38" s="9"/>
      <c r="S38" s="40"/>
      <c r="T38" s="40"/>
      <c r="U38" s="40"/>
      <c r="V38" s="15"/>
      <c r="W38" s="46"/>
    </row>
    <row r="39" spans="1:23" x14ac:dyDescent="0.3">
      <c r="A39" s="8" t="s">
        <v>53</v>
      </c>
      <c r="B39" s="49">
        <v>32</v>
      </c>
      <c r="C39" s="13">
        <v>42036</v>
      </c>
      <c r="D39" s="43"/>
      <c r="E39" s="43"/>
      <c r="F39" s="52"/>
      <c r="G39" s="46"/>
      <c r="H39" s="14"/>
      <c r="I39" s="14"/>
      <c r="J39" s="14"/>
      <c r="K39" s="53"/>
      <c r="L39" s="46"/>
      <c r="M39" s="82"/>
      <c r="N39" s="82"/>
      <c r="O39" s="82"/>
      <c r="P39" s="82"/>
      <c r="Q39" s="53"/>
      <c r="R39" s="53"/>
      <c r="S39" s="40"/>
      <c r="T39" s="40"/>
      <c r="U39" s="40"/>
      <c r="V39" s="15"/>
      <c r="W39" s="46"/>
    </row>
    <row r="40" spans="1:23" x14ac:dyDescent="0.3">
      <c r="A40" s="1"/>
      <c r="B40" s="49">
        <v>33</v>
      </c>
      <c r="C40" s="13">
        <v>42037</v>
      </c>
      <c r="D40" s="43"/>
      <c r="E40" s="43"/>
      <c r="F40" s="52"/>
      <c r="G40" s="46"/>
      <c r="H40" s="14"/>
      <c r="I40" s="14"/>
      <c r="J40" s="14"/>
      <c r="K40" s="53"/>
      <c r="L40" s="46"/>
      <c r="M40" s="82"/>
      <c r="N40" s="82"/>
      <c r="O40" s="82"/>
      <c r="P40" s="82"/>
      <c r="Q40" s="53"/>
      <c r="R40" s="53"/>
      <c r="S40" s="40"/>
      <c r="T40" s="40"/>
      <c r="U40" s="40"/>
      <c r="V40" s="15"/>
      <c r="W40" s="46"/>
    </row>
    <row r="41" spans="1:23" x14ac:dyDescent="0.3">
      <c r="A41" s="137"/>
      <c r="B41" s="49">
        <v>34</v>
      </c>
      <c r="C41" s="13">
        <v>42038</v>
      </c>
      <c r="D41" s="14"/>
      <c r="E41" s="14"/>
      <c r="F41" s="52"/>
      <c r="G41" s="42"/>
      <c r="H41" s="14"/>
      <c r="I41" s="14"/>
      <c r="J41" s="14"/>
      <c r="K41" s="53"/>
      <c r="L41" s="46"/>
      <c r="M41" s="82"/>
      <c r="N41" s="82"/>
      <c r="O41" s="82"/>
      <c r="P41" s="82"/>
      <c r="Q41" s="53"/>
      <c r="R41" s="53"/>
      <c r="S41" s="40"/>
      <c r="T41" s="40"/>
      <c r="U41" s="40"/>
      <c r="V41" s="15"/>
      <c r="W41" s="46"/>
    </row>
    <row r="42" spans="1:23" x14ac:dyDescent="0.3">
      <c r="A42" s="137"/>
      <c r="B42" s="49">
        <v>35</v>
      </c>
      <c r="C42" s="13">
        <v>42039</v>
      </c>
      <c r="D42" s="14"/>
      <c r="E42" s="14"/>
      <c r="F42" s="52"/>
      <c r="G42" s="42"/>
      <c r="H42" s="14"/>
      <c r="I42" s="14"/>
      <c r="J42" s="14"/>
      <c r="K42" s="53"/>
      <c r="L42" s="46"/>
      <c r="M42" s="82"/>
      <c r="N42" s="82"/>
      <c r="O42" s="82"/>
      <c r="P42" s="82"/>
      <c r="Q42" s="53"/>
      <c r="R42" s="53"/>
      <c r="S42" s="40"/>
      <c r="T42" s="40"/>
      <c r="U42" s="40"/>
      <c r="V42" s="15"/>
      <c r="W42" s="46"/>
    </row>
    <row r="43" spans="1:23" x14ac:dyDescent="0.3">
      <c r="A43" s="137"/>
      <c r="B43" s="49"/>
      <c r="C43" s="18" t="s">
        <v>39</v>
      </c>
      <c r="D43" s="85"/>
      <c r="E43" s="86"/>
      <c r="F43" s="78"/>
      <c r="G43" s="45">
        <f>SUM(G29:G42)</f>
        <v>59.5</v>
      </c>
      <c r="H43" s="45">
        <f t="shared" ref="H43" si="29">SUM(H29:H42)</f>
        <v>7.5</v>
      </c>
      <c r="I43" s="45">
        <f t="shared" ref="I43" si="30">SUM(I29:I42)</f>
        <v>52</v>
      </c>
      <c r="J43" s="45">
        <f t="shared" ref="J43" si="31">SUM(J29:J42)</f>
        <v>0</v>
      </c>
      <c r="K43" s="45">
        <f t="shared" ref="K43" si="32">SUM(K29:K42)</f>
        <v>0</v>
      </c>
      <c r="L43" s="45">
        <f t="shared" ref="L43" si="33">SUM(L29:L42)</f>
        <v>0</v>
      </c>
      <c r="M43" s="45">
        <f t="shared" ref="M43" si="34">SUM(M29:M42)</f>
        <v>0</v>
      </c>
      <c r="N43" s="45"/>
      <c r="O43" s="45"/>
      <c r="P43" s="45"/>
      <c r="Q43" s="45">
        <f t="shared" ref="Q43" si="35">SUM(Q29:Q42)</f>
        <v>0</v>
      </c>
      <c r="R43" s="45">
        <f t="shared" ref="R43" si="36">SUM(R29:R42)</f>
        <v>0</v>
      </c>
      <c r="S43" s="45">
        <f t="shared" ref="S43" si="37">SUM(S29:S42)</f>
        <v>0</v>
      </c>
      <c r="T43" s="45">
        <f t="shared" ref="T43" si="38">SUM(T29:T42)</f>
        <v>0</v>
      </c>
      <c r="U43" s="45">
        <f t="shared" ref="U43" si="39">SUM(U29:U42)</f>
        <v>0</v>
      </c>
      <c r="V43" s="45">
        <f t="shared" ref="V43" si="40">SUM(V29:V42)</f>
        <v>0</v>
      </c>
      <c r="W43" s="45" t="s">
        <v>117</v>
      </c>
    </row>
    <row r="44" spans="1:23" x14ac:dyDescent="0.3">
      <c r="A44" s="137"/>
      <c r="B44" s="49"/>
      <c r="C44" s="18" t="s">
        <v>112</v>
      </c>
      <c r="D44" s="85"/>
      <c r="E44" s="86"/>
      <c r="F44" s="78"/>
      <c r="G44" s="45">
        <f>G43</f>
        <v>59.5</v>
      </c>
      <c r="H44" s="45">
        <f t="shared" ref="H44" si="41">H43</f>
        <v>7.5</v>
      </c>
      <c r="I44" s="45">
        <f t="shared" ref="I44" si="42">I43</f>
        <v>52</v>
      </c>
      <c r="J44" s="45">
        <f t="shared" ref="J44" si="43">J43</f>
        <v>0</v>
      </c>
      <c r="K44" s="45">
        <f t="shared" ref="K44" si="44">K43</f>
        <v>0</v>
      </c>
      <c r="L44" s="45">
        <f t="shared" ref="L44" si="45">L43</f>
        <v>0</v>
      </c>
      <c r="M44" s="45">
        <f t="shared" ref="M44" si="46">M43</f>
        <v>0</v>
      </c>
      <c r="N44" s="45"/>
      <c r="O44" s="45"/>
      <c r="P44" s="45"/>
      <c r="Q44" s="45">
        <f t="shared" ref="Q44" si="47">Q43</f>
        <v>0</v>
      </c>
      <c r="R44" s="45">
        <f t="shared" ref="R44" si="48">R43</f>
        <v>0</v>
      </c>
      <c r="S44" s="45">
        <f t="shared" ref="S44" si="49">S43</f>
        <v>0</v>
      </c>
      <c r="T44" s="45">
        <f t="shared" ref="T44" si="50">T43</f>
        <v>0</v>
      </c>
      <c r="U44" s="45">
        <f t="shared" ref="U44" si="51">U43</f>
        <v>0</v>
      </c>
      <c r="V44" s="45">
        <f t="shared" ref="V44" si="52">V43</f>
        <v>0</v>
      </c>
      <c r="W44" s="45"/>
    </row>
    <row r="45" spans="1:23" x14ac:dyDescent="0.3">
      <c r="A45" s="137"/>
      <c r="B45" s="49">
        <v>36</v>
      </c>
      <c r="C45" s="13">
        <v>42040</v>
      </c>
      <c r="D45" s="14"/>
      <c r="E45" s="14"/>
      <c r="F45" s="52"/>
      <c r="G45" s="42"/>
      <c r="H45" s="14"/>
      <c r="I45" s="14"/>
      <c r="J45" s="14"/>
      <c r="K45" s="53"/>
      <c r="L45" s="46"/>
      <c r="M45" s="82"/>
      <c r="N45" s="82"/>
      <c r="O45" s="82"/>
      <c r="P45" s="82"/>
      <c r="Q45" s="53"/>
      <c r="R45" s="53"/>
      <c r="S45" s="40"/>
      <c r="T45" s="40"/>
      <c r="U45" s="40"/>
      <c r="V45" s="15"/>
      <c r="W45" s="46"/>
    </row>
    <row r="46" spans="1:23" x14ac:dyDescent="0.3">
      <c r="A46" s="137"/>
      <c r="B46" s="49">
        <v>37</v>
      </c>
      <c r="C46" s="13">
        <v>42041</v>
      </c>
      <c r="D46" s="14"/>
      <c r="E46" s="14"/>
      <c r="F46" s="52"/>
      <c r="G46" s="42"/>
      <c r="H46" s="14"/>
      <c r="I46" s="14"/>
      <c r="J46" s="14"/>
      <c r="K46" s="53"/>
      <c r="L46" s="46"/>
      <c r="M46" s="82"/>
      <c r="N46" s="82"/>
      <c r="O46" s="82"/>
      <c r="P46" s="82"/>
      <c r="Q46" s="53"/>
      <c r="R46" s="53"/>
      <c r="S46" s="40"/>
      <c r="T46" s="40"/>
      <c r="U46" s="40"/>
      <c r="V46" s="15"/>
      <c r="W46" s="46"/>
    </row>
    <row r="47" spans="1:23" x14ac:dyDescent="0.3">
      <c r="A47" s="1"/>
      <c r="B47" s="49">
        <v>38</v>
      </c>
      <c r="C47" s="13">
        <v>42042</v>
      </c>
      <c r="D47" s="14"/>
      <c r="E47" s="14"/>
      <c r="F47" s="52"/>
      <c r="G47" s="42"/>
      <c r="H47" s="14"/>
      <c r="I47" s="14"/>
      <c r="J47" s="14"/>
      <c r="K47" s="53"/>
      <c r="L47" s="46"/>
      <c r="M47" s="82"/>
      <c r="N47" s="82"/>
      <c r="O47" s="82"/>
      <c r="P47" s="82"/>
      <c r="Q47" s="53"/>
      <c r="R47" s="53"/>
      <c r="S47" s="40"/>
      <c r="T47" s="40"/>
      <c r="U47" s="40"/>
      <c r="V47" s="15"/>
      <c r="W47" s="46"/>
    </row>
    <row r="48" spans="1:23" x14ac:dyDescent="0.3">
      <c r="A48" s="1"/>
      <c r="B48" s="49">
        <v>39</v>
      </c>
      <c r="C48" s="13">
        <v>42043</v>
      </c>
      <c r="D48" s="14"/>
      <c r="E48" s="14"/>
      <c r="F48" s="52"/>
      <c r="G48" s="42"/>
      <c r="H48" s="14"/>
      <c r="I48" s="14"/>
      <c r="J48" s="14"/>
      <c r="K48" s="53"/>
      <c r="L48" s="46"/>
      <c r="M48" s="82"/>
      <c r="N48" s="82"/>
      <c r="O48" s="82"/>
      <c r="P48" s="82"/>
      <c r="Q48" s="53"/>
      <c r="R48" s="53"/>
      <c r="S48" s="40"/>
      <c r="T48" s="40"/>
      <c r="U48" s="40"/>
      <c r="V48" s="15"/>
      <c r="W48" s="46"/>
    </row>
    <row r="49" spans="1:23" x14ac:dyDescent="0.3">
      <c r="A49" s="1"/>
      <c r="B49" s="49">
        <v>40</v>
      </c>
      <c r="C49" s="13">
        <v>42044</v>
      </c>
      <c r="D49" s="14"/>
      <c r="E49" s="14"/>
      <c r="F49" s="52"/>
      <c r="G49" s="42"/>
      <c r="H49" s="14"/>
      <c r="I49" s="14"/>
      <c r="J49" s="14"/>
      <c r="K49" s="53"/>
      <c r="L49" s="46"/>
      <c r="M49" s="82"/>
      <c r="N49" s="82"/>
      <c r="O49" s="82"/>
      <c r="P49" s="82"/>
      <c r="Q49" s="53"/>
      <c r="R49" s="53"/>
      <c r="S49" s="40"/>
      <c r="T49" s="40"/>
      <c r="U49" s="40"/>
      <c r="V49" s="15"/>
      <c r="W49" s="46"/>
    </row>
    <row r="50" spans="1:23" x14ac:dyDescent="0.3">
      <c r="A50" s="1"/>
      <c r="B50" s="49">
        <v>41</v>
      </c>
      <c r="C50" s="13">
        <v>42045</v>
      </c>
      <c r="D50" s="14"/>
      <c r="E50" s="14"/>
      <c r="F50" s="52"/>
      <c r="G50" s="42"/>
      <c r="H50" s="14"/>
      <c r="I50" s="14"/>
      <c r="J50" s="14"/>
      <c r="K50" s="53"/>
      <c r="L50" s="46"/>
      <c r="M50" s="82"/>
      <c r="N50" s="82"/>
      <c r="O50" s="82"/>
      <c r="P50" s="82"/>
      <c r="Q50" s="53"/>
      <c r="R50" s="53"/>
      <c r="S50" s="40"/>
      <c r="T50" s="40"/>
      <c r="U50" s="40"/>
      <c r="V50" s="15"/>
      <c r="W50" s="46"/>
    </row>
    <row r="51" spans="1:23" x14ac:dyDescent="0.3">
      <c r="A51" s="1"/>
      <c r="B51" s="49">
        <v>42</v>
      </c>
      <c r="C51" s="13">
        <v>42046</v>
      </c>
      <c r="D51" s="14"/>
      <c r="E51" s="14"/>
      <c r="F51" s="52"/>
      <c r="G51" s="42"/>
      <c r="H51" s="14"/>
      <c r="I51" s="14"/>
      <c r="J51" s="14"/>
      <c r="K51" s="53"/>
      <c r="L51" s="46"/>
      <c r="M51" s="82"/>
      <c r="N51" s="82"/>
      <c r="O51" s="82"/>
      <c r="P51" s="82"/>
      <c r="Q51" s="53"/>
      <c r="R51" s="53"/>
      <c r="S51" s="40"/>
      <c r="T51" s="40"/>
      <c r="U51" s="40"/>
      <c r="V51" s="15"/>
      <c r="W51" s="46"/>
    </row>
    <row r="52" spans="1:23" x14ac:dyDescent="0.3">
      <c r="A52" s="1"/>
      <c r="B52" s="49">
        <v>43</v>
      </c>
      <c r="C52" s="13">
        <v>42047</v>
      </c>
      <c r="D52" s="14"/>
      <c r="E52" s="14"/>
      <c r="F52" s="52"/>
      <c r="G52" s="42"/>
      <c r="H52" s="14"/>
      <c r="I52" s="14"/>
      <c r="J52" s="14"/>
      <c r="K52" s="53"/>
      <c r="L52" s="46"/>
      <c r="M52" s="82"/>
      <c r="N52" s="82"/>
      <c r="O52" s="82"/>
      <c r="P52" s="82"/>
      <c r="Q52" s="53"/>
      <c r="R52" s="53"/>
      <c r="S52" s="40"/>
      <c r="T52" s="40"/>
      <c r="U52" s="40"/>
      <c r="V52" s="15"/>
      <c r="W52" s="46"/>
    </row>
    <row r="53" spans="1:23" x14ac:dyDescent="0.3">
      <c r="A53" s="1"/>
      <c r="B53" s="49">
        <v>44</v>
      </c>
      <c r="C53" s="13">
        <v>42048</v>
      </c>
      <c r="D53" s="14"/>
      <c r="E53" s="14"/>
      <c r="F53" s="52"/>
      <c r="G53" s="42"/>
      <c r="H53" s="14"/>
      <c r="I53" s="14"/>
      <c r="J53" s="14"/>
      <c r="K53" s="53"/>
      <c r="L53" s="46"/>
      <c r="M53" s="82"/>
      <c r="N53" s="82"/>
      <c r="O53" s="82"/>
      <c r="P53" s="82"/>
      <c r="Q53" s="53"/>
      <c r="R53" s="53"/>
      <c r="S53" s="40"/>
      <c r="T53" s="40"/>
      <c r="U53" s="40"/>
      <c r="V53" s="15"/>
      <c r="W53" s="80"/>
    </row>
    <row r="54" spans="1:23" x14ac:dyDescent="0.3">
      <c r="A54" s="1"/>
      <c r="B54" s="49">
        <v>45</v>
      </c>
      <c r="C54" s="13">
        <v>42049</v>
      </c>
      <c r="D54" s="14"/>
      <c r="E54" s="14"/>
      <c r="F54" s="52"/>
      <c r="G54" s="42"/>
      <c r="H54" s="14"/>
      <c r="I54" s="14"/>
      <c r="J54" s="14"/>
      <c r="K54" s="53"/>
      <c r="L54" s="46"/>
      <c r="M54" s="82"/>
      <c r="N54" s="82"/>
      <c r="O54" s="82"/>
      <c r="P54" s="82"/>
      <c r="Q54" s="53"/>
      <c r="R54" s="53"/>
      <c r="S54" s="40"/>
      <c r="T54" s="40"/>
      <c r="U54" s="40"/>
      <c r="V54" s="15"/>
      <c r="W54" s="80"/>
    </row>
    <row r="55" spans="1:23" x14ac:dyDescent="0.3">
      <c r="A55" s="1"/>
      <c r="B55" s="49">
        <v>46</v>
      </c>
      <c r="C55" s="13">
        <v>42050</v>
      </c>
      <c r="D55" s="14"/>
      <c r="E55" s="14"/>
      <c r="F55" s="52"/>
      <c r="G55" s="42"/>
      <c r="H55" s="14"/>
      <c r="I55" s="14"/>
      <c r="J55" s="14"/>
      <c r="K55" s="53"/>
      <c r="L55" s="46"/>
      <c r="M55" s="82"/>
      <c r="N55" s="82"/>
      <c r="O55" s="82"/>
      <c r="P55" s="82"/>
      <c r="Q55" s="53"/>
      <c r="R55" s="53"/>
      <c r="S55" s="40"/>
      <c r="T55" s="40"/>
      <c r="U55" s="40"/>
      <c r="V55" s="15"/>
      <c r="W55" s="80"/>
    </row>
    <row r="56" spans="1:23" x14ac:dyDescent="0.3">
      <c r="A56" s="1"/>
      <c r="B56" s="49">
        <v>47</v>
      </c>
      <c r="C56" s="13">
        <v>42051</v>
      </c>
      <c r="D56" s="43"/>
      <c r="E56" s="43"/>
      <c r="F56" s="52"/>
      <c r="G56" s="46"/>
      <c r="H56" s="14"/>
      <c r="I56" s="14"/>
      <c r="J56" s="14"/>
      <c r="K56" s="53"/>
      <c r="L56" s="46"/>
      <c r="M56" s="82"/>
      <c r="N56" s="82"/>
      <c r="O56" s="82"/>
      <c r="P56" s="82"/>
      <c r="Q56" s="53"/>
      <c r="R56" s="53"/>
      <c r="S56" s="40"/>
      <c r="T56" s="40"/>
      <c r="U56" s="40"/>
      <c r="V56" s="15"/>
      <c r="W56" s="80"/>
    </row>
    <row r="57" spans="1:23" x14ac:dyDescent="0.3">
      <c r="A57" s="1"/>
      <c r="B57" s="49">
        <v>48</v>
      </c>
      <c r="C57" s="13">
        <v>42052</v>
      </c>
      <c r="D57" s="51"/>
      <c r="E57" s="51"/>
      <c r="F57" s="52"/>
      <c r="G57" s="46"/>
      <c r="H57" s="14"/>
      <c r="I57" s="14"/>
      <c r="J57" s="14"/>
      <c r="K57" s="53"/>
      <c r="L57" s="46"/>
      <c r="M57" s="82"/>
      <c r="N57" s="82"/>
      <c r="O57" s="82"/>
      <c r="P57" s="82"/>
      <c r="Q57" s="53"/>
      <c r="R57" s="53"/>
      <c r="S57" s="40"/>
      <c r="T57" s="40"/>
      <c r="U57" s="40"/>
      <c r="V57" s="15"/>
      <c r="W57" s="80"/>
    </row>
    <row r="58" spans="1:23" x14ac:dyDescent="0.3">
      <c r="A58" s="1"/>
      <c r="B58" s="49">
        <v>49</v>
      </c>
      <c r="C58" s="22">
        <v>42053</v>
      </c>
      <c r="D58" s="43"/>
      <c r="E58" s="43"/>
      <c r="F58" s="52"/>
      <c r="G58" s="46"/>
      <c r="H58" s="14"/>
      <c r="I58" s="14"/>
      <c r="J58" s="14"/>
      <c r="K58" s="53"/>
      <c r="L58" s="46"/>
      <c r="M58" s="82"/>
      <c r="N58" s="82"/>
      <c r="O58" s="82"/>
      <c r="P58" s="82"/>
      <c r="Q58" s="53"/>
      <c r="R58" s="53"/>
      <c r="S58" s="40"/>
      <c r="T58" s="40"/>
      <c r="U58" s="40"/>
      <c r="V58" s="54"/>
      <c r="W58" s="80" t="s">
        <v>45</v>
      </c>
    </row>
    <row r="59" spans="1:23" x14ac:dyDescent="0.3">
      <c r="A59" s="1"/>
      <c r="B59" s="49"/>
      <c r="C59" s="18" t="s">
        <v>39</v>
      </c>
      <c r="D59" s="85"/>
      <c r="E59" s="86"/>
      <c r="F59" s="78"/>
      <c r="G59" s="45">
        <f>SUM(G45:G58)</f>
        <v>0</v>
      </c>
      <c r="H59" s="45">
        <f t="shared" ref="H59" si="53">SUM(H45:H58)</f>
        <v>0</v>
      </c>
      <c r="I59" s="45">
        <f t="shared" ref="I59" si="54">SUM(I45:I58)</f>
        <v>0</v>
      </c>
      <c r="J59" s="45">
        <f t="shared" ref="J59" si="55">SUM(J45:J58)</f>
        <v>0</v>
      </c>
      <c r="K59" s="45">
        <f t="shared" ref="K59" si="56">SUM(K45:K58)</f>
        <v>0</v>
      </c>
      <c r="L59" s="45">
        <f t="shared" ref="L59" si="57">SUM(L45:L58)</f>
        <v>0</v>
      </c>
      <c r="M59" s="45">
        <f t="shared" ref="M59" si="58">SUM(M45:M58)</f>
        <v>0</v>
      </c>
      <c r="N59" s="45"/>
      <c r="O59" s="45"/>
      <c r="P59" s="45"/>
      <c r="Q59" s="45">
        <f t="shared" ref="Q59" si="59">SUM(Q45:Q58)</f>
        <v>0</v>
      </c>
      <c r="R59" s="45">
        <f t="shared" ref="R59" si="60">SUM(R45:R58)</f>
        <v>0</v>
      </c>
      <c r="S59" s="45">
        <f t="shared" ref="S59" si="61">SUM(S45:S58)</f>
        <v>0</v>
      </c>
      <c r="T59" s="45">
        <f t="shared" ref="T59" si="62">SUM(T45:T58)</f>
        <v>0</v>
      </c>
      <c r="U59" s="45">
        <f t="shared" ref="U59" si="63">SUM(U45:U58)</f>
        <v>0</v>
      </c>
      <c r="V59" s="45">
        <f t="shared" ref="V59" si="64">SUM(V45:V58)</f>
        <v>0</v>
      </c>
      <c r="W59" s="45"/>
    </row>
    <row r="60" spans="1:23" x14ac:dyDescent="0.3">
      <c r="A60" s="1"/>
      <c r="B60" s="49"/>
      <c r="C60" s="18" t="s">
        <v>112</v>
      </c>
      <c r="D60" s="85"/>
      <c r="E60" s="86"/>
      <c r="F60" s="78"/>
      <c r="G60" s="45">
        <f>G59</f>
        <v>0</v>
      </c>
      <c r="H60" s="45">
        <f t="shared" ref="H60" si="65">H59</f>
        <v>0</v>
      </c>
      <c r="I60" s="45">
        <f t="shared" ref="I60" si="66">I59</f>
        <v>0</v>
      </c>
      <c r="J60" s="45">
        <f t="shared" ref="J60" si="67">J59</f>
        <v>0</v>
      </c>
      <c r="K60" s="45">
        <f t="shared" ref="K60" si="68">K59</f>
        <v>0</v>
      </c>
      <c r="L60" s="45">
        <f t="shared" ref="L60" si="69">L59</f>
        <v>0</v>
      </c>
      <c r="M60" s="45">
        <f t="shared" ref="M60" si="70">M59</f>
        <v>0</v>
      </c>
      <c r="N60" s="45"/>
      <c r="O60" s="45"/>
      <c r="P60" s="45"/>
      <c r="Q60" s="45">
        <f t="shared" ref="Q60" si="71">Q59</f>
        <v>0</v>
      </c>
      <c r="R60" s="45">
        <f t="shared" ref="R60" si="72">R59</f>
        <v>0</v>
      </c>
      <c r="S60" s="45">
        <f t="shared" ref="S60" si="73">S59</f>
        <v>0</v>
      </c>
      <c r="T60" s="45">
        <f t="shared" ref="T60" si="74">T59</f>
        <v>0</v>
      </c>
      <c r="U60" s="45">
        <f t="shared" ref="U60" si="75">U59</f>
        <v>0</v>
      </c>
      <c r="V60" s="45">
        <f t="shared" ref="V60" si="76">V59</f>
        <v>0</v>
      </c>
      <c r="W60" s="45"/>
    </row>
    <row r="61" spans="1:23" x14ac:dyDescent="0.3">
      <c r="A61" s="1"/>
      <c r="B61" s="49">
        <v>50</v>
      </c>
      <c r="C61" s="22">
        <v>42054</v>
      </c>
      <c r="D61" s="43"/>
      <c r="E61" s="43"/>
      <c r="F61" s="52"/>
      <c r="G61" s="46"/>
      <c r="H61" s="14"/>
      <c r="I61" s="14"/>
      <c r="J61" s="14"/>
      <c r="K61" s="53"/>
      <c r="L61" s="46"/>
      <c r="M61" s="82"/>
      <c r="N61" s="82"/>
      <c r="O61" s="82"/>
      <c r="P61" s="82"/>
      <c r="Q61" s="53"/>
      <c r="R61" s="53"/>
      <c r="S61" s="40"/>
      <c r="T61" s="40"/>
      <c r="U61" s="40"/>
      <c r="V61" s="54"/>
      <c r="W61" s="80" t="s">
        <v>3</v>
      </c>
    </row>
    <row r="62" spans="1:23" x14ac:dyDescent="0.3">
      <c r="A62" s="1"/>
      <c r="B62" s="49">
        <v>51</v>
      </c>
      <c r="C62" s="22">
        <v>42055</v>
      </c>
      <c r="D62" s="43"/>
      <c r="E62" s="14"/>
      <c r="F62" s="52"/>
      <c r="G62" s="46"/>
      <c r="H62" s="14"/>
      <c r="I62" s="14"/>
      <c r="J62" s="14"/>
      <c r="K62" s="53"/>
      <c r="L62" s="46"/>
      <c r="M62" s="82"/>
      <c r="N62" s="82"/>
      <c r="O62" s="82"/>
      <c r="P62" s="82"/>
      <c r="Q62" s="53"/>
      <c r="R62" s="53"/>
      <c r="S62" s="40"/>
      <c r="T62" s="40"/>
      <c r="U62" s="40"/>
      <c r="V62" s="54"/>
      <c r="W62" s="80" t="s">
        <v>1</v>
      </c>
    </row>
    <row r="63" spans="1:23" x14ac:dyDescent="0.3">
      <c r="A63" s="1"/>
      <c r="B63" s="49">
        <v>52</v>
      </c>
      <c r="C63" s="22">
        <v>42056</v>
      </c>
      <c r="D63" s="51"/>
      <c r="E63" s="51"/>
      <c r="F63" s="52"/>
      <c r="G63" s="46"/>
      <c r="H63" s="14"/>
      <c r="I63" s="14"/>
      <c r="J63" s="14"/>
      <c r="K63" s="53"/>
      <c r="L63" s="46"/>
      <c r="M63" s="82"/>
      <c r="N63" s="82"/>
      <c r="O63" s="82"/>
      <c r="P63" s="82"/>
      <c r="Q63" s="53"/>
      <c r="R63" s="53"/>
      <c r="S63" s="40"/>
      <c r="T63" s="40"/>
      <c r="U63" s="40"/>
      <c r="V63" s="15"/>
      <c r="W63" s="80" t="s">
        <v>4</v>
      </c>
    </row>
    <row r="64" spans="1:23" x14ac:dyDescent="0.3">
      <c r="A64" s="1"/>
      <c r="B64" s="49">
        <v>53</v>
      </c>
      <c r="C64" s="22">
        <v>42057</v>
      </c>
      <c r="D64" s="51"/>
      <c r="E64" s="51"/>
      <c r="F64" s="52"/>
      <c r="G64" s="46"/>
      <c r="H64" s="14"/>
      <c r="I64" s="14"/>
      <c r="J64" s="14"/>
      <c r="K64" s="53"/>
      <c r="L64" s="46"/>
      <c r="M64" s="82"/>
      <c r="N64" s="82"/>
      <c r="O64" s="82"/>
      <c r="P64" s="82"/>
      <c r="Q64" s="53"/>
      <c r="R64" s="53"/>
      <c r="S64" s="40"/>
      <c r="T64" s="40"/>
      <c r="U64" s="40"/>
      <c r="V64" s="15"/>
      <c r="W64" s="80"/>
    </row>
    <row r="65" spans="1:23" x14ac:dyDescent="0.3">
      <c r="A65" s="1"/>
      <c r="B65" s="49">
        <v>54</v>
      </c>
      <c r="C65" s="13">
        <v>42058</v>
      </c>
      <c r="D65" s="43"/>
      <c r="E65" s="43"/>
      <c r="F65" s="52"/>
      <c r="G65" s="46"/>
      <c r="H65" s="14"/>
      <c r="I65" s="14"/>
      <c r="J65" s="14"/>
      <c r="K65" s="53"/>
      <c r="L65" s="46"/>
      <c r="M65" s="82"/>
      <c r="N65" s="82"/>
      <c r="O65" s="82"/>
      <c r="P65" s="82"/>
      <c r="Q65" s="53"/>
      <c r="R65" s="53"/>
      <c r="S65" s="40"/>
      <c r="T65" s="40"/>
      <c r="U65" s="40"/>
      <c r="V65" s="54"/>
      <c r="W65" s="80" t="s">
        <v>40</v>
      </c>
    </row>
    <row r="66" spans="1:23" x14ac:dyDescent="0.3">
      <c r="A66" s="1"/>
      <c r="B66" s="49">
        <v>55</v>
      </c>
      <c r="C66" s="13">
        <v>42059</v>
      </c>
      <c r="D66" s="43"/>
      <c r="E66" s="43"/>
      <c r="F66" s="52"/>
      <c r="G66" s="46"/>
      <c r="H66" s="14"/>
      <c r="I66" s="14"/>
      <c r="J66" s="14"/>
      <c r="K66" s="53"/>
      <c r="L66" s="46"/>
      <c r="M66" s="82"/>
      <c r="N66" s="82"/>
      <c r="O66" s="82"/>
      <c r="P66" s="82"/>
      <c r="Q66" s="53"/>
      <c r="R66" s="53"/>
      <c r="S66" s="40"/>
      <c r="T66" s="40"/>
      <c r="U66" s="40"/>
      <c r="V66" s="15"/>
      <c r="W66" s="80"/>
    </row>
    <row r="67" spans="1:23" x14ac:dyDescent="0.3">
      <c r="A67" s="1"/>
      <c r="B67" s="49">
        <v>56</v>
      </c>
      <c r="C67" s="13">
        <v>42060</v>
      </c>
      <c r="D67" s="43"/>
      <c r="E67" s="43"/>
      <c r="F67" s="52"/>
      <c r="G67" s="46"/>
      <c r="H67" s="14"/>
      <c r="I67" s="14"/>
      <c r="J67" s="14"/>
      <c r="K67" s="53"/>
      <c r="L67" s="46"/>
      <c r="M67" s="82"/>
      <c r="N67" s="82"/>
      <c r="O67" s="82"/>
      <c r="P67" s="82"/>
      <c r="Q67" s="53"/>
      <c r="R67" s="53"/>
      <c r="S67" s="40"/>
      <c r="T67" s="40"/>
      <c r="U67" s="40"/>
      <c r="V67" s="15"/>
      <c r="W67" s="80"/>
    </row>
    <row r="68" spans="1:23" x14ac:dyDescent="0.3">
      <c r="A68" s="1"/>
      <c r="B68" s="49">
        <v>57</v>
      </c>
      <c r="C68" s="13">
        <v>42061</v>
      </c>
      <c r="D68" s="51"/>
      <c r="E68" s="51"/>
      <c r="F68" s="52"/>
      <c r="G68" s="46"/>
      <c r="H68" s="14"/>
      <c r="I68" s="14"/>
      <c r="J68" s="14"/>
      <c r="K68" s="53"/>
      <c r="L68" s="46"/>
      <c r="M68" s="82"/>
      <c r="N68" s="82"/>
      <c r="O68" s="82"/>
      <c r="P68" s="82"/>
      <c r="Q68" s="53"/>
      <c r="R68" s="53"/>
      <c r="S68" s="40"/>
      <c r="T68" s="40"/>
      <c r="U68" s="40"/>
      <c r="V68" s="15"/>
      <c r="W68" s="80"/>
    </row>
    <row r="69" spans="1:23" x14ac:dyDescent="0.3">
      <c r="A69" s="1"/>
      <c r="B69" s="49">
        <v>58</v>
      </c>
      <c r="C69" s="22">
        <v>42062</v>
      </c>
      <c r="D69" s="43"/>
      <c r="E69" s="43"/>
      <c r="F69" s="52"/>
      <c r="G69" s="46"/>
      <c r="H69" s="14"/>
      <c r="I69" s="14"/>
      <c r="J69" s="14"/>
      <c r="K69" s="53"/>
      <c r="L69" s="46"/>
      <c r="M69" s="82"/>
      <c r="N69" s="82"/>
      <c r="O69" s="82"/>
      <c r="P69" s="82"/>
      <c r="Q69" s="53"/>
      <c r="R69" s="53"/>
      <c r="S69" s="40"/>
      <c r="T69" s="40"/>
      <c r="U69" s="40"/>
      <c r="V69" s="15"/>
      <c r="W69" s="80"/>
    </row>
    <row r="70" spans="1:23" x14ac:dyDescent="0.3">
      <c r="A70" s="1"/>
      <c r="B70" s="49">
        <v>59</v>
      </c>
      <c r="C70" s="13">
        <v>42063</v>
      </c>
      <c r="D70" s="43"/>
      <c r="E70" s="43"/>
      <c r="F70" s="52"/>
      <c r="G70" s="46"/>
      <c r="H70" s="14"/>
      <c r="I70" s="14"/>
      <c r="J70" s="14"/>
      <c r="K70" s="53"/>
      <c r="L70" s="46"/>
      <c r="M70" s="82"/>
      <c r="N70" s="82"/>
      <c r="O70" s="82"/>
      <c r="P70" s="82"/>
      <c r="Q70" s="53"/>
      <c r="R70" s="53"/>
      <c r="S70" s="40"/>
      <c r="T70" s="40"/>
      <c r="U70" s="40"/>
      <c r="V70" s="54"/>
      <c r="W70" s="80" t="s">
        <v>5</v>
      </c>
    </row>
    <row r="71" spans="1:23" x14ac:dyDescent="0.3">
      <c r="A71" s="8" t="s">
        <v>54</v>
      </c>
      <c r="B71" s="49">
        <v>60</v>
      </c>
      <c r="C71" s="13">
        <v>42064</v>
      </c>
      <c r="D71" s="14"/>
      <c r="E71" s="43"/>
      <c r="F71" s="52"/>
      <c r="G71" s="46"/>
      <c r="H71" s="53"/>
      <c r="I71" s="14"/>
      <c r="J71" s="14"/>
      <c r="K71" s="53"/>
      <c r="L71" s="46"/>
      <c r="M71" s="82"/>
      <c r="N71" s="82"/>
      <c r="O71" s="82"/>
      <c r="P71" s="82"/>
      <c r="Q71" s="53"/>
      <c r="R71" s="53"/>
      <c r="S71" s="40"/>
      <c r="T71" s="40"/>
      <c r="U71" s="40"/>
      <c r="V71" s="15"/>
      <c r="W71" s="80"/>
    </row>
    <row r="72" spans="1:23" x14ac:dyDescent="0.3">
      <c r="A72" s="1"/>
      <c r="B72" s="49">
        <v>61</v>
      </c>
      <c r="C72" s="13">
        <v>42065</v>
      </c>
      <c r="D72" s="43"/>
      <c r="E72" s="43"/>
      <c r="F72" s="52"/>
      <c r="G72" s="46"/>
      <c r="H72" s="53"/>
      <c r="I72" s="14"/>
      <c r="J72" s="14"/>
      <c r="K72" s="53"/>
      <c r="L72" s="46"/>
      <c r="M72" s="82"/>
      <c r="N72" s="82"/>
      <c r="O72" s="82"/>
      <c r="P72" s="82"/>
      <c r="Q72" s="53"/>
      <c r="R72" s="53"/>
      <c r="S72" s="40"/>
      <c r="T72" s="40"/>
      <c r="U72" s="40"/>
      <c r="V72" s="15"/>
      <c r="W72" s="80"/>
    </row>
    <row r="73" spans="1:23" ht="16.95" customHeight="1" x14ac:dyDescent="0.3">
      <c r="A73" s="137"/>
      <c r="B73" s="49">
        <v>62</v>
      </c>
      <c r="C73" s="13">
        <v>42066</v>
      </c>
      <c r="D73" s="43"/>
      <c r="E73" s="43"/>
      <c r="F73" s="52"/>
      <c r="G73" s="46"/>
      <c r="H73" s="53"/>
      <c r="I73" s="14"/>
      <c r="J73" s="14"/>
      <c r="K73" s="53"/>
      <c r="L73" s="46"/>
      <c r="M73" s="82"/>
      <c r="N73" s="82"/>
      <c r="O73" s="82"/>
      <c r="P73" s="82"/>
      <c r="Q73" s="53"/>
      <c r="R73" s="53"/>
      <c r="S73" s="40"/>
      <c r="T73" s="40"/>
      <c r="U73" s="40"/>
      <c r="V73" s="15"/>
      <c r="W73" s="80"/>
    </row>
    <row r="74" spans="1:23" x14ac:dyDescent="0.3">
      <c r="A74" s="137"/>
      <c r="B74" s="49">
        <v>63</v>
      </c>
      <c r="C74" s="13">
        <v>42067</v>
      </c>
      <c r="D74" s="14"/>
      <c r="E74" s="14"/>
      <c r="F74" s="52"/>
      <c r="G74" s="42"/>
      <c r="H74" s="53"/>
      <c r="I74" s="14"/>
      <c r="J74" s="14"/>
      <c r="K74" s="53"/>
      <c r="L74" s="46"/>
      <c r="M74" s="82"/>
      <c r="N74" s="82"/>
      <c r="O74" s="82"/>
      <c r="P74" s="82"/>
      <c r="Q74" s="53"/>
      <c r="R74" s="53"/>
      <c r="S74" s="40"/>
      <c r="T74" s="40"/>
      <c r="U74" s="40"/>
      <c r="V74" s="15"/>
      <c r="W74" s="80"/>
    </row>
    <row r="75" spans="1:23" x14ac:dyDescent="0.3">
      <c r="A75" s="137"/>
      <c r="B75" s="49"/>
      <c r="C75" s="18" t="s">
        <v>39</v>
      </c>
      <c r="D75" s="85"/>
      <c r="E75" s="86"/>
      <c r="F75" s="78"/>
      <c r="G75" s="45">
        <f>SUM(G61:G74)</f>
        <v>0</v>
      </c>
      <c r="H75" s="45">
        <f t="shared" ref="H75" si="77">SUM(H61:H74)</f>
        <v>0</v>
      </c>
      <c r="I75" s="45">
        <f t="shared" ref="I75" si="78">SUM(I61:I74)</f>
        <v>0</v>
      </c>
      <c r="J75" s="45">
        <f t="shared" ref="J75" si="79">SUM(J61:J74)</f>
        <v>0</v>
      </c>
      <c r="K75" s="45">
        <f t="shared" ref="K75" si="80">SUM(K61:K74)</f>
        <v>0</v>
      </c>
      <c r="L75" s="45">
        <f t="shared" ref="L75" si="81">SUM(L61:L74)</f>
        <v>0</v>
      </c>
      <c r="M75" s="45">
        <f t="shared" ref="M75" si="82">SUM(M61:M74)</f>
        <v>0</v>
      </c>
      <c r="N75" s="45"/>
      <c r="O75" s="45"/>
      <c r="P75" s="45"/>
      <c r="Q75" s="45">
        <f t="shared" ref="Q75" si="83">SUM(Q61:Q74)</f>
        <v>0</v>
      </c>
      <c r="R75" s="45">
        <f t="shared" ref="R75" si="84">SUM(R61:R74)</f>
        <v>0</v>
      </c>
      <c r="S75" s="45">
        <f t="shared" ref="S75" si="85">SUM(S61:S74)</f>
        <v>0</v>
      </c>
      <c r="T75" s="45">
        <f t="shared" ref="T75" si="86">SUM(T61:T74)</f>
        <v>0</v>
      </c>
      <c r="U75" s="45">
        <f t="shared" ref="U75" si="87">SUM(U61:U74)</f>
        <v>0</v>
      </c>
      <c r="V75" s="45">
        <f t="shared" ref="V75" si="88">SUM(V61:V74)</f>
        <v>0</v>
      </c>
      <c r="W75" s="45"/>
    </row>
    <row r="76" spans="1:23" x14ac:dyDescent="0.3">
      <c r="A76" s="137"/>
      <c r="B76" s="49"/>
      <c r="C76" s="18" t="s">
        <v>112</v>
      </c>
      <c r="D76" s="85"/>
      <c r="E76" s="86"/>
      <c r="F76" s="78"/>
      <c r="G76" s="45">
        <f>G75</f>
        <v>0</v>
      </c>
      <c r="H76" s="45">
        <f t="shared" ref="H76" si="89">H75</f>
        <v>0</v>
      </c>
      <c r="I76" s="45">
        <f t="shared" ref="I76" si="90">I75</f>
        <v>0</v>
      </c>
      <c r="J76" s="45">
        <f t="shared" ref="J76" si="91">J75</f>
        <v>0</v>
      </c>
      <c r="K76" s="45">
        <f t="shared" ref="K76" si="92">K75</f>
        <v>0</v>
      </c>
      <c r="L76" s="45">
        <f t="shared" ref="L76" si="93">L75</f>
        <v>0</v>
      </c>
      <c r="M76" s="45">
        <f t="shared" ref="M76" si="94">M75</f>
        <v>0</v>
      </c>
      <c r="N76" s="45"/>
      <c r="O76" s="45"/>
      <c r="P76" s="45"/>
      <c r="Q76" s="45">
        <f t="shared" ref="Q76" si="95">Q75</f>
        <v>0</v>
      </c>
      <c r="R76" s="45">
        <f t="shared" ref="R76" si="96">R75</f>
        <v>0</v>
      </c>
      <c r="S76" s="45">
        <f t="shared" ref="S76" si="97">S75</f>
        <v>0</v>
      </c>
      <c r="T76" s="45">
        <f t="shared" ref="T76" si="98">T75</f>
        <v>0</v>
      </c>
      <c r="U76" s="45">
        <f t="shared" ref="U76" si="99">U75</f>
        <v>0</v>
      </c>
      <c r="V76" s="45">
        <f t="shared" ref="V76" si="100">V75</f>
        <v>0</v>
      </c>
      <c r="W76" s="45"/>
    </row>
    <row r="77" spans="1:23" x14ac:dyDescent="0.3">
      <c r="A77" s="137"/>
      <c r="B77" s="49">
        <v>64</v>
      </c>
      <c r="C77" s="13">
        <v>42068</v>
      </c>
      <c r="D77" s="51"/>
      <c r="E77" s="51"/>
      <c r="F77" s="52"/>
      <c r="G77" s="46"/>
      <c r="H77" s="14"/>
      <c r="I77" s="14"/>
      <c r="J77" s="14"/>
      <c r="K77" s="53"/>
      <c r="L77" s="46"/>
      <c r="M77" s="82"/>
      <c r="N77" s="82"/>
      <c r="O77" s="82"/>
      <c r="P77" s="82"/>
      <c r="Q77" s="53"/>
      <c r="R77" s="53"/>
      <c r="S77" s="40"/>
      <c r="T77" s="40"/>
      <c r="U77" s="40"/>
      <c r="V77" s="15"/>
      <c r="W77" s="80"/>
    </row>
    <row r="78" spans="1:23" x14ac:dyDescent="0.3">
      <c r="A78" s="137"/>
      <c r="B78" s="49">
        <v>65</v>
      </c>
      <c r="C78" s="13">
        <v>42069</v>
      </c>
      <c r="D78" s="51"/>
      <c r="E78" s="51"/>
      <c r="F78" s="52"/>
      <c r="G78" s="46"/>
      <c r="H78" s="14"/>
      <c r="I78" s="14"/>
      <c r="J78" s="14"/>
      <c r="K78" s="53"/>
      <c r="L78" s="46"/>
      <c r="M78" s="82"/>
      <c r="N78" s="82"/>
      <c r="O78" s="82"/>
      <c r="P78" s="82"/>
      <c r="Q78" s="53"/>
      <c r="R78" s="53"/>
      <c r="S78" s="40"/>
      <c r="T78" s="40"/>
      <c r="U78" s="40"/>
      <c r="V78" s="15"/>
      <c r="W78" s="80"/>
    </row>
    <row r="79" spans="1:23" x14ac:dyDescent="0.3">
      <c r="A79" s="1"/>
      <c r="B79" s="49">
        <v>66</v>
      </c>
      <c r="C79" s="13">
        <v>42070</v>
      </c>
      <c r="D79" s="51"/>
      <c r="E79" s="51"/>
      <c r="F79" s="52"/>
      <c r="G79" s="46"/>
      <c r="H79" s="14"/>
      <c r="I79" s="14"/>
      <c r="J79" s="14"/>
      <c r="K79" s="53"/>
      <c r="L79" s="46"/>
      <c r="M79" s="82"/>
      <c r="N79" s="82"/>
      <c r="O79" s="82"/>
      <c r="P79" s="82"/>
      <c r="Q79" s="53"/>
      <c r="R79" s="53"/>
      <c r="S79" s="40"/>
      <c r="T79" s="40"/>
      <c r="U79" s="40"/>
      <c r="V79" s="15"/>
      <c r="W79" s="80"/>
    </row>
    <row r="80" spans="1:23" x14ac:dyDescent="0.3">
      <c r="A80" s="1"/>
      <c r="B80" s="49">
        <v>67</v>
      </c>
      <c r="C80" s="13">
        <v>42071</v>
      </c>
      <c r="D80" s="51"/>
      <c r="E80" s="51"/>
      <c r="F80" s="52"/>
      <c r="G80" s="46"/>
      <c r="H80" s="14"/>
      <c r="I80" s="14"/>
      <c r="J80" s="14"/>
      <c r="K80" s="53"/>
      <c r="L80" s="46"/>
      <c r="M80" s="82"/>
      <c r="N80" s="82"/>
      <c r="O80" s="82"/>
      <c r="P80" s="82"/>
      <c r="Q80" s="53"/>
      <c r="R80" s="53"/>
      <c r="S80" s="40"/>
      <c r="T80" s="40"/>
      <c r="U80" s="40"/>
      <c r="V80" s="15"/>
      <c r="W80" s="80"/>
    </row>
    <row r="81" spans="1:23" x14ac:dyDescent="0.3">
      <c r="A81" s="1"/>
      <c r="B81" s="49">
        <v>68</v>
      </c>
      <c r="C81" s="13">
        <v>42072</v>
      </c>
      <c r="D81" s="51"/>
      <c r="E81" s="51"/>
      <c r="F81" s="52"/>
      <c r="G81" s="46"/>
      <c r="H81" s="14"/>
      <c r="I81" s="14"/>
      <c r="J81" s="14"/>
      <c r="K81" s="53"/>
      <c r="L81" s="46"/>
      <c r="M81" s="82"/>
      <c r="N81" s="82"/>
      <c r="O81" s="82"/>
      <c r="P81" s="82"/>
      <c r="Q81" s="53"/>
      <c r="R81" s="53"/>
      <c r="S81" s="40"/>
      <c r="T81" s="40"/>
      <c r="U81" s="40"/>
      <c r="V81" s="15"/>
      <c r="W81" s="80"/>
    </row>
    <row r="82" spans="1:23" x14ac:dyDescent="0.3">
      <c r="A82" s="1"/>
      <c r="B82" s="49">
        <v>69</v>
      </c>
      <c r="C82" s="13">
        <v>42073</v>
      </c>
      <c r="D82" s="51"/>
      <c r="E82" s="51"/>
      <c r="F82" s="52"/>
      <c r="G82" s="46"/>
      <c r="H82" s="14"/>
      <c r="I82" s="14"/>
      <c r="J82" s="14"/>
      <c r="K82" s="53"/>
      <c r="L82" s="46"/>
      <c r="M82" s="82"/>
      <c r="N82" s="82"/>
      <c r="O82" s="82"/>
      <c r="P82" s="82"/>
      <c r="Q82" s="53"/>
      <c r="R82" s="53"/>
      <c r="S82" s="40"/>
      <c r="T82" s="40"/>
      <c r="U82" s="40"/>
      <c r="V82" s="15"/>
      <c r="W82" s="80"/>
    </row>
    <row r="83" spans="1:23" x14ac:dyDescent="0.3">
      <c r="A83" s="1"/>
      <c r="B83" s="49">
        <v>70</v>
      </c>
      <c r="C83" s="13">
        <v>42074</v>
      </c>
      <c r="D83" s="43"/>
      <c r="E83" s="43"/>
      <c r="F83" s="52"/>
      <c r="G83" s="46"/>
      <c r="H83" s="53"/>
      <c r="I83" s="14"/>
      <c r="J83" s="14"/>
      <c r="K83" s="53"/>
      <c r="L83" s="46"/>
      <c r="M83" s="82"/>
      <c r="N83" s="82"/>
      <c r="O83" s="82"/>
      <c r="P83" s="82"/>
      <c r="Q83" s="53"/>
      <c r="R83" s="53"/>
      <c r="S83" s="40"/>
      <c r="T83" s="40"/>
      <c r="U83" s="40"/>
      <c r="V83" s="15"/>
      <c r="W83" s="80"/>
    </row>
    <row r="84" spans="1:23" x14ac:dyDescent="0.3">
      <c r="A84" s="1"/>
      <c r="B84" s="49">
        <v>71</v>
      </c>
      <c r="C84" s="13">
        <v>42075</v>
      </c>
      <c r="D84" s="43"/>
      <c r="E84" s="44"/>
      <c r="F84" s="52"/>
      <c r="G84" s="46"/>
      <c r="H84" s="53"/>
      <c r="I84" s="14"/>
      <c r="J84" s="14"/>
      <c r="K84" s="53"/>
      <c r="L84" s="46"/>
      <c r="M84" s="82"/>
      <c r="N84" s="82"/>
      <c r="O84" s="82"/>
      <c r="P84" s="82"/>
      <c r="Q84" s="53"/>
      <c r="R84" s="53"/>
      <c r="S84" s="40"/>
      <c r="T84" s="40"/>
      <c r="U84" s="40"/>
      <c r="V84" s="15"/>
      <c r="W84" s="80"/>
    </row>
    <row r="85" spans="1:23" x14ac:dyDescent="0.3">
      <c r="A85" s="1"/>
      <c r="B85" s="49">
        <v>72</v>
      </c>
      <c r="C85" s="13">
        <v>42076</v>
      </c>
      <c r="D85" s="43"/>
      <c r="E85" s="43"/>
      <c r="F85" s="52"/>
      <c r="G85" s="46"/>
      <c r="H85" s="53"/>
      <c r="I85" s="14"/>
      <c r="J85" s="14"/>
      <c r="K85" s="53"/>
      <c r="L85" s="46"/>
      <c r="M85" s="82"/>
      <c r="N85" s="82"/>
      <c r="O85" s="82"/>
      <c r="P85" s="82"/>
      <c r="Q85" s="53"/>
      <c r="R85" s="53"/>
      <c r="S85" s="40"/>
      <c r="T85" s="40"/>
      <c r="U85" s="40"/>
      <c r="V85" s="15"/>
      <c r="W85" s="80"/>
    </row>
    <row r="86" spans="1:23" x14ac:dyDescent="0.3">
      <c r="A86" s="1"/>
      <c r="B86" s="49">
        <v>73</v>
      </c>
      <c r="C86" s="13">
        <v>42077</v>
      </c>
      <c r="D86" s="43"/>
      <c r="E86" s="43"/>
      <c r="F86" s="52"/>
      <c r="G86" s="46"/>
      <c r="H86" s="53"/>
      <c r="I86" s="14"/>
      <c r="J86" s="14"/>
      <c r="K86" s="53"/>
      <c r="L86" s="46"/>
      <c r="M86" s="82"/>
      <c r="N86" s="82"/>
      <c r="O86" s="82"/>
      <c r="P86" s="82"/>
      <c r="Q86" s="53"/>
      <c r="R86" s="53"/>
      <c r="S86" s="40"/>
      <c r="T86" s="40"/>
      <c r="U86" s="40"/>
      <c r="V86" s="15"/>
      <c r="W86" s="80"/>
    </row>
    <row r="87" spans="1:23" x14ac:dyDescent="0.3">
      <c r="A87" s="1"/>
      <c r="B87" s="49">
        <v>74</v>
      </c>
      <c r="C87" s="13">
        <v>42078</v>
      </c>
      <c r="D87" s="43"/>
      <c r="E87" s="43"/>
      <c r="F87" s="52"/>
      <c r="G87" s="46"/>
      <c r="H87" s="53"/>
      <c r="I87" s="14"/>
      <c r="J87" s="14"/>
      <c r="K87" s="53"/>
      <c r="L87" s="46"/>
      <c r="M87" s="82"/>
      <c r="N87" s="82"/>
      <c r="O87" s="82"/>
      <c r="P87" s="82"/>
      <c r="Q87" s="53"/>
      <c r="R87" s="53"/>
      <c r="S87" s="40"/>
      <c r="T87" s="40"/>
      <c r="U87" s="40"/>
      <c r="V87" s="15"/>
      <c r="W87" s="80"/>
    </row>
    <row r="88" spans="1:23" x14ac:dyDescent="0.3">
      <c r="A88" s="1"/>
      <c r="B88" s="49">
        <v>75</v>
      </c>
      <c r="C88" s="13">
        <v>42079</v>
      </c>
      <c r="D88" s="43"/>
      <c r="E88" s="43"/>
      <c r="F88" s="52"/>
      <c r="G88" s="46"/>
      <c r="H88" s="53"/>
      <c r="I88" s="14"/>
      <c r="J88" s="14"/>
      <c r="K88" s="53"/>
      <c r="L88" s="46"/>
      <c r="M88" s="82"/>
      <c r="N88" s="82"/>
      <c r="O88" s="82"/>
      <c r="P88" s="82"/>
      <c r="Q88" s="53"/>
      <c r="R88" s="53"/>
      <c r="S88" s="40"/>
      <c r="T88" s="40"/>
      <c r="U88" s="40"/>
      <c r="V88" s="15"/>
      <c r="W88" s="80"/>
    </row>
    <row r="89" spans="1:23" x14ac:dyDescent="0.3">
      <c r="A89" s="1"/>
      <c r="B89" s="49">
        <v>76</v>
      </c>
      <c r="C89" s="13">
        <v>42080</v>
      </c>
      <c r="D89" s="51"/>
      <c r="E89" s="51"/>
      <c r="F89" s="52"/>
      <c r="G89" s="46"/>
      <c r="H89" s="14"/>
      <c r="I89" s="14"/>
      <c r="J89" s="14"/>
      <c r="K89" s="53"/>
      <c r="L89" s="46"/>
      <c r="M89" s="82"/>
      <c r="N89" s="82"/>
      <c r="O89" s="82"/>
      <c r="P89" s="82"/>
      <c r="Q89" s="53"/>
      <c r="R89" s="53"/>
      <c r="S89" s="40"/>
      <c r="T89" s="40"/>
      <c r="U89" s="40"/>
      <c r="V89" s="15"/>
      <c r="W89" s="80"/>
    </row>
    <row r="90" spans="1:23" x14ac:dyDescent="0.3">
      <c r="A90" s="1"/>
      <c r="B90" s="49">
        <v>77</v>
      </c>
      <c r="C90" s="13">
        <v>42081</v>
      </c>
      <c r="D90" s="27"/>
      <c r="E90" s="27"/>
      <c r="F90" s="52"/>
      <c r="G90" s="42"/>
      <c r="H90" s="53"/>
      <c r="I90" s="14"/>
      <c r="J90" s="14"/>
      <c r="K90" s="53"/>
      <c r="L90" s="46"/>
      <c r="M90" s="82"/>
      <c r="N90" s="82"/>
      <c r="O90" s="82"/>
      <c r="P90" s="82"/>
      <c r="Q90" s="53"/>
      <c r="R90" s="53"/>
      <c r="S90" s="40"/>
      <c r="T90" s="40"/>
      <c r="U90" s="40"/>
      <c r="V90" s="15"/>
      <c r="W90" s="80"/>
    </row>
    <row r="91" spans="1:23" x14ac:dyDescent="0.3">
      <c r="A91" s="1"/>
      <c r="B91" s="49"/>
      <c r="C91" s="18" t="s">
        <v>39</v>
      </c>
      <c r="D91" s="85"/>
      <c r="E91" s="86"/>
      <c r="F91" s="78"/>
      <c r="G91" s="45">
        <f>SUM(G77:G90)</f>
        <v>0</v>
      </c>
      <c r="H91" s="45">
        <f t="shared" ref="H91" si="101">SUM(H77:H90)</f>
        <v>0</v>
      </c>
      <c r="I91" s="45">
        <f t="shared" ref="I91" si="102">SUM(I77:I90)</f>
        <v>0</v>
      </c>
      <c r="J91" s="45">
        <f t="shared" ref="J91" si="103">SUM(J77:J90)</f>
        <v>0</v>
      </c>
      <c r="K91" s="45">
        <f t="shared" ref="K91" si="104">SUM(K77:K90)</f>
        <v>0</v>
      </c>
      <c r="L91" s="45">
        <f t="shared" ref="L91" si="105">SUM(L77:L90)</f>
        <v>0</v>
      </c>
      <c r="M91" s="45">
        <f t="shared" ref="M91" si="106">SUM(M77:M90)</f>
        <v>0</v>
      </c>
      <c r="N91" s="45"/>
      <c r="O91" s="45"/>
      <c r="P91" s="45"/>
      <c r="Q91" s="45">
        <f t="shared" ref="Q91" si="107">SUM(Q77:Q90)</f>
        <v>0</v>
      </c>
      <c r="R91" s="45">
        <f t="shared" ref="R91" si="108">SUM(R77:R90)</f>
        <v>0</v>
      </c>
      <c r="S91" s="45">
        <f t="shared" ref="S91" si="109">SUM(S77:S90)</f>
        <v>0</v>
      </c>
      <c r="T91" s="45">
        <f t="shared" ref="T91" si="110">SUM(T77:T90)</f>
        <v>0</v>
      </c>
      <c r="U91" s="45">
        <f t="shared" ref="U91" si="111">SUM(U77:U90)</f>
        <v>0</v>
      </c>
      <c r="V91" s="45">
        <f t="shared" ref="V91" si="112">SUM(V77:V90)</f>
        <v>0</v>
      </c>
      <c r="W91" s="45"/>
    </row>
    <row r="92" spans="1:23" x14ac:dyDescent="0.3">
      <c r="A92" s="1"/>
      <c r="B92" s="49"/>
      <c r="C92" s="18" t="s">
        <v>112</v>
      </c>
      <c r="D92" s="85"/>
      <c r="E92" s="86"/>
      <c r="F92" s="78"/>
      <c r="G92" s="45">
        <f>G91</f>
        <v>0</v>
      </c>
      <c r="H92" s="45">
        <f t="shared" ref="H92" si="113">H91</f>
        <v>0</v>
      </c>
      <c r="I92" s="45">
        <f t="shared" ref="I92" si="114">I91</f>
        <v>0</v>
      </c>
      <c r="J92" s="45">
        <f t="shared" ref="J92" si="115">J91</f>
        <v>0</v>
      </c>
      <c r="K92" s="45">
        <f t="shared" ref="K92" si="116">K91</f>
        <v>0</v>
      </c>
      <c r="L92" s="45">
        <f t="shared" ref="L92" si="117">L91</f>
        <v>0</v>
      </c>
      <c r="M92" s="45">
        <f t="shared" ref="M92" si="118">M91</f>
        <v>0</v>
      </c>
      <c r="N92" s="45"/>
      <c r="O92" s="45"/>
      <c r="P92" s="45"/>
      <c r="Q92" s="45">
        <f t="shared" ref="Q92" si="119">Q91</f>
        <v>0</v>
      </c>
      <c r="R92" s="45">
        <f t="shared" ref="R92" si="120">R91</f>
        <v>0</v>
      </c>
      <c r="S92" s="45">
        <f t="shared" ref="S92" si="121">S91</f>
        <v>0</v>
      </c>
      <c r="T92" s="45">
        <f t="shared" ref="T92" si="122">T91</f>
        <v>0</v>
      </c>
      <c r="U92" s="45">
        <f t="shared" ref="U92" si="123">U91</f>
        <v>0</v>
      </c>
      <c r="V92" s="45">
        <f t="shared" ref="V92" si="124">V91</f>
        <v>0</v>
      </c>
      <c r="W92" s="45"/>
    </row>
    <row r="93" spans="1:23" x14ac:dyDescent="0.3">
      <c r="A93" s="1"/>
      <c r="B93" s="49">
        <v>78</v>
      </c>
      <c r="C93" s="13">
        <v>42082</v>
      </c>
      <c r="D93" s="51"/>
      <c r="E93" s="51"/>
      <c r="F93" s="52"/>
      <c r="G93" s="46"/>
      <c r="H93" s="14"/>
      <c r="I93" s="14"/>
      <c r="J93" s="14"/>
      <c r="K93" s="53"/>
      <c r="L93" s="46"/>
      <c r="M93" s="82"/>
      <c r="N93" s="82"/>
      <c r="O93" s="82"/>
      <c r="P93" s="82"/>
      <c r="Q93" s="53"/>
      <c r="R93" s="53"/>
      <c r="S93" s="40"/>
      <c r="T93" s="40"/>
      <c r="U93" s="40"/>
      <c r="V93" s="15"/>
      <c r="W93" s="80"/>
    </row>
    <row r="94" spans="1:23" x14ac:dyDescent="0.3">
      <c r="A94" s="1"/>
      <c r="B94" s="49">
        <v>79</v>
      </c>
      <c r="C94" s="13">
        <v>42083</v>
      </c>
      <c r="D94" s="43"/>
      <c r="E94" s="43"/>
      <c r="F94" s="52"/>
      <c r="G94" s="46"/>
      <c r="H94" s="53"/>
      <c r="I94" s="14"/>
      <c r="J94" s="14"/>
      <c r="K94" s="53"/>
      <c r="L94" s="46"/>
      <c r="M94" s="82"/>
      <c r="N94" s="82"/>
      <c r="O94" s="82"/>
      <c r="P94" s="82"/>
      <c r="Q94" s="53"/>
      <c r="R94" s="53"/>
      <c r="S94" s="40"/>
      <c r="T94" s="40"/>
      <c r="U94" s="40"/>
      <c r="V94" s="15"/>
      <c r="W94" s="80"/>
    </row>
    <row r="95" spans="1:23" x14ac:dyDescent="0.3">
      <c r="A95" s="1"/>
      <c r="B95" s="49">
        <v>80</v>
      </c>
      <c r="C95" s="13">
        <v>42084</v>
      </c>
      <c r="D95" s="43"/>
      <c r="E95" s="43"/>
      <c r="F95" s="52"/>
      <c r="G95" s="46"/>
      <c r="H95" s="53"/>
      <c r="I95" s="14"/>
      <c r="J95" s="14"/>
      <c r="K95" s="53"/>
      <c r="L95" s="46"/>
      <c r="M95" s="82"/>
      <c r="N95" s="82"/>
      <c r="O95" s="82"/>
      <c r="P95" s="82"/>
      <c r="Q95" s="53"/>
      <c r="R95" s="53"/>
      <c r="S95" s="40"/>
      <c r="T95" s="40"/>
      <c r="U95" s="40"/>
      <c r="V95" s="15"/>
      <c r="W95" s="80"/>
    </row>
    <row r="96" spans="1:23" x14ac:dyDescent="0.3">
      <c r="A96" s="1"/>
      <c r="B96" s="49">
        <v>81</v>
      </c>
      <c r="C96" s="13">
        <v>42085</v>
      </c>
      <c r="D96" s="43"/>
      <c r="E96" s="43"/>
      <c r="F96" s="52"/>
      <c r="G96" s="46"/>
      <c r="H96" s="53"/>
      <c r="I96" s="14"/>
      <c r="J96" s="14"/>
      <c r="K96" s="53"/>
      <c r="L96" s="46"/>
      <c r="M96" s="82"/>
      <c r="N96" s="82"/>
      <c r="O96" s="82"/>
      <c r="P96" s="82"/>
      <c r="Q96" s="53"/>
      <c r="R96" s="53"/>
      <c r="S96" s="40"/>
      <c r="T96" s="40"/>
      <c r="U96" s="40"/>
      <c r="V96" s="15"/>
      <c r="W96" s="80"/>
    </row>
    <row r="97" spans="1:23" x14ac:dyDescent="0.3">
      <c r="A97" s="1"/>
      <c r="B97" s="49">
        <v>82</v>
      </c>
      <c r="C97" s="13">
        <v>42086</v>
      </c>
      <c r="D97" s="51"/>
      <c r="E97" s="51"/>
      <c r="F97" s="52"/>
      <c r="G97" s="46"/>
      <c r="H97" s="14"/>
      <c r="I97" s="14"/>
      <c r="J97" s="14"/>
      <c r="K97" s="53"/>
      <c r="L97" s="46"/>
      <c r="M97" s="82"/>
      <c r="N97" s="82"/>
      <c r="O97" s="82"/>
      <c r="P97" s="82"/>
      <c r="Q97" s="53"/>
      <c r="R97" s="53"/>
      <c r="S97" s="40"/>
      <c r="T97" s="40"/>
      <c r="U97" s="40"/>
      <c r="V97" s="15"/>
      <c r="W97" s="80"/>
    </row>
    <row r="98" spans="1:23" x14ac:dyDescent="0.3">
      <c r="A98" s="1"/>
      <c r="B98" s="49">
        <v>83</v>
      </c>
      <c r="C98" s="13">
        <v>42087</v>
      </c>
      <c r="D98" s="43"/>
      <c r="E98" s="43"/>
      <c r="F98" s="52"/>
      <c r="G98" s="46"/>
      <c r="H98" s="14"/>
      <c r="I98" s="14"/>
      <c r="J98" s="14"/>
      <c r="K98" s="53"/>
      <c r="L98" s="46"/>
      <c r="M98" s="82"/>
      <c r="N98" s="82"/>
      <c r="O98" s="82"/>
      <c r="P98" s="82"/>
      <c r="Q98" s="53"/>
      <c r="R98" s="53"/>
      <c r="S98" s="40"/>
      <c r="T98" s="40"/>
      <c r="U98" s="40"/>
      <c r="V98" s="15"/>
      <c r="W98" s="46"/>
    </row>
    <row r="99" spans="1:23" x14ac:dyDescent="0.3">
      <c r="A99" s="1"/>
      <c r="B99" s="49">
        <v>84</v>
      </c>
      <c r="C99" s="13">
        <v>42088</v>
      </c>
      <c r="D99" s="43"/>
      <c r="E99" s="43"/>
      <c r="F99" s="52"/>
      <c r="G99" s="46"/>
      <c r="H99" s="14"/>
      <c r="I99" s="14"/>
      <c r="J99" s="14"/>
      <c r="K99" s="53"/>
      <c r="L99" s="46"/>
      <c r="M99" s="82"/>
      <c r="N99" s="82"/>
      <c r="O99" s="82"/>
      <c r="P99" s="82"/>
      <c r="Q99" s="53"/>
      <c r="R99" s="53"/>
      <c r="S99" s="40"/>
      <c r="T99" s="40"/>
      <c r="U99" s="40"/>
      <c r="V99" s="15"/>
      <c r="W99" s="46"/>
    </row>
    <row r="100" spans="1:23" x14ac:dyDescent="0.3">
      <c r="A100" s="1"/>
      <c r="B100" s="49">
        <v>85</v>
      </c>
      <c r="C100" s="13">
        <v>42089</v>
      </c>
      <c r="D100" s="14"/>
      <c r="E100" s="14"/>
      <c r="F100" s="30"/>
      <c r="G100" s="42"/>
      <c r="H100" s="14"/>
      <c r="I100" s="14"/>
      <c r="J100" s="14"/>
      <c r="K100" s="53"/>
      <c r="L100" s="46"/>
      <c r="M100" s="82"/>
      <c r="N100" s="82"/>
      <c r="O100" s="82"/>
      <c r="P100" s="82"/>
      <c r="Q100" s="53"/>
      <c r="R100" s="53"/>
      <c r="S100" s="40"/>
      <c r="T100" s="40"/>
      <c r="U100" s="40"/>
      <c r="V100" s="15"/>
      <c r="W100" s="46"/>
    </row>
    <row r="101" spans="1:23" x14ac:dyDescent="0.3">
      <c r="A101" s="1"/>
      <c r="B101" s="49">
        <v>86</v>
      </c>
      <c r="C101" s="13">
        <v>42090</v>
      </c>
      <c r="D101" s="43"/>
      <c r="E101" s="43"/>
      <c r="F101" s="52"/>
      <c r="G101" s="46"/>
      <c r="H101" s="14"/>
      <c r="I101" s="14"/>
      <c r="J101" s="14"/>
      <c r="K101" s="53"/>
      <c r="L101" s="46"/>
      <c r="M101" s="82"/>
      <c r="N101" s="82"/>
      <c r="O101" s="82"/>
      <c r="P101" s="82"/>
      <c r="Q101" s="53"/>
      <c r="R101" s="53"/>
      <c r="S101" s="40"/>
      <c r="T101" s="40"/>
      <c r="U101" s="40"/>
      <c r="V101" s="15"/>
      <c r="W101" s="46"/>
    </row>
    <row r="102" spans="1:23" x14ac:dyDescent="0.3">
      <c r="A102" s="1"/>
      <c r="B102" s="49">
        <v>87</v>
      </c>
      <c r="C102" s="13">
        <v>42091</v>
      </c>
      <c r="D102" s="43"/>
      <c r="E102" s="43"/>
      <c r="F102" s="52"/>
      <c r="G102" s="46"/>
      <c r="H102" s="14"/>
      <c r="I102" s="14"/>
      <c r="J102" s="14"/>
      <c r="K102" s="53"/>
      <c r="L102" s="46"/>
      <c r="M102" s="82"/>
      <c r="N102" s="82"/>
      <c r="O102" s="82"/>
      <c r="P102" s="82"/>
      <c r="Q102" s="53"/>
      <c r="R102" s="53"/>
      <c r="S102" s="40"/>
      <c r="T102" s="40"/>
      <c r="U102" s="40"/>
      <c r="V102" s="15"/>
      <c r="W102" s="46"/>
    </row>
    <row r="103" spans="1:23" ht="32.4" x14ac:dyDescent="0.3">
      <c r="A103" s="1"/>
      <c r="B103" s="49">
        <v>88</v>
      </c>
      <c r="C103" s="22">
        <v>42092</v>
      </c>
      <c r="D103" s="43"/>
      <c r="E103" s="43"/>
      <c r="F103" s="52"/>
      <c r="G103" s="46"/>
      <c r="H103" s="14"/>
      <c r="I103" s="14"/>
      <c r="J103" s="14"/>
      <c r="K103" s="53"/>
      <c r="L103" s="46"/>
      <c r="M103" s="82"/>
      <c r="N103" s="82"/>
      <c r="O103" s="82"/>
      <c r="P103" s="82"/>
      <c r="Q103" s="53"/>
      <c r="R103" s="53"/>
      <c r="S103" s="40"/>
      <c r="T103" s="40"/>
      <c r="U103" s="40"/>
      <c r="V103" s="54"/>
      <c r="W103" s="94" t="s">
        <v>55</v>
      </c>
    </row>
    <row r="104" spans="1:23" x14ac:dyDescent="0.3">
      <c r="A104" s="1"/>
      <c r="B104" s="49">
        <v>89</v>
      </c>
      <c r="C104" s="13">
        <v>42093</v>
      </c>
      <c r="D104" s="43"/>
      <c r="E104" s="43"/>
      <c r="F104" s="52"/>
      <c r="G104" s="46"/>
      <c r="H104" s="14"/>
      <c r="I104" s="14"/>
      <c r="J104" s="14"/>
      <c r="K104" s="53"/>
      <c r="L104" s="46"/>
      <c r="M104" s="82"/>
      <c r="N104" s="82"/>
      <c r="O104" s="82"/>
      <c r="P104" s="82"/>
      <c r="Q104" s="53"/>
      <c r="R104" s="53"/>
      <c r="S104" s="40"/>
      <c r="T104" s="40"/>
      <c r="U104" s="40"/>
      <c r="V104" s="15"/>
      <c r="W104" s="46"/>
    </row>
    <row r="105" spans="1:23" x14ac:dyDescent="0.3">
      <c r="A105" s="1"/>
      <c r="B105" s="49">
        <v>90</v>
      </c>
      <c r="C105" s="13">
        <v>42094</v>
      </c>
      <c r="D105" s="51"/>
      <c r="E105" s="51"/>
      <c r="F105" s="52"/>
      <c r="G105" s="46"/>
      <c r="H105" s="14"/>
      <c r="I105" s="14"/>
      <c r="J105" s="14"/>
      <c r="K105" s="53"/>
      <c r="L105" s="46"/>
      <c r="M105" s="82"/>
      <c r="N105" s="82"/>
      <c r="O105" s="82"/>
      <c r="P105" s="82"/>
      <c r="Q105" s="53"/>
      <c r="R105" s="53"/>
      <c r="S105" s="40"/>
      <c r="T105" s="40"/>
      <c r="U105" s="40"/>
      <c r="V105" s="15"/>
      <c r="W105" s="46"/>
    </row>
    <row r="106" spans="1:23" x14ac:dyDescent="0.3">
      <c r="A106" s="8" t="s">
        <v>56</v>
      </c>
      <c r="B106" s="49">
        <v>91</v>
      </c>
      <c r="C106" s="13">
        <v>42095</v>
      </c>
      <c r="D106" s="43"/>
      <c r="E106" s="43"/>
      <c r="F106" s="52"/>
      <c r="G106" s="46"/>
      <c r="H106" s="53"/>
      <c r="I106" s="14"/>
      <c r="J106" s="14"/>
      <c r="K106" s="53"/>
      <c r="L106" s="46"/>
      <c r="M106" s="82"/>
      <c r="N106" s="82"/>
      <c r="O106" s="82"/>
      <c r="P106" s="82"/>
      <c r="Q106" s="53"/>
      <c r="R106" s="53"/>
      <c r="S106" s="40"/>
      <c r="T106" s="40"/>
      <c r="U106" s="40"/>
      <c r="V106" s="15"/>
      <c r="W106" s="46"/>
    </row>
    <row r="107" spans="1:23" x14ac:dyDescent="0.3">
      <c r="A107" s="1"/>
      <c r="B107" s="49"/>
      <c r="C107" s="18" t="s">
        <v>39</v>
      </c>
      <c r="D107" s="85"/>
      <c r="E107" s="86"/>
      <c r="F107" s="78"/>
      <c r="G107" s="45">
        <f>SUM(G93:G106)</f>
        <v>0</v>
      </c>
      <c r="H107" s="45">
        <f t="shared" ref="H107" si="125">SUM(H93:H106)</f>
        <v>0</v>
      </c>
      <c r="I107" s="45">
        <f t="shared" ref="I107" si="126">SUM(I93:I106)</f>
        <v>0</v>
      </c>
      <c r="J107" s="45">
        <f t="shared" ref="J107" si="127">SUM(J93:J106)</f>
        <v>0</v>
      </c>
      <c r="K107" s="45">
        <f t="shared" ref="K107" si="128">SUM(K93:K106)</f>
        <v>0</v>
      </c>
      <c r="L107" s="45">
        <f t="shared" ref="L107" si="129">SUM(L93:L106)</f>
        <v>0</v>
      </c>
      <c r="M107" s="45">
        <f t="shared" ref="M107" si="130">SUM(M93:M106)</f>
        <v>0</v>
      </c>
      <c r="N107" s="45"/>
      <c r="O107" s="45"/>
      <c r="P107" s="45"/>
      <c r="Q107" s="45">
        <f t="shared" ref="Q107" si="131">SUM(Q93:Q106)</f>
        <v>0</v>
      </c>
      <c r="R107" s="45">
        <f t="shared" ref="R107" si="132">SUM(R93:R106)</f>
        <v>0</v>
      </c>
      <c r="S107" s="45">
        <f t="shared" ref="S107" si="133">SUM(S93:S106)</f>
        <v>0</v>
      </c>
      <c r="T107" s="45">
        <f t="shared" ref="T107" si="134">SUM(T93:T106)</f>
        <v>0</v>
      </c>
      <c r="U107" s="45">
        <f t="shared" ref="U107" si="135">SUM(U93:U106)</f>
        <v>0</v>
      </c>
      <c r="V107" s="45">
        <f t="shared" ref="V107" si="136">SUM(V93:V106)</f>
        <v>0</v>
      </c>
      <c r="W107" s="45"/>
    </row>
    <row r="108" spans="1:23" x14ac:dyDescent="0.3">
      <c r="A108" s="1"/>
      <c r="B108" s="49"/>
      <c r="C108" s="18" t="s">
        <v>112</v>
      </c>
      <c r="D108" s="85"/>
      <c r="E108" s="86"/>
      <c r="F108" s="78"/>
      <c r="G108" s="45">
        <f>G107</f>
        <v>0</v>
      </c>
      <c r="H108" s="45">
        <f t="shared" ref="H108" si="137">H107</f>
        <v>0</v>
      </c>
      <c r="I108" s="45">
        <f t="shared" ref="I108" si="138">I107</f>
        <v>0</v>
      </c>
      <c r="J108" s="45">
        <f t="shared" ref="J108" si="139">J107</f>
        <v>0</v>
      </c>
      <c r="K108" s="45">
        <f t="shared" ref="K108" si="140">K107</f>
        <v>0</v>
      </c>
      <c r="L108" s="45">
        <f t="shared" ref="L108" si="141">L107</f>
        <v>0</v>
      </c>
      <c r="M108" s="45">
        <f t="shared" ref="M108" si="142">M107</f>
        <v>0</v>
      </c>
      <c r="N108" s="45"/>
      <c r="O108" s="45"/>
      <c r="P108" s="45"/>
      <c r="Q108" s="45">
        <f t="shared" ref="Q108" si="143">Q107</f>
        <v>0</v>
      </c>
      <c r="R108" s="45">
        <f t="shared" ref="R108" si="144">R107</f>
        <v>0</v>
      </c>
      <c r="S108" s="45">
        <f t="shared" ref="S108" si="145">S107</f>
        <v>0</v>
      </c>
      <c r="T108" s="45">
        <f t="shared" ref="T108" si="146">T107</f>
        <v>0</v>
      </c>
      <c r="U108" s="45">
        <f t="shared" ref="U108" si="147">U107</f>
        <v>0</v>
      </c>
      <c r="V108" s="45">
        <f t="shared" ref="V108" si="148">V107</f>
        <v>0</v>
      </c>
      <c r="W108" s="45"/>
    </row>
    <row r="109" spans="1:23" x14ac:dyDescent="0.3">
      <c r="A109" s="1"/>
      <c r="B109" s="49">
        <v>92</v>
      </c>
      <c r="C109" s="13">
        <v>42096</v>
      </c>
      <c r="D109" s="43"/>
      <c r="E109" s="43"/>
      <c r="F109" s="52"/>
      <c r="G109" s="46"/>
      <c r="H109" s="53"/>
      <c r="I109" s="14"/>
      <c r="J109" s="14"/>
      <c r="K109" s="53"/>
      <c r="L109" s="46"/>
      <c r="M109" s="82"/>
      <c r="N109" s="82"/>
      <c r="O109" s="82"/>
      <c r="P109" s="82"/>
      <c r="Q109" s="53"/>
      <c r="R109" s="53"/>
      <c r="S109" s="40"/>
      <c r="T109" s="40"/>
      <c r="U109" s="40"/>
      <c r="V109" s="15"/>
      <c r="W109" s="46"/>
    </row>
    <row r="110" spans="1:23" ht="16.95" customHeight="1" x14ac:dyDescent="0.3">
      <c r="A110" s="137"/>
      <c r="B110" s="49">
        <v>93</v>
      </c>
      <c r="C110" s="47">
        <v>42097</v>
      </c>
      <c r="D110" s="43"/>
      <c r="E110" s="43"/>
      <c r="F110" s="52"/>
      <c r="G110" s="46"/>
      <c r="H110" s="53"/>
      <c r="I110" s="14"/>
      <c r="J110" s="14"/>
      <c r="K110" s="53"/>
      <c r="L110" s="46"/>
      <c r="M110" s="82"/>
      <c r="N110" s="82"/>
      <c r="O110" s="82"/>
      <c r="P110" s="82"/>
      <c r="Q110" s="53"/>
      <c r="R110" s="53"/>
      <c r="S110" s="40"/>
      <c r="T110" s="40"/>
      <c r="U110" s="40"/>
      <c r="V110" s="15"/>
      <c r="W110" s="46"/>
    </row>
    <row r="111" spans="1:23" x14ac:dyDescent="0.3">
      <c r="A111" s="137"/>
      <c r="B111" s="49">
        <v>94</v>
      </c>
      <c r="C111" s="22">
        <v>42098</v>
      </c>
      <c r="D111" s="43"/>
      <c r="E111" s="43"/>
      <c r="F111" s="52"/>
      <c r="G111" s="46"/>
      <c r="H111" s="53"/>
      <c r="I111" s="14"/>
      <c r="J111" s="14"/>
      <c r="K111" s="53"/>
      <c r="L111" s="46"/>
      <c r="M111" s="82"/>
      <c r="N111" s="82"/>
      <c r="O111" s="82"/>
      <c r="P111" s="82"/>
      <c r="Q111" s="53"/>
      <c r="R111" s="53"/>
      <c r="S111" s="40"/>
      <c r="T111" s="40"/>
      <c r="U111" s="40"/>
      <c r="V111" s="54"/>
      <c r="W111" s="46" t="s">
        <v>57</v>
      </c>
    </row>
    <row r="112" spans="1:23" x14ac:dyDescent="0.3">
      <c r="A112" s="137"/>
      <c r="B112" s="49">
        <v>95</v>
      </c>
      <c r="C112" s="22">
        <v>42099</v>
      </c>
      <c r="D112" s="43"/>
      <c r="E112" s="43"/>
      <c r="F112" s="52"/>
      <c r="G112" s="46"/>
      <c r="H112" s="53"/>
      <c r="I112" s="14"/>
      <c r="J112" s="14"/>
      <c r="K112" s="53"/>
      <c r="L112" s="46"/>
      <c r="M112" s="82"/>
      <c r="N112" s="82"/>
      <c r="O112" s="82"/>
      <c r="P112" s="82"/>
      <c r="Q112" s="53"/>
      <c r="R112" s="53"/>
      <c r="S112" s="40"/>
      <c r="T112" s="40"/>
      <c r="U112" s="40"/>
      <c r="V112" s="54"/>
      <c r="W112" s="46" t="s">
        <v>58</v>
      </c>
    </row>
    <row r="113" spans="1:23" x14ac:dyDescent="0.3">
      <c r="A113" s="137"/>
      <c r="B113" s="49">
        <v>96</v>
      </c>
      <c r="C113" s="13">
        <v>42100</v>
      </c>
      <c r="D113" s="43"/>
      <c r="E113" s="43"/>
      <c r="F113" s="52"/>
      <c r="G113" s="46"/>
      <c r="H113" s="53"/>
      <c r="I113" s="14"/>
      <c r="J113" s="14"/>
      <c r="K113" s="53"/>
      <c r="L113" s="46"/>
      <c r="M113" s="82"/>
      <c r="N113" s="82"/>
      <c r="O113" s="82"/>
      <c r="P113" s="82"/>
      <c r="Q113" s="53"/>
      <c r="R113" s="53"/>
      <c r="S113" s="40"/>
      <c r="T113" s="40"/>
      <c r="U113" s="40"/>
      <c r="V113" s="15"/>
      <c r="W113" s="46"/>
    </row>
    <row r="114" spans="1:23" x14ac:dyDescent="0.3">
      <c r="A114" s="1"/>
      <c r="B114" s="49">
        <v>97</v>
      </c>
      <c r="C114" s="13">
        <v>42101</v>
      </c>
      <c r="D114" s="43"/>
      <c r="E114" s="43"/>
      <c r="F114" s="52"/>
      <c r="G114" s="46"/>
      <c r="H114" s="53"/>
      <c r="I114" s="14"/>
      <c r="J114" s="14"/>
      <c r="K114" s="53"/>
      <c r="L114" s="46"/>
      <c r="M114" s="82"/>
      <c r="N114" s="82"/>
      <c r="O114" s="82"/>
      <c r="P114" s="82"/>
      <c r="Q114" s="53"/>
      <c r="R114" s="53"/>
      <c r="S114" s="40"/>
      <c r="T114" s="40"/>
      <c r="U114" s="40"/>
      <c r="V114" s="15"/>
      <c r="W114" s="46"/>
    </row>
    <row r="115" spans="1:23" x14ac:dyDescent="0.3">
      <c r="A115" s="1"/>
      <c r="B115" s="49">
        <v>98</v>
      </c>
      <c r="C115" s="13">
        <v>42102</v>
      </c>
      <c r="D115" s="43"/>
      <c r="E115" s="43"/>
      <c r="F115" s="52"/>
      <c r="G115" s="46"/>
      <c r="H115" s="53"/>
      <c r="I115" s="14"/>
      <c r="J115" s="14"/>
      <c r="K115" s="53"/>
      <c r="L115" s="46"/>
      <c r="M115" s="82"/>
      <c r="N115" s="82"/>
      <c r="O115" s="82"/>
      <c r="P115" s="82"/>
      <c r="Q115" s="53"/>
      <c r="R115" s="53"/>
      <c r="S115" s="40"/>
      <c r="T115" s="40"/>
      <c r="U115" s="40"/>
      <c r="V115" s="15"/>
      <c r="W115" s="46"/>
    </row>
    <row r="116" spans="1:23" x14ac:dyDescent="0.3">
      <c r="A116" s="1"/>
      <c r="B116" s="49">
        <v>99</v>
      </c>
      <c r="C116" s="13">
        <v>42103</v>
      </c>
      <c r="D116" s="51"/>
      <c r="E116" s="51"/>
      <c r="F116" s="52"/>
      <c r="G116" s="46"/>
      <c r="H116" s="14"/>
      <c r="I116" s="14"/>
      <c r="J116" s="14"/>
      <c r="K116" s="53"/>
      <c r="L116" s="46"/>
      <c r="M116" s="82"/>
      <c r="N116" s="82"/>
      <c r="O116" s="82"/>
      <c r="P116" s="82"/>
      <c r="Q116" s="53"/>
      <c r="R116" s="53"/>
      <c r="S116" s="40"/>
      <c r="T116" s="40"/>
      <c r="U116" s="40"/>
      <c r="V116" s="15"/>
      <c r="W116" s="46"/>
    </row>
    <row r="117" spans="1:23" x14ac:dyDescent="0.3">
      <c r="A117" s="1"/>
      <c r="B117" s="49">
        <v>100</v>
      </c>
      <c r="C117" s="13">
        <v>42104</v>
      </c>
      <c r="D117" s="43"/>
      <c r="E117" s="43"/>
      <c r="F117" s="52"/>
      <c r="G117" s="46"/>
      <c r="H117" s="53"/>
      <c r="I117" s="14"/>
      <c r="J117" s="14"/>
      <c r="K117" s="53"/>
      <c r="L117" s="46"/>
      <c r="M117" s="82"/>
      <c r="N117" s="82"/>
      <c r="O117" s="82"/>
      <c r="P117" s="82"/>
      <c r="Q117" s="53"/>
      <c r="R117" s="53"/>
      <c r="S117" s="40"/>
      <c r="T117" s="40"/>
      <c r="U117" s="40"/>
      <c r="V117" s="15"/>
      <c r="W117" s="46"/>
    </row>
    <row r="118" spans="1:23" x14ac:dyDescent="0.3">
      <c r="A118" s="1"/>
      <c r="B118" s="49">
        <v>101</v>
      </c>
      <c r="C118" s="13">
        <v>42105</v>
      </c>
      <c r="D118" s="43"/>
      <c r="E118" s="43"/>
      <c r="F118" s="52"/>
      <c r="G118" s="46"/>
      <c r="H118" s="53"/>
      <c r="I118" s="14"/>
      <c r="J118" s="14"/>
      <c r="K118" s="53"/>
      <c r="L118" s="46"/>
      <c r="M118" s="82"/>
      <c r="N118" s="82"/>
      <c r="O118" s="82"/>
      <c r="P118" s="82"/>
      <c r="Q118" s="53"/>
      <c r="R118" s="53"/>
      <c r="S118" s="40"/>
      <c r="T118" s="40"/>
      <c r="U118" s="40"/>
      <c r="V118" s="15"/>
      <c r="W118" s="46"/>
    </row>
    <row r="119" spans="1:23" x14ac:dyDescent="0.3">
      <c r="A119" s="1"/>
      <c r="B119" s="49">
        <v>102</v>
      </c>
      <c r="C119" s="13">
        <v>42106</v>
      </c>
      <c r="D119" s="43"/>
      <c r="E119" s="43"/>
      <c r="F119" s="52"/>
      <c r="G119" s="46"/>
      <c r="H119" s="53"/>
      <c r="I119" s="14"/>
      <c r="J119" s="14"/>
      <c r="K119" s="53"/>
      <c r="L119" s="46"/>
      <c r="M119" s="82"/>
      <c r="N119" s="82"/>
      <c r="O119" s="82"/>
      <c r="P119" s="82"/>
      <c r="Q119" s="53"/>
      <c r="R119" s="53"/>
      <c r="S119" s="40"/>
      <c r="T119" s="40"/>
      <c r="U119" s="40"/>
      <c r="V119" s="15"/>
      <c r="W119" s="46"/>
    </row>
    <row r="120" spans="1:23" x14ac:dyDescent="0.3">
      <c r="A120" s="1"/>
      <c r="B120" s="49">
        <v>103</v>
      </c>
      <c r="C120" s="13">
        <v>42107</v>
      </c>
      <c r="D120" s="43"/>
      <c r="E120" s="43"/>
      <c r="F120" s="52"/>
      <c r="G120" s="46"/>
      <c r="H120" s="53"/>
      <c r="I120" s="14"/>
      <c r="J120" s="14"/>
      <c r="K120" s="53"/>
      <c r="L120" s="46"/>
      <c r="M120" s="82"/>
      <c r="N120" s="82"/>
      <c r="O120" s="82"/>
      <c r="P120" s="82"/>
      <c r="Q120" s="53"/>
      <c r="R120" s="53"/>
      <c r="S120" s="40"/>
      <c r="T120" s="40"/>
      <c r="U120" s="40"/>
      <c r="V120" s="15"/>
      <c r="W120" s="46"/>
    </row>
    <row r="121" spans="1:23" x14ac:dyDescent="0.3">
      <c r="A121" s="1"/>
      <c r="B121" s="49">
        <v>104</v>
      </c>
      <c r="C121" s="13">
        <v>42108</v>
      </c>
      <c r="D121" s="51"/>
      <c r="E121" s="51"/>
      <c r="F121" s="52"/>
      <c r="G121" s="46"/>
      <c r="H121" s="14"/>
      <c r="I121" s="14"/>
      <c r="J121" s="14"/>
      <c r="K121" s="53"/>
      <c r="L121" s="46"/>
      <c r="M121" s="82"/>
      <c r="N121" s="82"/>
      <c r="O121" s="82"/>
      <c r="P121" s="82"/>
      <c r="Q121" s="53"/>
      <c r="R121" s="53"/>
      <c r="S121" s="40"/>
      <c r="T121" s="40"/>
      <c r="U121" s="40"/>
      <c r="V121" s="15"/>
      <c r="W121" s="46"/>
    </row>
    <row r="122" spans="1:23" x14ac:dyDescent="0.3">
      <c r="A122" s="1"/>
      <c r="B122" s="49">
        <v>105</v>
      </c>
      <c r="C122" s="13">
        <v>42109</v>
      </c>
      <c r="D122" s="43"/>
      <c r="E122" s="43"/>
      <c r="F122" s="52"/>
      <c r="G122" s="46"/>
      <c r="H122" s="53"/>
      <c r="I122" s="14"/>
      <c r="J122" s="14"/>
      <c r="K122" s="53"/>
      <c r="L122" s="46"/>
      <c r="M122" s="82"/>
      <c r="N122" s="82"/>
      <c r="O122" s="82"/>
      <c r="P122" s="82"/>
      <c r="Q122" s="53"/>
      <c r="R122" s="53"/>
      <c r="S122" s="40"/>
      <c r="T122" s="40"/>
      <c r="U122" s="40"/>
      <c r="V122" s="15"/>
      <c r="W122" s="46"/>
    </row>
    <row r="123" spans="1:23" x14ac:dyDescent="0.3">
      <c r="A123" s="1"/>
      <c r="B123" s="49"/>
      <c r="C123" s="18" t="s">
        <v>39</v>
      </c>
      <c r="D123" s="85"/>
      <c r="E123" s="86"/>
      <c r="F123" s="78"/>
      <c r="G123" s="45">
        <f>SUM(G109:G122)</f>
        <v>0</v>
      </c>
      <c r="H123" s="45">
        <f t="shared" ref="H123" si="149">SUM(H109:H122)</f>
        <v>0</v>
      </c>
      <c r="I123" s="45">
        <f t="shared" ref="I123" si="150">SUM(I109:I122)</f>
        <v>0</v>
      </c>
      <c r="J123" s="45">
        <f t="shared" ref="J123" si="151">SUM(J109:J122)</f>
        <v>0</v>
      </c>
      <c r="K123" s="45">
        <f t="shared" ref="K123" si="152">SUM(K109:K122)</f>
        <v>0</v>
      </c>
      <c r="L123" s="45">
        <f t="shared" ref="L123" si="153">SUM(L109:L122)</f>
        <v>0</v>
      </c>
      <c r="M123" s="45">
        <f t="shared" ref="M123" si="154">SUM(M109:M122)</f>
        <v>0</v>
      </c>
      <c r="N123" s="45"/>
      <c r="O123" s="45"/>
      <c r="P123" s="45"/>
      <c r="Q123" s="45">
        <f t="shared" ref="Q123" si="155">SUM(Q109:Q122)</f>
        <v>0</v>
      </c>
      <c r="R123" s="45">
        <f t="shared" ref="R123" si="156">SUM(R109:R122)</f>
        <v>0</v>
      </c>
      <c r="S123" s="45">
        <f t="shared" ref="S123" si="157">SUM(S109:S122)</f>
        <v>0</v>
      </c>
      <c r="T123" s="45">
        <f t="shared" ref="T123" si="158">SUM(T109:T122)</f>
        <v>0</v>
      </c>
      <c r="U123" s="45">
        <f t="shared" ref="U123" si="159">SUM(U109:U122)</f>
        <v>0</v>
      </c>
      <c r="V123" s="45">
        <f t="shared" ref="V123" si="160">SUM(V109:V122)</f>
        <v>0</v>
      </c>
      <c r="W123" s="45"/>
    </row>
    <row r="124" spans="1:23" x14ac:dyDescent="0.3">
      <c r="A124" s="1"/>
      <c r="B124" s="49"/>
      <c r="C124" s="18" t="s">
        <v>112</v>
      </c>
      <c r="D124" s="85"/>
      <c r="E124" s="86"/>
      <c r="F124" s="78"/>
      <c r="G124" s="45">
        <f>G123</f>
        <v>0</v>
      </c>
      <c r="H124" s="45">
        <f t="shared" ref="H124" si="161">H123</f>
        <v>0</v>
      </c>
      <c r="I124" s="45">
        <f t="shared" ref="I124" si="162">I123</f>
        <v>0</v>
      </c>
      <c r="J124" s="45">
        <f t="shared" ref="J124" si="163">J123</f>
        <v>0</v>
      </c>
      <c r="K124" s="45">
        <f t="shared" ref="K124" si="164">K123</f>
        <v>0</v>
      </c>
      <c r="L124" s="45">
        <f t="shared" ref="L124" si="165">L123</f>
        <v>0</v>
      </c>
      <c r="M124" s="45">
        <f t="shared" ref="M124" si="166">M123</f>
        <v>0</v>
      </c>
      <c r="N124" s="45"/>
      <c r="O124" s="45"/>
      <c r="P124" s="45"/>
      <c r="Q124" s="45">
        <f t="shared" ref="Q124" si="167">Q123</f>
        <v>0</v>
      </c>
      <c r="R124" s="45">
        <f t="shared" ref="R124" si="168">R123</f>
        <v>0</v>
      </c>
      <c r="S124" s="45">
        <f t="shared" ref="S124" si="169">S123</f>
        <v>0</v>
      </c>
      <c r="T124" s="45">
        <f t="shared" ref="T124" si="170">T123</f>
        <v>0</v>
      </c>
      <c r="U124" s="45">
        <f t="shared" ref="U124" si="171">U123</f>
        <v>0</v>
      </c>
      <c r="V124" s="45">
        <f t="shared" ref="V124" si="172">V123</f>
        <v>0</v>
      </c>
      <c r="W124" s="45"/>
    </row>
    <row r="125" spans="1:23" x14ac:dyDescent="0.3">
      <c r="A125" s="1"/>
      <c r="B125" s="49">
        <v>106</v>
      </c>
      <c r="C125" s="13">
        <v>42110</v>
      </c>
      <c r="D125" s="43"/>
      <c r="E125" s="43"/>
      <c r="F125" s="52"/>
      <c r="G125" s="46"/>
      <c r="H125" s="53"/>
      <c r="I125" s="14"/>
      <c r="J125" s="14"/>
      <c r="K125" s="53"/>
      <c r="L125" s="46"/>
      <c r="M125" s="82"/>
      <c r="N125" s="82"/>
      <c r="O125" s="82"/>
      <c r="P125" s="82"/>
      <c r="Q125" s="53"/>
      <c r="R125" s="53"/>
      <c r="S125" s="40"/>
      <c r="T125" s="40"/>
      <c r="U125" s="40"/>
      <c r="V125" s="15"/>
      <c r="W125" s="46"/>
    </row>
    <row r="126" spans="1:23" x14ac:dyDescent="0.3">
      <c r="A126" s="1"/>
      <c r="B126" s="49">
        <v>107</v>
      </c>
      <c r="C126" s="13">
        <v>42111</v>
      </c>
      <c r="D126" s="43"/>
      <c r="E126" s="43"/>
      <c r="F126" s="52"/>
      <c r="G126" s="46"/>
      <c r="H126" s="53"/>
      <c r="I126" s="14"/>
      <c r="J126" s="14"/>
      <c r="K126" s="53"/>
      <c r="L126" s="46"/>
      <c r="M126" s="82"/>
      <c r="N126" s="82"/>
      <c r="O126" s="82"/>
      <c r="P126" s="82"/>
      <c r="Q126" s="53"/>
      <c r="R126" s="53"/>
      <c r="S126" s="40"/>
      <c r="T126" s="40"/>
      <c r="U126" s="40"/>
      <c r="V126" s="15"/>
      <c r="W126" s="46"/>
    </row>
    <row r="127" spans="1:23" x14ac:dyDescent="0.3">
      <c r="A127" s="1"/>
      <c r="B127" s="49">
        <v>108</v>
      </c>
      <c r="C127" s="13">
        <v>42112</v>
      </c>
      <c r="D127" s="43"/>
      <c r="E127" s="43"/>
      <c r="F127" s="52"/>
      <c r="G127" s="46"/>
      <c r="H127" s="53"/>
      <c r="I127" s="14"/>
      <c r="J127" s="14"/>
      <c r="K127" s="53"/>
      <c r="L127" s="46"/>
      <c r="M127" s="82"/>
      <c r="N127" s="82"/>
      <c r="O127" s="82"/>
      <c r="P127" s="82"/>
      <c r="Q127" s="53"/>
      <c r="R127" s="53"/>
      <c r="S127" s="40"/>
      <c r="T127" s="40"/>
      <c r="U127" s="40"/>
      <c r="V127" s="15"/>
      <c r="W127" s="46"/>
    </row>
    <row r="128" spans="1:23" x14ac:dyDescent="0.3">
      <c r="A128" s="1"/>
      <c r="B128" s="49">
        <v>109</v>
      </c>
      <c r="C128" s="13">
        <v>42113</v>
      </c>
      <c r="D128" s="43"/>
      <c r="E128" s="43"/>
      <c r="F128" s="52"/>
      <c r="G128" s="46"/>
      <c r="H128" s="53"/>
      <c r="I128" s="14"/>
      <c r="J128" s="14"/>
      <c r="K128" s="53"/>
      <c r="L128" s="46"/>
      <c r="M128" s="82"/>
      <c r="N128" s="82"/>
      <c r="O128" s="82"/>
      <c r="P128" s="82"/>
      <c r="Q128" s="53"/>
      <c r="R128" s="53"/>
      <c r="S128" s="40"/>
      <c r="T128" s="40"/>
      <c r="U128" s="40"/>
      <c r="V128" s="15"/>
      <c r="W128" s="46"/>
    </row>
    <row r="129" spans="1:23" x14ac:dyDescent="0.3">
      <c r="A129" s="1"/>
      <c r="B129" s="49">
        <v>110</v>
      </c>
      <c r="C129" s="13">
        <v>42114</v>
      </c>
      <c r="D129" s="43"/>
      <c r="E129" s="43"/>
      <c r="F129" s="52"/>
      <c r="G129" s="46"/>
      <c r="H129" s="53"/>
      <c r="I129" s="14"/>
      <c r="J129" s="14"/>
      <c r="K129" s="53"/>
      <c r="L129" s="46"/>
      <c r="M129" s="82"/>
      <c r="N129" s="82"/>
      <c r="O129" s="82"/>
      <c r="P129" s="82"/>
      <c r="Q129" s="53"/>
      <c r="R129" s="53"/>
      <c r="S129" s="40"/>
      <c r="T129" s="40"/>
      <c r="U129" s="40"/>
      <c r="V129" s="15"/>
      <c r="W129" s="46"/>
    </row>
    <row r="130" spans="1:23" x14ac:dyDescent="0.3">
      <c r="A130" s="1"/>
      <c r="B130" s="49">
        <v>111</v>
      </c>
      <c r="C130" s="13">
        <v>42115</v>
      </c>
      <c r="D130" s="43"/>
      <c r="E130" s="43"/>
      <c r="F130" s="52"/>
      <c r="G130" s="46"/>
      <c r="H130" s="53"/>
      <c r="I130" s="14"/>
      <c r="J130" s="14"/>
      <c r="K130" s="53"/>
      <c r="L130" s="46"/>
      <c r="M130" s="82"/>
      <c r="N130" s="82"/>
      <c r="O130" s="82"/>
      <c r="P130" s="82"/>
      <c r="Q130" s="53"/>
      <c r="R130" s="53"/>
      <c r="S130" s="40"/>
      <c r="T130" s="40"/>
      <c r="U130" s="40"/>
      <c r="V130" s="15"/>
      <c r="W130" s="46"/>
    </row>
    <row r="131" spans="1:23" x14ac:dyDescent="0.3">
      <c r="A131" s="1"/>
      <c r="B131" s="49">
        <v>112</v>
      </c>
      <c r="C131" s="13">
        <v>42116</v>
      </c>
      <c r="D131" s="51"/>
      <c r="E131" s="51"/>
      <c r="F131" s="52"/>
      <c r="G131" s="46"/>
      <c r="H131" s="14"/>
      <c r="I131" s="14"/>
      <c r="J131" s="14"/>
      <c r="K131" s="53"/>
      <c r="L131" s="46"/>
      <c r="M131" s="82"/>
      <c r="N131" s="82"/>
      <c r="O131" s="82"/>
      <c r="P131" s="82"/>
      <c r="Q131" s="53"/>
      <c r="R131" s="53"/>
      <c r="S131" s="40"/>
      <c r="T131" s="40"/>
      <c r="U131" s="40"/>
      <c r="V131" s="15"/>
      <c r="W131" s="46"/>
    </row>
    <row r="132" spans="1:23" x14ac:dyDescent="0.3">
      <c r="A132" s="1"/>
      <c r="B132" s="49">
        <v>113</v>
      </c>
      <c r="C132" s="13">
        <v>42117</v>
      </c>
      <c r="D132" s="43"/>
      <c r="E132" s="43"/>
      <c r="F132" s="52"/>
      <c r="G132" s="46"/>
      <c r="H132" s="53"/>
      <c r="I132" s="14"/>
      <c r="J132" s="14"/>
      <c r="K132" s="53"/>
      <c r="L132" s="46"/>
      <c r="M132" s="82"/>
      <c r="N132" s="82"/>
      <c r="O132" s="82"/>
      <c r="P132" s="82"/>
      <c r="Q132" s="53"/>
      <c r="R132" s="53"/>
      <c r="S132" s="40"/>
      <c r="T132" s="40"/>
      <c r="U132" s="40"/>
      <c r="V132" s="15"/>
      <c r="W132" s="46"/>
    </row>
    <row r="133" spans="1:23" x14ac:dyDescent="0.3">
      <c r="A133" s="1"/>
      <c r="B133" s="49">
        <v>114</v>
      </c>
      <c r="C133" s="13">
        <v>42118</v>
      </c>
      <c r="D133" s="43"/>
      <c r="E133" s="43"/>
      <c r="F133" s="52"/>
      <c r="G133" s="46"/>
      <c r="H133" s="53"/>
      <c r="I133" s="14"/>
      <c r="J133" s="14"/>
      <c r="K133" s="53"/>
      <c r="L133" s="46"/>
      <c r="M133" s="82"/>
      <c r="N133" s="82"/>
      <c r="O133" s="82"/>
      <c r="P133" s="82"/>
      <c r="Q133" s="53"/>
      <c r="R133" s="53"/>
      <c r="S133" s="40"/>
      <c r="T133" s="40"/>
      <c r="U133" s="40"/>
      <c r="V133" s="15"/>
      <c r="W133" s="46"/>
    </row>
    <row r="134" spans="1:23" x14ac:dyDescent="0.3">
      <c r="A134" s="1"/>
      <c r="B134" s="49">
        <v>115</v>
      </c>
      <c r="C134" s="13">
        <v>42119</v>
      </c>
      <c r="D134" s="43"/>
      <c r="E134" s="43"/>
      <c r="F134" s="52"/>
      <c r="G134" s="46"/>
      <c r="H134" s="53"/>
      <c r="I134" s="14"/>
      <c r="J134" s="14"/>
      <c r="K134" s="53"/>
      <c r="L134" s="46"/>
      <c r="M134" s="82"/>
      <c r="N134" s="82"/>
      <c r="O134" s="82"/>
      <c r="P134" s="82"/>
      <c r="Q134" s="53"/>
      <c r="R134" s="53"/>
      <c r="S134" s="40"/>
      <c r="T134" s="40"/>
      <c r="U134" s="40"/>
      <c r="V134" s="15"/>
      <c r="W134" s="46"/>
    </row>
    <row r="135" spans="1:23" x14ac:dyDescent="0.3">
      <c r="A135" s="1"/>
      <c r="B135" s="49">
        <v>116</v>
      </c>
      <c r="C135" s="13">
        <v>42120</v>
      </c>
      <c r="D135" s="14"/>
      <c r="E135" s="43"/>
      <c r="F135" s="52"/>
      <c r="G135" s="46"/>
      <c r="H135" s="53"/>
      <c r="I135" s="14"/>
      <c r="J135" s="14"/>
      <c r="K135" s="53"/>
      <c r="L135" s="46"/>
      <c r="M135" s="82"/>
      <c r="N135" s="82"/>
      <c r="O135" s="82"/>
      <c r="P135" s="82"/>
      <c r="Q135" s="53"/>
      <c r="R135" s="53"/>
      <c r="S135" s="40"/>
      <c r="T135" s="40"/>
      <c r="U135" s="40"/>
      <c r="V135" s="15"/>
      <c r="W135" s="46"/>
    </row>
    <row r="136" spans="1:23" x14ac:dyDescent="0.3">
      <c r="A136" s="1"/>
      <c r="B136" s="49">
        <v>117</v>
      </c>
      <c r="C136" s="13">
        <v>42121</v>
      </c>
      <c r="D136" s="43"/>
      <c r="E136" s="43"/>
      <c r="F136" s="52"/>
      <c r="G136" s="46"/>
      <c r="H136" s="53"/>
      <c r="I136" s="14"/>
      <c r="J136" s="14"/>
      <c r="K136" s="53"/>
      <c r="L136" s="46"/>
      <c r="M136" s="82"/>
      <c r="N136" s="82"/>
      <c r="O136" s="82"/>
      <c r="P136" s="82"/>
      <c r="Q136" s="53"/>
      <c r="R136" s="53"/>
      <c r="S136" s="40"/>
      <c r="T136" s="40"/>
      <c r="U136" s="40"/>
      <c r="V136" s="15"/>
      <c r="W136" s="46"/>
    </row>
    <row r="137" spans="1:23" x14ac:dyDescent="0.3">
      <c r="A137" s="1"/>
      <c r="B137" s="49">
        <v>118</v>
      </c>
      <c r="C137" s="13">
        <v>42122</v>
      </c>
      <c r="D137" s="43"/>
      <c r="E137" s="43"/>
      <c r="F137" s="52"/>
      <c r="G137" s="46"/>
      <c r="H137" s="53"/>
      <c r="I137" s="14"/>
      <c r="J137" s="14"/>
      <c r="K137" s="53"/>
      <c r="L137" s="46"/>
      <c r="M137" s="82"/>
      <c r="N137" s="82"/>
      <c r="O137" s="82"/>
      <c r="P137" s="82"/>
      <c r="Q137" s="53"/>
      <c r="R137" s="53"/>
      <c r="S137" s="40"/>
      <c r="T137" s="40"/>
      <c r="U137" s="40"/>
      <c r="V137" s="15"/>
      <c r="W137" s="46"/>
    </row>
    <row r="138" spans="1:23" x14ac:dyDescent="0.3">
      <c r="A138" s="1"/>
      <c r="B138" s="49">
        <v>119</v>
      </c>
      <c r="C138" s="13">
        <v>42123</v>
      </c>
      <c r="D138" s="43"/>
      <c r="E138" s="43"/>
      <c r="F138" s="52"/>
      <c r="G138" s="46"/>
      <c r="H138" s="53"/>
      <c r="I138" s="14"/>
      <c r="J138" s="14"/>
      <c r="K138" s="53"/>
      <c r="L138" s="46"/>
      <c r="M138" s="82"/>
      <c r="N138" s="82"/>
      <c r="O138" s="82"/>
      <c r="P138" s="82"/>
      <c r="Q138" s="53"/>
      <c r="R138" s="53"/>
      <c r="S138" s="40"/>
      <c r="T138" s="40"/>
      <c r="U138" s="40"/>
      <c r="V138" s="15"/>
      <c r="W138" s="46"/>
    </row>
    <row r="139" spans="1:23" x14ac:dyDescent="0.3">
      <c r="A139" s="1"/>
      <c r="B139" s="49"/>
      <c r="C139" s="18" t="s">
        <v>39</v>
      </c>
      <c r="D139" s="85"/>
      <c r="E139" s="86"/>
      <c r="F139" s="78"/>
      <c r="G139" s="45">
        <f>SUM(G125:G138)</f>
        <v>0</v>
      </c>
      <c r="H139" s="45">
        <f t="shared" ref="H139" si="173">SUM(H125:H138)</f>
        <v>0</v>
      </c>
      <c r="I139" s="45">
        <f t="shared" ref="I139" si="174">SUM(I125:I138)</f>
        <v>0</v>
      </c>
      <c r="J139" s="45">
        <f t="shared" ref="J139" si="175">SUM(J125:J138)</f>
        <v>0</v>
      </c>
      <c r="K139" s="45">
        <f t="shared" ref="K139" si="176">SUM(K125:K138)</f>
        <v>0</v>
      </c>
      <c r="L139" s="45">
        <f t="shared" ref="L139" si="177">SUM(L125:L138)</f>
        <v>0</v>
      </c>
      <c r="M139" s="45">
        <f t="shared" ref="M139" si="178">SUM(M125:M138)</f>
        <v>0</v>
      </c>
      <c r="N139" s="45"/>
      <c r="O139" s="45"/>
      <c r="P139" s="45"/>
      <c r="Q139" s="45">
        <f t="shared" ref="Q139" si="179">SUM(Q125:Q138)</f>
        <v>0</v>
      </c>
      <c r="R139" s="45">
        <f t="shared" ref="R139" si="180">SUM(R125:R138)</f>
        <v>0</v>
      </c>
      <c r="S139" s="45">
        <f t="shared" ref="S139" si="181">SUM(S125:S138)</f>
        <v>0</v>
      </c>
      <c r="T139" s="45">
        <f t="shared" ref="T139" si="182">SUM(T125:T138)</f>
        <v>0</v>
      </c>
      <c r="U139" s="45">
        <f t="shared" ref="U139" si="183">SUM(U125:U138)</f>
        <v>0</v>
      </c>
      <c r="V139" s="45">
        <f t="shared" ref="V139" si="184">SUM(V125:V138)</f>
        <v>0</v>
      </c>
      <c r="W139" s="45"/>
    </row>
    <row r="140" spans="1:23" x14ac:dyDescent="0.3">
      <c r="A140" s="1"/>
      <c r="B140" s="49"/>
      <c r="C140" s="18" t="s">
        <v>112</v>
      </c>
      <c r="D140" s="85"/>
      <c r="E140" s="86"/>
      <c r="F140" s="78"/>
      <c r="G140" s="45">
        <f>G139</f>
        <v>0</v>
      </c>
      <c r="H140" s="45">
        <f t="shared" ref="H140" si="185">H139</f>
        <v>0</v>
      </c>
      <c r="I140" s="45">
        <f t="shared" ref="I140" si="186">I139</f>
        <v>0</v>
      </c>
      <c r="J140" s="45">
        <f t="shared" ref="J140" si="187">J139</f>
        <v>0</v>
      </c>
      <c r="K140" s="45">
        <f t="shared" ref="K140" si="188">K139</f>
        <v>0</v>
      </c>
      <c r="L140" s="45">
        <f t="shared" ref="L140" si="189">L139</f>
        <v>0</v>
      </c>
      <c r="M140" s="45">
        <f t="shared" ref="M140" si="190">M139</f>
        <v>0</v>
      </c>
      <c r="N140" s="45"/>
      <c r="O140" s="45"/>
      <c r="P140" s="45"/>
      <c r="Q140" s="45">
        <f t="shared" ref="Q140" si="191">Q139</f>
        <v>0</v>
      </c>
      <c r="R140" s="45">
        <f t="shared" ref="R140" si="192">R139</f>
        <v>0</v>
      </c>
      <c r="S140" s="45">
        <f t="shared" ref="S140" si="193">S139</f>
        <v>0</v>
      </c>
      <c r="T140" s="45">
        <f t="shared" ref="T140" si="194">T139</f>
        <v>0</v>
      </c>
      <c r="U140" s="45">
        <f t="shared" ref="U140" si="195">U139</f>
        <v>0</v>
      </c>
      <c r="V140" s="45">
        <f t="shared" ref="V140" si="196">V139</f>
        <v>0</v>
      </c>
      <c r="W140" s="45"/>
    </row>
    <row r="141" spans="1:23" x14ac:dyDescent="0.3">
      <c r="A141" s="1"/>
      <c r="B141" s="49">
        <v>120</v>
      </c>
      <c r="C141" s="13">
        <v>42124</v>
      </c>
      <c r="D141" s="14"/>
      <c r="E141" s="43"/>
      <c r="F141" s="52"/>
      <c r="G141" s="46"/>
      <c r="H141" s="53"/>
      <c r="I141" s="14"/>
      <c r="J141" s="14"/>
      <c r="K141" s="53"/>
      <c r="L141" s="46"/>
      <c r="M141" s="82"/>
      <c r="N141" s="82"/>
      <c r="O141" s="82"/>
      <c r="P141" s="82"/>
      <c r="Q141" s="53"/>
      <c r="R141" s="53"/>
      <c r="S141" s="40"/>
      <c r="T141" s="40"/>
      <c r="U141" s="40"/>
      <c r="V141" s="15"/>
      <c r="W141" s="46"/>
    </row>
    <row r="142" spans="1:23" ht="32.4" x14ac:dyDescent="0.3">
      <c r="A142" s="8" t="s">
        <v>59</v>
      </c>
      <c r="B142" s="49">
        <v>121</v>
      </c>
      <c r="C142" s="22">
        <v>42125</v>
      </c>
      <c r="D142" s="52">
        <v>0.43781249999999999</v>
      </c>
      <c r="E142" s="52">
        <v>0.8600578703703704</v>
      </c>
      <c r="F142" s="39">
        <f t="shared" ref="F142:F210" si="197">IF(OR(E142="無打卡資料",E142="必休",E142="休",D142="無打卡資料",D142="必休",D142="休"),"?",(E142-D142))</f>
        <v>0.42224537037037041</v>
      </c>
      <c r="G142" s="46">
        <v>10</v>
      </c>
      <c r="H142" s="14">
        <f t="shared" ref="H142:H210" si="198">IF(G142&gt;=9,1.5,0.5)</f>
        <v>1.5</v>
      </c>
      <c r="I142" s="14">
        <f t="shared" ref="I142:I206" si="199">IF((G142="？"),"?",(G142-H142))</f>
        <v>8.5</v>
      </c>
      <c r="J142" s="10">
        <f t="shared" ref="J142:J206" si="200">IF(I142-8&lt;0,0,(I142-8))</f>
        <v>0.5</v>
      </c>
      <c r="K142" s="9">
        <f t="shared" ref="K142:K206" si="201">IF(2&lt;J142,2,J142)</f>
        <v>0.5</v>
      </c>
      <c r="L142" s="46">
        <f t="shared" ref="L142:L206" si="202">J142-K142</f>
        <v>0</v>
      </c>
      <c r="M142" s="81">
        <f>IF(K142="?",0,ROUND(111*4/3*K142+111*5/3*L142,0))</f>
        <v>74</v>
      </c>
      <c r="N142" s="81"/>
      <c r="O142" s="81"/>
      <c r="P142" s="81"/>
      <c r="Q142" s="9"/>
      <c r="R142" s="9"/>
      <c r="S142" s="40"/>
      <c r="T142" s="40"/>
      <c r="U142" s="40"/>
      <c r="V142" s="54"/>
      <c r="W142" s="94" t="s">
        <v>93</v>
      </c>
    </row>
    <row r="143" spans="1:23" x14ac:dyDescent="0.3">
      <c r="A143" s="1" t="s">
        <v>70</v>
      </c>
      <c r="B143" s="49">
        <v>122</v>
      </c>
      <c r="C143" s="13">
        <v>42126</v>
      </c>
      <c r="D143" s="52">
        <v>0.43546296296296294</v>
      </c>
      <c r="E143" s="52">
        <v>0.89501157407407417</v>
      </c>
      <c r="F143" s="39">
        <f t="shared" si="197"/>
        <v>0.45954861111111123</v>
      </c>
      <c r="G143" s="46">
        <v>11</v>
      </c>
      <c r="H143" s="14">
        <f t="shared" si="198"/>
        <v>1.5</v>
      </c>
      <c r="I143" s="14">
        <f t="shared" si="199"/>
        <v>9.5</v>
      </c>
      <c r="J143" s="10">
        <f t="shared" si="200"/>
        <v>1.5</v>
      </c>
      <c r="K143" s="9">
        <f t="shared" si="201"/>
        <v>1.5</v>
      </c>
      <c r="L143" s="46">
        <f t="shared" si="202"/>
        <v>0</v>
      </c>
      <c r="M143" s="81">
        <f t="shared" ref="M143:M207" si="203">IF(K143="?",0,ROUND(111*4/3*K143+111*5/3*L143,0))</f>
        <v>222</v>
      </c>
      <c r="N143" s="81"/>
      <c r="O143" s="81"/>
      <c r="P143" s="81"/>
      <c r="Q143" s="9"/>
      <c r="R143" s="9"/>
      <c r="S143" s="40"/>
      <c r="T143" s="40"/>
      <c r="U143" s="40"/>
      <c r="V143" s="15"/>
      <c r="W143" s="46"/>
    </row>
    <row r="144" spans="1:23" x14ac:dyDescent="0.3">
      <c r="A144" s="33" t="s">
        <v>68</v>
      </c>
      <c r="B144" s="49">
        <v>123</v>
      </c>
      <c r="C144" s="13">
        <v>42127</v>
      </c>
      <c r="D144" s="52">
        <v>0.4368055555555555</v>
      </c>
      <c r="E144" s="52" t="s">
        <v>17</v>
      </c>
      <c r="F144" s="39"/>
      <c r="G144" s="46">
        <v>10</v>
      </c>
      <c r="H144" s="14">
        <f t="shared" si="198"/>
        <v>1.5</v>
      </c>
      <c r="I144" s="14">
        <f t="shared" si="199"/>
        <v>8.5</v>
      </c>
      <c r="J144" s="10">
        <f t="shared" si="200"/>
        <v>0.5</v>
      </c>
      <c r="K144" s="9">
        <f t="shared" si="201"/>
        <v>0.5</v>
      </c>
      <c r="L144" s="46">
        <f t="shared" si="202"/>
        <v>0</v>
      </c>
      <c r="M144" s="81">
        <f t="shared" si="203"/>
        <v>74</v>
      </c>
      <c r="N144" s="81"/>
      <c r="O144" s="81"/>
      <c r="P144" s="81"/>
      <c r="Q144" s="9"/>
      <c r="R144" s="9"/>
      <c r="S144" s="40"/>
      <c r="T144" s="40"/>
      <c r="U144" s="40"/>
      <c r="V144" s="15"/>
      <c r="W144" s="46"/>
    </row>
    <row r="145" spans="1:23" x14ac:dyDescent="0.3">
      <c r="A145" s="33" t="s">
        <v>69</v>
      </c>
      <c r="B145" s="49">
        <v>124</v>
      </c>
      <c r="C145" s="13">
        <v>42128</v>
      </c>
      <c r="D145" s="52">
        <v>0.4117939814814815</v>
      </c>
      <c r="E145" s="52">
        <v>0.92251157407407414</v>
      </c>
      <c r="F145" s="39">
        <f t="shared" si="197"/>
        <v>0.51071759259259264</v>
      </c>
      <c r="G145" s="46">
        <v>13</v>
      </c>
      <c r="H145" s="14">
        <f t="shared" si="198"/>
        <v>1.5</v>
      </c>
      <c r="I145" s="14">
        <f t="shared" si="199"/>
        <v>11.5</v>
      </c>
      <c r="J145" s="10">
        <f t="shared" si="200"/>
        <v>3.5</v>
      </c>
      <c r="K145" s="9">
        <f t="shared" si="201"/>
        <v>2</v>
      </c>
      <c r="L145" s="46">
        <f t="shared" si="202"/>
        <v>1.5</v>
      </c>
      <c r="M145" s="81">
        <f t="shared" si="203"/>
        <v>574</v>
      </c>
      <c r="N145" s="81"/>
      <c r="O145" s="81"/>
      <c r="P145" s="81"/>
      <c r="Q145" s="9"/>
      <c r="R145" s="9"/>
      <c r="S145" s="40"/>
      <c r="T145" s="40"/>
      <c r="U145" s="40"/>
      <c r="V145" s="15"/>
      <c r="W145" s="46"/>
    </row>
    <row r="146" spans="1:23" x14ac:dyDescent="0.3">
      <c r="A146" s="33"/>
      <c r="B146" s="49">
        <v>125</v>
      </c>
      <c r="C146" s="13">
        <v>42129</v>
      </c>
      <c r="D146" s="52">
        <v>0.43739583333333337</v>
      </c>
      <c r="E146" s="52">
        <v>0.92299768518518521</v>
      </c>
      <c r="F146" s="39">
        <f t="shared" si="197"/>
        <v>0.48560185185185184</v>
      </c>
      <c r="G146" s="46">
        <v>11.5</v>
      </c>
      <c r="H146" s="14">
        <f t="shared" si="198"/>
        <v>1.5</v>
      </c>
      <c r="I146" s="14">
        <f t="shared" si="199"/>
        <v>10</v>
      </c>
      <c r="J146" s="10">
        <f t="shared" si="200"/>
        <v>2</v>
      </c>
      <c r="K146" s="9">
        <f t="shared" si="201"/>
        <v>2</v>
      </c>
      <c r="L146" s="46">
        <f t="shared" si="202"/>
        <v>0</v>
      </c>
      <c r="M146" s="81">
        <f t="shared" si="203"/>
        <v>296</v>
      </c>
      <c r="N146" s="81"/>
      <c r="O146" s="81"/>
      <c r="P146" s="81"/>
      <c r="Q146" s="9"/>
      <c r="R146" s="9"/>
      <c r="S146" s="40"/>
      <c r="T146" s="40"/>
      <c r="U146" s="40"/>
      <c r="V146" s="15"/>
      <c r="W146" s="46"/>
    </row>
    <row r="147" spans="1:23" x14ac:dyDescent="0.3">
      <c r="A147" s="33"/>
      <c r="B147" s="49">
        <v>126</v>
      </c>
      <c r="C147" s="13">
        <v>42130</v>
      </c>
      <c r="D147" s="135" t="s">
        <v>8</v>
      </c>
      <c r="E147" s="136"/>
      <c r="F147" s="39"/>
      <c r="G147" s="46"/>
      <c r="H147" s="14"/>
      <c r="I147" s="14"/>
      <c r="J147" s="10"/>
      <c r="K147" s="9"/>
      <c r="L147" s="46"/>
      <c r="M147" s="81">
        <f t="shared" si="203"/>
        <v>0</v>
      </c>
      <c r="N147" s="81"/>
      <c r="O147" s="81"/>
      <c r="P147" s="81"/>
      <c r="Q147" s="9"/>
      <c r="R147" s="9"/>
      <c r="S147" s="40"/>
      <c r="T147" s="40"/>
      <c r="U147" s="40"/>
      <c r="V147" s="15"/>
      <c r="W147" s="46"/>
    </row>
    <row r="148" spans="1:23" x14ac:dyDescent="0.3">
      <c r="A148" s="1"/>
      <c r="B148" s="49">
        <v>127</v>
      </c>
      <c r="C148" s="13">
        <v>42131</v>
      </c>
      <c r="D148" s="135" t="s">
        <v>8</v>
      </c>
      <c r="E148" s="136"/>
      <c r="F148" s="39"/>
      <c r="G148" s="46"/>
      <c r="H148" s="14"/>
      <c r="I148" s="14"/>
      <c r="J148" s="10"/>
      <c r="K148" s="9"/>
      <c r="L148" s="46"/>
      <c r="M148" s="81">
        <f t="shared" si="203"/>
        <v>0</v>
      </c>
      <c r="N148" s="81"/>
      <c r="O148" s="81"/>
      <c r="P148" s="81"/>
      <c r="Q148" s="9"/>
      <c r="R148" s="9"/>
      <c r="S148" s="40"/>
      <c r="T148" s="40"/>
      <c r="U148" s="40"/>
      <c r="V148" s="15"/>
      <c r="W148" s="46"/>
    </row>
    <row r="149" spans="1:23" x14ac:dyDescent="0.3">
      <c r="A149" s="1"/>
      <c r="B149" s="49">
        <v>128</v>
      </c>
      <c r="C149" s="13">
        <v>42132</v>
      </c>
      <c r="D149" s="52">
        <v>0.43739583333333337</v>
      </c>
      <c r="E149" s="52">
        <v>0.92351851851851852</v>
      </c>
      <c r="F149" s="39">
        <f t="shared" si="197"/>
        <v>0.48612268518518514</v>
      </c>
      <c r="G149" s="46">
        <v>11.5</v>
      </c>
      <c r="H149" s="14">
        <f t="shared" si="198"/>
        <v>1.5</v>
      </c>
      <c r="I149" s="14">
        <f t="shared" si="199"/>
        <v>10</v>
      </c>
      <c r="J149" s="10">
        <f t="shared" si="200"/>
        <v>2</v>
      </c>
      <c r="K149" s="9">
        <f t="shared" si="201"/>
        <v>2</v>
      </c>
      <c r="L149" s="46">
        <f t="shared" si="202"/>
        <v>0</v>
      </c>
      <c r="M149" s="81">
        <f t="shared" si="203"/>
        <v>296</v>
      </c>
      <c r="N149" s="81"/>
      <c r="O149" s="81"/>
      <c r="P149" s="81"/>
      <c r="Q149" s="9"/>
      <c r="R149" s="9"/>
      <c r="S149" s="40"/>
      <c r="T149" s="40"/>
      <c r="U149" s="40"/>
      <c r="V149" s="15"/>
      <c r="W149" s="46"/>
    </row>
    <row r="150" spans="1:23" x14ac:dyDescent="0.3">
      <c r="A150" s="1"/>
      <c r="B150" s="49">
        <v>129</v>
      </c>
      <c r="C150" s="13">
        <v>42133</v>
      </c>
      <c r="D150" s="52">
        <v>0.46293981481481478</v>
      </c>
      <c r="E150" s="52">
        <v>0.85288194444444443</v>
      </c>
      <c r="F150" s="39">
        <f t="shared" si="197"/>
        <v>0.38994212962962965</v>
      </c>
      <c r="G150" s="46">
        <v>9.5</v>
      </c>
      <c r="H150" s="14">
        <f t="shared" si="198"/>
        <v>1.5</v>
      </c>
      <c r="I150" s="14">
        <f t="shared" si="199"/>
        <v>8</v>
      </c>
      <c r="J150" s="10">
        <f t="shared" si="200"/>
        <v>0</v>
      </c>
      <c r="K150" s="9">
        <f t="shared" si="201"/>
        <v>0</v>
      </c>
      <c r="L150" s="46">
        <f t="shared" si="202"/>
        <v>0</v>
      </c>
      <c r="M150" s="81">
        <f t="shared" si="203"/>
        <v>0</v>
      </c>
      <c r="N150" s="81"/>
      <c r="O150" s="81"/>
      <c r="P150" s="81"/>
      <c r="Q150" s="9"/>
      <c r="R150" s="9"/>
      <c r="S150" s="40"/>
      <c r="T150" s="40"/>
      <c r="U150" s="40"/>
      <c r="V150" s="15"/>
      <c r="W150" s="46"/>
    </row>
    <row r="151" spans="1:23" x14ac:dyDescent="0.3">
      <c r="A151" s="1"/>
      <c r="B151" s="49">
        <v>130</v>
      </c>
      <c r="C151" s="13">
        <v>42134</v>
      </c>
      <c r="D151" s="52">
        <v>0.43526620370370367</v>
      </c>
      <c r="E151" s="52">
        <v>0.90782407407407406</v>
      </c>
      <c r="F151" s="39">
        <f t="shared" si="197"/>
        <v>0.47255787037037039</v>
      </c>
      <c r="G151" s="46">
        <v>11.5</v>
      </c>
      <c r="H151" s="14">
        <f t="shared" si="198"/>
        <v>1.5</v>
      </c>
      <c r="I151" s="14">
        <f t="shared" si="199"/>
        <v>10</v>
      </c>
      <c r="J151" s="10">
        <f t="shared" si="200"/>
        <v>2</v>
      </c>
      <c r="K151" s="9">
        <f t="shared" si="201"/>
        <v>2</v>
      </c>
      <c r="L151" s="46">
        <f t="shared" si="202"/>
        <v>0</v>
      </c>
      <c r="M151" s="81">
        <f t="shared" si="203"/>
        <v>296</v>
      </c>
      <c r="N151" s="81"/>
      <c r="O151" s="81"/>
      <c r="P151" s="81"/>
      <c r="Q151" s="9"/>
      <c r="R151" s="9"/>
      <c r="S151" s="40"/>
      <c r="T151" s="40"/>
      <c r="U151" s="40"/>
      <c r="V151" s="15"/>
      <c r="W151" s="46"/>
    </row>
    <row r="152" spans="1:23" x14ac:dyDescent="0.3">
      <c r="A152" s="1"/>
      <c r="B152" s="49">
        <v>131</v>
      </c>
      <c r="C152" s="13">
        <v>42135</v>
      </c>
      <c r="D152" s="52" t="s">
        <v>17</v>
      </c>
      <c r="E152" s="52">
        <v>0.92159722222222218</v>
      </c>
      <c r="F152" s="39"/>
      <c r="G152" s="46">
        <v>11.5</v>
      </c>
      <c r="H152" s="14">
        <f t="shared" si="198"/>
        <v>1.5</v>
      </c>
      <c r="I152" s="14">
        <f t="shared" si="199"/>
        <v>10</v>
      </c>
      <c r="J152" s="10">
        <f t="shared" si="200"/>
        <v>2</v>
      </c>
      <c r="K152" s="9">
        <f t="shared" si="201"/>
        <v>2</v>
      </c>
      <c r="L152" s="46">
        <f t="shared" si="202"/>
        <v>0</v>
      </c>
      <c r="M152" s="81">
        <f t="shared" si="203"/>
        <v>296</v>
      </c>
      <c r="N152" s="81">
        <v>2</v>
      </c>
      <c r="O152" s="81">
        <v>0</v>
      </c>
      <c r="P152" s="9">
        <f>ROUND(N152*1/3*111+O152*2/3*111,0)</f>
        <v>74</v>
      </c>
      <c r="Q152" s="9"/>
      <c r="R152" s="9"/>
      <c r="S152" s="40"/>
      <c r="T152" s="40"/>
      <c r="U152" s="40"/>
      <c r="V152" s="15"/>
      <c r="W152" s="46"/>
    </row>
    <row r="153" spans="1:23" x14ac:dyDescent="0.3">
      <c r="A153" s="1"/>
      <c r="B153" s="49">
        <v>132</v>
      </c>
      <c r="C153" s="13">
        <v>42136</v>
      </c>
      <c r="D153" s="52">
        <v>0.41643518518518513</v>
      </c>
      <c r="E153" s="52">
        <v>0.74525462962962974</v>
      </c>
      <c r="F153" s="39">
        <f t="shared" si="197"/>
        <v>0.32881944444444461</v>
      </c>
      <c r="G153" s="46">
        <v>8</v>
      </c>
      <c r="H153" s="14">
        <f t="shared" si="198"/>
        <v>0.5</v>
      </c>
      <c r="I153" s="14">
        <f t="shared" si="199"/>
        <v>7.5</v>
      </c>
      <c r="J153" s="10">
        <f t="shared" si="200"/>
        <v>0</v>
      </c>
      <c r="K153" s="9">
        <f t="shared" si="201"/>
        <v>0</v>
      </c>
      <c r="L153" s="46">
        <f t="shared" si="202"/>
        <v>0</v>
      </c>
      <c r="M153" s="81">
        <f t="shared" si="203"/>
        <v>0</v>
      </c>
      <c r="N153" s="81">
        <v>2</v>
      </c>
      <c r="O153" s="81">
        <v>5.5</v>
      </c>
      <c r="P153" s="9">
        <f t="shared" ref="P153:P156" si="204">ROUND(N153*1/3*111+O153*2/3*111,0)</f>
        <v>481</v>
      </c>
      <c r="Q153" s="9"/>
      <c r="R153" s="9"/>
      <c r="S153" s="40"/>
      <c r="T153" s="40"/>
      <c r="U153" s="40"/>
      <c r="V153" s="15"/>
      <c r="W153" s="46"/>
    </row>
    <row r="154" spans="1:23" x14ac:dyDescent="0.3">
      <c r="A154" s="1"/>
      <c r="B154" s="49">
        <v>133</v>
      </c>
      <c r="C154" s="13">
        <v>42137</v>
      </c>
      <c r="D154" s="135" t="s">
        <v>8</v>
      </c>
      <c r="E154" s="136"/>
      <c r="F154" s="39"/>
      <c r="G154" s="46"/>
      <c r="H154" s="14"/>
      <c r="I154" s="14"/>
      <c r="J154" s="10"/>
      <c r="K154" s="9"/>
      <c r="L154" s="46"/>
      <c r="M154" s="81">
        <f t="shared" si="203"/>
        <v>0</v>
      </c>
      <c r="N154" s="9"/>
      <c r="O154" s="9"/>
      <c r="P154" s="9">
        <f t="shared" si="204"/>
        <v>0</v>
      </c>
      <c r="Q154" s="9"/>
      <c r="R154" s="9"/>
      <c r="S154" s="40"/>
      <c r="T154" s="40"/>
      <c r="U154" s="40"/>
      <c r="V154" s="15"/>
      <c r="W154" s="46"/>
    </row>
    <row r="155" spans="1:23" x14ac:dyDescent="0.3">
      <c r="A155" s="1"/>
      <c r="B155" s="49"/>
      <c r="C155" s="18" t="s">
        <v>39</v>
      </c>
      <c r="D155" s="85"/>
      <c r="E155" s="86"/>
      <c r="F155" s="78"/>
      <c r="G155" s="45">
        <f>SUM(G141:G154)</f>
        <v>107.5</v>
      </c>
      <c r="H155" s="45">
        <f t="shared" ref="H155" si="205">SUM(H141:H154)</f>
        <v>14</v>
      </c>
      <c r="I155" s="45">
        <f t="shared" ref="I155" si="206">SUM(I141:I154)</f>
        <v>93.5</v>
      </c>
      <c r="J155" s="45">
        <f t="shared" ref="J155" si="207">SUM(J141:J154)</f>
        <v>14</v>
      </c>
      <c r="K155" s="45">
        <f t="shared" ref="K155" si="208">SUM(K141:K154)</f>
        <v>12.5</v>
      </c>
      <c r="L155" s="45">
        <f t="shared" ref="L155" si="209">SUM(L141:L154)</f>
        <v>1.5</v>
      </c>
      <c r="M155" s="45">
        <f t="shared" ref="M155" si="210">SUM(M141:M154)</f>
        <v>2128</v>
      </c>
      <c r="N155" s="88">
        <f t="shared" ref="N155:O155" si="211">SUM(N141:N154)</f>
        <v>4</v>
      </c>
      <c r="O155" s="88">
        <f t="shared" si="211"/>
        <v>5.5</v>
      </c>
      <c r="P155" s="88">
        <f t="shared" si="204"/>
        <v>555</v>
      </c>
      <c r="Q155" s="45">
        <f t="shared" ref="Q155" si="212">SUM(Q141:Q154)</f>
        <v>0</v>
      </c>
      <c r="R155" s="45">
        <f t="shared" ref="R155" si="213">SUM(R141:R154)</f>
        <v>0</v>
      </c>
      <c r="S155" s="45">
        <f t="shared" ref="S155" si="214">SUM(S141:S154)</f>
        <v>0</v>
      </c>
      <c r="T155" s="45">
        <f t="shared" ref="T155" si="215">SUM(T141:T154)</f>
        <v>0</v>
      </c>
      <c r="U155" s="45">
        <f t="shared" ref="U155" si="216">SUM(U141:U154)</f>
        <v>0</v>
      </c>
      <c r="V155" s="45">
        <f t="shared" ref="V155" si="217">SUM(V141:V154)</f>
        <v>0</v>
      </c>
      <c r="W155" s="45"/>
    </row>
    <row r="156" spans="1:23" x14ac:dyDescent="0.3">
      <c r="A156" s="1"/>
      <c r="B156" s="84"/>
      <c r="C156" s="18" t="s">
        <v>112</v>
      </c>
      <c r="D156" s="85"/>
      <c r="E156" s="86"/>
      <c r="F156" s="78"/>
      <c r="G156" s="45">
        <f>G155</f>
        <v>107.5</v>
      </c>
      <c r="H156" s="45">
        <f t="shared" ref="H156" si="218">H155</f>
        <v>14</v>
      </c>
      <c r="I156" s="45">
        <f t="shared" ref="I156" si="219">I155</f>
        <v>93.5</v>
      </c>
      <c r="J156" s="45">
        <f t="shared" ref="J156" si="220">J155</f>
        <v>14</v>
      </c>
      <c r="K156" s="45">
        <f t="shared" ref="K156" si="221">K155</f>
        <v>12.5</v>
      </c>
      <c r="L156" s="45">
        <f t="shared" ref="L156" si="222">L155</f>
        <v>1.5</v>
      </c>
      <c r="M156" s="45">
        <f t="shared" ref="M156" si="223">M155</f>
        <v>2128</v>
      </c>
      <c r="N156" s="88">
        <f>N155</f>
        <v>4</v>
      </c>
      <c r="O156" s="88">
        <f t="shared" ref="O156" si="224">O155</f>
        <v>5.5</v>
      </c>
      <c r="P156" s="88">
        <f t="shared" si="204"/>
        <v>555</v>
      </c>
      <c r="Q156" s="45">
        <f t="shared" ref="Q156" si="225">Q155</f>
        <v>0</v>
      </c>
      <c r="R156" s="45">
        <f t="shared" ref="R156" si="226">R155</f>
        <v>0</v>
      </c>
      <c r="S156" s="45">
        <f t="shared" ref="S156" si="227">S155</f>
        <v>0</v>
      </c>
      <c r="T156" s="45">
        <f t="shared" ref="T156" si="228">T155</f>
        <v>0</v>
      </c>
      <c r="U156" s="45">
        <f t="shared" ref="U156" si="229">U155</f>
        <v>0</v>
      </c>
      <c r="V156" s="45">
        <f t="shared" ref="V156" si="230">V155</f>
        <v>0</v>
      </c>
      <c r="W156" s="45"/>
    </row>
    <row r="157" spans="1:23" x14ac:dyDescent="0.3">
      <c r="A157" s="1"/>
      <c r="B157" s="49">
        <v>134</v>
      </c>
      <c r="C157" s="13">
        <v>42138</v>
      </c>
      <c r="D157" s="135" t="s">
        <v>8</v>
      </c>
      <c r="E157" s="136"/>
      <c r="F157" s="39"/>
      <c r="G157" s="46"/>
      <c r="H157" s="14"/>
      <c r="I157" s="14"/>
      <c r="J157" s="10"/>
      <c r="K157" s="9"/>
      <c r="L157" s="46"/>
      <c r="M157" s="81">
        <f t="shared" si="203"/>
        <v>0</v>
      </c>
      <c r="N157" s="81"/>
      <c r="O157" s="81"/>
      <c r="P157" s="81"/>
      <c r="Q157" s="9"/>
      <c r="R157" s="9"/>
      <c r="S157" s="40"/>
      <c r="T157" s="40"/>
      <c r="U157" s="40"/>
      <c r="V157" s="15"/>
      <c r="W157" s="46"/>
    </row>
    <row r="158" spans="1:23" x14ac:dyDescent="0.3">
      <c r="A158" s="1"/>
      <c r="B158" s="49">
        <v>135</v>
      </c>
      <c r="C158" s="13">
        <v>42139</v>
      </c>
      <c r="D158" s="52">
        <v>0.43662037037037038</v>
      </c>
      <c r="E158" s="52">
        <v>0.77370370370370367</v>
      </c>
      <c r="F158" s="39">
        <f t="shared" si="197"/>
        <v>0.33708333333333329</v>
      </c>
      <c r="G158" s="46">
        <v>8</v>
      </c>
      <c r="H158" s="14">
        <f t="shared" si="198"/>
        <v>0.5</v>
      </c>
      <c r="I158" s="14">
        <f t="shared" si="199"/>
        <v>7.5</v>
      </c>
      <c r="J158" s="10">
        <f t="shared" si="200"/>
        <v>0</v>
      </c>
      <c r="K158" s="9">
        <f t="shared" si="201"/>
        <v>0</v>
      </c>
      <c r="L158" s="46">
        <f t="shared" si="202"/>
        <v>0</v>
      </c>
      <c r="M158" s="81">
        <f t="shared" si="203"/>
        <v>0</v>
      </c>
      <c r="N158" s="81"/>
      <c r="O158" s="81"/>
      <c r="P158" s="81"/>
      <c r="Q158" s="9"/>
      <c r="R158" s="9"/>
      <c r="S158" s="40"/>
      <c r="T158" s="40"/>
      <c r="U158" s="40"/>
      <c r="V158" s="15"/>
      <c r="W158" s="46"/>
    </row>
    <row r="159" spans="1:23" x14ac:dyDescent="0.3">
      <c r="A159" s="1"/>
      <c r="B159" s="49">
        <v>136</v>
      </c>
      <c r="C159" s="13">
        <v>42140</v>
      </c>
      <c r="D159" s="52">
        <v>0.44233796296296296</v>
      </c>
      <c r="E159" s="52">
        <v>0.8394907407407407</v>
      </c>
      <c r="F159" s="39">
        <f t="shared" si="197"/>
        <v>0.39715277777777774</v>
      </c>
      <c r="G159" s="46">
        <v>9.5</v>
      </c>
      <c r="H159" s="14">
        <f t="shared" si="198"/>
        <v>1.5</v>
      </c>
      <c r="I159" s="14">
        <f t="shared" si="199"/>
        <v>8</v>
      </c>
      <c r="J159" s="10">
        <f t="shared" si="200"/>
        <v>0</v>
      </c>
      <c r="K159" s="9">
        <f t="shared" si="201"/>
        <v>0</v>
      </c>
      <c r="L159" s="46">
        <f t="shared" si="202"/>
        <v>0</v>
      </c>
      <c r="M159" s="81">
        <f t="shared" si="203"/>
        <v>0</v>
      </c>
      <c r="N159" s="81"/>
      <c r="O159" s="81"/>
      <c r="P159" s="81"/>
      <c r="Q159" s="9"/>
      <c r="R159" s="9"/>
      <c r="S159" s="40"/>
      <c r="T159" s="40"/>
      <c r="U159" s="40"/>
      <c r="V159" s="15"/>
      <c r="W159" s="46"/>
    </row>
    <row r="160" spans="1:23" x14ac:dyDescent="0.3">
      <c r="A160" s="1"/>
      <c r="B160" s="49">
        <v>137</v>
      </c>
      <c r="C160" s="13">
        <v>42141</v>
      </c>
      <c r="D160" s="52">
        <v>0.43914351851851857</v>
      </c>
      <c r="E160" s="52">
        <v>0.92166666666666675</v>
      </c>
      <c r="F160" s="39">
        <f t="shared" si="197"/>
        <v>0.48252314814814817</v>
      </c>
      <c r="G160" s="46">
        <v>11.5</v>
      </c>
      <c r="H160" s="14">
        <f t="shared" si="198"/>
        <v>1.5</v>
      </c>
      <c r="I160" s="14">
        <f t="shared" si="199"/>
        <v>10</v>
      </c>
      <c r="J160" s="10">
        <f t="shared" si="200"/>
        <v>2</v>
      </c>
      <c r="K160" s="9">
        <f t="shared" si="201"/>
        <v>2</v>
      </c>
      <c r="L160" s="46">
        <f t="shared" si="202"/>
        <v>0</v>
      </c>
      <c r="M160" s="81">
        <f t="shared" si="203"/>
        <v>296</v>
      </c>
      <c r="N160" s="81"/>
      <c r="O160" s="81"/>
      <c r="P160" s="81"/>
      <c r="Q160" s="9"/>
      <c r="R160" s="9"/>
      <c r="S160" s="40"/>
      <c r="T160" s="40"/>
      <c r="U160" s="40"/>
      <c r="V160" s="15"/>
      <c r="W160" s="46"/>
    </row>
    <row r="161" spans="1:23" x14ac:dyDescent="0.3">
      <c r="A161" s="1"/>
      <c r="B161" s="49">
        <v>138</v>
      </c>
      <c r="C161" s="13">
        <v>42142</v>
      </c>
      <c r="D161" s="52">
        <v>0.43578703703703708</v>
      </c>
      <c r="E161" s="52">
        <v>0.74209490740740736</v>
      </c>
      <c r="F161" s="39">
        <f t="shared" si="197"/>
        <v>0.30630787037037027</v>
      </c>
      <c r="G161" s="46">
        <v>7.5</v>
      </c>
      <c r="H161" s="14">
        <f t="shared" si="198"/>
        <v>0.5</v>
      </c>
      <c r="I161" s="14">
        <f t="shared" si="199"/>
        <v>7</v>
      </c>
      <c r="J161" s="10">
        <f t="shared" si="200"/>
        <v>0</v>
      </c>
      <c r="K161" s="9">
        <f t="shared" si="201"/>
        <v>0</v>
      </c>
      <c r="L161" s="46">
        <f t="shared" si="202"/>
        <v>0</v>
      </c>
      <c r="M161" s="81">
        <f t="shared" si="203"/>
        <v>0</v>
      </c>
      <c r="N161" s="81"/>
      <c r="O161" s="81"/>
      <c r="P161" s="81"/>
      <c r="Q161" s="9"/>
      <c r="R161" s="9"/>
      <c r="S161" s="40"/>
      <c r="T161" s="40"/>
      <c r="U161" s="40"/>
      <c r="V161" s="15"/>
      <c r="W161" s="46"/>
    </row>
    <row r="162" spans="1:23" x14ac:dyDescent="0.3">
      <c r="A162" s="1"/>
      <c r="B162" s="49">
        <v>139</v>
      </c>
      <c r="C162" s="13">
        <v>42143</v>
      </c>
      <c r="D162" s="52">
        <v>0.43250000000000005</v>
      </c>
      <c r="E162" s="52">
        <v>0.73241898148148143</v>
      </c>
      <c r="F162" s="39">
        <f t="shared" si="197"/>
        <v>0.29991898148148138</v>
      </c>
      <c r="G162" s="46">
        <v>7</v>
      </c>
      <c r="H162" s="14">
        <f t="shared" si="198"/>
        <v>0.5</v>
      </c>
      <c r="I162" s="14">
        <f t="shared" si="199"/>
        <v>6.5</v>
      </c>
      <c r="J162" s="10">
        <f t="shared" si="200"/>
        <v>0</v>
      </c>
      <c r="K162" s="9">
        <f t="shared" si="201"/>
        <v>0</v>
      </c>
      <c r="L162" s="46">
        <f t="shared" si="202"/>
        <v>0</v>
      </c>
      <c r="M162" s="81">
        <f t="shared" si="203"/>
        <v>0</v>
      </c>
      <c r="N162" s="81"/>
      <c r="O162" s="81"/>
      <c r="P162" s="81"/>
      <c r="Q162" s="9"/>
      <c r="R162" s="9"/>
      <c r="S162" s="40"/>
      <c r="T162" s="40"/>
      <c r="U162" s="40"/>
      <c r="V162" s="15"/>
      <c r="W162" s="46"/>
    </row>
    <row r="163" spans="1:23" x14ac:dyDescent="0.3">
      <c r="A163" s="1"/>
      <c r="B163" s="49">
        <v>140</v>
      </c>
      <c r="C163" s="13">
        <v>42144</v>
      </c>
      <c r="D163" s="135" t="s">
        <v>8</v>
      </c>
      <c r="E163" s="136"/>
      <c r="F163" s="39"/>
      <c r="G163" s="46"/>
      <c r="H163" s="14"/>
      <c r="I163" s="14"/>
      <c r="J163" s="10"/>
      <c r="K163" s="9"/>
      <c r="L163" s="46"/>
      <c r="M163" s="81">
        <f t="shared" si="203"/>
        <v>0</v>
      </c>
      <c r="N163" s="81"/>
      <c r="O163" s="81"/>
      <c r="P163" s="81"/>
      <c r="Q163" s="9"/>
      <c r="R163" s="9"/>
      <c r="S163" s="40"/>
      <c r="T163" s="40"/>
      <c r="U163" s="40"/>
      <c r="V163" s="15"/>
      <c r="W163" s="46"/>
    </row>
    <row r="164" spans="1:23" x14ac:dyDescent="0.3">
      <c r="A164" s="1"/>
      <c r="B164" s="49">
        <v>141</v>
      </c>
      <c r="C164" s="13">
        <v>42145</v>
      </c>
      <c r="D164" s="52">
        <v>0.43611111111111112</v>
      </c>
      <c r="E164" s="52">
        <v>0.81613425925925931</v>
      </c>
      <c r="F164" s="39">
        <f t="shared" si="197"/>
        <v>0.38002314814814819</v>
      </c>
      <c r="G164" s="46">
        <v>9</v>
      </c>
      <c r="H164" s="14">
        <f t="shared" si="198"/>
        <v>1.5</v>
      </c>
      <c r="I164" s="14">
        <f t="shared" si="199"/>
        <v>7.5</v>
      </c>
      <c r="J164" s="10">
        <f t="shared" si="200"/>
        <v>0</v>
      </c>
      <c r="K164" s="9">
        <f t="shared" si="201"/>
        <v>0</v>
      </c>
      <c r="L164" s="46">
        <f t="shared" si="202"/>
        <v>0</v>
      </c>
      <c r="M164" s="81">
        <f t="shared" si="203"/>
        <v>0</v>
      </c>
      <c r="N164" s="81"/>
      <c r="O164" s="81"/>
      <c r="P164" s="81"/>
      <c r="Q164" s="9"/>
      <c r="R164" s="9"/>
      <c r="S164" s="40"/>
      <c r="T164" s="40"/>
      <c r="U164" s="40"/>
      <c r="V164" s="15"/>
      <c r="W164" s="46"/>
    </row>
    <row r="165" spans="1:23" x14ac:dyDescent="0.3">
      <c r="A165" s="1"/>
      <c r="B165" s="49">
        <v>142</v>
      </c>
      <c r="C165" s="13">
        <v>42146</v>
      </c>
      <c r="D165" s="52">
        <v>0.43341435185185184</v>
      </c>
      <c r="E165" s="52">
        <v>0.92166666666666675</v>
      </c>
      <c r="F165" s="39">
        <f t="shared" si="197"/>
        <v>0.4882523148148149</v>
      </c>
      <c r="G165" s="46">
        <v>11.5</v>
      </c>
      <c r="H165" s="14">
        <f t="shared" si="198"/>
        <v>1.5</v>
      </c>
      <c r="I165" s="14">
        <f t="shared" si="199"/>
        <v>10</v>
      </c>
      <c r="J165" s="10">
        <f t="shared" si="200"/>
        <v>2</v>
      </c>
      <c r="K165" s="9">
        <f t="shared" si="201"/>
        <v>2</v>
      </c>
      <c r="L165" s="46">
        <f t="shared" si="202"/>
        <v>0</v>
      </c>
      <c r="M165" s="81">
        <f t="shared" si="203"/>
        <v>296</v>
      </c>
      <c r="N165" s="81"/>
      <c r="O165" s="81"/>
      <c r="P165" s="81"/>
      <c r="Q165" s="9"/>
      <c r="R165" s="9"/>
      <c r="S165" s="40"/>
      <c r="T165" s="40"/>
      <c r="U165" s="40"/>
      <c r="V165" s="15"/>
      <c r="W165" s="46"/>
    </row>
    <row r="166" spans="1:23" x14ac:dyDescent="0.3">
      <c r="A166" s="1"/>
      <c r="B166" s="49">
        <v>143</v>
      </c>
      <c r="C166" s="13">
        <v>42147</v>
      </c>
      <c r="D166" s="52">
        <v>0.44320601851851849</v>
      </c>
      <c r="E166" s="52">
        <v>0.82475694444444436</v>
      </c>
      <c r="F166" s="39">
        <f t="shared" si="197"/>
        <v>0.38155092592592588</v>
      </c>
      <c r="G166" s="46">
        <v>9</v>
      </c>
      <c r="H166" s="14">
        <f t="shared" si="198"/>
        <v>1.5</v>
      </c>
      <c r="I166" s="14">
        <f t="shared" si="199"/>
        <v>7.5</v>
      </c>
      <c r="J166" s="10">
        <f t="shared" si="200"/>
        <v>0</v>
      </c>
      <c r="K166" s="9">
        <f t="shared" si="201"/>
        <v>0</v>
      </c>
      <c r="L166" s="46">
        <f t="shared" si="202"/>
        <v>0</v>
      </c>
      <c r="M166" s="81">
        <f t="shared" si="203"/>
        <v>0</v>
      </c>
      <c r="N166" s="81"/>
      <c r="O166" s="81"/>
      <c r="P166" s="81"/>
      <c r="Q166" s="9"/>
      <c r="R166" s="9"/>
      <c r="S166" s="40"/>
      <c r="T166" s="40"/>
      <c r="U166" s="40"/>
      <c r="V166" s="15"/>
      <c r="W166" s="46"/>
    </row>
    <row r="167" spans="1:23" x14ac:dyDescent="0.3">
      <c r="A167" s="1"/>
      <c r="B167" s="49">
        <v>144</v>
      </c>
      <c r="C167" s="13">
        <v>42148</v>
      </c>
      <c r="D167" s="135" t="s">
        <v>8</v>
      </c>
      <c r="E167" s="136"/>
      <c r="F167" s="39"/>
      <c r="G167" s="46"/>
      <c r="H167" s="14"/>
      <c r="I167" s="14"/>
      <c r="J167" s="10"/>
      <c r="K167" s="9"/>
      <c r="L167" s="46"/>
      <c r="M167" s="81">
        <f t="shared" si="203"/>
        <v>0</v>
      </c>
      <c r="N167" s="81"/>
      <c r="O167" s="81"/>
      <c r="P167" s="81"/>
      <c r="Q167" s="9"/>
      <c r="R167" s="9"/>
      <c r="S167" s="40"/>
      <c r="T167" s="40"/>
      <c r="U167" s="40"/>
      <c r="V167" s="15"/>
      <c r="W167" s="46"/>
    </row>
    <row r="168" spans="1:23" x14ac:dyDescent="0.3">
      <c r="A168" s="1"/>
      <c r="B168" s="49">
        <v>145</v>
      </c>
      <c r="C168" s="13">
        <v>42149</v>
      </c>
      <c r="D168" s="135" t="s">
        <v>8</v>
      </c>
      <c r="E168" s="136"/>
      <c r="F168" s="39"/>
      <c r="G168" s="46"/>
      <c r="H168" s="14"/>
      <c r="I168" s="14"/>
      <c r="J168" s="10"/>
      <c r="K168" s="9"/>
      <c r="L168" s="46"/>
      <c r="M168" s="81">
        <f t="shared" si="203"/>
        <v>0</v>
      </c>
      <c r="N168" s="81"/>
      <c r="O168" s="81"/>
      <c r="P168" s="81"/>
      <c r="Q168" s="9"/>
      <c r="R168" s="9"/>
      <c r="S168" s="40"/>
      <c r="T168" s="40"/>
      <c r="U168" s="40"/>
      <c r="V168" s="15"/>
      <c r="W168" s="46"/>
    </row>
    <row r="169" spans="1:23" x14ac:dyDescent="0.3">
      <c r="A169" s="1"/>
      <c r="B169" s="49">
        <v>146</v>
      </c>
      <c r="C169" s="13">
        <v>42150</v>
      </c>
      <c r="D169" s="52">
        <v>0.44061342592592595</v>
      </c>
      <c r="E169" s="52">
        <v>0.92159722222222218</v>
      </c>
      <c r="F169" s="39">
        <f t="shared" si="197"/>
        <v>0.48098379629629623</v>
      </c>
      <c r="G169" s="46">
        <v>11.5</v>
      </c>
      <c r="H169" s="14">
        <f t="shared" si="198"/>
        <v>1.5</v>
      </c>
      <c r="I169" s="14">
        <f t="shared" si="199"/>
        <v>10</v>
      </c>
      <c r="J169" s="10">
        <f t="shared" si="200"/>
        <v>2</v>
      </c>
      <c r="K169" s="9">
        <f t="shared" si="201"/>
        <v>2</v>
      </c>
      <c r="L169" s="46">
        <f t="shared" si="202"/>
        <v>0</v>
      </c>
      <c r="M169" s="81">
        <f t="shared" si="203"/>
        <v>296</v>
      </c>
      <c r="N169" s="81"/>
      <c r="O169" s="81"/>
      <c r="P169" s="81"/>
      <c r="Q169" s="9"/>
      <c r="R169" s="9"/>
      <c r="S169" s="40"/>
      <c r="T169" s="40"/>
      <c r="U169" s="40"/>
      <c r="V169" s="15"/>
      <c r="W169" s="46"/>
    </row>
    <row r="170" spans="1:23" x14ac:dyDescent="0.3">
      <c r="A170" s="1"/>
      <c r="B170" s="49">
        <v>147</v>
      </c>
      <c r="C170" s="13">
        <v>42151</v>
      </c>
      <c r="D170" s="52">
        <v>0.43605324074074076</v>
      </c>
      <c r="E170" s="52">
        <v>0.92167824074074067</v>
      </c>
      <c r="F170" s="39">
        <f t="shared" si="197"/>
        <v>0.48562499999999992</v>
      </c>
      <c r="G170" s="46">
        <v>11.5</v>
      </c>
      <c r="H170" s="14">
        <f t="shared" si="198"/>
        <v>1.5</v>
      </c>
      <c r="I170" s="14">
        <f t="shared" si="199"/>
        <v>10</v>
      </c>
      <c r="J170" s="10">
        <f t="shared" si="200"/>
        <v>2</v>
      </c>
      <c r="K170" s="9">
        <f t="shared" si="201"/>
        <v>2</v>
      </c>
      <c r="L170" s="46">
        <f t="shared" si="202"/>
        <v>0</v>
      </c>
      <c r="M170" s="81">
        <f t="shared" si="203"/>
        <v>296</v>
      </c>
      <c r="N170" s="81"/>
      <c r="O170" s="81"/>
      <c r="P170" s="81"/>
      <c r="Q170" s="9"/>
      <c r="R170" s="9"/>
      <c r="S170" s="40"/>
      <c r="T170" s="40"/>
      <c r="U170" s="40"/>
      <c r="V170" s="15"/>
      <c r="W170" s="46"/>
    </row>
    <row r="171" spans="1:23" x14ac:dyDescent="0.3">
      <c r="A171" s="1"/>
      <c r="B171" s="49"/>
      <c r="C171" s="18" t="s">
        <v>39</v>
      </c>
      <c r="D171" s="85"/>
      <c r="E171" s="86"/>
      <c r="F171" s="78"/>
      <c r="G171" s="45">
        <f>SUM(G157:G170)</f>
        <v>96</v>
      </c>
      <c r="H171" s="45">
        <f t="shared" ref="H171" si="231">SUM(H157:H170)</f>
        <v>12</v>
      </c>
      <c r="I171" s="45">
        <f t="shared" ref="I171" si="232">SUM(I157:I170)</f>
        <v>84</v>
      </c>
      <c r="J171" s="45">
        <f t="shared" ref="J171" si="233">SUM(J157:J170)</f>
        <v>8</v>
      </c>
      <c r="K171" s="45">
        <f t="shared" ref="K171" si="234">SUM(K157:K170)</f>
        <v>8</v>
      </c>
      <c r="L171" s="45">
        <f t="shared" ref="L171" si="235">SUM(L157:L170)</f>
        <v>0</v>
      </c>
      <c r="M171" s="45">
        <f t="shared" ref="M171" si="236">SUM(M157:M170)</f>
        <v>1184</v>
      </c>
      <c r="N171" s="45"/>
      <c r="O171" s="45"/>
      <c r="P171" s="45"/>
      <c r="Q171" s="45">
        <f t="shared" ref="Q171" si="237">SUM(Q157:Q170)</f>
        <v>0</v>
      </c>
      <c r="R171" s="45">
        <f t="shared" ref="R171" si="238">SUM(R157:R170)</f>
        <v>0</v>
      </c>
      <c r="S171" s="45">
        <f t="shared" ref="S171" si="239">SUM(S157:S170)</f>
        <v>0</v>
      </c>
      <c r="T171" s="45">
        <f t="shared" ref="T171" si="240">SUM(T157:T170)</f>
        <v>0</v>
      </c>
      <c r="U171" s="45">
        <f t="shared" ref="U171" si="241">SUM(U157:U170)</f>
        <v>0</v>
      </c>
      <c r="V171" s="45">
        <f t="shared" ref="V171" si="242">SUM(V157:V170)</f>
        <v>0</v>
      </c>
      <c r="W171" s="45"/>
    </row>
    <row r="172" spans="1:23" x14ac:dyDescent="0.3">
      <c r="A172" s="1"/>
      <c r="B172" s="49"/>
      <c r="C172" s="18" t="s">
        <v>112</v>
      </c>
      <c r="D172" s="85"/>
      <c r="E172" s="86"/>
      <c r="F172" s="78"/>
      <c r="G172" s="45">
        <f>G171</f>
        <v>96</v>
      </c>
      <c r="H172" s="45">
        <f t="shared" ref="H172" si="243">H171</f>
        <v>12</v>
      </c>
      <c r="I172" s="45">
        <f t="shared" ref="I172" si="244">I171</f>
        <v>84</v>
      </c>
      <c r="J172" s="45">
        <f t="shared" ref="J172" si="245">J171</f>
        <v>8</v>
      </c>
      <c r="K172" s="45">
        <f t="shared" ref="K172" si="246">K171</f>
        <v>8</v>
      </c>
      <c r="L172" s="45">
        <f t="shared" ref="L172" si="247">L171</f>
        <v>0</v>
      </c>
      <c r="M172" s="45">
        <f t="shared" ref="M172" si="248">M171</f>
        <v>1184</v>
      </c>
      <c r="N172" s="45"/>
      <c r="O172" s="45"/>
      <c r="P172" s="45"/>
      <c r="Q172" s="45">
        <f t="shared" ref="Q172" si="249">Q171</f>
        <v>0</v>
      </c>
      <c r="R172" s="45">
        <f t="shared" ref="R172" si="250">R171</f>
        <v>0</v>
      </c>
      <c r="S172" s="45">
        <f t="shared" ref="S172" si="251">S171</f>
        <v>0</v>
      </c>
      <c r="T172" s="45">
        <f t="shared" ref="T172" si="252">T171</f>
        <v>0</v>
      </c>
      <c r="U172" s="45">
        <f t="shared" ref="U172" si="253">U171</f>
        <v>0</v>
      </c>
      <c r="V172" s="45">
        <f t="shared" ref="V172" si="254">V171</f>
        <v>0</v>
      </c>
      <c r="W172" s="45"/>
    </row>
    <row r="173" spans="1:23" x14ac:dyDescent="0.3">
      <c r="A173" s="1"/>
      <c r="B173" s="49">
        <v>148</v>
      </c>
      <c r="C173" s="13">
        <v>42152</v>
      </c>
      <c r="D173" s="135" t="s">
        <v>8</v>
      </c>
      <c r="E173" s="136"/>
      <c r="F173" s="39"/>
      <c r="G173" s="46"/>
      <c r="H173" s="14"/>
      <c r="I173" s="14"/>
      <c r="J173" s="10"/>
      <c r="K173" s="9"/>
      <c r="L173" s="46"/>
      <c r="M173" s="81">
        <f t="shared" si="203"/>
        <v>0</v>
      </c>
      <c r="N173" s="81"/>
      <c r="O173" s="81"/>
      <c r="P173" s="81"/>
      <c r="Q173" s="9"/>
      <c r="R173" s="9"/>
      <c r="S173" s="40"/>
      <c r="T173" s="40"/>
      <c r="U173" s="40"/>
      <c r="V173" s="15"/>
      <c r="W173" s="46"/>
    </row>
    <row r="174" spans="1:23" x14ac:dyDescent="0.3">
      <c r="A174" s="1"/>
      <c r="B174" s="49">
        <v>149</v>
      </c>
      <c r="C174" s="13">
        <v>42153</v>
      </c>
      <c r="D174" s="52">
        <v>0.4347569444444444</v>
      </c>
      <c r="E174" s="52">
        <v>0.79465277777777776</v>
      </c>
      <c r="F174" s="39">
        <f t="shared" si="197"/>
        <v>0.35989583333333336</v>
      </c>
      <c r="G174" s="46">
        <v>8.5</v>
      </c>
      <c r="H174" s="14">
        <f t="shared" si="198"/>
        <v>0.5</v>
      </c>
      <c r="I174" s="14">
        <f t="shared" si="199"/>
        <v>8</v>
      </c>
      <c r="J174" s="10">
        <f t="shared" si="200"/>
        <v>0</v>
      </c>
      <c r="K174" s="9">
        <f t="shared" si="201"/>
        <v>0</v>
      </c>
      <c r="L174" s="46">
        <f t="shared" si="202"/>
        <v>0</v>
      </c>
      <c r="M174" s="81">
        <f t="shared" si="203"/>
        <v>0</v>
      </c>
      <c r="N174" s="81"/>
      <c r="O174" s="81"/>
      <c r="P174" s="81"/>
      <c r="Q174" s="9"/>
      <c r="R174" s="9"/>
      <c r="S174" s="40"/>
      <c r="T174" s="40"/>
      <c r="U174" s="40"/>
      <c r="V174" s="15"/>
      <c r="W174" s="46"/>
    </row>
    <row r="175" spans="1:23" x14ac:dyDescent="0.3">
      <c r="A175" s="1"/>
      <c r="B175" s="49">
        <v>150</v>
      </c>
      <c r="C175" s="13">
        <v>42154</v>
      </c>
      <c r="D175" s="52" t="s">
        <v>17</v>
      </c>
      <c r="E175" s="52" t="s">
        <v>17</v>
      </c>
      <c r="F175" s="39"/>
      <c r="G175" s="46">
        <v>9</v>
      </c>
      <c r="H175" s="14">
        <f t="shared" si="198"/>
        <v>1.5</v>
      </c>
      <c r="I175" s="14">
        <f t="shared" si="199"/>
        <v>7.5</v>
      </c>
      <c r="J175" s="10">
        <f t="shared" si="200"/>
        <v>0</v>
      </c>
      <c r="K175" s="9">
        <f t="shared" si="201"/>
        <v>0</v>
      </c>
      <c r="L175" s="46">
        <f t="shared" si="202"/>
        <v>0</v>
      </c>
      <c r="M175" s="81">
        <f t="shared" si="203"/>
        <v>0</v>
      </c>
      <c r="N175" s="81"/>
      <c r="O175" s="81"/>
      <c r="P175" s="81"/>
      <c r="Q175" s="9"/>
      <c r="R175" s="9"/>
      <c r="S175" s="40"/>
      <c r="T175" s="40"/>
      <c r="U175" s="40"/>
      <c r="V175" s="15"/>
      <c r="W175" s="46"/>
    </row>
    <row r="176" spans="1:23" x14ac:dyDescent="0.3">
      <c r="A176" s="1"/>
      <c r="B176" s="49">
        <v>151</v>
      </c>
      <c r="C176" s="13">
        <v>42155</v>
      </c>
      <c r="D176" s="52">
        <v>0.44244212962962964</v>
      </c>
      <c r="E176" s="52">
        <v>0.8286458333333333</v>
      </c>
      <c r="F176" s="39">
        <f t="shared" si="197"/>
        <v>0.38620370370370366</v>
      </c>
      <c r="G176" s="46">
        <v>9.5</v>
      </c>
      <c r="H176" s="14">
        <f t="shared" si="198"/>
        <v>1.5</v>
      </c>
      <c r="I176" s="14">
        <f t="shared" si="199"/>
        <v>8</v>
      </c>
      <c r="J176" s="10">
        <f t="shared" si="200"/>
        <v>0</v>
      </c>
      <c r="K176" s="9">
        <f t="shared" si="201"/>
        <v>0</v>
      </c>
      <c r="L176" s="46">
        <f t="shared" si="202"/>
        <v>0</v>
      </c>
      <c r="M176" s="81">
        <f t="shared" si="203"/>
        <v>0</v>
      </c>
      <c r="N176" s="81"/>
      <c r="O176" s="81"/>
      <c r="P176" s="81"/>
      <c r="Q176" s="9"/>
      <c r="R176" s="9"/>
      <c r="S176" s="40"/>
      <c r="T176" s="40"/>
      <c r="U176" s="40"/>
      <c r="V176" s="15"/>
      <c r="W176" s="46"/>
    </row>
    <row r="177" spans="1:23" x14ac:dyDescent="0.3">
      <c r="A177" s="8" t="s">
        <v>41</v>
      </c>
      <c r="B177" s="49">
        <v>152</v>
      </c>
      <c r="C177" s="13">
        <v>42156</v>
      </c>
      <c r="D177" s="52">
        <v>0.43708333333333332</v>
      </c>
      <c r="E177" s="52">
        <v>0.74403935185185188</v>
      </c>
      <c r="F177" s="39">
        <f t="shared" si="197"/>
        <v>0.30695601851851856</v>
      </c>
      <c r="G177" s="46">
        <v>7.5</v>
      </c>
      <c r="H177" s="14">
        <f t="shared" si="198"/>
        <v>0.5</v>
      </c>
      <c r="I177" s="14">
        <f t="shared" si="199"/>
        <v>7</v>
      </c>
      <c r="J177" s="10">
        <f t="shared" si="200"/>
        <v>0</v>
      </c>
      <c r="K177" s="9">
        <f t="shared" si="201"/>
        <v>0</v>
      </c>
      <c r="L177" s="46">
        <f t="shared" si="202"/>
        <v>0</v>
      </c>
      <c r="M177" s="81">
        <f t="shared" si="203"/>
        <v>0</v>
      </c>
      <c r="N177" s="81"/>
      <c r="O177" s="81"/>
      <c r="P177" s="81"/>
      <c r="Q177" s="9"/>
      <c r="R177" s="9"/>
      <c r="S177" s="40"/>
      <c r="T177" s="40"/>
      <c r="U177" s="40"/>
      <c r="V177" s="15"/>
      <c r="W177" s="46"/>
    </row>
    <row r="178" spans="1:23" x14ac:dyDescent="0.3">
      <c r="A178" s="1" t="s">
        <v>71</v>
      </c>
      <c r="B178" s="49">
        <v>153</v>
      </c>
      <c r="C178" s="13">
        <v>42157</v>
      </c>
      <c r="D178" s="43">
        <v>0.43693287037037037</v>
      </c>
      <c r="E178" s="43">
        <v>0.92156249999999995</v>
      </c>
      <c r="F178" s="39">
        <f t="shared" si="197"/>
        <v>0.48462962962962958</v>
      </c>
      <c r="G178" s="46">
        <v>11.5</v>
      </c>
      <c r="H178" s="14">
        <f t="shared" si="198"/>
        <v>1.5</v>
      </c>
      <c r="I178" s="14">
        <f t="shared" si="199"/>
        <v>10</v>
      </c>
      <c r="J178" s="10">
        <f t="shared" si="200"/>
        <v>2</v>
      </c>
      <c r="K178" s="9">
        <f t="shared" si="201"/>
        <v>2</v>
      </c>
      <c r="L178" s="46">
        <f t="shared" si="202"/>
        <v>0</v>
      </c>
      <c r="M178" s="81">
        <f t="shared" si="203"/>
        <v>296</v>
      </c>
      <c r="N178" s="81"/>
      <c r="O178" s="81"/>
      <c r="P178" s="81"/>
      <c r="Q178" s="9"/>
      <c r="R178" s="9"/>
      <c r="S178" s="40"/>
      <c r="T178" s="40"/>
      <c r="U178" s="40"/>
      <c r="V178" s="15"/>
      <c r="W178" s="46"/>
    </row>
    <row r="179" spans="1:23" x14ac:dyDescent="0.3">
      <c r="A179" s="33" t="s">
        <v>72</v>
      </c>
      <c r="B179" s="49">
        <v>154</v>
      </c>
      <c r="C179" s="13">
        <v>42158</v>
      </c>
      <c r="D179" s="43">
        <v>0.4349189814814815</v>
      </c>
      <c r="E179" s="43">
        <v>0.92251157407407414</v>
      </c>
      <c r="F179" s="39">
        <f t="shared" si="197"/>
        <v>0.48759259259259263</v>
      </c>
      <c r="G179" s="46">
        <v>11.5</v>
      </c>
      <c r="H179" s="14">
        <f t="shared" si="198"/>
        <v>1.5</v>
      </c>
      <c r="I179" s="14">
        <f t="shared" si="199"/>
        <v>10</v>
      </c>
      <c r="J179" s="10">
        <f t="shared" si="200"/>
        <v>2</v>
      </c>
      <c r="K179" s="9">
        <f t="shared" si="201"/>
        <v>2</v>
      </c>
      <c r="L179" s="46">
        <f t="shared" si="202"/>
        <v>0</v>
      </c>
      <c r="M179" s="81">
        <f t="shared" si="203"/>
        <v>296</v>
      </c>
      <c r="N179" s="81"/>
      <c r="O179" s="81"/>
      <c r="P179" s="81"/>
      <c r="Q179" s="9"/>
      <c r="R179" s="9"/>
      <c r="S179" s="40"/>
      <c r="T179" s="40"/>
      <c r="U179" s="40"/>
      <c r="V179" s="15"/>
      <c r="W179" s="46"/>
    </row>
    <row r="180" spans="1:23" x14ac:dyDescent="0.3">
      <c r="A180" s="33" t="s">
        <v>44</v>
      </c>
      <c r="B180" s="49">
        <v>155</v>
      </c>
      <c r="C180" s="13">
        <v>42159</v>
      </c>
      <c r="D180" s="43">
        <v>0.6274305555555556</v>
      </c>
      <c r="E180" s="43">
        <v>0.92245370370370372</v>
      </c>
      <c r="F180" s="39">
        <f t="shared" si="197"/>
        <v>0.29502314814814812</v>
      </c>
      <c r="G180" s="46">
        <v>7</v>
      </c>
      <c r="H180" s="14">
        <f t="shared" si="198"/>
        <v>0.5</v>
      </c>
      <c r="I180" s="14">
        <f t="shared" si="199"/>
        <v>6.5</v>
      </c>
      <c r="J180" s="10">
        <f t="shared" si="200"/>
        <v>0</v>
      </c>
      <c r="K180" s="9">
        <f t="shared" si="201"/>
        <v>0</v>
      </c>
      <c r="L180" s="46">
        <f t="shared" si="202"/>
        <v>0</v>
      </c>
      <c r="M180" s="81">
        <f t="shared" si="203"/>
        <v>0</v>
      </c>
      <c r="N180" s="81"/>
      <c r="O180" s="81"/>
      <c r="P180" s="81"/>
      <c r="Q180" s="9"/>
      <c r="R180" s="9"/>
      <c r="S180" s="40"/>
      <c r="T180" s="40"/>
      <c r="U180" s="40"/>
      <c r="V180" s="15"/>
      <c r="W180" s="46"/>
    </row>
    <row r="181" spans="1:23" x14ac:dyDescent="0.3">
      <c r="A181" s="33"/>
      <c r="B181" s="49">
        <v>156</v>
      </c>
      <c r="C181" s="13">
        <v>42160</v>
      </c>
      <c r="D181" s="43" t="s">
        <v>36</v>
      </c>
      <c r="E181" s="43">
        <v>0.92319444444444443</v>
      </c>
      <c r="F181" s="39"/>
      <c r="G181" s="46">
        <v>10</v>
      </c>
      <c r="H181" s="14">
        <f t="shared" si="198"/>
        <v>1.5</v>
      </c>
      <c r="I181" s="14">
        <f t="shared" si="199"/>
        <v>8.5</v>
      </c>
      <c r="J181" s="10">
        <f t="shared" si="200"/>
        <v>0.5</v>
      </c>
      <c r="K181" s="9">
        <f t="shared" si="201"/>
        <v>0.5</v>
      </c>
      <c r="L181" s="46">
        <f t="shared" si="202"/>
        <v>0</v>
      </c>
      <c r="M181" s="81">
        <f t="shared" si="203"/>
        <v>74</v>
      </c>
      <c r="N181" s="81"/>
      <c r="O181" s="81"/>
      <c r="P181" s="81"/>
      <c r="Q181" s="9"/>
      <c r="R181" s="9"/>
      <c r="S181" s="40"/>
      <c r="T181" s="40"/>
      <c r="U181" s="40"/>
      <c r="V181" s="15"/>
      <c r="W181" s="46"/>
    </row>
    <row r="182" spans="1:23" x14ac:dyDescent="0.3">
      <c r="A182" s="33"/>
      <c r="B182" s="49">
        <v>157</v>
      </c>
      <c r="C182" s="13">
        <v>42161</v>
      </c>
      <c r="D182" s="43">
        <v>0.50010416666666668</v>
      </c>
      <c r="E182" s="43">
        <v>0.92171296296296301</v>
      </c>
      <c r="F182" s="39">
        <f t="shared" si="197"/>
        <v>0.42160879629629633</v>
      </c>
      <c r="G182" s="46">
        <v>10</v>
      </c>
      <c r="H182" s="14">
        <f t="shared" si="198"/>
        <v>1.5</v>
      </c>
      <c r="I182" s="14">
        <f t="shared" si="199"/>
        <v>8.5</v>
      </c>
      <c r="J182" s="10">
        <f t="shared" si="200"/>
        <v>0.5</v>
      </c>
      <c r="K182" s="9">
        <f t="shared" si="201"/>
        <v>0.5</v>
      </c>
      <c r="L182" s="46">
        <f t="shared" si="202"/>
        <v>0</v>
      </c>
      <c r="M182" s="81">
        <f t="shared" si="203"/>
        <v>74</v>
      </c>
      <c r="N182" s="81"/>
      <c r="O182" s="81"/>
      <c r="P182" s="81"/>
      <c r="Q182" s="9"/>
      <c r="R182" s="9"/>
      <c r="S182" s="40"/>
      <c r="T182" s="40"/>
      <c r="U182" s="40"/>
      <c r="V182" s="15"/>
      <c r="W182" s="46"/>
    </row>
    <row r="183" spans="1:23" x14ac:dyDescent="0.3">
      <c r="A183" s="1"/>
      <c r="B183" s="49">
        <v>158</v>
      </c>
      <c r="C183" s="13">
        <v>42162</v>
      </c>
      <c r="D183" s="43">
        <v>0.4991666666666667</v>
      </c>
      <c r="E183" s="43">
        <v>0.9216550925925926</v>
      </c>
      <c r="F183" s="39">
        <f t="shared" si="197"/>
        <v>0.42248842592592589</v>
      </c>
      <c r="G183" s="46">
        <v>10</v>
      </c>
      <c r="H183" s="14">
        <f t="shared" si="198"/>
        <v>1.5</v>
      </c>
      <c r="I183" s="14">
        <f t="shared" si="199"/>
        <v>8.5</v>
      </c>
      <c r="J183" s="10">
        <f t="shared" si="200"/>
        <v>0.5</v>
      </c>
      <c r="K183" s="9">
        <f t="shared" si="201"/>
        <v>0.5</v>
      </c>
      <c r="L183" s="46">
        <f t="shared" si="202"/>
        <v>0</v>
      </c>
      <c r="M183" s="81">
        <f t="shared" si="203"/>
        <v>74</v>
      </c>
      <c r="N183" s="81"/>
      <c r="O183" s="81"/>
      <c r="P183" s="81"/>
      <c r="Q183" s="9"/>
      <c r="R183" s="9"/>
      <c r="S183" s="40" t="s">
        <v>99</v>
      </c>
      <c r="T183" s="40">
        <v>963</v>
      </c>
      <c r="U183" s="40"/>
      <c r="V183" s="15"/>
      <c r="W183" s="46"/>
    </row>
    <row r="184" spans="1:23" x14ac:dyDescent="0.3">
      <c r="A184" s="1"/>
      <c r="B184" s="49">
        <v>159</v>
      </c>
      <c r="C184" s="13">
        <v>42163</v>
      </c>
      <c r="D184" s="43">
        <v>0.43488425925925928</v>
      </c>
      <c r="E184" s="43">
        <v>0.84104166666666658</v>
      </c>
      <c r="F184" s="39">
        <f t="shared" si="197"/>
        <v>0.4061574074074073</v>
      </c>
      <c r="G184" s="46">
        <v>9.5</v>
      </c>
      <c r="H184" s="14">
        <f t="shared" si="198"/>
        <v>1.5</v>
      </c>
      <c r="I184" s="14">
        <f t="shared" si="199"/>
        <v>8</v>
      </c>
      <c r="J184" s="10">
        <f t="shared" si="200"/>
        <v>0</v>
      </c>
      <c r="K184" s="9">
        <f t="shared" si="201"/>
        <v>0</v>
      </c>
      <c r="L184" s="46">
        <f t="shared" si="202"/>
        <v>0</v>
      </c>
      <c r="M184" s="81">
        <f t="shared" si="203"/>
        <v>0</v>
      </c>
      <c r="N184" s="81"/>
      <c r="O184" s="81"/>
      <c r="P184" s="81"/>
      <c r="Q184" s="9"/>
      <c r="R184" s="9"/>
      <c r="S184" s="40"/>
      <c r="T184" s="40"/>
      <c r="U184" s="40"/>
      <c r="V184" s="15"/>
      <c r="W184" s="46"/>
    </row>
    <row r="185" spans="1:23" x14ac:dyDescent="0.3">
      <c r="A185" s="1"/>
      <c r="B185" s="49">
        <v>160</v>
      </c>
      <c r="C185" s="13">
        <v>42164</v>
      </c>
      <c r="D185" s="135" t="s">
        <v>8</v>
      </c>
      <c r="E185" s="136"/>
      <c r="F185" s="39"/>
      <c r="G185" s="46"/>
      <c r="H185" s="14"/>
      <c r="I185" s="14"/>
      <c r="J185" s="10"/>
      <c r="K185" s="9"/>
      <c r="L185" s="46"/>
      <c r="M185" s="81">
        <f t="shared" si="203"/>
        <v>0</v>
      </c>
      <c r="N185" s="81"/>
      <c r="O185" s="81"/>
      <c r="P185" s="9"/>
      <c r="Q185" s="9"/>
      <c r="R185" s="9"/>
      <c r="S185" s="40"/>
      <c r="T185" s="40"/>
      <c r="U185" s="40"/>
      <c r="V185" s="15"/>
      <c r="W185" s="46"/>
    </row>
    <row r="186" spans="1:23" x14ac:dyDescent="0.3">
      <c r="A186" s="1"/>
      <c r="B186" s="49">
        <v>161</v>
      </c>
      <c r="C186" s="13">
        <v>42165</v>
      </c>
      <c r="D186" s="43" t="s">
        <v>36</v>
      </c>
      <c r="E186" s="43">
        <v>0.73664351851851861</v>
      </c>
      <c r="F186" s="39"/>
      <c r="G186" s="46">
        <v>7</v>
      </c>
      <c r="H186" s="14">
        <f t="shared" si="198"/>
        <v>0.5</v>
      </c>
      <c r="I186" s="14">
        <f t="shared" si="199"/>
        <v>6.5</v>
      </c>
      <c r="J186" s="10">
        <f t="shared" si="200"/>
        <v>0</v>
      </c>
      <c r="K186" s="9">
        <f t="shared" si="201"/>
        <v>0</v>
      </c>
      <c r="L186" s="46">
        <f t="shared" si="202"/>
        <v>0</v>
      </c>
      <c r="M186" s="81">
        <f t="shared" si="203"/>
        <v>0</v>
      </c>
      <c r="N186" s="81">
        <v>2</v>
      </c>
      <c r="O186" s="81">
        <v>2.5</v>
      </c>
      <c r="P186" s="9">
        <f>ROUND(N186*1/3*111+O186*2/3*111,0)</f>
        <v>259</v>
      </c>
      <c r="Q186" s="9"/>
      <c r="R186" s="9"/>
      <c r="S186" s="40"/>
      <c r="T186" s="40"/>
      <c r="U186" s="40"/>
      <c r="V186" s="15"/>
      <c r="W186" s="46"/>
    </row>
    <row r="187" spans="1:23" x14ac:dyDescent="0.3">
      <c r="A187" s="1"/>
      <c r="B187" s="49"/>
      <c r="C187" s="18" t="s">
        <v>39</v>
      </c>
      <c r="D187" s="85"/>
      <c r="E187" s="86"/>
      <c r="F187" s="78"/>
      <c r="G187" s="45">
        <f>SUM(G173:G186)</f>
        <v>111</v>
      </c>
      <c r="H187" s="45">
        <f t="shared" ref="H187" si="255">SUM(H173:H186)</f>
        <v>14</v>
      </c>
      <c r="I187" s="45">
        <f t="shared" ref="I187" si="256">SUM(I173:I186)</f>
        <v>97</v>
      </c>
      <c r="J187" s="45">
        <f t="shared" ref="J187" si="257">SUM(J173:J186)</f>
        <v>5.5</v>
      </c>
      <c r="K187" s="45">
        <f t="shared" ref="K187" si="258">SUM(K173:K186)</f>
        <v>5.5</v>
      </c>
      <c r="L187" s="45">
        <f t="shared" ref="L187" si="259">SUM(L173:L186)</f>
        <v>0</v>
      </c>
      <c r="M187" s="45">
        <f t="shared" ref="M187" si="260">SUM(M173:M186)</f>
        <v>814</v>
      </c>
      <c r="N187" s="88">
        <f t="shared" ref="N187:O187" si="261">SUM(N173:N186)</f>
        <v>2</v>
      </c>
      <c r="O187" s="88">
        <f t="shared" si="261"/>
        <v>2.5</v>
      </c>
      <c r="P187" s="88">
        <f t="shared" ref="P187:P188" si="262">ROUND(N187*1/3*111+O187*2/3*111,0)</f>
        <v>259</v>
      </c>
      <c r="Q187" s="45">
        <f t="shared" ref="Q187" si="263">SUM(Q173:Q186)</f>
        <v>0</v>
      </c>
      <c r="R187" s="45">
        <f t="shared" ref="R187" si="264">SUM(R173:R186)</f>
        <v>0</v>
      </c>
      <c r="S187" s="45">
        <v>1</v>
      </c>
      <c r="T187" s="45">
        <f t="shared" ref="T187" si="265">SUM(T173:T186)</f>
        <v>963</v>
      </c>
      <c r="U187" s="45">
        <f t="shared" ref="U187" si="266">SUM(U173:U186)</f>
        <v>0</v>
      </c>
      <c r="V187" s="45">
        <f t="shared" ref="V187" si="267">SUM(V173:V186)</f>
        <v>0</v>
      </c>
      <c r="W187" s="45"/>
    </row>
    <row r="188" spans="1:23" x14ac:dyDescent="0.3">
      <c r="A188" s="1"/>
      <c r="B188" s="84"/>
      <c r="C188" s="18" t="s">
        <v>112</v>
      </c>
      <c r="D188" s="85"/>
      <c r="E188" s="86"/>
      <c r="F188" s="78"/>
      <c r="G188" s="45">
        <f>G187-G183</f>
        <v>101</v>
      </c>
      <c r="H188" s="45">
        <f t="shared" ref="H188:M188" si="268">H187-H183</f>
        <v>12.5</v>
      </c>
      <c r="I188" s="45">
        <f t="shared" si="268"/>
        <v>88.5</v>
      </c>
      <c r="J188" s="45">
        <f t="shared" si="268"/>
        <v>5</v>
      </c>
      <c r="K188" s="45">
        <f t="shared" si="268"/>
        <v>5</v>
      </c>
      <c r="L188" s="45">
        <f t="shared" si="268"/>
        <v>0</v>
      </c>
      <c r="M188" s="45">
        <f t="shared" si="268"/>
        <v>740</v>
      </c>
      <c r="N188" s="88">
        <f>N187</f>
        <v>2</v>
      </c>
      <c r="O188" s="88">
        <f t="shared" ref="O188" si="269">O187</f>
        <v>2.5</v>
      </c>
      <c r="P188" s="88">
        <f t="shared" si="262"/>
        <v>259</v>
      </c>
      <c r="Q188" s="45">
        <f t="shared" ref="Q188" si="270">Q187</f>
        <v>0</v>
      </c>
      <c r="R188" s="45">
        <f t="shared" ref="R188" si="271">R187</f>
        <v>0</v>
      </c>
      <c r="S188" s="45">
        <f t="shared" ref="S188" si="272">S187</f>
        <v>1</v>
      </c>
      <c r="T188" s="45">
        <f t="shared" ref="T188" si="273">T187</f>
        <v>963</v>
      </c>
      <c r="U188" s="45">
        <f t="shared" ref="U188" si="274">U187</f>
        <v>0</v>
      </c>
      <c r="V188" s="45">
        <f t="shared" ref="V188" si="275">V187</f>
        <v>0</v>
      </c>
      <c r="W188" s="45"/>
    </row>
    <row r="189" spans="1:23" x14ac:dyDescent="0.3">
      <c r="A189" s="1"/>
      <c r="B189" s="49">
        <v>162</v>
      </c>
      <c r="C189" s="13">
        <v>42166</v>
      </c>
      <c r="D189" s="43">
        <v>0.43606481481481479</v>
      </c>
      <c r="E189" s="43">
        <v>0.92228009259259258</v>
      </c>
      <c r="F189" s="39">
        <f t="shared" si="197"/>
        <v>0.48621527777777779</v>
      </c>
      <c r="G189" s="46">
        <v>11.5</v>
      </c>
      <c r="H189" s="14">
        <f t="shared" si="198"/>
        <v>1.5</v>
      </c>
      <c r="I189" s="14">
        <f t="shared" si="199"/>
        <v>10</v>
      </c>
      <c r="J189" s="10">
        <f t="shared" si="200"/>
        <v>2</v>
      </c>
      <c r="K189" s="9">
        <f t="shared" si="201"/>
        <v>2</v>
      </c>
      <c r="L189" s="46">
        <f t="shared" si="202"/>
        <v>0</v>
      </c>
      <c r="M189" s="81">
        <f t="shared" si="203"/>
        <v>296</v>
      </c>
      <c r="N189" s="81"/>
      <c r="O189" s="81"/>
      <c r="P189" s="81"/>
      <c r="Q189" s="9"/>
      <c r="R189" s="9"/>
      <c r="S189" s="40"/>
      <c r="T189" s="40"/>
      <c r="U189" s="40"/>
      <c r="V189" s="15"/>
      <c r="W189" s="46"/>
    </row>
    <row r="190" spans="1:23" x14ac:dyDescent="0.3">
      <c r="A190" s="1"/>
      <c r="B190" s="49">
        <v>163</v>
      </c>
      <c r="C190" s="13">
        <v>42167</v>
      </c>
      <c r="D190" s="43">
        <v>0.43454861111111115</v>
      </c>
      <c r="E190" s="43">
        <v>0.77099537037037036</v>
      </c>
      <c r="F190" s="39">
        <f t="shared" si="197"/>
        <v>0.33644675925925921</v>
      </c>
      <c r="G190" s="46">
        <v>8</v>
      </c>
      <c r="H190" s="14">
        <f t="shared" si="198"/>
        <v>0.5</v>
      </c>
      <c r="I190" s="14">
        <f t="shared" si="199"/>
        <v>7.5</v>
      </c>
      <c r="J190" s="10">
        <f t="shared" si="200"/>
        <v>0</v>
      </c>
      <c r="K190" s="9">
        <f t="shared" si="201"/>
        <v>0</v>
      </c>
      <c r="L190" s="46">
        <f t="shared" si="202"/>
        <v>0</v>
      </c>
      <c r="M190" s="81">
        <f t="shared" si="203"/>
        <v>0</v>
      </c>
      <c r="N190" s="81"/>
      <c r="O190" s="81"/>
      <c r="P190" s="81"/>
      <c r="Q190" s="9"/>
      <c r="R190" s="9"/>
      <c r="S190" s="40"/>
      <c r="T190" s="40"/>
      <c r="U190" s="40"/>
      <c r="V190" s="15"/>
      <c r="W190" s="46"/>
    </row>
    <row r="191" spans="1:23" x14ac:dyDescent="0.3">
      <c r="A191" s="1"/>
      <c r="B191" s="49">
        <v>164</v>
      </c>
      <c r="C191" s="13">
        <v>42168</v>
      </c>
      <c r="D191" s="43">
        <v>0.43814814814814818</v>
      </c>
      <c r="E191" s="43">
        <v>0.85440972222222233</v>
      </c>
      <c r="F191" s="39">
        <f t="shared" si="197"/>
        <v>0.41626157407407416</v>
      </c>
      <c r="G191" s="46">
        <v>10</v>
      </c>
      <c r="H191" s="14">
        <f t="shared" si="198"/>
        <v>1.5</v>
      </c>
      <c r="I191" s="14">
        <f t="shared" si="199"/>
        <v>8.5</v>
      </c>
      <c r="J191" s="10">
        <f t="shared" si="200"/>
        <v>0.5</v>
      </c>
      <c r="K191" s="9">
        <f t="shared" si="201"/>
        <v>0.5</v>
      </c>
      <c r="L191" s="46">
        <f t="shared" si="202"/>
        <v>0</v>
      </c>
      <c r="M191" s="81">
        <f t="shared" si="203"/>
        <v>74</v>
      </c>
      <c r="N191" s="81"/>
      <c r="O191" s="81"/>
      <c r="P191" s="81"/>
      <c r="Q191" s="9"/>
      <c r="R191" s="9"/>
      <c r="S191" s="40"/>
      <c r="T191" s="40"/>
      <c r="U191" s="40"/>
      <c r="V191" s="15"/>
      <c r="W191" s="46"/>
    </row>
    <row r="192" spans="1:23" x14ac:dyDescent="0.3">
      <c r="A192" s="1"/>
      <c r="B192" s="49">
        <v>165</v>
      </c>
      <c r="C192" s="13">
        <v>42169</v>
      </c>
      <c r="D192" s="43">
        <v>0.46644675925925921</v>
      </c>
      <c r="E192" s="43">
        <v>0.79200231481481476</v>
      </c>
      <c r="F192" s="39">
        <f t="shared" si="197"/>
        <v>0.32555555555555554</v>
      </c>
      <c r="G192" s="46">
        <v>7.5</v>
      </c>
      <c r="H192" s="14">
        <f t="shared" si="198"/>
        <v>0.5</v>
      </c>
      <c r="I192" s="14">
        <f t="shared" si="199"/>
        <v>7</v>
      </c>
      <c r="J192" s="10">
        <f t="shared" si="200"/>
        <v>0</v>
      </c>
      <c r="K192" s="9">
        <f t="shared" si="201"/>
        <v>0</v>
      </c>
      <c r="L192" s="46">
        <f t="shared" si="202"/>
        <v>0</v>
      </c>
      <c r="M192" s="81">
        <f t="shared" si="203"/>
        <v>0</v>
      </c>
      <c r="N192" s="81"/>
      <c r="O192" s="81"/>
      <c r="P192" s="81"/>
      <c r="Q192" s="9"/>
      <c r="R192" s="9"/>
      <c r="S192" s="40"/>
      <c r="T192" s="40"/>
      <c r="U192" s="40"/>
      <c r="V192" s="15"/>
      <c r="W192" s="46"/>
    </row>
    <row r="193" spans="1:23" x14ac:dyDescent="0.3">
      <c r="A193" s="1"/>
      <c r="B193" s="49">
        <v>166</v>
      </c>
      <c r="C193" s="13">
        <v>42170</v>
      </c>
      <c r="D193" s="43" t="s">
        <v>36</v>
      </c>
      <c r="E193" s="43" t="s">
        <v>36</v>
      </c>
      <c r="F193" s="39"/>
      <c r="G193" s="46">
        <v>7</v>
      </c>
      <c r="H193" s="14">
        <f t="shared" si="198"/>
        <v>0.5</v>
      </c>
      <c r="I193" s="14">
        <f t="shared" si="199"/>
        <v>6.5</v>
      </c>
      <c r="J193" s="10">
        <f t="shared" si="200"/>
        <v>0</v>
      </c>
      <c r="K193" s="9">
        <f t="shared" si="201"/>
        <v>0</v>
      </c>
      <c r="L193" s="46">
        <f t="shared" si="202"/>
        <v>0</v>
      </c>
      <c r="M193" s="81">
        <f t="shared" si="203"/>
        <v>0</v>
      </c>
      <c r="N193" s="81"/>
      <c r="O193" s="81"/>
      <c r="P193" s="81"/>
      <c r="Q193" s="9"/>
      <c r="R193" s="9"/>
      <c r="S193" s="40"/>
      <c r="T193" s="40"/>
      <c r="U193" s="40"/>
      <c r="V193" s="15"/>
      <c r="W193" s="46"/>
    </row>
    <row r="194" spans="1:23" x14ac:dyDescent="0.3">
      <c r="A194" s="1"/>
      <c r="B194" s="49">
        <v>167</v>
      </c>
      <c r="C194" s="13">
        <v>42171</v>
      </c>
      <c r="D194" s="43">
        <v>0.43692129629629628</v>
      </c>
      <c r="E194" s="43">
        <v>0.92153935185185187</v>
      </c>
      <c r="F194" s="39">
        <f t="shared" si="197"/>
        <v>0.48461805555555559</v>
      </c>
      <c r="G194" s="46">
        <v>11.5</v>
      </c>
      <c r="H194" s="14">
        <f t="shared" si="198"/>
        <v>1.5</v>
      </c>
      <c r="I194" s="14">
        <f t="shared" si="199"/>
        <v>10</v>
      </c>
      <c r="J194" s="10">
        <f t="shared" si="200"/>
        <v>2</v>
      </c>
      <c r="K194" s="9">
        <f t="shared" si="201"/>
        <v>2</v>
      </c>
      <c r="L194" s="46">
        <f t="shared" si="202"/>
        <v>0</v>
      </c>
      <c r="M194" s="81">
        <f t="shared" si="203"/>
        <v>296</v>
      </c>
      <c r="N194" s="81"/>
      <c r="O194" s="81"/>
      <c r="P194" s="81"/>
      <c r="Q194" s="9"/>
      <c r="R194" s="9"/>
      <c r="S194" s="40"/>
      <c r="T194" s="40"/>
      <c r="U194" s="40"/>
      <c r="V194" s="15"/>
      <c r="W194" s="46"/>
    </row>
    <row r="195" spans="1:23" x14ac:dyDescent="0.3">
      <c r="A195" s="1"/>
      <c r="B195" s="49">
        <v>168</v>
      </c>
      <c r="C195" s="13">
        <v>42172</v>
      </c>
      <c r="D195" s="135" t="s">
        <v>8</v>
      </c>
      <c r="E195" s="136"/>
      <c r="F195" s="39"/>
      <c r="G195" s="46"/>
      <c r="H195" s="14"/>
      <c r="I195" s="14"/>
      <c r="J195" s="10"/>
      <c r="K195" s="9"/>
      <c r="L195" s="46"/>
      <c r="M195" s="81">
        <f t="shared" si="203"/>
        <v>0</v>
      </c>
      <c r="N195" s="81"/>
      <c r="O195" s="81"/>
      <c r="P195" s="81"/>
      <c r="Q195" s="9"/>
      <c r="R195" s="9"/>
      <c r="S195" s="40"/>
      <c r="T195" s="40"/>
      <c r="U195" s="40"/>
      <c r="V195" s="15"/>
      <c r="W195" s="46"/>
    </row>
    <row r="196" spans="1:23" x14ac:dyDescent="0.3">
      <c r="A196" s="1"/>
      <c r="B196" s="49">
        <v>169</v>
      </c>
      <c r="C196" s="13">
        <v>42173</v>
      </c>
      <c r="D196" s="135" t="s">
        <v>8</v>
      </c>
      <c r="E196" s="136"/>
      <c r="F196" s="39"/>
      <c r="G196" s="46"/>
      <c r="H196" s="14"/>
      <c r="I196" s="14"/>
      <c r="J196" s="10"/>
      <c r="K196" s="9"/>
      <c r="L196" s="46"/>
      <c r="M196" s="81">
        <f t="shared" si="203"/>
        <v>0</v>
      </c>
      <c r="N196" s="81"/>
      <c r="O196" s="81"/>
      <c r="P196" s="81"/>
      <c r="Q196" s="9"/>
      <c r="R196" s="9"/>
      <c r="S196" s="40"/>
      <c r="T196" s="40"/>
      <c r="U196" s="40"/>
      <c r="V196" s="15"/>
      <c r="W196" s="46"/>
    </row>
    <row r="197" spans="1:23" x14ac:dyDescent="0.3">
      <c r="A197" s="1"/>
      <c r="B197" s="49">
        <v>170</v>
      </c>
      <c r="C197" s="13">
        <v>42174</v>
      </c>
      <c r="D197" s="43">
        <v>0.43861111111111112</v>
      </c>
      <c r="E197" s="43">
        <v>0.92181712962962958</v>
      </c>
      <c r="F197" s="39">
        <f t="shared" si="197"/>
        <v>0.48320601851851847</v>
      </c>
      <c r="G197" s="46">
        <v>11.5</v>
      </c>
      <c r="H197" s="14">
        <f t="shared" si="198"/>
        <v>1.5</v>
      </c>
      <c r="I197" s="14">
        <f t="shared" si="199"/>
        <v>10</v>
      </c>
      <c r="J197" s="10">
        <f t="shared" si="200"/>
        <v>2</v>
      </c>
      <c r="K197" s="9">
        <f t="shared" si="201"/>
        <v>2</v>
      </c>
      <c r="L197" s="46">
        <f t="shared" si="202"/>
        <v>0</v>
      </c>
      <c r="M197" s="81">
        <f t="shared" si="203"/>
        <v>296</v>
      </c>
      <c r="N197" s="81"/>
      <c r="O197" s="81"/>
      <c r="P197" s="81"/>
      <c r="Q197" s="9"/>
      <c r="R197" s="9"/>
      <c r="S197" s="40"/>
      <c r="T197" s="40"/>
      <c r="U197" s="40"/>
      <c r="V197" s="15"/>
      <c r="W197" s="46"/>
    </row>
    <row r="198" spans="1:23" ht="32.4" x14ac:dyDescent="0.3">
      <c r="A198" s="1"/>
      <c r="B198" s="49">
        <v>171</v>
      </c>
      <c r="C198" s="22">
        <v>42175</v>
      </c>
      <c r="D198" s="43">
        <v>0.43818287037037035</v>
      </c>
      <c r="E198" s="43">
        <v>0.92156249999999995</v>
      </c>
      <c r="F198" s="39">
        <f t="shared" si="197"/>
        <v>0.4833796296296296</v>
      </c>
      <c r="G198" s="46">
        <v>11.5</v>
      </c>
      <c r="H198" s="14">
        <f t="shared" si="198"/>
        <v>1.5</v>
      </c>
      <c r="I198" s="14">
        <f t="shared" si="199"/>
        <v>10</v>
      </c>
      <c r="J198" s="10">
        <f t="shared" si="200"/>
        <v>2</v>
      </c>
      <c r="K198" s="9">
        <f t="shared" si="201"/>
        <v>2</v>
      </c>
      <c r="L198" s="46">
        <f t="shared" si="202"/>
        <v>0</v>
      </c>
      <c r="M198" s="81">
        <f t="shared" si="203"/>
        <v>296</v>
      </c>
      <c r="N198" s="81"/>
      <c r="O198" s="81"/>
      <c r="P198" s="81"/>
      <c r="Q198" s="9"/>
      <c r="R198" s="9"/>
      <c r="S198" s="40"/>
      <c r="T198" s="40"/>
      <c r="U198" s="40"/>
      <c r="V198" s="54"/>
      <c r="W198" s="94" t="s">
        <v>101</v>
      </c>
    </row>
    <row r="199" spans="1:23" x14ac:dyDescent="0.3">
      <c r="A199" s="1"/>
      <c r="B199" s="49">
        <v>172</v>
      </c>
      <c r="C199" s="13">
        <v>42176</v>
      </c>
      <c r="D199" s="43">
        <v>0.43740740740740741</v>
      </c>
      <c r="E199" s="43">
        <v>0.92258101851851848</v>
      </c>
      <c r="F199" s="39">
        <f t="shared" si="197"/>
        <v>0.48517361111111107</v>
      </c>
      <c r="G199" s="46">
        <v>11.5</v>
      </c>
      <c r="H199" s="14">
        <f t="shared" si="198"/>
        <v>1.5</v>
      </c>
      <c r="I199" s="14">
        <f t="shared" si="199"/>
        <v>10</v>
      </c>
      <c r="J199" s="10">
        <f t="shared" si="200"/>
        <v>2</v>
      </c>
      <c r="K199" s="9">
        <f t="shared" si="201"/>
        <v>2</v>
      </c>
      <c r="L199" s="46">
        <f t="shared" si="202"/>
        <v>0</v>
      </c>
      <c r="M199" s="81">
        <f t="shared" si="203"/>
        <v>296</v>
      </c>
      <c r="N199" s="81"/>
      <c r="O199" s="81"/>
      <c r="P199" s="81"/>
      <c r="Q199" s="9"/>
      <c r="R199" s="9"/>
      <c r="S199" s="40"/>
      <c r="T199" s="40"/>
      <c r="U199" s="40"/>
      <c r="V199" s="15"/>
      <c r="W199" s="46"/>
    </row>
    <row r="200" spans="1:23" x14ac:dyDescent="0.3">
      <c r="A200" s="1"/>
      <c r="B200" s="49">
        <v>173</v>
      </c>
      <c r="C200" s="13">
        <v>42177</v>
      </c>
      <c r="D200" s="135" t="s">
        <v>8</v>
      </c>
      <c r="E200" s="136"/>
      <c r="F200" s="39"/>
      <c r="G200" s="46"/>
      <c r="H200" s="14"/>
      <c r="I200" s="14"/>
      <c r="J200" s="10"/>
      <c r="K200" s="9"/>
      <c r="L200" s="46"/>
      <c r="M200" s="81">
        <f t="shared" si="203"/>
        <v>0</v>
      </c>
      <c r="N200" s="81"/>
      <c r="O200" s="81"/>
      <c r="P200" s="81"/>
      <c r="Q200" s="9"/>
      <c r="R200" s="9"/>
      <c r="S200" s="40"/>
      <c r="T200" s="40"/>
      <c r="U200" s="40"/>
      <c r="V200" s="15"/>
      <c r="W200" s="46"/>
    </row>
    <row r="201" spans="1:23" x14ac:dyDescent="0.3">
      <c r="A201" s="1"/>
      <c r="B201" s="49">
        <v>174</v>
      </c>
      <c r="C201" s="13">
        <v>42178</v>
      </c>
      <c r="D201" s="135" t="s">
        <v>8</v>
      </c>
      <c r="E201" s="136"/>
      <c r="F201" s="39"/>
      <c r="G201" s="46"/>
      <c r="H201" s="14"/>
      <c r="I201" s="14"/>
      <c r="J201" s="10"/>
      <c r="K201" s="9"/>
      <c r="L201" s="46"/>
      <c r="M201" s="81">
        <f t="shared" si="203"/>
        <v>0</v>
      </c>
      <c r="N201" s="81"/>
      <c r="O201" s="81"/>
      <c r="P201" s="81"/>
      <c r="Q201" s="9"/>
      <c r="R201" s="9"/>
      <c r="S201" s="40"/>
      <c r="T201" s="40"/>
      <c r="U201" s="40"/>
      <c r="V201" s="15"/>
      <c r="W201" s="46"/>
    </row>
    <row r="202" spans="1:23" x14ac:dyDescent="0.3">
      <c r="A202" s="1"/>
      <c r="B202" s="49">
        <v>175</v>
      </c>
      <c r="C202" s="13">
        <v>42179</v>
      </c>
      <c r="D202" s="135" t="s">
        <v>8</v>
      </c>
      <c r="E202" s="136"/>
      <c r="F202" s="39"/>
      <c r="G202" s="46"/>
      <c r="H202" s="14"/>
      <c r="I202" s="14"/>
      <c r="J202" s="10"/>
      <c r="K202" s="9"/>
      <c r="L202" s="46"/>
      <c r="M202" s="81">
        <f t="shared" ref="M202" si="276">IF(K202="?",0,ROUND(111*4/3*K202+111*5/3*L202,0))</f>
        <v>0</v>
      </c>
      <c r="N202" s="81"/>
      <c r="O202" s="81"/>
      <c r="P202" s="81"/>
      <c r="Q202" s="9"/>
      <c r="R202" s="9"/>
      <c r="S202" s="40"/>
      <c r="T202" s="40"/>
      <c r="U202" s="40"/>
      <c r="V202" s="15"/>
      <c r="W202" s="46"/>
    </row>
    <row r="203" spans="1:23" x14ac:dyDescent="0.3">
      <c r="A203" s="1"/>
      <c r="B203" s="49"/>
      <c r="C203" s="18" t="s">
        <v>39</v>
      </c>
      <c r="D203" s="85"/>
      <c r="E203" s="86"/>
      <c r="F203" s="78"/>
      <c r="G203" s="45">
        <f>SUM(G189:G202)</f>
        <v>90</v>
      </c>
      <c r="H203" s="45">
        <f t="shared" ref="H203" si="277">SUM(H189:H202)</f>
        <v>10.5</v>
      </c>
      <c r="I203" s="45">
        <f t="shared" ref="I203" si="278">SUM(I189:I202)</f>
        <v>79.5</v>
      </c>
      <c r="J203" s="45">
        <f t="shared" ref="J203" si="279">SUM(J189:J202)</f>
        <v>10.5</v>
      </c>
      <c r="K203" s="45">
        <f t="shared" ref="K203" si="280">SUM(K189:K202)</f>
        <v>10.5</v>
      </c>
      <c r="L203" s="45">
        <f t="shared" ref="L203" si="281">SUM(L189:L202)</f>
        <v>0</v>
      </c>
      <c r="M203" s="45">
        <f t="shared" ref="M203" si="282">SUM(M189:M202)</f>
        <v>1554</v>
      </c>
      <c r="N203" s="45"/>
      <c r="O203" s="45"/>
      <c r="P203" s="45"/>
      <c r="Q203" s="45">
        <f t="shared" ref="Q203" si="283">SUM(Q189:Q202)</f>
        <v>0</v>
      </c>
      <c r="R203" s="45">
        <f t="shared" ref="R203" si="284">SUM(R189:R202)</f>
        <v>0</v>
      </c>
      <c r="S203" s="45">
        <f t="shared" ref="S203" si="285">SUM(S189:S202)</f>
        <v>0</v>
      </c>
      <c r="T203" s="45">
        <f t="shared" ref="T203" si="286">SUM(T189:T202)</f>
        <v>0</v>
      </c>
      <c r="U203" s="45">
        <f t="shared" ref="U203" si="287">SUM(U189:U202)</f>
        <v>0</v>
      </c>
      <c r="V203" s="45">
        <f t="shared" ref="V203" si="288">SUM(V189:V202)</f>
        <v>0</v>
      </c>
      <c r="W203" s="45"/>
    </row>
    <row r="204" spans="1:23" x14ac:dyDescent="0.3">
      <c r="A204" s="1"/>
      <c r="B204" s="49"/>
      <c r="C204" s="18" t="s">
        <v>112</v>
      </c>
      <c r="D204" s="85"/>
      <c r="E204" s="86"/>
      <c r="F204" s="78"/>
      <c r="G204" s="45">
        <f>G203</f>
        <v>90</v>
      </c>
      <c r="H204" s="45">
        <f t="shared" ref="H204" si="289">H203</f>
        <v>10.5</v>
      </c>
      <c r="I204" s="45">
        <f t="shared" ref="I204" si="290">I203</f>
        <v>79.5</v>
      </c>
      <c r="J204" s="45">
        <f t="shared" ref="J204" si="291">J203</f>
        <v>10.5</v>
      </c>
      <c r="K204" s="45">
        <f t="shared" ref="K204" si="292">K203</f>
        <v>10.5</v>
      </c>
      <c r="L204" s="45">
        <f t="shared" ref="L204" si="293">L203</f>
        <v>0</v>
      </c>
      <c r="M204" s="45">
        <f t="shared" ref="M204" si="294">M203</f>
        <v>1554</v>
      </c>
      <c r="N204" s="45"/>
      <c r="O204" s="45"/>
      <c r="P204" s="45"/>
      <c r="Q204" s="45">
        <f t="shared" ref="Q204" si="295">Q203</f>
        <v>0</v>
      </c>
      <c r="R204" s="45">
        <f t="shared" ref="R204" si="296">R203</f>
        <v>0</v>
      </c>
      <c r="S204" s="45">
        <f t="shared" ref="S204" si="297">S203</f>
        <v>0</v>
      </c>
      <c r="T204" s="45">
        <f t="shared" ref="T204" si="298">T203</f>
        <v>0</v>
      </c>
      <c r="U204" s="45">
        <f t="shared" ref="U204" si="299">U203</f>
        <v>0</v>
      </c>
      <c r="V204" s="45">
        <f t="shared" ref="V204" si="300">V203</f>
        <v>0</v>
      </c>
      <c r="W204" s="45"/>
    </row>
    <row r="205" spans="1:23" x14ac:dyDescent="0.3">
      <c r="A205" s="1"/>
      <c r="B205" s="49">
        <v>176</v>
      </c>
      <c r="C205" s="13">
        <v>42180</v>
      </c>
      <c r="D205" s="43">
        <v>0.43518518518518517</v>
      </c>
      <c r="E205" s="43">
        <v>0.92156249999999995</v>
      </c>
      <c r="F205" s="39">
        <f t="shared" si="197"/>
        <v>0.48637731481481478</v>
      </c>
      <c r="G205" s="46">
        <v>11.5</v>
      </c>
      <c r="H205" s="14">
        <f t="shared" si="198"/>
        <v>1.5</v>
      </c>
      <c r="I205" s="14">
        <f t="shared" si="199"/>
        <v>10</v>
      </c>
      <c r="J205" s="10">
        <f t="shared" si="200"/>
        <v>2</v>
      </c>
      <c r="K205" s="9">
        <f t="shared" si="201"/>
        <v>2</v>
      </c>
      <c r="L205" s="46">
        <f t="shared" si="202"/>
        <v>0</v>
      </c>
      <c r="M205" s="81">
        <f t="shared" si="203"/>
        <v>296</v>
      </c>
      <c r="N205" s="81"/>
      <c r="O205" s="81"/>
      <c r="P205" s="81"/>
      <c r="Q205" s="9"/>
      <c r="R205" s="9"/>
      <c r="S205" s="40"/>
      <c r="T205" s="40"/>
      <c r="U205" s="40"/>
      <c r="V205" s="15"/>
      <c r="W205" s="46"/>
    </row>
    <row r="206" spans="1:23" x14ac:dyDescent="0.3">
      <c r="A206" s="1"/>
      <c r="B206" s="49">
        <v>177</v>
      </c>
      <c r="C206" s="13">
        <v>42181</v>
      </c>
      <c r="D206" s="43">
        <v>0.43484953703703705</v>
      </c>
      <c r="E206" s="43">
        <v>0.77625</v>
      </c>
      <c r="F206" s="39">
        <f t="shared" si="197"/>
        <v>0.34140046296296295</v>
      </c>
      <c r="G206" s="46">
        <v>8</v>
      </c>
      <c r="H206" s="14">
        <f t="shared" si="198"/>
        <v>0.5</v>
      </c>
      <c r="I206" s="14">
        <f t="shared" si="199"/>
        <v>7.5</v>
      </c>
      <c r="J206" s="10">
        <f t="shared" si="200"/>
        <v>0</v>
      </c>
      <c r="K206" s="9">
        <f t="shared" si="201"/>
        <v>0</v>
      </c>
      <c r="L206" s="46">
        <f t="shared" si="202"/>
        <v>0</v>
      </c>
      <c r="M206" s="81">
        <f t="shared" si="203"/>
        <v>0</v>
      </c>
      <c r="N206" s="81"/>
      <c r="O206" s="81"/>
      <c r="P206" s="81"/>
      <c r="Q206" s="9"/>
      <c r="R206" s="9"/>
      <c r="S206" s="40"/>
      <c r="T206" s="40"/>
      <c r="U206" s="40"/>
      <c r="V206" s="15"/>
      <c r="W206" s="46"/>
    </row>
    <row r="207" spans="1:23" x14ac:dyDescent="0.3">
      <c r="A207" s="1"/>
      <c r="B207" s="49">
        <v>178</v>
      </c>
      <c r="C207" s="13">
        <v>42182</v>
      </c>
      <c r="D207" s="43">
        <v>0.50327546296296299</v>
      </c>
      <c r="E207" s="43">
        <v>0.9215740740740741</v>
      </c>
      <c r="F207" s="39">
        <f t="shared" si="197"/>
        <v>0.41829861111111111</v>
      </c>
      <c r="G207" s="46">
        <v>10</v>
      </c>
      <c r="H207" s="14">
        <f t="shared" si="198"/>
        <v>1.5</v>
      </c>
      <c r="I207" s="14">
        <f t="shared" ref="I207:I210" si="301">IF((G207="？"),"?",(G207-H207))</f>
        <v>8.5</v>
      </c>
      <c r="J207" s="10">
        <f t="shared" ref="J207:J210" si="302">IF(I207-8&lt;0,0,(I207-8))</f>
        <v>0.5</v>
      </c>
      <c r="K207" s="9">
        <f t="shared" ref="K207:K210" si="303">IF(2&lt;J207,2,J207)</f>
        <v>0.5</v>
      </c>
      <c r="L207" s="46">
        <f t="shared" ref="L207:L210" si="304">J207-K207</f>
        <v>0</v>
      </c>
      <c r="M207" s="81">
        <f t="shared" si="203"/>
        <v>74</v>
      </c>
      <c r="N207" s="81"/>
      <c r="O207" s="81"/>
      <c r="P207" s="81"/>
      <c r="Q207" s="9"/>
      <c r="R207" s="9"/>
      <c r="S207" s="40"/>
      <c r="T207" s="40"/>
      <c r="U207" s="40"/>
      <c r="V207" s="15"/>
      <c r="W207" s="46"/>
    </row>
    <row r="208" spans="1:23" x14ac:dyDescent="0.3">
      <c r="A208" s="1"/>
      <c r="B208" s="49">
        <v>179</v>
      </c>
      <c r="C208" s="13">
        <v>42183</v>
      </c>
      <c r="D208" s="43">
        <v>0.54527777777777775</v>
      </c>
      <c r="E208" s="43">
        <v>0.92164351851851845</v>
      </c>
      <c r="F208" s="39">
        <f t="shared" si="197"/>
        <v>0.3763657407407407</v>
      </c>
      <c r="G208" s="46">
        <v>9</v>
      </c>
      <c r="H208" s="14">
        <f t="shared" si="198"/>
        <v>1.5</v>
      </c>
      <c r="I208" s="14">
        <f t="shared" si="301"/>
        <v>7.5</v>
      </c>
      <c r="J208" s="10">
        <f t="shared" si="302"/>
        <v>0</v>
      </c>
      <c r="K208" s="9">
        <f t="shared" si="303"/>
        <v>0</v>
      </c>
      <c r="L208" s="46">
        <f t="shared" si="304"/>
        <v>0</v>
      </c>
      <c r="M208" s="81">
        <f t="shared" ref="M208:M245" si="305">IF(K208="?",0,ROUND(111*4/3*K208+111*5/3*L208,0))</f>
        <v>0</v>
      </c>
      <c r="N208" s="81"/>
      <c r="O208" s="81"/>
      <c r="P208" s="81"/>
      <c r="Q208" s="9"/>
      <c r="R208" s="9"/>
      <c r="S208" s="40"/>
      <c r="T208" s="40"/>
      <c r="U208" s="40"/>
      <c r="V208" s="15"/>
      <c r="W208" s="46"/>
    </row>
    <row r="209" spans="1:23" x14ac:dyDescent="0.3">
      <c r="A209" s="1"/>
      <c r="B209" s="49">
        <v>180</v>
      </c>
      <c r="C209" s="13">
        <v>42184</v>
      </c>
      <c r="D209" s="43" t="s">
        <v>36</v>
      </c>
      <c r="E209" s="43" t="s">
        <v>36</v>
      </c>
      <c r="F209" s="39"/>
      <c r="G209" s="46">
        <v>7</v>
      </c>
      <c r="H209" s="14">
        <f t="shared" si="198"/>
        <v>0.5</v>
      </c>
      <c r="I209" s="14">
        <f t="shared" si="301"/>
        <v>6.5</v>
      </c>
      <c r="J209" s="10">
        <f t="shared" si="302"/>
        <v>0</v>
      </c>
      <c r="K209" s="9">
        <f t="shared" si="303"/>
        <v>0</v>
      </c>
      <c r="L209" s="46">
        <f t="shared" si="304"/>
        <v>0</v>
      </c>
      <c r="M209" s="81">
        <f t="shared" si="305"/>
        <v>0</v>
      </c>
      <c r="N209" s="81"/>
      <c r="O209" s="81"/>
      <c r="P209" s="81"/>
      <c r="Q209" s="9"/>
      <c r="R209" s="9"/>
      <c r="S209" s="40"/>
      <c r="T209" s="40"/>
      <c r="U209" s="40"/>
      <c r="V209" s="15"/>
      <c r="W209" s="46"/>
    </row>
    <row r="210" spans="1:23" x14ac:dyDescent="0.3">
      <c r="A210" s="1"/>
      <c r="B210" s="49">
        <v>181</v>
      </c>
      <c r="C210" s="13">
        <v>42185</v>
      </c>
      <c r="D210" s="43">
        <v>0.43962962962962965</v>
      </c>
      <c r="E210" s="43">
        <v>0.74561342592592583</v>
      </c>
      <c r="F210" s="39">
        <f t="shared" si="197"/>
        <v>0.30598379629629618</v>
      </c>
      <c r="G210" s="46">
        <v>7.5</v>
      </c>
      <c r="H210" s="14">
        <f t="shared" si="198"/>
        <v>0.5</v>
      </c>
      <c r="I210" s="14">
        <f t="shared" si="301"/>
        <v>7</v>
      </c>
      <c r="J210" s="10">
        <f t="shared" si="302"/>
        <v>0</v>
      </c>
      <c r="K210" s="9">
        <f t="shared" si="303"/>
        <v>0</v>
      </c>
      <c r="L210" s="46">
        <f t="shared" si="304"/>
        <v>0</v>
      </c>
      <c r="M210" s="81">
        <f t="shared" si="305"/>
        <v>0</v>
      </c>
      <c r="N210" s="81"/>
      <c r="O210" s="81"/>
      <c r="P210" s="81"/>
      <c r="Q210" s="9"/>
      <c r="R210" s="9"/>
      <c r="S210" s="40"/>
      <c r="T210" s="40"/>
      <c r="U210" s="40"/>
      <c r="V210" s="15"/>
      <c r="W210" s="46"/>
    </row>
    <row r="211" spans="1:23" x14ac:dyDescent="0.3">
      <c r="A211" s="8" t="s">
        <v>60</v>
      </c>
      <c r="B211" s="49">
        <v>182</v>
      </c>
      <c r="C211" s="13">
        <v>42186</v>
      </c>
      <c r="D211" s="135" t="s">
        <v>8</v>
      </c>
      <c r="E211" s="136"/>
      <c r="F211" s="52"/>
      <c r="G211" s="46"/>
      <c r="H211" s="14"/>
      <c r="I211" s="14"/>
      <c r="J211" s="10"/>
      <c r="K211" s="9"/>
      <c r="L211" s="46"/>
      <c r="M211" s="81">
        <f t="shared" si="305"/>
        <v>0</v>
      </c>
      <c r="N211" s="81"/>
      <c r="O211" s="81"/>
      <c r="P211" s="81"/>
      <c r="Q211" s="9"/>
      <c r="R211" s="9"/>
      <c r="S211" s="40"/>
      <c r="T211" s="40"/>
      <c r="U211" s="40"/>
      <c r="V211" s="15"/>
      <c r="W211" s="46"/>
    </row>
    <row r="212" spans="1:23" x14ac:dyDescent="0.3">
      <c r="A212" s="1" t="s">
        <v>73</v>
      </c>
      <c r="B212" s="49">
        <v>183</v>
      </c>
      <c r="C212" s="13">
        <v>42187</v>
      </c>
      <c r="D212" s="135" t="s">
        <v>8</v>
      </c>
      <c r="E212" s="136"/>
      <c r="F212" s="52"/>
      <c r="G212" s="46"/>
      <c r="H212" s="14"/>
      <c r="I212" s="14"/>
      <c r="J212" s="10"/>
      <c r="K212" s="9"/>
      <c r="L212" s="46"/>
      <c r="M212" s="81">
        <f t="shared" si="305"/>
        <v>0</v>
      </c>
      <c r="N212" s="81"/>
      <c r="O212" s="81"/>
      <c r="P212" s="81"/>
      <c r="Q212" s="9"/>
      <c r="R212" s="9"/>
      <c r="S212" s="40"/>
      <c r="T212" s="40"/>
      <c r="U212" s="40"/>
      <c r="V212" s="15"/>
      <c r="W212" s="46"/>
    </row>
    <row r="213" spans="1:23" x14ac:dyDescent="0.3">
      <c r="A213" s="33" t="s">
        <v>74</v>
      </c>
      <c r="B213" s="49">
        <v>184</v>
      </c>
      <c r="C213" s="13">
        <v>42188</v>
      </c>
      <c r="D213" s="43">
        <v>0.58295138888888887</v>
      </c>
      <c r="E213" s="43">
        <v>0.92171296296296301</v>
      </c>
      <c r="F213" s="39">
        <f t="shared" ref="F213:F217" si="306">IF(OR(E213="無打卡資料",E213="必休",E213="休",D213="無打卡資料",D213="必休",D213="休"),"?",(E213-D213))</f>
        <v>0.33876157407407415</v>
      </c>
      <c r="G213" s="46">
        <v>8</v>
      </c>
      <c r="H213" s="14">
        <f t="shared" ref="H213:H280" si="307">IF(G213&gt;=9,1.5,0.5)</f>
        <v>0.5</v>
      </c>
      <c r="I213" s="14">
        <f t="shared" ref="I213:I277" si="308">IF((G213="？"),"?",(G213-H213))</f>
        <v>7.5</v>
      </c>
      <c r="J213" s="10">
        <f t="shared" ref="J213:J277" si="309">IF(I213-8&lt;0,0,(I213-8))</f>
        <v>0</v>
      </c>
      <c r="K213" s="9">
        <f t="shared" ref="K213:K277" si="310">IF(2&lt;J213,2,J213)</f>
        <v>0</v>
      </c>
      <c r="L213" s="46">
        <f t="shared" ref="L213:L277" si="311">J213-K213</f>
        <v>0</v>
      </c>
      <c r="M213" s="81">
        <f t="shared" si="305"/>
        <v>0</v>
      </c>
      <c r="N213" s="81"/>
      <c r="O213" s="81"/>
      <c r="P213" s="81"/>
      <c r="Q213" s="9"/>
      <c r="R213" s="9"/>
      <c r="S213" s="40"/>
      <c r="T213" s="40"/>
      <c r="U213" s="40"/>
      <c r="V213" s="15"/>
      <c r="W213" s="46"/>
    </row>
    <row r="214" spans="1:23" x14ac:dyDescent="0.3">
      <c r="A214" s="1" t="s">
        <v>46</v>
      </c>
      <c r="B214" s="49">
        <v>185</v>
      </c>
      <c r="C214" s="13">
        <v>42189</v>
      </c>
      <c r="D214" s="43">
        <v>0.43636574074074069</v>
      </c>
      <c r="E214" s="43">
        <v>0.92189814814814808</v>
      </c>
      <c r="F214" s="39">
        <f t="shared" si="306"/>
        <v>0.48553240740740738</v>
      </c>
      <c r="G214" s="46">
        <v>11.5</v>
      </c>
      <c r="H214" s="14">
        <f t="shared" si="307"/>
        <v>1.5</v>
      </c>
      <c r="I214" s="14">
        <f t="shared" si="308"/>
        <v>10</v>
      </c>
      <c r="J214" s="10">
        <f t="shared" si="309"/>
        <v>2</v>
      </c>
      <c r="K214" s="9">
        <f t="shared" si="310"/>
        <v>2</v>
      </c>
      <c r="L214" s="46">
        <f t="shared" si="311"/>
        <v>0</v>
      </c>
      <c r="M214" s="81">
        <f t="shared" si="305"/>
        <v>296</v>
      </c>
      <c r="N214" s="81"/>
      <c r="O214" s="81"/>
      <c r="P214" s="81"/>
      <c r="Q214" s="9"/>
      <c r="R214" s="9"/>
      <c r="S214" s="40"/>
      <c r="T214" s="40"/>
      <c r="U214" s="40"/>
      <c r="V214" s="15"/>
      <c r="W214" s="46"/>
    </row>
    <row r="215" spans="1:23" x14ac:dyDescent="0.3">
      <c r="A215" s="33"/>
      <c r="B215" s="49">
        <v>186</v>
      </c>
      <c r="C215" s="13">
        <v>42190</v>
      </c>
      <c r="D215" s="43">
        <v>0.44166666666666665</v>
      </c>
      <c r="E215" s="43" t="s">
        <v>36</v>
      </c>
      <c r="F215" s="39"/>
      <c r="G215" s="46">
        <v>9</v>
      </c>
      <c r="H215" s="14">
        <f t="shared" si="307"/>
        <v>1.5</v>
      </c>
      <c r="I215" s="14">
        <f t="shared" si="308"/>
        <v>7.5</v>
      </c>
      <c r="J215" s="10">
        <f t="shared" si="309"/>
        <v>0</v>
      </c>
      <c r="K215" s="9">
        <f t="shared" si="310"/>
        <v>0</v>
      </c>
      <c r="L215" s="46">
        <f t="shared" si="311"/>
        <v>0</v>
      </c>
      <c r="M215" s="81">
        <f t="shared" si="305"/>
        <v>0</v>
      </c>
      <c r="N215" s="81"/>
      <c r="O215" s="81"/>
      <c r="P215" s="81"/>
      <c r="Q215" s="9"/>
      <c r="R215" s="9"/>
      <c r="S215" s="40"/>
      <c r="T215" s="40"/>
      <c r="U215" s="40"/>
      <c r="V215" s="15"/>
      <c r="W215" s="46"/>
    </row>
    <row r="216" spans="1:23" x14ac:dyDescent="0.3">
      <c r="A216" s="33"/>
      <c r="B216" s="49">
        <v>187</v>
      </c>
      <c r="C216" s="13">
        <v>42191</v>
      </c>
      <c r="D216" s="43">
        <v>0.43562499999999998</v>
      </c>
      <c r="E216" s="43">
        <v>0.92177083333333332</v>
      </c>
      <c r="F216" s="39">
        <f t="shared" si="306"/>
        <v>0.48614583333333333</v>
      </c>
      <c r="G216" s="46">
        <v>11.5</v>
      </c>
      <c r="H216" s="14">
        <f t="shared" si="307"/>
        <v>1.5</v>
      </c>
      <c r="I216" s="14">
        <f t="shared" si="308"/>
        <v>10</v>
      </c>
      <c r="J216" s="10">
        <f t="shared" si="309"/>
        <v>2</v>
      </c>
      <c r="K216" s="9">
        <f t="shared" si="310"/>
        <v>2</v>
      </c>
      <c r="L216" s="46">
        <f t="shared" si="311"/>
        <v>0</v>
      </c>
      <c r="M216" s="81">
        <f t="shared" si="305"/>
        <v>296</v>
      </c>
      <c r="N216" s="81"/>
      <c r="O216" s="81"/>
      <c r="P216" s="81"/>
      <c r="Q216" s="9"/>
      <c r="R216" s="9"/>
      <c r="S216" s="40"/>
      <c r="T216" s="40"/>
      <c r="U216" s="40"/>
      <c r="V216" s="15"/>
      <c r="W216" s="46"/>
    </row>
    <row r="217" spans="1:23" x14ac:dyDescent="0.3">
      <c r="B217" s="49">
        <v>188</v>
      </c>
      <c r="C217" s="13">
        <v>42192</v>
      </c>
      <c r="D217" s="52">
        <v>0.41636574074074079</v>
      </c>
      <c r="E217" s="52">
        <v>0.79789351851851853</v>
      </c>
      <c r="F217" s="39">
        <f t="shared" si="306"/>
        <v>0.38152777777777774</v>
      </c>
      <c r="G217" s="46">
        <v>9</v>
      </c>
      <c r="H217" s="14">
        <f t="shared" si="307"/>
        <v>1.5</v>
      </c>
      <c r="I217" s="14">
        <f t="shared" si="308"/>
        <v>7.5</v>
      </c>
      <c r="J217" s="10">
        <f t="shared" si="309"/>
        <v>0</v>
      </c>
      <c r="K217" s="9">
        <f t="shared" si="310"/>
        <v>0</v>
      </c>
      <c r="L217" s="46">
        <f t="shared" si="311"/>
        <v>0</v>
      </c>
      <c r="M217" s="81">
        <f t="shared" si="305"/>
        <v>0</v>
      </c>
      <c r="N217" s="81">
        <v>2</v>
      </c>
      <c r="O217" s="81">
        <v>2.5</v>
      </c>
      <c r="P217" s="9">
        <f>ROUND(N217*1/3*111+O217*2/3*111,0)</f>
        <v>259</v>
      </c>
      <c r="Q217" s="9"/>
      <c r="R217" s="9"/>
      <c r="S217" s="40"/>
      <c r="T217" s="40"/>
      <c r="U217" s="40"/>
      <c r="V217" s="15"/>
      <c r="W217" s="46"/>
    </row>
    <row r="218" spans="1:23" x14ac:dyDescent="0.3">
      <c r="B218" s="49">
        <v>189</v>
      </c>
      <c r="C218" s="13">
        <v>42193</v>
      </c>
      <c r="D218" s="135" t="s">
        <v>118</v>
      </c>
      <c r="E218" s="136"/>
      <c r="F218" s="52"/>
      <c r="G218" s="46"/>
      <c r="H218" s="14"/>
      <c r="I218" s="14"/>
      <c r="J218" s="10"/>
      <c r="K218" s="9"/>
      <c r="L218" s="15"/>
      <c r="M218" s="9">
        <f t="shared" si="305"/>
        <v>0</v>
      </c>
      <c r="N218" s="81"/>
      <c r="O218" s="81"/>
      <c r="P218" s="9"/>
      <c r="Q218" s="9"/>
      <c r="R218" s="9"/>
      <c r="S218" s="40"/>
      <c r="T218" s="40"/>
      <c r="U218" s="40"/>
      <c r="V218" s="15"/>
      <c r="W218" s="46"/>
    </row>
    <row r="219" spans="1:23" x14ac:dyDescent="0.3">
      <c r="A219" s="1"/>
      <c r="B219" s="49"/>
      <c r="C219" s="18" t="s">
        <v>39</v>
      </c>
      <c r="D219" s="85"/>
      <c r="E219" s="86"/>
      <c r="F219" s="78"/>
      <c r="G219" s="45">
        <f>SUM(G205:G218)</f>
        <v>102</v>
      </c>
      <c r="H219" s="45">
        <f t="shared" ref="H219" si="312">SUM(H205:H218)</f>
        <v>12.5</v>
      </c>
      <c r="I219" s="45">
        <f t="shared" ref="I219" si="313">SUM(I205:I218)</f>
        <v>89.5</v>
      </c>
      <c r="J219" s="45">
        <f t="shared" ref="J219" si="314">SUM(J205:J218)</f>
        <v>6.5</v>
      </c>
      <c r="K219" s="45">
        <f t="shared" ref="K219" si="315">SUM(K205:K218)</f>
        <v>6.5</v>
      </c>
      <c r="L219" s="45">
        <f t="shared" ref="L219" si="316">SUM(L205:L218)</f>
        <v>0</v>
      </c>
      <c r="M219" s="45">
        <f t="shared" ref="M219:P219" si="317">SUM(M205:M218)</f>
        <v>962</v>
      </c>
      <c r="N219" s="88">
        <f t="shared" si="317"/>
        <v>2</v>
      </c>
      <c r="O219" s="88">
        <f t="shared" si="317"/>
        <v>2.5</v>
      </c>
      <c r="P219" s="89">
        <f t="shared" si="317"/>
        <v>259</v>
      </c>
      <c r="Q219" s="45">
        <f t="shared" ref="Q219" si="318">SUM(Q205:Q218)</f>
        <v>0</v>
      </c>
      <c r="R219" s="45">
        <f t="shared" ref="R219" si="319">SUM(R205:R218)</f>
        <v>0</v>
      </c>
      <c r="S219" s="45">
        <f t="shared" ref="S219" si="320">SUM(S205:S218)</f>
        <v>0</v>
      </c>
      <c r="T219" s="45">
        <f t="shared" ref="T219" si="321">SUM(T205:T218)</f>
        <v>0</v>
      </c>
      <c r="U219" s="45">
        <f t="shared" ref="U219" si="322">SUM(U205:U218)</f>
        <v>0</v>
      </c>
      <c r="V219" s="45">
        <f t="shared" ref="V219" si="323">SUM(V205:V218)</f>
        <v>0</v>
      </c>
      <c r="W219" s="45"/>
    </row>
    <row r="220" spans="1:23" x14ac:dyDescent="0.3">
      <c r="A220" s="1"/>
      <c r="B220" s="84"/>
      <c r="C220" s="18" t="s">
        <v>112</v>
      </c>
      <c r="D220" s="85"/>
      <c r="E220" s="86"/>
      <c r="F220" s="78"/>
      <c r="G220" s="45">
        <f>G219</f>
        <v>102</v>
      </c>
      <c r="H220" s="45">
        <f t="shared" ref="H220" si="324">H219</f>
        <v>12.5</v>
      </c>
      <c r="I220" s="45">
        <f t="shared" ref="I220" si="325">I219</f>
        <v>89.5</v>
      </c>
      <c r="J220" s="45">
        <f t="shared" ref="J220" si="326">J219</f>
        <v>6.5</v>
      </c>
      <c r="K220" s="45">
        <f t="shared" ref="K220" si="327">K219</f>
        <v>6.5</v>
      </c>
      <c r="L220" s="45">
        <f t="shared" ref="L220" si="328">L219</f>
        <v>0</v>
      </c>
      <c r="M220" s="45">
        <f t="shared" ref="M220" si="329">M219</f>
        <v>962</v>
      </c>
      <c r="N220" s="88">
        <f>N219</f>
        <v>2</v>
      </c>
      <c r="O220" s="88">
        <f t="shared" ref="O220:P220" si="330">O219</f>
        <v>2.5</v>
      </c>
      <c r="P220" s="89">
        <f t="shared" si="330"/>
        <v>259</v>
      </c>
      <c r="Q220" s="45">
        <f t="shared" ref="Q220" si="331">Q219</f>
        <v>0</v>
      </c>
      <c r="R220" s="45">
        <f t="shared" ref="R220" si="332">R219</f>
        <v>0</v>
      </c>
      <c r="S220" s="45">
        <f t="shared" ref="S220" si="333">S219</f>
        <v>0</v>
      </c>
      <c r="T220" s="45">
        <f t="shared" ref="T220" si="334">T219</f>
        <v>0</v>
      </c>
      <c r="U220" s="45">
        <f t="shared" ref="U220" si="335">U219</f>
        <v>0</v>
      </c>
      <c r="V220" s="45">
        <f t="shared" ref="V220" si="336">V219</f>
        <v>0</v>
      </c>
      <c r="W220" s="45"/>
    </row>
    <row r="221" spans="1:23" x14ac:dyDescent="0.3">
      <c r="A221" s="1"/>
      <c r="B221" s="49">
        <v>190</v>
      </c>
      <c r="C221" s="13">
        <v>42194</v>
      </c>
      <c r="D221" s="52">
        <v>0.50771990740740736</v>
      </c>
      <c r="E221" s="52">
        <v>0.79344907407407417</v>
      </c>
      <c r="F221" s="39">
        <f t="shared" ref="F221:F226" si="337">IF(OR(E221="無打卡資料",E221="必休",E221="休",D221="無打卡資料",D221="必休",D221="休"),"?",(E221-D221))</f>
        <v>0.28572916666666681</v>
      </c>
      <c r="G221" s="46">
        <v>7</v>
      </c>
      <c r="H221" s="14">
        <f t="shared" si="307"/>
        <v>0.5</v>
      </c>
      <c r="I221" s="14">
        <f t="shared" si="308"/>
        <v>6.5</v>
      </c>
      <c r="J221" s="10">
        <f t="shared" si="309"/>
        <v>0</v>
      </c>
      <c r="K221" s="9">
        <f t="shared" si="310"/>
        <v>0</v>
      </c>
      <c r="L221" s="46">
        <f t="shared" si="311"/>
        <v>0</v>
      </c>
      <c r="M221" s="81">
        <f t="shared" si="305"/>
        <v>0</v>
      </c>
      <c r="N221" s="81"/>
      <c r="O221" s="81"/>
      <c r="P221" s="81"/>
      <c r="Q221" s="9"/>
      <c r="R221" s="9"/>
      <c r="S221" s="40"/>
      <c r="T221" s="40"/>
      <c r="U221" s="40"/>
      <c r="V221" s="15"/>
      <c r="W221" s="46"/>
    </row>
    <row r="222" spans="1:23" x14ac:dyDescent="0.3">
      <c r="A222" s="1"/>
      <c r="B222" s="49">
        <v>191</v>
      </c>
      <c r="C222" s="13">
        <v>42195</v>
      </c>
      <c r="D222" s="52">
        <v>0.58182870370370365</v>
      </c>
      <c r="E222" s="52">
        <v>0.92179398148148151</v>
      </c>
      <c r="F222" s="39">
        <f t="shared" si="337"/>
        <v>0.33996527777777785</v>
      </c>
      <c r="G222" s="46">
        <v>8</v>
      </c>
      <c r="H222" s="14">
        <f t="shared" si="307"/>
        <v>0.5</v>
      </c>
      <c r="I222" s="14">
        <f t="shared" si="308"/>
        <v>7.5</v>
      </c>
      <c r="J222" s="10">
        <f t="shared" si="309"/>
        <v>0</v>
      </c>
      <c r="K222" s="9">
        <f t="shared" si="310"/>
        <v>0</v>
      </c>
      <c r="L222" s="46">
        <f t="shared" si="311"/>
        <v>0</v>
      </c>
      <c r="M222" s="81">
        <f t="shared" si="305"/>
        <v>0</v>
      </c>
      <c r="N222" s="81"/>
      <c r="O222" s="81"/>
      <c r="P222" s="81"/>
      <c r="Q222" s="9"/>
      <c r="R222" s="9"/>
      <c r="S222" s="40"/>
      <c r="T222" s="40"/>
      <c r="U222" s="40"/>
      <c r="V222" s="15"/>
      <c r="W222" s="46"/>
    </row>
    <row r="223" spans="1:23" x14ac:dyDescent="0.3">
      <c r="A223" s="1"/>
      <c r="B223" s="49">
        <v>192</v>
      </c>
      <c r="C223" s="13">
        <v>42196</v>
      </c>
      <c r="D223" s="43">
        <v>0.43820601851851854</v>
      </c>
      <c r="E223" s="43">
        <v>0.92163194444444452</v>
      </c>
      <c r="F223" s="39">
        <f t="shared" si="337"/>
        <v>0.48342592592592598</v>
      </c>
      <c r="G223" s="42">
        <v>11.5</v>
      </c>
      <c r="H223" s="14">
        <f t="shared" si="307"/>
        <v>1.5</v>
      </c>
      <c r="I223" s="14">
        <f t="shared" si="308"/>
        <v>10</v>
      </c>
      <c r="J223" s="10">
        <f t="shared" si="309"/>
        <v>2</v>
      </c>
      <c r="K223" s="9">
        <f t="shared" si="310"/>
        <v>2</v>
      </c>
      <c r="L223" s="46">
        <f t="shared" si="311"/>
        <v>0</v>
      </c>
      <c r="M223" s="81">
        <f t="shared" si="305"/>
        <v>296</v>
      </c>
      <c r="N223" s="81"/>
      <c r="O223" s="81"/>
      <c r="P223" s="81"/>
      <c r="Q223" s="9"/>
      <c r="R223" s="9"/>
      <c r="S223" s="40"/>
      <c r="T223" s="40"/>
      <c r="U223" s="40"/>
      <c r="V223" s="15"/>
      <c r="W223" s="46"/>
    </row>
    <row r="224" spans="1:23" x14ac:dyDescent="0.3">
      <c r="A224" s="1"/>
      <c r="B224" s="49">
        <v>193</v>
      </c>
      <c r="C224" s="13">
        <v>42197</v>
      </c>
      <c r="D224" s="43">
        <v>0.43637731481481484</v>
      </c>
      <c r="E224" s="43">
        <v>0.92160879629629633</v>
      </c>
      <c r="F224" s="39">
        <f t="shared" si="337"/>
        <v>0.48523148148148149</v>
      </c>
      <c r="G224" s="42">
        <v>11.5</v>
      </c>
      <c r="H224" s="14">
        <f t="shared" si="307"/>
        <v>1.5</v>
      </c>
      <c r="I224" s="14">
        <f t="shared" si="308"/>
        <v>10</v>
      </c>
      <c r="J224" s="10">
        <f t="shared" si="309"/>
        <v>2</v>
      </c>
      <c r="K224" s="9">
        <f t="shared" si="310"/>
        <v>2</v>
      </c>
      <c r="L224" s="46">
        <f t="shared" si="311"/>
        <v>0</v>
      </c>
      <c r="M224" s="81">
        <f t="shared" si="305"/>
        <v>296</v>
      </c>
      <c r="N224" s="81"/>
      <c r="O224" s="81"/>
      <c r="P224" s="81"/>
      <c r="Q224" s="9"/>
      <c r="R224" s="9"/>
      <c r="S224" s="40"/>
      <c r="T224" s="40"/>
      <c r="U224" s="40"/>
      <c r="V224" s="15"/>
      <c r="W224" s="46"/>
    </row>
    <row r="225" spans="1:23" x14ac:dyDescent="0.3">
      <c r="A225" s="1"/>
      <c r="B225" s="49">
        <v>194</v>
      </c>
      <c r="C225" s="13">
        <v>42198</v>
      </c>
      <c r="D225" s="43">
        <v>0.43894675925925924</v>
      </c>
      <c r="E225" s="43">
        <v>0.92164351851851845</v>
      </c>
      <c r="F225" s="39">
        <f t="shared" si="337"/>
        <v>0.4826967592592592</v>
      </c>
      <c r="G225" s="42">
        <v>11.5</v>
      </c>
      <c r="H225" s="14">
        <f t="shared" si="307"/>
        <v>1.5</v>
      </c>
      <c r="I225" s="14">
        <f t="shared" si="308"/>
        <v>10</v>
      </c>
      <c r="J225" s="10">
        <f t="shared" si="309"/>
        <v>2</v>
      </c>
      <c r="K225" s="9">
        <f t="shared" si="310"/>
        <v>2</v>
      </c>
      <c r="L225" s="46">
        <f t="shared" si="311"/>
        <v>0</v>
      </c>
      <c r="M225" s="81">
        <f t="shared" si="305"/>
        <v>296</v>
      </c>
      <c r="N225" s="81"/>
      <c r="O225" s="81"/>
      <c r="P225" s="81"/>
      <c r="Q225" s="9"/>
      <c r="R225" s="9"/>
      <c r="S225" s="40"/>
      <c r="T225" s="40"/>
      <c r="U225" s="40"/>
      <c r="V225" s="15"/>
      <c r="W225" s="46"/>
    </row>
    <row r="226" spans="1:23" x14ac:dyDescent="0.3">
      <c r="A226" s="1"/>
      <c r="B226" s="49">
        <v>195</v>
      </c>
      <c r="C226" s="13">
        <v>42199</v>
      </c>
      <c r="D226" s="43">
        <v>0.43376157407407406</v>
      </c>
      <c r="E226" s="43">
        <v>0.92164351851851845</v>
      </c>
      <c r="F226" s="39">
        <f t="shared" si="337"/>
        <v>0.48788194444444438</v>
      </c>
      <c r="G226" s="42">
        <v>11.5</v>
      </c>
      <c r="H226" s="14">
        <f t="shared" si="307"/>
        <v>1.5</v>
      </c>
      <c r="I226" s="14">
        <f t="shared" si="308"/>
        <v>10</v>
      </c>
      <c r="J226" s="10">
        <f t="shared" si="309"/>
        <v>2</v>
      </c>
      <c r="K226" s="9">
        <f t="shared" si="310"/>
        <v>2</v>
      </c>
      <c r="L226" s="46">
        <f t="shared" si="311"/>
        <v>0</v>
      </c>
      <c r="M226" s="81">
        <f t="shared" si="305"/>
        <v>296</v>
      </c>
      <c r="N226" s="81"/>
      <c r="O226" s="81"/>
      <c r="P226" s="81"/>
      <c r="Q226" s="9"/>
      <c r="R226" s="9"/>
      <c r="S226" s="40"/>
      <c r="T226" s="40"/>
      <c r="U226" s="40"/>
      <c r="V226" s="15"/>
      <c r="W226" s="46"/>
    </row>
    <row r="227" spans="1:23" x14ac:dyDescent="0.3">
      <c r="A227" s="1"/>
      <c r="B227" s="49">
        <v>196</v>
      </c>
      <c r="C227" s="13">
        <v>42200</v>
      </c>
      <c r="D227" s="135" t="s">
        <v>8</v>
      </c>
      <c r="E227" s="136"/>
      <c r="F227" s="52"/>
      <c r="G227" s="42"/>
      <c r="H227" s="14"/>
      <c r="I227" s="14"/>
      <c r="J227" s="10"/>
      <c r="K227" s="9"/>
      <c r="L227" s="46"/>
      <c r="M227" s="81">
        <f t="shared" si="305"/>
        <v>0</v>
      </c>
      <c r="N227" s="81"/>
      <c r="O227" s="81"/>
      <c r="P227" s="81"/>
      <c r="Q227" s="9"/>
      <c r="R227" s="9"/>
      <c r="S227" s="40"/>
      <c r="T227" s="40"/>
      <c r="U227" s="40"/>
      <c r="V227" s="15"/>
      <c r="W227" s="46"/>
    </row>
    <row r="228" spans="1:23" x14ac:dyDescent="0.3">
      <c r="A228" s="1"/>
      <c r="B228" s="49">
        <v>197</v>
      </c>
      <c r="C228" s="13">
        <v>42201</v>
      </c>
      <c r="D228" s="135" t="s">
        <v>8</v>
      </c>
      <c r="E228" s="136"/>
      <c r="F228" s="52"/>
      <c r="G228" s="42"/>
      <c r="H228" s="14"/>
      <c r="I228" s="14"/>
      <c r="J228" s="10"/>
      <c r="K228" s="9"/>
      <c r="L228" s="46"/>
      <c r="M228" s="81">
        <f t="shared" si="305"/>
        <v>0</v>
      </c>
      <c r="N228" s="81"/>
      <c r="O228" s="81"/>
      <c r="P228" s="81"/>
      <c r="Q228" s="9"/>
      <c r="R228" s="9"/>
      <c r="S228" s="40"/>
      <c r="T228" s="40"/>
      <c r="U228" s="40"/>
      <c r="V228" s="15"/>
      <c r="W228" s="46"/>
    </row>
    <row r="229" spans="1:23" x14ac:dyDescent="0.3">
      <c r="A229" s="1"/>
      <c r="B229" s="49">
        <v>198</v>
      </c>
      <c r="C229" s="13">
        <v>42202</v>
      </c>
      <c r="D229" s="43">
        <v>0.58847222222222217</v>
      </c>
      <c r="E229" s="43">
        <v>0.9220949074074074</v>
      </c>
      <c r="F229" s="39">
        <f t="shared" ref="F229:F234" si="338">IF(OR(E229="無打卡資料",E229="必休",E229="休",D229="無打卡資料",D229="必休",D229="休"),"?",(E229-D229))</f>
        <v>0.33362268518518523</v>
      </c>
      <c r="G229" s="42">
        <v>8</v>
      </c>
      <c r="H229" s="14">
        <f t="shared" si="307"/>
        <v>0.5</v>
      </c>
      <c r="I229" s="14">
        <f t="shared" si="308"/>
        <v>7.5</v>
      </c>
      <c r="J229" s="10">
        <f t="shared" si="309"/>
        <v>0</v>
      </c>
      <c r="K229" s="9">
        <f t="shared" si="310"/>
        <v>0</v>
      </c>
      <c r="L229" s="46">
        <f t="shared" si="311"/>
        <v>0</v>
      </c>
      <c r="M229" s="81">
        <f t="shared" si="305"/>
        <v>0</v>
      </c>
      <c r="N229" s="81"/>
      <c r="O229" s="81"/>
      <c r="P229" s="81"/>
      <c r="Q229" s="9"/>
      <c r="R229" s="9"/>
      <c r="S229" s="40"/>
      <c r="T229" s="40"/>
      <c r="U229" s="40"/>
      <c r="V229" s="15"/>
      <c r="W229" s="46"/>
    </row>
    <row r="230" spans="1:23" x14ac:dyDescent="0.3">
      <c r="A230" s="1"/>
      <c r="B230" s="49">
        <v>199</v>
      </c>
      <c r="C230" s="13">
        <v>42203</v>
      </c>
      <c r="D230" s="43">
        <v>0.43562499999999998</v>
      </c>
      <c r="E230" s="43">
        <v>0.86872685185185183</v>
      </c>
      <c r="F230" s="39">
        <f t="shared" si="338"/>
        <v>0.43310185185185185</v>
      </c>
      <c r="G230" s="42">
        <v>10.5</v>
      </c>
      <c r="H230" s="14">
        <f t="shared" si="307"/>
        <v>1.5</v>
      </c>
      <c r="I230" s="14">
        <f t="shared" si="308"/>
        <v>9</v>
      </c>
      <c r="J230" s="10">
        <f t="shared" si="309"/>
        <v>1</v>
      </c>
      <c r="K230" s="9">
        <f t="shared" si="310"/>
        <v>1</v>
      </c>
      <c r="L230" s="46">
        <f t="shared" si="311"/>
        <v>0</v>
      </c>
      <c r="M230" s="81">
        <f t="shared" si="305"/>
        <v>148</v>
      </c>
      <c r="N230" s="81"/>
      <c r="O230" s="81"/>
      <c r="P230" s="81"/>
      <c r="Q230" s="9"/>
      <c r="R230" s="9"/>
      <c r="S230" s="40"/>
      <c r="T230" s="40"/>
      <c r="U230" s="40"/>
      <c r="V230" s="15"/>
      <c r="W230" s="46"/>
    </row>
    <row r="231" spans="1:23" x14ac:dyDescent="0.3">
      <c r="A231" s="1"/>
      <c r="B231" s="49">
        <v>200</v>
      </c>
      <c r="C231" s="13">
        <v>42204</v>
      </c>
      <c r="D231" s="43">
        <v>0.43670138888888888</v>
      </c>
      <c r="E231" s="43">
        <v>0.82633101851851853</v>
      </c>
      <c r="F231" s="39">
        <f t="shared" si="338"/>
        <v>0.38962962962962966</v>
      </c>
      <c r="G231" s="42">
        <v>9.5</v>
      </c>
      <c r="H231" s="14">
        <f t="shared" si="307"/>
        <v>1.5</v>
      </c>
      <c r="I231" s="14">
        <f t="shared" si="308"/>
        <v>8</v>
      </c>
      <c r="J231" s="10">
        <f t="shared" si="309"/>
        <v>0</v>
      </c>
      <c r="K231" s="9">
        <f t="shared" si="310"/>
        <v>0</v>
      </c>
      <c r="L231" s="46">
        <f t="shared" si="311"/>
        <v>0</v>
      </c>
      <c r="M231" s="81">
        <f t="shared" si="305"/>
        <v>0</v>
      </c>
      <c r="N231" s="81"/>
      <c r="O231" s="81"/>
      <c r="P231" s="81"/>
      <c r="Q231" s="9"/>
      <c r="R231" s="9"/>
      <c r="S231" s="40"/>
      <c r="T231" s="40"/>
      <c r="U231" s="40"/>
      <c r="V231" s="15"/>
      <c r="W231" s="46"/>
    </row>
    <row r="232" spans="1:23" x14ac:dyDescent="0.3">
      <c r="A232" s="1"/>
      <c r="B232" s="49">
        <v>201</v>
      </c>
      <c r="C232" s="13">
        <v>42205</v>
      </c>
      <c r="D232" s="43">
        <v>0.43810185185185185</v>
      </c>
      <c r="E232" s="43">
        <v>0.92166666666666675</v>
      </c>
      <c r="F232" s="39">
        <f t="shared" si="338"/>
        <v>0.48356481481481489</v>
      </c>
      <c r="G232" s="42">
        <v>11.5</v>
      </c>
      <c r="H232" s="14">
        <f t="shared" si="307"/>
        <v>1.5</v>
      </c>
      <c r="I232" s="14">
        <f t="shared" si="308"/>
        <v>10</v>
      </c>
      <c r="J232" s="10">
        <f t="shared" si="309"/>
        <v>2</v>
      </c>
      <c r="K232" s="9">
        <f t="shared" si="310"/>
        <v>2</v>
      </c>
      <c r="L232" s="46">
        <f t="shared" si="311"/>
        <v>0</v>
      </c>
      <c r="M232" s="81">
        <f t="shared" si="305"/>
        <v>296</v>
      </c>
      <c r="N232" s="81">
        <v>2</v>
      </c>
      <c r="O232" s="81">
        <v>4.5</v>
      </c>
      <c r="P232" s="9">
        <f>ROUND(N232*1/3*111+O232*2/3*111,0)</f>
        <v>407</v>
      </c>
      <c r="Q232" s="9"/>
      <c r="R232" s="9"/>
      <c r="S232" s="40"/>
      <c r="T232" s="40"/>
      <c r="U232" s="40"/>
      <c r="V232" s="15"/>
      <c r="W232" s="46"/>
    </row>
    <row r="233" spans="1:23" x14ac:dyDescent="0.3">
      <c r="A233" s="1"/>
      <c r="B233" s="49">
        <v>202</v>
      </c>
      <c r="C233" s="13">
        <v>42206</v>
      </c>
      <c r="D233" s="43">
        <v>0.43567129629629631</v>
      </c>
      <c r="E233" s="43">
        <v>0.73049768518518521</v>
      </c>
      <c r="F233" s="39">
        <f t="shared" si="338"/>
        <v>0.2948263888888889</v>
      </c>
      <c r="G233" s="42">
        <v>7</v>
      </c>
      <c r="H233" s="14">
        <f t="shared" si="307"/>
        <v>0.5</v>
      </c>
      <c r="I233" s="14">
        <f t="shared" si="308"/>
        <v>6.5</v>
      </c>
      <c r="J233" s="10">
        <f t="shared" si="309"/>
        <v>0</v>
      </c>
      <c r="K233" s="9">
        <f t="shared" si="310"/>
        <v>0</v>
      </c>
      <c r="L233" s="46">
        <f t="shared" si="311"/>
        <v>0</v>
      </c>
      <c r="M233" s="81">
        <f t="shared" si="305"/>
        <v>0</v>
      </c>
      <c r="N233" s="81">
        <v>2</v>
      </c>
      <c r="O233" s="81">
        <v>4.5</v>
      </c>
      <c r="P233" s="9">
        <f t="shared" ref="P233:P234" si="339">ROUND(N233*1/3*111+O233*2/3*111,0)</f>
        <v>407</v>
      </c>
      <c r="Q233" s="9"/>
      <c r="R233" s="9"/>
      <c r="S233" s="40"/>
      <c r="T233" s="40"/>
      <c r="U233" s="40"/>
      <c r="V233" s="15"/>
      <c r="W233" s="46"/>
    </row>
    <row r="234" spans="1:23" x14ac:dyDescent="0.3">
      <c r="A234" s="1"/>
      <c r="B234" s="49">
        <v>203</v>
      </c>
      <c r="C234" s="13">
        <v>42207</v>
      </c>
      <c r="D234" s="52">
        <v>0.43667824074074074</v>
      </c>
      <c r="E234" s="52">
        <v>0.92146990740740742</v>
      </c>
      <c r="F234" s="39">
        <f t="shared" si="338"/>
        <v>0.48479166666666668</v>
      </c>
      <c r="G234" s="42">
        <v>11.5</v>
      </c>
      <c r="H234" s="14">
        <f t="shared" si="307"/>
        <v>1.5</v>
      </c>
      <c r="I234" s="14">
        <f t="shared" si="308"/>
        <v>10</v>
      </c>
      <c r="J234" s="10">
        <f t="shared" si="309"/>
        <v>2</v>
      </c>
      <c r="K234" s="9">
        <f t="shared" si="310"/>
        <v>2</v>
      </c>
      <c r="L234" s="46">
        <f t="shared" si="311"/>
        <v>0</v>
      </c>
      <c r="M234" s="81">
        <f t="shared" si="305"/>
        <v>296</v>
      </c>
      <c r="N234" s="81">
        <v>2</v>
      </c>
      <c r="O234" s="81">
        <v>6</v>
      </c>
      <c r="P234" s="9">
        <f t="shared" si="339"/>
        <v>518</v>
      </c>
      <c r="Q234" s="9"/>
      <c r="R234" s="9"/>
      <c r="S234" s="40"/>
      <c r="T234" s="40"/>
      <c r="U234" s="40"/>
      <c r="V234" s="15"/>
      <c r="W234" s="46"/>
    </row>
    <row r="235" spans="1:23" x14ac:dyDescent="0.3">
      <c r="A235" s="1"/>
      <c r="B235" s="49"/>
      <c r="C235" s="18" t="s">
        <v>39</v>
      </c>
      <c r="D235" s="85"/>
      <c r="E235" s="86"/>
      <c r="F235" s="78"/>
      <c r="G235" s="45">
        <f>SUM(G221:G234)</f>
        <v>119</v>
      </c>
      <c r="H235" s="45">
        <f t="shared" ref="H235" si="340">SUM(H221:H234)</f>
        <v>14</v>
      </c>
      <c r="I235" s="45">
        <f t="shared" ref="I235" si="341">SUM(I221:I234)</f>
        <v>105</v>
      </c>
      <c r="J235" s="45">
        <f t="shared" ref="J235" si="342">SUM(J221:J234)</f>
        <v>13</v>
      </c>
      <c r="K235" s="45">
        <f t="shared" ref="K235" si="343">SUM(K221:K234)</f>
        <v>13</v>
      </c>
      <c r="L235" s="45">
        <f t="shared" ref="L235" si="344">SUM(L221:L234)</f>
        <v>0</v>
      </c>
      <c r="M235" s="45">
        <f t="shared" ref="M235" si="345">SUM(M221:M234)</f>
        <v>1924</v>
      </c>
      <c r="N235" s="88">
        <f t="shared" ref="N235:P235" si="346">SUM(N221:N234)</f>
        <v>6</v>
      </c>
      <c r="O235" s="88">
        <f t="shared" si="346"/>
        <v>15</v>
      </c>
      <c r="P235" s="89">
        <f t="shared" si="346"/>
        <v>1332</v>
      </c>
      <c r="Q235" s="45">
        <f t="shared" ref="Q235" si="347">SUM(Q221:Q234)</f>
        <v>0</v>
      </c>
      <c r="R235" s="45">
        <f t="shared" ref="R235" si="348">SUM(R221:R234)</f>
        <v>0</v>
      </c>
      <c r="S235" s="45">
        <f t="shared" ref="S235" si="349">SUM(S221:S234)</f>
        <v>0</v>
      </c>
      <c r="T235" s="45">
        <f t="shared" ref="T235" si="350">SUM(T221:T234)</f>
        <v>0</v>
      </c>
      <c r="U235" s="45">
        <f t="shared" ref="U235" si="351">SUM(U221:U234)</f>
        <v>0</v>
      </c>
      <c r="V235" s="45">
        <f t="shared" ref="V235" si="352">SUM(V221:V234)</f>
        <v>0</v>
      </c>
      <c r="W235" s="45"/>
    </row>
    <row r="236" spans="1:23" x14ac:dyDescent="0.3">
      <c r="A236" s="1"/>
      <c r="B236" s="84"/>
      <c r="C236" s="18" t="s">
        <v>112</v>
      </c>
      <c r="D236" s="85"/>
      <c r="E236" s="86"/>
      <c r="F236" s="78"/>
      <c r="G236" s="45">
        <f>G235</f>
        <v>119</v>
      </c>
      <c r="H236" s="45">
        <f t="shared" ref="H236" si="353">H235</f>
        <v>14</v>
      </c>
      <c r="I236" s="45">
        <f t="shared" ref="I236" si="354">I235</f>
        <v>105</v>
      </c>
      <c r="J236" s="45">
        <f t="shared" ref="J236" si="355">J235</f>
        <v>13</v>
      </c>
      <c r="K236" s="45">
        <f t="shared" ref="K236" si="356">K235</f>
        <v>13</v>
      </c>
      <c r="L236" s="45">
        <f t="shared" ref="L236" si="357">L235</f>
        <v>0</v>
      </c>
      <c r="M236" s="45">
        <f t="shared" ref="M236" si="358">M235</f>
        <v>1924</v>
      </c>
      <c r="N236" s="88">
        <f>N235</f>
        <v>6</v>
      </c>
      <c r="O236" s="88">
        <f t="shared" ref="O236:P236" si="359">O235</f>
        <v>15</v>
      </c>
      <c r="P236" s="89">
        <f t="shared" si="359"/>
        <v>1332</v>
      </c>
      <c r="Q236" s="45">
        <f t="shared" ref="Q236" si="360">Q235</f>
        <v>0</v>
      </c>
      <c r="R236" s="45">
        <f t="shared" ref="R236" si="361">R235</f>
        <v>0</v>
      </c>
      <c r="S236" s="45">
        <f t="shared" ref="S236" si="362">S235</f>
        <v>0</v>
      </c>
      <c r="T236" s="45">
        <f t="shared" ref="T236" si="363">T235</f>
        <v>0</v>
      </c>
      <c r="U236" s="45">
        <f t="shared" ref="U236" si="364">U235</f>
        <v>0</v>
      </c>
      <c r="V236" s="45">
        <f t="shared" ref="V236" si="365">V235</f>
        <v>0</v>
      </c>
      <c r="W236" s="45"/>
    </row>
    <row r="237" spans="1:23" x14ac:dyDescent="0.3">
      <c r="A237" s="1"/>
      <c r="B237" s="49">
        <v>204</v>
      </c>
      <c r="C237" s="13">
        <v>42208</v>
      </c>
      <c r="D237" s="43" t="s">
        <v>75</v>
      </c>
      <c r="E237" s="43" t="s">
        <v>75</v>
      </c>
      <c r="F237" s="52"/>
      <c r="G237" s="42">
        <v>8</v>
      </c>
      <c r="H237" s="14">
        <f t="shared" si="307"/>
        <v>0.5</v>
      </c>
      <c r="I237" s="14">
        <f t="shared" si="308"/>
        <v>7.5</v>
      </c>
      <c r="J237" s="10">
        <f t="shared" si="309"/>
        <v>0</v>
      </c>
      <c r="K237" s="9">
        <f t="shared" si="310"/>
        <v>0</v>
      </c>
      <c r="L237" s="46">
        <f t="shared" si="311"/>
        <v>0</v>
      </c>
      <c r="M237" s="81">
        <f t="shared" si="305"/>
        <v>0</v>
      </c>
      <c r="N237" s="81"/>
      <c r="O237" s="81"/>
      <c r="P237" s="81"/>
      <c r="Q237" s="9"/>
      <c r="R237" s="9"/>
      <c r="S237" s="40"/>
      <c r="T237" s="40"/>
      <c r="U237" s="40"/>
      <c r="V237" s="15"/>
      <c r="W237" s="46"/>
    </row>
    <row r="238" spans="1:23" x14ac:dyDescent="0.3">
      <c r="A238" s="1"/>
      <c r="B238" s="49">
        <v>205</v>
      </c>
      <c r="C238" s="13">
        <v>42209</v>
      </c>
      <c r="D238" s="43" t="s">
        <v>75</v>
      </c>
      <c r="E238" s="43" t="s">
        <v>75</v>
      </c>
      <c r="F238" s="52"/>
      <c r="G238" s="42">
        <v>7</v>
      </c>
      <c r="H238" s="14">
        <f t="shared" si="307"/>
        <v>0.5</v>
      </c>
      <c r="I238" s="14">
        <f t="shared" si="308"/>
        <v>6.5</v>
      </c>
      <c r="J238" s="10">
        <f t="shared" si="309"/>
        <v>0</v>
      </c>
      <c r="K238" s="9">
        <f t="shared" si="310"/>
        <v>0</v>
      </c>
      <c r="L238" s="46">
        <f t="shared" si="311"/>
        <v>0</v>
      </c>
      <c r="M238" s="81">
        <f t="shared" si="305"/>
        <v>0</v>
      </c>
      <c r="N238" s="81"/>
      <c r="O238" s="81"/>
      <c r="P238" s="81"/>
      <c r="Q238" s="9"/>
      <c r="R238" s="9"/>
      <c r="S238" s="40"/>
      <c r="T238" s="40"/>
      <c r="U238" s="40"/>
      <c r="V238" s="15"/>
      <c r="W238" s="46"/>
    </row>
    <row r="239" spans="1:23" x14ac:dyDescent="0.3">
      <c r="A239" s="1"/>
      <c r="B239" s="49">
        <v>206</v>
      </c>
      <c r="C239" s="13">
        <v>42210</v>
      </c>
      <c r="D239" s="43">
        <v>0.4384953703703704</v>
      </c>
      <c r="E239" s="43">
        <v>0.84321759259259255</v>
      </c>
      <c r="F239" s="39">
        <f t="shared" ref="F239:F241" si="366">IF(OR(E239="無打卡資料",E239="必休",E239="休",D239="無打卡資料",D239="必休",D239="休"),"?",(E239-D239))</f>
        <v>0.40472222222222215</v>
      </c>
      <c r="G239" s="42">
        <v>9.5</v>
      </c>
      <c r="H239" s="14">
        <f t="shared" si="307"/>
        <v>1.5</v>
      </c>
      <c r="I239" s="14">
        <f t="shared" si="308"/>
        <v>8</v>
      </c>
      <c r="J239" s="10">
        <f t="shared" si="309"/>
        <v>0</v>
      </c>
      <c r="K239" s="9">
        <f t="shared" si="310"/>
        <v>0</v>
      </c>
      <c r="L239" s="46">
        <f t="shared" si="311"/>
        <v>0</v>
      </c>
      <c r="M239" s="81">
        <f t="shared" si="305"/>
        <v>0</v>
      </c>
      <c r="N239" s="81"/>
      <c r="O239" s="81"/>
      <c r="P239" s="81"/>
      <c r="Q239" s="9"/>
      <c r="R239" s="9"/>
      <c r="S239" s="40"/>
      <c r="T239" s="40"/>
      <c r="U239" s="40"/>
      <c r="V239" s="15"/>
      <c r="W239" s="46"/>
    </row>
    <row r="240" spans="1:23" x14ac:dyDescent="0.3">
      <c r="A240" s="1"/>
      <c r="B240" s="49">
        <v>207</v>
      </c>
      <c r="C240" s="13">
        <v>42211</v>
      </c>
      <c r="D240" s="43">
        <v>0.43824074074074071</v>
      </c>
      <c r="E240" s="43" t="s">
        <v>36</v>
      </c>
      <c r="F240" s="39"/>
      <c r="G240" s="42">
        <v>10</v>
      </c>
      <c r="H240" s="14">
        <f t="shared" si="307"/>
        <v>1.5</v>
      </c>
      <c r="I240" s="14">
        <f t="shared" si="308"/>
        <v>8.5</v>
      </c>
      <c r="J240" s="10">
        <f t="shared" si="309"/>
        <v>0.5</v>
      </c>
      <c r="K240" s="9">
        <f t="shared" si="310"/>
        <v>0.5</v>
      </c>
      <c r="L240" s="46">
        <f t="shared" si="311"/>
        <v>0</v>
      </c>
      <c r="M240" s="81">
        <f t="shared" si="305"/>
        <v>74</v>
      </c>
      <c r="N240" s="81"/>
      <c r="O240" s="81"/>
      <c r="P240" s="81"/>
      <c r="Q240" s="9"/>
      <c r="R240" s="9"/>
      <c r="S240" s="40"/>
      <c r="T240" s="40"/>
      <c r="U240" s="40"/>
      <c r="V240" s="15"/>
      <c r="W240" s="46"/>
    </row>
    <row r="241" spans="1:23" x14ac:dyDescent="0.3">
      <c r="A241" s="1"/>
      <c r="B241" s="49">
        <v>208</v>
      </c>
      <c r="C241" s="13">
        <v>42212</v>
      </c>
      <c r="D241" s="43">
        <v>0.74072916666666666</v>
      </c>
      <c r="E241" s="43">
        <v>0.9215740740740741</v>
      </c>
      <c r="F241" s="39">
        <f t="shared" si="366"/>
        <v>0.18084490740740744</v>
      </c>
      <c r="G241" s="42">
        <v>4.5</v>
      </c>
      <c r="H241" s="14">
        <f t="shared" si="307"/>
        <v>0.5</v>
      </c>
      <c r="I241" s="14">
        <f t="shared" si="308"/>
        <v>4</v>
      </c>
      <c r="J241" s="10">
        <f t="shared" si="309"/>
        <v>0</v>
      </c>
      <c r="K241" s="9">
        <f t="shared" si="310"/>
        <v>0</v>
      </c>
      <c r="L241" s="46">
        <f t="shared" si="311"/>
        <v>0</v>
      </c>
      <c r="M241" s="81">
        <f t="shared" si="305"/>
        <v>0</v>
      </c>
      <c r="N241" s="81"/>
      <c r="O241" s="81"/>
      <c r="P241" s="81"/>
      <c r="Q241" s="9"/>
      <c r="R241" s="9"/>
      <c r="S241" s="40"/>
      <c r="T241" s="40"/>
      <c r="U241" s="40"/>
      <c r="V241" s="15"/>
      <c r="W241" s="46"/>
    </row>
    <row r="242" spans="1:23" x14ac:dyDescent="0.3">
      <c r="A242" s="1"/>
      <c r="B242" s="49">
        <v>209</v>
      </c>
      <c r="C242" s="13">
        <v>42213</v>
      </c>
      <c r="D242" s="43">
        <v>0.43958333333333338</v>
      </c>
      <c r="E242" s="43" t="s">
        <v>36</v>
      </c>
      <c r="F242" s="39"/>
      <c r="G242" s="42">
        <v>11.5</v>
      </c>
      <c r="H242" s="14">
        <f t="shared" si="307"/>
        <v>1.5</v>
      </c>
      <c r="I242" s="14">
        <f t="shared" si="308"/>
        <v>10</v>
      </c>
      <c r="J242" s="10">
        <f t="shared" si="309"/>
        <v>2</v>
      </c>
      <c r="K242" s="9">
        <f t="shared" si="310"/>
        <v>2</v>
      </c>
      <c r="L242" s="46">
        <f t="shared" si="311"/>
        <v>0</v>
      </c>
      <c r="M242" s="81">
        <f t="shared" si="305"/>
        <v>296</v>
      </c>
      <c r="N242" s="81"/>
      <c r="O242" s="81"/>
      <c r="P242" s="81"/>
      <c r="Q242" s="9"/>
      <c r="R242" s="9"/>
      <c r="S242" s="40"/>
      <c r="T242" s="40"/>
      <c r="U242" s="40"/>
      <c r="V242" s="15"/>
      <c r="W242" s="46"/>
    </row>
    <row r="243" spans="1:23" x14ac:dyDescent="0.3">
      <c r="A243" s="1"/>
      <c r="B243" s="49">
        <v>210</v>
      </c>
      <c r="C243" s="13">
        <v>42214</v>
      </c>
      <c r="D243" s="135" t="s">
        <v>8</v>
      </c>
      <c r="E243" s="136"/>
      <c r="F243" s="52"/>
      <c r="G243" s="42"/>
      <c r="H243" s="14"/>
      <c r="I243" s="14"/>
      <c r="J243" s="10"/>
      <c r="K243" s="9"/>
      <c r="L243" s="46"/>
      <c r="M243" s="81">
        <f t="shared" si="305"/>
        <v>0</v>
      </c>
      <c r="N243" s="81"/>
      <c r="O243" s="81"/>
      <c r="P243" s="81"/>
      <c r="Q243" s="9"/>
      <c r="R243" s="9"/>
      <c r="S243" s="40"/>
      <c r="T243" s="40"/>
      <c r="U243" s="40"/>
      <c r="V243" s="15"/>
      <c r="W243" s="46"/>
    </row>
    <row r="244" spans="1:23" x14ac:dyDescent="0.3">
      <c r="A244" s="1"/>
      <c r="B244" s="49">
        <v>211</v>
      </c>
      <c r="C244" s="13">
        <v>42215</v>
      </c>
      <c r="D244" s="135" t="s">
        <v>8</v>
      </c>
      <c r="E244" s="136"/>
      <c r="F244" s="52"/>
      <c r="G244" s="42"/>
      <c r="H244" s="14"/>
      <c r="I244" s="14"/>
      <c r="J244" s="10"/>
      <c r="K244" s="9"/>
      <c r="L244" s="46"/>
      <c r="M244" s="81">
        <f t="shared" si="305"/>
        <v>0</v>
      </c>
      <c r="N244" s="81"/>
      <c r="O244" s="81"/>
      <c r="P244" s="81"/>
      <c r="Q244" s="9"/>
      <c r="R244" s="9"/>
      <c r="S244" s="40"/>
      <c r="T244" s="40"/>
      <c r="U244" s="40"/>
      <c r="V244" s="15"/>
      <c r="W244" s="46"/>
    </row>
    <row r="245" spans="1:23" x14ac:dyDescent="0.3">
      <c r="A245" s="1"/>
      <c r="B245" s="49">
        <v>212</v>
      </c>
      <c r="C245" s="13">
        <v>42216</v>
      </c>
      <c r="D245" s="43">
        <v>0.5883680555555556</v>
      </c>
      <c r="E245" s="43">
        <v>0.92143518518518519</v>
      </c>
      <c r="F245" s="39">
        <f t="shared" ref="F245:F278" si="367">IF(OR(E245="無打卡資料",E245="必休",E245="休",D245="無打卡資料",D245="必休",D245="休"),"?",(E245-D245))</f>
        <v>0.33306712962962959</v>
      </c>
      <c r="G245" s="42">
        <v>8</v>
      </c>
      <c r="H245" s="14">
        <f t="shared" si="307"/>
        <v>0.5</v>
      </c>
      <c r="I245" s="14">
        <f t="shared" si="308"/>
        <v>7.5</v>
      </c>
      <c r="J245" s="10">
        <f t="shared" si="309"/>
        <v>0</v>
      </c>
      <c r="K245" s="9">
        <f t="shared" si="310"/>
        <v>0</v>
      </c>
      <c r="L245" s="46">
        <f t="shared" si="311"/>
        <v>0</v>
      </c>
      <c r="M245" s="81">
        <f t="shared" si="305"/>
        <v>0</v>
      </c>
      <c r="N245" s="81"/>
      <c r="O245" s="81"/>
      <c r="P245" s="81"/>
      <c r="Q245" s="9"/>
      <c r="R245" s="9"/>
      <c r="S245" s="40"/>
      <c r="T245" s="40"/>
      <c r="U245" s="40"/>
      <c r="V245" s="15"/>
      <c r="W245" s="46"/>
    </row>
    <row r="246" spans="1:23" x14ac:dyDescent="0.3">
      <c r="A246" s="8" t="s">
        <v>61</v>
      </c>
      <c r="B246" s="49">
        <v>213</v>
      </c>
      <c r="C246" s="13">
        <v>42217</v>
      </c>
      <c r="D246" s="43">
        <v>0.47158564814814818</v>
      </c>
      <c r="E246" s="43">
        <v>0.84936342592592595</v>
      </c>
      <c r="F246" s="39">
        <f t="shared" si="367"/>
        <v>0.37777777777777777</v>
      </c>
      <c r="G246" s="46">
        <v>9</v>
      </c>
      <c r="H246" s="14">
        <f t="shared" si="307"/>
        <v>1.5</v>
      </c>
      <c r="I246" s="14">
        <f t="shared" si="308"/>
        <v>7.5</v>
      </c>
      <c r="J246" s="10">
        <f t="shared" si="309"/>
        <v>0</v>
      </c>
      <c r="K246" s="9">
        <f t="shared" si="310"/>
        <v>0</v>
      </c>
      <c r="L246" s="46">
        <f t="shared" si="311"/>
        <v>0</v>
      </c>
      <c r="M246" s="81">
        <f>IF(K246="?",0,ROUND(112*4/3*K246+112*5/3*L246,0))</f>
        <v>0</v>
      </c>
      <c r="N246" s="81"/>
      <c r="O246" s="81"/>
      <c r="P246" s="81"/>
      <c r="Q246" s="9"/>
      <c r="R246" s="9"/>
      <c r="S246" s="40"/>
      <c r="T246" s="40"/>
      <c r="U246" s="40"/>
      <c r="V246" s="15"/>
      <c r="W246" s="46"/>
    </row>
    <row r="247" spans="1:23" x14ac:dyDescent="0.3">
      <c r="A247" s="1" t="s">
        <v>76</v>
      </c>
      <c r="B247" s="49">
        <v>214</v>
      </c>
      <c r="C247" s="13">
        <v>42218</v>
      </c>
      <c r="D247" s="43">
        <v>0.43762731481481482</v>
      </c>
      <c r="E247" s="43">
        <v>0.7003935185185185</v>
      </c>
      <c r="F247" s="39">
        <f t="shared" si="367"/>
        <v>0.26276620370370368</v>
      </c>
      <c r="G247" s="46">
        <v>6.5</v>
      </c>
      <c r="H247" s="14">
        <f t="shared" si="307"/>
        <v>0.5</v>
      </c>
      <c r="I247" s="14">
        <f t="shared" si="308"/>
        <v>6</v>
      </c>
      <c r="J247" s="10">
        <f t="shared" si="309"/>
        <v>0</v>
      </c>
      <c r="K247" s="9">
        <f t="shared" si="310"/>
        <v>0</v>
      </c>
      <c r="L247" s="46">
        <f t="shared" si="311"/>
        <v>0</v>
      </c>
      <c r="M247" s="81">
        <f t="shared" ref="M247:M281" si="368">IF(K247="?",0,ROUND(112*4/3*K247+112*5/3*L247,0))</f>
        <v>0</v>
      </c>
      <c r="N247" s="81"/>
      <c r="O247" s="81"/>
      <c r="P247" s="81"/>
      <c r="Q247" s="9"/>
      <c r="R247" s="9"/>
      <c r="S247" s="40"/>
      <c r="T247" s="40"/>
      <c r="U247" s="40"/>
      <c r="V247" s="15"/>
      <c r="W247" s="46"/>
    </row>
    <row r="248" spans="1:23" x14ac:dyDescent="0.3">
      <c r="A248" s="33" t="s">
        <v>77</v>
      </c>
      <c r="B248" s="49">
        <v>215</v>
      </c>
      <c r="C248" s="13">
        <v>42219</v>
      </c>
      <c r="D248" s="135" t="s">
        <v>8</v>
      </c>
      <c r="E248" s="136"/>
      <c r="F248" s="39"/>
      <c r="G248" s="46"/>
      <c r="H248" s="14"/>
      <c r="I248" s="14"/>
      <c r="J248" s="10"/>
      <c r="K248" s="9"/>
      <c r="L248" s="46"/>
      <c r="M248" s="81">
        <f t="shared" si="368"/>
        <v>0</v>
      </c>
      <c r="N248" s="81"/>
      <c r="O248" s="81"/>
      <c r="P248" s="81"/>
      <c r="Q248" s="9"/>
      <c r="R248" s="9"/>
      <c r="S248" s="40"/>
      <c r="T248" s="40"/>
      <c r="U248" s="40"/>
      <c r="V248" s="15"/>
      <c r="W248" s="46"/>
    </row>
    <row r="249" spans="1:23" x14ac:dyDescent="0.3">
      <c r="A249" s="1" t="s">
        <v>46</v>
      </c>
      <c r="B249" s="49">
        <v>216</v>
      </c>
      <c r="C249" s="13">
        <v>42220</v>
      </c>
      <c r="D249" s="135" t="s">
        <v>8</v>
      </c>
      <c r="E249" s="136"/>
      <c r="F249" s="39"/>
      <c r="G249" s="46"/>
      <c r="H249" s="14"/>
      <c r="I249" s="14"/>
      <c r="J249" s="10"/>
      <c r="K249" s="9"/>
      <c r="L249" s="46"/>
      <c r="M249" s="81">
        <f t="shared" si="368"/>
        <v>0</v>
      </c>
      <c r="N249" s="81"/>
      <c r="O249" s="81"/>
      <c r="P249" s="81"/>
      <c r="Q249" s="9"/>
      <c r="R249" s="9"/>
      <c r="S249" s="40"/>
      <c r="T249" s="40"/>
      <c r="U249" s="40"/>
      <c r="V249" s="15"/>
      <c r="W249" s="46"/>
    </row>
    <row r="250" spans="1:23" x14ac:dyDescent="0.3">
      <c r="A250" s="33"/>
      <c r="B250" s="49">
        <v>217</v>
      </c>
      <c r="C250" s="13">
        <v>42221</v>
      </c>
      <c r="D250" s="52">
        <v>0.62762731481481482</v>
      </c>
      <c r="E250" s="52">
        <v>0.92173611111111109</v>
      </c>
      <c r="F250" s="39">
        <f t="shared" si="367"/>
        <v>0.29410879629629627</v>
      </c>
      <c r="G250" s="46">
        <v>7</v>
      </c>
      <c r="H250" s="14">
        <f t="shared" si="307"/>
        <v>0.5</v>
      </c>
      <c r="I250" s="14">
        <f t="shared" si="308"/>
        <v>6.5</v>
      </c>
      <c r="J250" s="10">
        <f t="shared" si="309"/>
        <v>0</v>
      </c>
      <c r="K250" s="9">
        <f t="shared" si="310"/>
        <v>0</v>
      </c>
      <c r="L250" s="46">
        <f t="shared" si="311"/>
        <v>0</v>
      </c>
      <c r="M250" s="81">
        <f t="shared" si="368"/>
        <v>0</v>
      </c>
      <c r="N250" s="81"/>
      <c r="O250" s="81"/>
      <c r="P250" s="81"/>
      <c r="Q250" s="9"/>
      <c r="R250" s="9"/>
      <c r="S250" s="40"/>
      <c r="T250" s="40"/>
      <c r="U250" s="40"/>
      <c r="V250" s="15"/>
      <c r="W250" s="46"/>
    </row>
    <row r="251" spans="1:23" x14ac:dyDescent="0.3">
      <c r="A251" s="1"/>
      <c r="B251" s="49"/>
      <c r="C251" s="18" t="s">
        <v>39</v>
      </c>
      <c r="D251" s="85"/>
      <c r="E251" s="86"/>
      <c r="F251" s="78"/>
      <c r="G251" s="45">
        <f>SUM(G237:G250)</f>
        <v>81</v>
      </c>
      <c r="H251" s="45">
        <f t="shared" ref="H251" si="369">SUM(H237:H250)</f>
        <v>9</v>
      </c>
      <c r="I251" s="45">
        <f t="shared" ref="I251" si="370">SUM(I237:I250)</f>
        <v>72</v>
      </c>
      <c r="J251" s="45">
        <f t="shared" ref="J251" si="371">SUM(J237:J250)</f>
        <v>2.5</v>
      </c>
      <c r="K251" s="45">
        <f t="shared" ref="K251" si="372">SUM(K237:K250)</f>
        <v>2.5</v>
      </c>
      <c r="L251" s="45">
        <f t="shared" ref="L251" si="373">SUM(L237:L250)</f>
        <v>0</v>
      </c>
      <c r="M251" s="45">
        <f t="shared" ref="M251" si="374">SUM(M237:M250)</f>
        <v>370</v>
      </c>
      <c r="N251" s="45"/>
      <c r="O251" s="45"/>
      <c r="P251" s="45"/>
      <c r="Q251" s="45">
        <f t="shared" ref="Q251" si="375">SUM(Q237:Q250)</f>
        <v>0</v>
      </c>
      <c r="R251" s="45">
        <f t="shared" ref="R251" si="376">SUM(R237:R250)</f>
        <v>0</v>
      </c>
      <c r="S251" s="45">
        <f t="shared" ref="S251" si="377">SUM(S237:S250)</f>
        <v>0</v>
      </c>
      <c r="T251" s="45">
        <f t="shared" ref="T251" si="378">SUM(T237:T250)</f>
        <v>0</v>
      </c>
      <c r="U251" s="45">
        <f t="shared" ref="U251" si="379">SUM(U237:U250)</f>
        <v>0</v>
      </c>
      <c r="V251" s="45">
        <f t="shared" ref="V251" si="380">SUM(V237:V250)</f>
        <v>0</v>
      </c>
      <c r="W251" s="45"/>
    </row>
    <row r="252" spans="1:23" x14ac:dyDescent="0.3">
      <c r="A252" s="1"/>
      <c r="B252" s="49"/>
      <c r="C252" s="18" t="s">
        <v>112</v>
      </c>
      <c r="D252" s="85"/>
      <c r="E252" s="86"/>
      <c r="F252" s="78"/>
      <c r="G252" s="45">
        <f>G251</f>
        <v>81</v>
      </c>
      <c r="H252" s="45">
        <f t="shared" ref="H252" si="381">H251</f>
        <v>9</v>
      </c>
      <c r="I252" s="45">
        <f t="shared" ref="I252" si="382">I251</f>
        <v>72</v>
      </c>
      <c r="J252" s="45">
        <f t="shared" ref="J252" si="383">J251</f>
        <v>2.5</v>
      </c>
      <c r="K252" s="45">
        <f t="shared" ref="K252" si="384">K251</f>
        <v>2.5</v>
      </c>
      <c r="L252" s="45">
        <f t="shared" ref="L252" si="385">L251</f>
        <v>0</v>
      </c>
      <c r="M252" s="45">
        <f t="shared" ref="M252" si="386">M251</f>
        <v>370</v>
      </c>
      <c r="N252" s="45"/>
      <c r="O252" s="45"/>
      <c r="P252" s="45"/>
      <c r="Q252" s="45">
        <f t="shared" ref="Q252" si="387">Q251</f>
        <v>0</v>
      </c>
      <c r="R252" s="45">
        <f t="shared" ref="R252" si="388">R251</f>
        <v>0</v>
      </c>
      <c r="S252" s="45">
        <f t="shared" ref="S252" si="389">S251</f>
        <v>0</v>
      </c>
      <c r="T252" s="45">
        <f t="shared" ref="T252" si="390">T251</f>
        <v>0</v>
      </c>
      <c r="U252" s="45">
        <f t="shared" ref="U252" si="391">U251</f>
        <v>0</v>
      </c>
      <c r="V252" s="45">
        <f t="shared" ref="V252" si="392">V251</f>
        <v>0</v>
      </c>
      <c r="W252" s="45"/>
    </row>
    <row r="253" spans="1:23" x14ac:dyDescent="0.3">
      <c r="A253" s="33"/>
      <c r="B253" s="49">
        <v>218</v>
      </c>
      <c r="C253" s="13">
        <v>42222</v>
      </c>
      <c r="D253" s="135" t="s">
        <v>8</v>
      </c>
      <c r="E253" s="136"/>
      <c r="F253" s="39"/>
      <c r="G253" s="46"/>
      <c r="H253" s="14"/>
      <c r="I253" s="14"/>
      <c r="J253" s="10"/>
      <c r="K253" s="9"/>
      <c r="L253" s="46"/>
      <c r="M253" s="81">
        <f t="shared" si="368"/>
        <v>0</v>
      </c>
      <c r="N253" s="81"/>
      <c r="O253" s="81"/>
      <c r="P253" s="81"/>
      <c r="Q253" s="9"/>
      <c r="R253" s="9"/>
      <c r="S253" s="40"/>
      <c r="T253" s="40"/>
      <c r="U253" s="40"/>
      <c r="V253" s="15"/>
      <c r="W253" s="46"/>
    </row>
    <row r="254" spans="1:23" x14ac:dyDescent="0.3">
      <c r="B254" s="49">
        <v>219</v>
      </c>
      <c r="C254" s="13">
        <v>42223</v>
      </c>
      <c r="D254" s="43">
        <v>0.46511574074074075</v>
      </c>
      <c r="E254" s="43">
        <v>0.91907407407407404</v>
      </c>
      <c r="F254" s="39">
        <f t="shared" si="367"/>
        <v>0.4539583333333333</v>
      </c>
      <c r="G254" s="46">
        <v>11</v>
      </c>
      <c r="H254" s="14">
        <f t="shared" si="307"/>
        <v>1.5</v>
      </c>
      <c r="I254" s="14">
        <f t="shared" si="308"/>
        <v>9.5</v>
      </c>
      <c r="J254" s="10">
        <f t="shared" si="309"/>
        <v>1.5</v>
      </c>
      <c r="K254" s="9">
        <f t="shared" si="310"/>
        <v>1.5</v>
      </c>
      <c r="L254" s="46">
        <f t="shared" si="311"/>
        <v>0</v>
      </c>
      <c r="M254" s="81">
        <f t="shared" si="368"/>
        <v>224</v>
      </c>
      <c r="N254" s="81"/>
      <c r="O254" s="81"/>
      <c r="P254" s="81"/>
      <c r="Q254" s="9"/>
      <c r="R254" s="9"/>
      <c r="S254" s="40"/>
      <c r="T254" s="40"/>
      <c r="U254" s="40"/>
      <c r="V254" s="15"/>
      <c r="W254" s="46"/>
    </row>
    <row r="255" spans="1:23" x14ac:dyDescent="0.3">
      <c r="A255" s="1"/>
      <c r="B255" s="49">
        <v>220</v>
      </c>
      <c r="C255" s="13">
        <v>42224</v>
      </c>
      <c r="D255" s="135" t="s">
        <v>8</v>
      </c>
      <c r="E255" s="136"/>
      <c r="F255" s="39"/>
      <c r="G255" s="42"/>
      <c r="H255" s="14"/>
      <c r="I255" s="14"/>
      <c r="J255" s="10"/>
      <c r="K255" s="9"/>
      <c r="L255" s="46"/>
      <c r="M255" s="81">
        <f t="shared" si="368"/>
        <v>0</v>
      </c>
      <c r="N255" s="81"/>
      <c r="O255" s="81"/>
      <c r="P255" s="81"/>
      <c r="Q255" s="9"/>
      <c r="R255" s="9"/>
      <c r="S255" s="40"/>
      <c r="T255" s="40"/>
      <c r="U255" s="40"/>
      <c r="V255" s="15"/>
      <c r="W255" s="46"/>
    </row>
    <row r="256" spans="1:23" x14ac:dyDescent="0.3">
      <c r="A256" s="1"/>
      <c r="B256" s="49">
        <v>221</v>
      </c>
      <c r="C256" s="13">
        <v>42225</v>
      </c>
      <c r="D256" s="43">
        <v>0.55541666666666667</v>
      </c>
      <c r="E256" s="43">
        <v>0.92357638888888882</v>
      </c>
      <c r="F256" s="39">
        <f t="shared" si="367"/>
        <v>0.36815972222222215</v>
      </c>
      <c r="G256" s="42">
        <v>9</v>
      </c>
      <c r="H256" s="14">
        <f t="shared" si="307"/>
        <v>1.5</v>
      </c>
      <c r="I256" s="14">
        <f t="shared" si="308"/>
        <v>7.5</v>
      </c>
      <c r="J256" s="10">
        <f t="shared" si="309"/>
        <v>0</v>
      </c>
      <c r="K256" s="9">
        <f t="shared" si="310"/>
        <v>0</v>
      </c>
      <c r="L256" s="46">
        <f t="shared" si="311"/>
        <v>0</v>
      </c>
      <c r="M256" s="81">
        <f t="shared" si="368"/>
        <v>0</v>
      </c>
      <c r="N256" s="81"/>
      <c r="O256" s="81"/>
      <c r="P256" s="81"/>
      <c r="Q256" s="9"/>
      <c r="R256" s="9"/>
      <c r="S256" s="40"/>
      <c r="T256" s="40"/>
      <c r="U256" s="40"/>
      <c r="V256" s="15"/>
      <c r="W256" s="46"/>
    </row>
    <row r="257" spans="1:23" x14ac:dyDescent="0.3">
      <c r="A257" s="1"/>
      <c r="B257" s="49">
        <v>222</v>
      </c>
      <c r="C257" s="13">
        <v>42226</v>
      </c>
      <c r="D257" s="43">
        <v>0.43422453703703701</v>
      </c>
      <c r="E257" s="43">
        <v>0.92150462962962953</v>
      </c>
      <c r="F257" s="39">
        <f t="shared" si="367"/>
        <v>0.48728009259259253</v>
      </c>
      <c r="G257" s="42">
        <v>11.5</v>
      </c>
      <c r="H257" s="14">
        <f t="shared" si="307"/>
        <v>1.5</v>
      </c>
      <c r="I257" s="14">
        <f t="shared" si="308"/>
        <v>10</v>
      </c>
      <c r="J257" s="10">
        <f t="shared" si="309"/>
        <v>2</v>
      </c>
      <c r="K257" s="9">
        <f t="shared" si="310"/>
        <v>2</v>
      </c>
      <c r="L257" s="46">
        <f t="shared" si="311"/>
        <v>0</v>
      </c>
      <c r="M257" s="81">
        <f t="shared" si="368"/>
        <v>299</v>
      </c>
      <c r="N257" s="81"/>
      <c r="O257" s="81"/>
      <c r="P257" s="81"/>
      <c r="Q257" s="9"/>
      <c r="R257" s="9"/>
      <c r="S257" s="40"/>
      <c r="T257" s="40"/>
      <c r="U257" s="40"/>
      <c r="V257" s="15"/>
      <c r="W257" s="46"/>
    </row>
    <row r="258" spans="1:23" x14ac:dyDescent="0.3">
      <c r="A258" s="1"/>
      <c r="B258" s="49">
        <v>223</v>
      </c>
      <c r="C258" s="13">
        <v>42227</v>
      </c>
      <c r="D258" s="135" t="s">
        <v>8</v>
      </c>
      <c r="E258" s="136"/>
      <c r="F258" s="39"/>
      <c r="G258" s="42"/>
      <c r="H258" s="14"/>
      <c r="I258" s="14"/>
      <c r="J258" s="10"/>
      <c r="K258" s="9"/>
      <c r="L258" s="46"/>
      <c r="M258" s="81">
        <f t="shared" si="368"/>
        <v>0</v>
      </c>
      <c r="N258" s="81"/>
      <c r="O258" s="81"/>
      <c r="P258" s="81"/>
      <c r="Q258" s="9"/>
      <c r="R258" s="9"/>
      <c r="S258" s="40"/>
      <c r="T258" s="40"/>
      <c r="U258" s="40"/>
      <c r="V258" s="15"/>
      <c r="W258" s="46"/>
    </row>
    <row r="259" spans="1:23" x14ac:dyDescent="0.3">
      <c r="A259" s="1"/>
      <c r="B259" s="49">
        <v>224</v>
      </c>
      <c r="C259" s="13">
        <v>42228</v>
      </c>
      <c r="D259" s="43">
        <v>0.62559027777777776</v>
      </c>
      <c r="E259" s="43">
        <v>0.92221064814814813</v>
      </c>
      <c r="F259" s="39">
        <f t="shared" si="367"/>
        <v>0.29662037037037037</v>
      </c>
      <c r="G259" s="42">
        <v>7</v>
      </c>
      <c r="H259" s="14">
        <f t="shared" si="307"/>
        <v>0.5</v>
      </c>
      <c r="I259" s="14">
        <f t="shared" si="308"/>
        <v>6.5</v>
      </c>
      <c r="J259" s="10">
        <f t="shared" si="309"/>
        <v>0</v>
      </c>
      <c r="K259" s="9">
        <f t="shared" si="310"/>
        <v>0</v>
      </c>
      <c r="L259" s="46">
        <f t="shared" si="311"/>
        <v>0</v>
      </c>
      <c r="M259" s="81">
        <f t="shared" si="368"/>
        <v>0</v>
      </c>
      <c r="N259" s="81"/>
      <c r="O259" s="81"/>
      <c r="P259" s="81"/>
      <c r="Q259" s="9"/>
      <c r="R259" s="9"/>
      <c r="S259" s="40"/>
      <c r="T259" s="40"/>
      <c r="U259" s="40"/>
      <c r="V259" s="15"/>
      <c r="W259" s="46"/>
    </row>
    <row r="260" spans="1:23" x14ac:dyDescent="0.3">
      <c r="A260" s="1"/>
      <c r="B260" s="49">
        <v>225</v>
      </c>
      <c r="C260" s="13">
        <v>42229</v>
      </c>
      <c r="D260" s="51" t="s">
        <v>17</v>
      </c>
      <c r="E260" s="51" t="s">
        <v>17</v>
      </c>
      <c r="F260" s="39"/>
      <c r="G260" s="42">
        <v>8</v>
      </c>
      <c r="H260" s="14">
        <f t="shared" si="307"/>
        <v>0.5</v>
      </c>
      <c r="I260" s="14">
        <f t="shared" si="308"/>
        <v>7.5</v>
      </c>
      <c r="J260" s="10">
        <f t="shared" si="309"/>
        <v>0</v>
      </c>
      <c r="K260" s="9">
        <f t="shared" si="310"/>
        <v>0</v>
      </c>
      <c r="L260" s="46">
        <f t="shared" si="311"/>
        <v>0</v>
      </c>
      <c r="M260" s="81">
        <f t="shared" si="368"/>
        <v>0</v>
      </c>
      <c r="N260" s="81"/>
      <c r="O260" s="81"/>
      <c r="P260" s="81"/>
      <c r="Q260" s="9"/>
      <c r="R260" s="9"/>
      <c r="S260" s="40"/>
      <c r="T260" s="40"/>
      <c r="U260" s="40"/>
      <c r="V260" s="15"/>
      <c r="W260" s="46"/>
    </row>
    <row r="261" spans="1:23" x14ac:dyDescent="0.3">
      <c r="A261" s="1"/>
      <c r="B261" s="49">
        <v>226</v>
      </c>
      <c r="C261" s="13">
        <v>42230</v>
      </c>
      <c r="D261" s="43">
        <v>0.54357638888888882</v>
      </c>
      <c r="E261" s="52">
        <v>0.91344907407407405</v>
      </c>
      <c r="F261" s="39">
        <f t="shared" si="367"/>
        <v>0.36987268518518523</v>
      </c>
      <c r="G261" s="42">
        <v>9</v>
      </c>
      <c r="H261" s="14">
        <f t="shared" si="307"/>
        <v>1.5</v>
      </c>
      <c r="I261" s="14">
        <f t="shared" si="308"/>
        <v>7.5</v>
      </c>
      <c r="J261" s="10">
        <f t="shared" si="309"/>
        <v>0</v>
      </c>
      <c r="K261" s="9">
        <f t="shared" si="310"/>
        <v>0</v>
      </c>
      <c r="L261" s="46">
        <f t="shared" si="311"/>
        <v>0</v>
      </c>
      <c r="M261" s="81">
        <f t="shared" si="368"/>
        <v>0</v>
      </c>
      <c r="N261" s="81"/>
      <c r="O261" s="81"/>
      <c r="P261" s="81"/>
      <c r="Q261" s="9"/>
      <c r="R261" s="9"/>
      <c r="S261" s="40"/>
      <c r="T261" s="40"/>
      <c r="U261" s="40"/>
      <c r="V261" s="15"/>
      <c r="W261" s="46"/>
    </row>
    <row r="262" spans="1:23" x14ac:dyDescent="0.3">
      <c r="A262" s="1"/>
      <c r="B262" s="49">
        <v>227</v>
      </c>
      <c r="C262" s="13">
        <v>42231</v>
      </c>
      <c r="D262" s="51" t="s">
        <v>17</v>
      </c>
      <c r="E262" s="52">
        <v>0.88370370370370377</v>
      </c>
      <c r="F262" s="39"/>
      <c r="G262" s="42">
        <v>9</v>
      </c>
      <c r="H262" s="14">
        <f t="shared" si="307"/>
        <v>1.5</v>
      </c>
      <c r="I262" s="14">
        <f t="shared" si="308"/>
        <v>7.5</v>
      </c>
      <c r="J262" s="10">
        <f t="shared" si="309"/>
        <v>0</v>
      </c>
      <c r="K262" s="9">
        <f t="shared" si="310"/>
        <v>0</v>
      </c>
      <c r="L262" s="46">
        <f t="shared" si="311"/>
        <v>0</v>
      </c>
      <c r="M262" s="81">
        <f>IF(K262="?",0,ROUND(112*4/3*K262+112*5/3*L262,0))</f>
        <v>0</v>
      </c>
      <c r="N262" s="81"/>
      <c r="O262" s="81"/>
      <c r="P262" s="81"/>
      <c r="Q262" s="9"/>
      <c r="R262" s="9"/>
      <c r="S262" s="40"/>
      <c r="T262" s="40"/>
      <c r="U262" s="40"/>
      <c r="V262" s="15"/>
      <c r="W262" s="46"/>
    </row>
    <row r="263" spans="1:23" x14ac:dyDescent="0.3">
      <c r="A263" s="1"/>
      <c r="B263" s="49">
        <v>228</v>
      </c>
      <c r="C263" s="13">
        <v>42232</v>
      </c>
      <c r="D263" s="51" t="s">
        <v>17</v>
      </c>
      <c r="E263" s="43">
        <v>0.87984953703703705</v>
      </c>
      <c r="F263" s="39"/>
      <c r="G263" s="42">
        <v>9</v>
      </c>
      <c r="H263" s="14">
        <f t="shared" si="307"/>
        <v>1.5</v>
      </c>
      <c r="I263" s="14">
        <f t="shared" si="308"/>
        <v>7.5</v>
      </c>
      <c r="J263" s="10">
        <f t="shared" si="309"/>
        <v>0</v>
      </c>
      <c r="K263" s="9">
        <f t="shared" si="310"/>
        <v>0</v>
      </c>
      <c r="L263" s="46">
        <f t="shared" si="311"/>
        <v>0</v>
      </c>
      <c r="M263" s="81">
        <f t="shared" si="368"/>
        <v>0</v>
      </c>
      <c r="N263" s="81"/>
      <c r="O263" s="81"/>
      <c r="P263" s="81"/>
      <c r="Q263" s="9"/>
      <c r="R263" s="9"/>
      <c r="S263" s="40"/>
      <c r="T263" s="40"/>
      <c r="U263" s="40"/>
      <c r="V263" s="15"/>
      <c r="W263" s="46"/>
    </row>
    <row r="264" spans="1:23" x14ac:dyDescent="0.3">
      <c r="A264" s="1"/>
      <c r="B264" s="49">
        <v>229</v>
      </c>
      <c r="C264" s="13">
        <v>42233</v>
      </c>
      <c r="D264" s="43">
        <v>0.43541666666666662</v>
      </c>
      <c r="E264" s="51" t="s">
        <v>17</v>
      </c>
      <c r="F264" s="39"/>
      <c r="G264" s="42">
        <v>11.5</v>
      </c>
      <c r="H264" s="14">
        <f t="shared" si="307"/>
        <v>1.5</v>
      </c>
      <c r="I264" s="14">
        <f t="shared" si="308"/>
        <v>10</v>
      </c>
      <c r="J264" s="10">
        <f t="shared" si="309"/>
        <v>2</v>
      </c>
      <c r="K264" s="9">
        <f t="shared" si="310"/>
        <v>2</v>
      </c>
      <c r="L264" s="46">
        <f t="shared" si="311"/>
        <v>0</v>
      </c>
      <c r="M264" s="81">
        <f t="shared" si="368"/>
        <v>299</v>
      </c>
      <c r="N264" s="81"/>
      <c r="O264" s="81"/>
      <c r="P264" s="81"/>
      <c r="Q264" s="9"/>
      <c r="R264" s="9"/>
      <c r="S264" s="40"/>
      <c r="T264" s="40"/>
      <c r="U264" s="40"/>
      <c r="V264" s="15"/>
      <c r="W264" s="46"/>
    </row>
    <row r="265" spans="1:23" x14ac:dyDescent="0.3">
      <c r="A265" s="1"/>
      <c r="B265" s="49">
        <v>230</v>
      </c>
      <c r="C265" s="13">
        <v>42234</v>
      </c>
      <c r="D265" s="135" t="s">
        <v>8</v>
      </c>
      <c r="E265" s="136"/>
      <c r="F265" s="39"/>
      <c r="G265" s="42"/>
      <c r="H265" s="14"/>
      <c r="I265" s="14"/>
      <c r="J265" s="10"/>
      <c r="K265" s="9"/>
      <c r="L265" s="46"/>
      <c r="M265" s="81">
        <f t="shared" si="368"/>
        <v>0</v>
      </c>
      <c r="N265" s="81"/>
      <c r="O265" s="81"/>
      <c r="P265" s="81"/>
      <c r="Q265" s="9"/>
      <c r="R265" s="9"/>
      <c r="S265" s="40"/>
      <c r="T265" s="40"/>
      <c r="U265" s="40"/>
      <c r="V265" s="15"/>
      <c r="W265" s="46"/>
    </row>
    <row r="266" spans="1:23" x14ac:dyDescent="0.3">
      <c r="A266" s="1"/>
      <c r="B266" s="49">
        <v>231</v>
      </c>
      <c r="C266" s="13">
        <v>42235</v>
      </c>
      <c r="D266" s="52">
        <v>0.62574074074074071</v>
      </c>
      <c r="E266" s="52">
        <v>0.92162037037037037</v>
      </c>
      <c r="F266" s="39">
        <f t="shared" si="367"/>
        <v>0.29587962962962966</v>
      </c>
      <c r="G266" s="42">
        <v>7</v>
      </c>
      <c r="H266" s="14">
        <f t="shared" si="307"/>
        <v>0.5</v>
      </c>
      <c r="I266" s="14">
        <f t="shared" si="308"/>
        <v>6.5</v>
      </c>
      <c r="J266" s="10">
        <f t="shared" si="309"/>
        <v>0</v>
      </c>
      <c r="K266" s="9">
        <f t="shared" si="310"/>
        <v>0</v>
      </c>
      <c r="L266" s="46">
        <f t="shared" si="311"/>
        <v>0</v>
      </c>
      <c r="M266" s="81">
        <f t="shared" si="368"/>
        <v>0</v>
      </c>
      <c r="N266" s="81"/>
      <c r="O266" s="81"/>
      <c r="P266" s="81"/>
      <c r="Q266" s="9"/>
      <c r="R266" s="9"/>
      <c r="S266" s="40"/>
      <c r="T266" s="40"/>
      <c r="U266" s="40"/>
      <c r="V266" s="15"/>
      <c r="W266" s="46"/>
    </row>
    <row r="267" spans="1:23" x14ac:dyDescent="0.3">
      <c r="A267" s="1"/>
      <c r="B267" s="49"/>
      <c r="C267" s="18" t="s">
        <v>39</v>
      </c>
      <c r="D267" s="85"/>
      <c r="E267" s="86"/>
      <c r="F267" s="78"/>
      <c r="G267" s="45">
        <f>SUM(G253:G266)</f>
        <v>92</v>
      </c>
      <c r="H267" s="45">
        <f t="shared" ref="H267" si="393">SUM(H253:H266)</f>
        <v>12</v>
      </c>
      <c r="I267" s="45">
        <f t="shared" ref="I267" si="394">SUM(I253:I266)</f>
        <v>80</v>
      </c>
      <c r="J267" s="45">
        <f t="shared" ref="J267" si="395">SUM(J253:J266)</f>
        <v>5.5</v>
      </c>
      <c r="K267" s="45">
        <f t="shared" ref="K267" si="396">SUM(K253:K266)</f>
        <v>5.5</v>
      </c>
      <c r="L267" s="45">
        <f t="shared" ref="L267" si="397">SUM(L253:L266)</f>
        <v>0</v>
      </c>
      <c r="M267" s="45">
        <f t="shared" ref="M267" si="398">SUM(M253:M266)</f>
        <v>822</v>
      </c>
      <c r="N267" s="45"/>
      <c r="O267" s="45"/>
      <c r="P267" s="45"/>
      <c r="Q267" s="45">
        <f t="shared" ref="Q267" si="399">SUM(Q253:Q266)</f>
        <v>0</v>
      </c>
      <c r="R267" s="45">
        <f t="shared" ref="R267" si="400">SUM(R253:R266)</f>
        <v>0</v>
      </c>
      <c r="S267" s="45">
        <f t="shared" ref="S267" si="401">SUM(S253:S266)</f>
        <v>0</v>
      </c>
      <c r="T267" s="45">
        <f t="shared" ref="T267" si="402">SUM(T253:T266)</f>
        <v>0</v>
      </c>
      <c r="U267" s="45">
        <f t="shared" ref="U267" si="403">SUM(U253:U266)</f>
        <v>0</v>
      </c>
      <c r="V267" s="45">
        <f t="shared" ref="V267" si="404">SUM(V253:V266)</f>
        <v>0</v>
      </c>
      <c r="W267" s="45"/>
    </row>
    <row r="268" spans="1:23" x14ac:dyDescent="0.3">
      <c r="A268" s="1"/>
      <c r="B268" s="49"/>
      <c r="C268" s="18" t="s">
        <v>112</v>
      </c>
      <c r="D268" s="85"/>
      <c r="E268" s="86"/>
      <c r="F268" s="78"/>
      <c r="G268" s="45">
        <f>G267</f>
        <v>92</v>
      </c>
      <c r="H268" s="45">
        <f t="shared" ref="H268" si="405">H267</f>
        <v>12</v>
      </c>
      <c r="I268" s="45">
        <f t="shared" ref="I268" si="406">I267</f>
        <v>80</v>
      </c>
      <c r="J268" s="45">
        <f t="shared" ref="J268" si="407">J267</f>
        <v>5.5</v>
      </c>
      <c r="K268" s="45">
        <f t="shared" ref="K268" si="408">K267</f>
        <v>5.5</v>
      </c>
      <c r="L268" s="45">
        <f t="shared" ref="L268" si="409">L267</f>
        <v>0</v>
      </c>
      <c r="M268" s="45">
        <f t="shared" ref="M268" si="410">M267</f>
        <v>822</v>
      </c>
      <c r="N268" s="45"/>
      <c r="O268" s="45"/>
      <c r="P268" s="45"/>
      <c r="Q268" s="45">
        <f t="shared" ref="Q268" si="411">Q267</f>
        <v>0</v>
      </c>
      <c r="R268" s="45">
        <f t="shared" ref="R268" si="412">R267</f>
        <v>0</v>
      </c>
      <c r="S268" s="45">
        <f t="shared" ref="S268" si="413">S267</f>
        <v>0</v>
      </c>
      <c r="T268" s="45">
        <f t="shared" ref="T268" si="414">T267</f>
        <v>0</v>
      </c>
      <c r="U268" s="45">
        <f t="shared" ref="U268" si="415">U267</f>
        <v>0</v>
      </c>
      <c r="V268" s="45">
        <f t="shared" ref="V268" si="416">V267</f>
        <v>0</v>
      </c>
      <c r="W268" s="45"/>
    </row>
    <row r="269" spans="1:23" x14ac:dyDescent="0.3">
      <c r="A269" s="1"/>
      <c r="B269" s="49">
        <v>232</v>
      </c>
      <c r="C269" s="13">
        <v>42236</v>
      </c>
      <c r="D269" s="43">
        <v>0.54936342592592591</v>
      </c>
      <c r="E269" s="43">
        <v>0.91853009259259266</v>
      </c>
      <c r="F269" s="39">
        <f t="shared" si="367"/>
        <v>0.36916666666666675</v>
      </c>
      <c r="G269" s="42">
        <v>9</v>
      </c>
      <c r="H269" s="14">
        <f t="shared" si="307"/>
        <v>1.5</v>
      </c>
      <c r="I269" s="14">
        <f t="shared" si="308"/>
        <v>7.5</v>
      </c>
      <c r="J269" s="10">
        <f t="shared" si="309"/>
        <v>0</v>
      </c>
      <c r="K269" s="9">
        <f t="shared" si="310"/>
        <v>0</v>
      </c>
      <c r="L269" s="46">
        <f t="shared" si="311"/>
        <v>0</v>
      </c>
      <c r="M269" s="81">
        <f t="shared" si="368"/>
        <v>0</v>
      </c>
      <c r="N269" s="81"/>
      <c r="O269" s="81"/>
      <c r="P269" s="81"/>
      <c r="Q269" s="9"/>
      <c r="R269" s="9"/>
      <c r="S269" s="40"/>
      <c r="T269" s="40"/>
      <c r="U269" s="40"/>
      <c r="V269" s="15"/>
      <c r="W269" s="46"/>
    </row>
    <row r="270" spans="1:23" x14ac:dyDescent="0.3">
      <c r="A270" s="1"/>
      <c r="B270" s="49">
        <v>233</v>
      </c>
      <c r="C270" s="13">
        <v>42237</v>
      </c>
      <c r="D270" s="43">
        <v>0.50009259259259264</v>
      </c>
      <c r="E270" s="43">
        <v>0.9181597222222222</v>
      </c>
      <c r="F270" s="39">
        <f t="shared" si="367"/>
        <v>0.41806712962962955</v>
      </c>
      <c r="G270" s="42">
        <v>10</v>
      </c>
      <c r="H270" s="14">
        <f t="shared" si="307"/>
        <v>1.5</v>
      </c>
      <c r="I270" s="14">
        <f t="shared" si="308"/>
        <v>8.5</v>
      </c>
      <c r="J270" s="10">
        <f t="shared" si="309"/>
        <v>0.5</v>
      </c>
      <c r="K270" s="9">
        <f t="shared" si="310"/>
        <v>0.5</v>
      </c>
      <c r="L270" s="46">
        <f t="shared" si="311"/>
        <v>0</v>
      </c>
      <c r="M270" s="81">
        <f t="shared" si="368"/>
        <v>75</v>
      </c>
      <c r="N270" s="81"/>
      <c r="O270" s="81"/>
      <c r="P270" s="81"/>
      <c r="Q270" s="9"/>
      <c r="R270" s="9"/>
      <c r="S270" s="40"/>
      <c r="T270" s="40"/>
      <c r="U270" s="40"/>
      <c r="V270" s="15"/>
      <c r="W270" s="46"/>
    </row>
    <row r="271" spans="1:23" x14ac:dyDescent="0.3">
      <c r="A271" s="1"/>
      <c r="B271" s="49">
        <v>234</v>
      </c>
      <c r="C271" s="13">
        <v>6</v>
      </c>
      <c r="D271" s="43">
        <v>0.50400462962962966</v>
      </c>
      <c r="E271" s="43">
        <v>0.88540509259259259</v>
      </c>
      <c r="F271" s="39">
        <f t="shared" si="367"/>
        <v>0.38140046296296293</v>
      </c>
      <c r="G271" s="42">
        <v>9</v>
      </c>
      <c r="H271" s="14">
        <f t="shared" si="307"/>
        <v>1.5</v>
      </c>
      <c r="I271" s="14">
        <f t="shared" si="308"/>
        <v>7.5</v>
      </c>
      <c r="J271" s="10">
        <f t="shared" si="309"/>
        <v>0</v>
      </c>
      <c r="K271" s="9">
        <f t="shared" si="310"/>
        <v>0</v>
      </c>
      <c r="L271" s="46">
        <f t="shared" si="311"/>
        <v>0</v>
      </c>
      <c r="M271" s="81">
        <f t="shared" si="368"/>
        <v>0</v>
      </c>
      <c r="N271" s="81"/>
      <c r="O271" s="81"/>
      <c r="P271" s="81"/>
      <c r="Q271" s="9"/>
      <c r="R271" s="9"/>
      <c r="S271" s="40"/>
      <c r="T271" s="40"/>
      <c r="U271" s="40"/>
      <c r="V271" s="15"/>
      <c r="W271" s="46"/>
    </row>
    <row r="272" spans="1:23" x14ac:dyDescent="0.3">
      <c r="A272" s="1"/>
      <c r="B272" s="49">
        <v>235</v>
      </c>
      <c r="C272" s="13">
        <v>42239</v>
      </c>
      <c r="D272" s="43">
        <v>0.46106481481481482</v>
      </c>
      <c r="E272" s="43">
        <v>0.89077546296296306</v>
      </c>
      <c r="F272" s="39">
        <f t="shared" si="367"/>
        <v>0.42971064814814824</v>
      </c>
      <c r="G272" s="42">
        <v>10.5</v>
      </c>
      <c r="H272" s="14">
        <f t="shared" si="307"/>
        <v>1.5</v>
      </c>
      <c r="I272" s="14">
        <f t="shared" si="308"/>
        <v>9</v>
      </c>
      <c r="J272" s="10">
        <f t="shared" si="309"/>
        <v>1</v>
      </c>
      <c r="K272" s="9">
        <f t="shared" si="310"/>
        <v>1</v>
      </c>
      <c r="L272" s="46">
        <f t="shared" si="311"/>
        <v>0</v>
      </c>
      <c r="M272" s="81">
        <f t="shared" si="368"/>
        <v>149</v>
      </c>
      <c r="N272" s="81"/>
      <c r="O272" s="81"/>
      <c r="P272" s="81"/>
      <c r="Q272" s="9"/>
      <c r="R272" s="9"/>
      <c r="S272" s="40"/>
      <c r="T272" s="40"/>
      <c r="U272" s="40"/>
      <c r="V272" s="15"/>
      <c r="W272" s="46"/>
    </row>
    <row r="273" spans="1:23" x14ac:dyDescent="0.3">
      <c r="A273" s="1"/>
      <c r="B273" s="49">
        <v>236</v>
      </c>
      <c r="C273" s="13">
        <v>42240</v>
      </c>
      <c r="D273" s="43">
        <v>0.43606481481481479</v>
      </c>
      <c r="E273" s="43">
        <v>0.92146990740740742</v>
      </c>
      <c r="F273" s="39">
        <f t="shared" si="367"/>
        <v>0.48540509259259262</v>
      </c>
      <c r="G273" s="42">
        <v>11.5</v>
      </c>
      <c r="H273" s="14">
        <f t="shared" si="307"/>
        <v>1.5</v>
      </c>
      <c r="I273" s="14">
        <f t="shared" si="308"/>
        <v>10</v>
      </c>
      <c r="J273" s="10">
        <f t="shared" si="309"/>
        <v>2</v>
      </c>
      <c r="K273" s="9">
        <f t="shared" si="310"/>
        <v>2</v>
      </c>
      <c r="L273" s="46">
        <f t="shared" si="311"/>
        <v>0</v>
      </c>
      <c r="M273" s="81">
        <f t="shared" si="368"/>
        <v>299</v>
      </c>
      <c r="N273" s="81"/>
      <c r="O273" s="81"/>
      <c r="P273" s="81"/>
      <c r="Q273" s="9"/>
      <c r="R273" s="9"/>
      <c r="S273" s="40"/>
      <c r="T273" s="40"/>
      <c r="U273" s="40"/>
      <c r="V273" s="15"/>
      <c r="W273" s="46"/>
    </row>
    <row r="274" spans="1:23" x14ac:dyDescent="0.3">
      <c r="A274" s="1"/>
      <c r="B274" s="49">
        <v>237</v>
      </c>
      <c r="C274" s="13">
        <v>42241</v>
      </c>
      <c r="D274" s="135" t="s">
        <v>8</v>
      </c>
      <c r="E274" s="136"/>
      <c r="F274" s="39"/>
      <c r="G274" s="42"/>
      <c r="H274" s="14"/>
      <c r="I274" s="14"/>
      <c r="J274" s="10"/>
      <c r="K274" s="9"/>
      <c r="L274" s="46"/>
      <c r="M274" s="81">
        <f t="shared" si="368"/>
        <v>0</v>
      </c>
      <c r="N274" s="81"/>
      <c r="O274" s="81"/>
      <c r="P274" s="81"/>
      <c r="Q274" s="9"/>
      <c r="R274" s="9"/>
      <c r="S274" s="40"/>
      <c r="T274" s="40"/>
      <c r="U274" s="40"/>
      <c r="V274" s="15"/>
      <c r="W274" s="46"/>
    </row>
    <row r="275" spans="1:23" x14ac:dyDescent="0.3">
      <c r="A275" s="1"/>
      <c r="B275" s="49">
        <v>238</v>
      </c>
      <c r="C275" s="13">
        <v>42242</v>
      </c>
      <c r="D275" s="43">
        <v>0.60946759259259264</v>
      </c>
      <c r="E275" s="43">
        <v>0.92164351851851845</v>
      </c>
      <c r="F275" s="39">
        <f t="shared" si="367"/>
        <v>0.3121759259259258</v>
      </c>
      <c r="G275" s="42">
        <v>7.5</v>
      </c>
      <c r="H275" s="14">
        <f t="shared" si="307"/>
        <v>0.5</v>
      </c>
      <c r="I275" s="14">
        <f t="shared" si="308"/>
        <v>7</v>
      </c>
      <c r="J275" s="10">
        <f t="shared" si="309"/>
        <v>0</v>
      </c>
      <c r="K275" s="9">
        <f t="shared" si="310"/>
        <v>0</v>
      </c>
      <c r="L275" s="46">
        <f t="shared" si="311"/>
        <v>0</v>
      </c>
      <c r="M275" s="81">
        <f t="shared" si="368"/>
        <v>0</v>
      </c>
      <c r="N275" s="81"/>
      <c r="O275" s="81"/>
      <c r="P275" s="81"/>
      <c r="Q275" s="9"/>
      <c r="R275" s="9"/>
      <c r="S275" s="40"/>
      <c r="T275" s="40"/>
      <c r="U275" s="40"/>
      <c r="V275" s="15"/>
      <c r="W275" s="46"/>
    </row>
    <row r="276" spans="1:23" x14ac:dyDescent="0.3">
      <c r="A276" s="1"/>
      <c r="B276" s="49">
        <v>239</v>
      </c>
      <c r="C276" s="13">
        <v>42243</v>
      </c>
      <c r="D276" s="43">
        <v>0.51253472222222218</v>
      </c>
      <c r="E276" s="43">
        <v>0.89988425925925919</v>
      </c>
      <c r="F276" s="39">
        <f t="shared" si="367"/>
        <v>0.38734953703703701</v>
      </c>
      <c r="G276" s="42">
        <v>9.5</v>
      </c>
      <c r="H276" s="14">
        <f t="shared" si="307"/>
        <v>1.5</v>
      </c>
      <c r="I276" s="14">
        <f t="shared" si="308"/>
        <v>8</v>
      </c>
      <c r="J276" s="10">
        <f t="shared" si="309"/>
        <v>0</v>
      </c>
      <c r="K276" s="9">
        <f t="shared" si="310"/>
        <v>0</v>
      </c>
      <c r="L276" s="46">
        <f t="shared" si="311"/>
        <v>0</v>
      </c>
      <c r="M276" s="81">
        <f t="shared" si="368"/>
        <v>0</v>
      </c>
      <c r="N276" s="81"/>
      <c r="O276" s="81"/>
      <c r="P276" s="81"/>
      <c r="Q276" s="9"/>
      <c r="R276" s="9"/>
      <c r="S276" s="40"/>
      <c r="T276" s="40"/>
      <c r="U276" s="40"/>
      <c r="V276" s="15"/>
      <c r="W276" s="46"/>
    </row>
    <row r="277" spans="1:23" x14ac:dyDescent="0.3">
      <c r="A277" s="1"/>
      <c r="B277" s="49">
        <v>240</v>
      </c>
      <c r="C277" s="13">
        <v>42244</v>
      </c>
      <c r="D277" s="43">
        <v>0.54883101851851845</v>
      </c>
      <c r="E277" s="43">
        <v>0.91576388888888882</v>
      </c>
      <c r="F277" s="39">
        <f t="shared" si="367"/>
        <v>0.36693287037037037</v>
      </c>
      <c r="G277" s="42">
        <v>9</v>
      </c>
      <c r="H277" s="14">
        <f t="shared" si="307"/>
        <v>1.5</v>
      </c>
      <c r="I277" s="14">
        <f t="shared" si="308"/>
        <v>7.5</v>
      </c>
      <c r="J277" s="10">
        <f t="shared" si="309"/>
        <v>0</v>
      </c>
      <c r="K277" s="9">
        <f t="shared" si="310"/>
        <v>0</v>
      </c>
      <c r="L277" s="46">
        <f t="shared" si="311"/>
        <v>0</v>
      </c>
      <c r="M277" s="81">
        <f t="shared" si="368"/>
        <v>0</v>
      </c>
      <c r="N277" s="81"/>
      <c r="O277" s="81"/>
      <c r="P277" s="81"/>
      <c r="Q277" s="9"/>
      <c r="R277" s="9"/>
      <c r="S277" s="40"/>
      <c r="T277" s="40"/>
      <c r="U277" s="40"/>
      <c r="V277" s="15"/>
      <c r="W277" s="46"/>
    </row>
    <row r="278" spans="1:23" x14ac:dyDescent="0.3">
      <c r="A278" s="1"/>
      <c r="B278" s="49">
        <v>241</v>
      </c>
      <c r="C278" s="13">
        <v>42245</v>
      </c>
      <c r="D278" s="43">
        <v>0.50413194444444442</v>
      </c>
      <c r="E278" s="43">
        <v>0.87966435185185177</v>
      </c>
      <c r="F278" s="39">
        <f t="shared" si="367"/>
        <v>0.37553240740740734</v>
      </c>
      <c r="G278" s="42">
        <v>9</v>
      </c>
      <c r="H278" s="14">
        <f t="shared" si="307"/>
        <v>1.5</v>
      </c>
      <c r="I278" s="14">
        <f t="shared" ref="I278:I280" si="417">IF((G278="？"),"?",(G278-H278))</f>
        <v>7.5</v>
      </c>
      <c r="J278" s="10">
        <f t="shared" ref="J278:J280" si="418">IF(I278-8&lt;0,0,(I278-8))</f>
        <v>0</v>
      </c>
      <c r="K278" s="9">
        <f t="shared" ref="K278:K280" si="419">IF(2&lt;J278,2,J278)</f>
        <v>0</v>
      </c>
      <c r="L278" s="46">
        <f t="shared" ref="L278:L280" si="420">J278-K278</f>
        <v>0</v>
      </c>
      <c r="M278" s="81">
        <f t="shared" si="368"/>
        <v>0</v>
      </c>
      <c r="N278" s="81"/>
      <c r="O278" s="81"/>
      <c r="P278" s="81"/>
      <c r="Q278" s="9"/>
      <c r="R278" s="9"/>
      <c r="S278" s="40"/>
      <c r="T278" s="40"/>
      <c r="U278" s="40"/>
      <c r="V278" s="15"/>
      <c r="W278" s="46"/>
    </row>
    <row r="279" spans="1:23" x14ac:dyDescent="0.3">
      <c r="A279" s="1"/>
      <c r="B279" s="49">
        <v>242</v>
      </c>
      <c r="C279" s="13">
        <v>42246</v>
      </c>
      <c r="D279" s="51" t="s">
        <v>17</v>
      </c>
      <c r="E279" s="51" t="s">
        <v>17</v>
      </c>
      <c r="F279" s="39"/>
      <c r="G279" s="42">
        <v>11.5</v>
      </c>
      <c r="H279" s="14">
        <f t="shared" si="307"/>
        <v>1.5</v>
      </c>
      <c r="I279" s="14">
        <f t="shared" si="417"/>
        <v>10</v>
      </c>
      <c r="J279" s="10">
        <f t="shared" si="418"/>
        <v>2</v>
      </c>
      <c r="K279" s="9">
        <f t="shared" si="419"/>
        <v>2</v>
      </c>
      <c r="L279" s="46">
        <f t="shared" si="420"/>
        <v>0</v>
      </c>
      <c r="M279" s="81">
        <f t="shared" si="368"/>
        <v>299</v>
      </c>
      <c r="N279" s="81">
        <v>0.5</v>
      </c>
      <c r="O279" s="81">
        <v>0</v>
      </c>
      <c r="P279" s="9">
        <f>ROUND(N279*1/3*112+O279*2/3*112,0)</f>
        <v>19</v>
      </c>
      <c r="Q279" s="9"/>
      <c r="R279" s="9"/>
      <c r="S279" s="40"/>
      <c r="T279" s="40"/>
      <c r="U279" s="40"/>
      <c r="V279" s="15"/>
      <c r="W279" s="46"/>
    </row>
    <row r="280" spans="1:23" x14ac:dyDescent="0.3">
      <c r="A280" s="1"/>
      <c r="B280" s="49">
        <v>243</v>
      </c>
      <c r="C280" s="13">
        <v>42247</v>
      </c>
      <c r="D280" s="51" t="s">
        <v>17</v>
      </c>
      <c r="E280" s="51" t="s">
        <v>17</v>
      </c>
      <c r="F280" s="39"/>
      <c r="G280" s="42">
        <v>11.5</v>
      </c>
      <c r="H280" s="14">
        <f t="shared" si="307"/>
        <v>1.5</v>
      </c>
      <c r="I280" s="14">
        <f t="shared" si="417"/>
        <v>10</v>
      </c>
      <c r="J280" s="10">
        <f t="shared" si="418"/>
        <v>2</v>
      </c>
      <c r="K280" s="9">
        <f t="shared" si="419"/>
        <v>2</v>
      </c>
      <c r="L280" s="46">
        <f t="shared" si="420"/>
        <v>0</v>
      </c>
      <c r="M280" s="81">
        <f t="shared" si="368"/>
        <v>299</v>
      </c>
      <c r="N280" s="81">
        <v>2</v>
      </c>
      <c r="O280" s="81">
        <v>6</v>
      </c>
      <c r="P280" s="9">
        <f t="shared" ref="P280:P285" si="421">ROUND(N280*1/3*112+O280*2/3*112,0)</f>
        <v>523</v>
      </c>
      <c r="Q280" s="9"/>
      <c r="R280" s="9"/>
      <c r="S280" s="40"/>
      <c r="T280" s="40"/>
      <c r="U280" s="40"/>
      <c r="V280" s="15"/>
      <c r="W280" s="46"/>
    </row>
    <row r="281" spans="1:23" x14ac:dyDescent="0.3">
      <c r="A281" s="8" t="s">
        <v>62</v>
      </c>
      <c r="B281" s="49">
        <v>244</v>
      </c>
      <c r="C281" s="13">
        <v>42248</v>
      </c>
      <c r="D281" s="135" t="s">
        <v>8</v>
      </c>
      <c r="E281" s="136"/>
      <c r="F281" s="52"/>
      <c r="G281" s="46"/>
      <c r="H281" s="14"/>
      <c r="I281" s="14"/>
      <c r="J281" s="10"/>
      <c r="K281" s="9"/>
      <c r="L281" s="46"/>
      <c r="M281" s="81">
        <f t="shared" si="368"/>
        <v>0</v>
      </c>
      <c r="N281" s="81"/>
      <c r="O281" s="81"/>
      <c r="P281" s="9">
        <f t="shared" si="421"/>
        <v>0</v>
      </c>
      <c r="Q281" s="9"/>
      <c r="R281" s="9"/>
      <c r="S281" s="40"/>
      <c r="T281" s="40"/>
      <c r="U281" s="40"/>
      <c r="V281" s="15"/>
      <c r="W281" s="46"/>
    </row>
    <row r="282" spans="1:23" x14ac:dyDescent="0.3">
      <c r="A282" s="1" t="s">
        <v>78</v>
      </c>
      <c r="B282" s="49">
        <v>245</v>
      </c>
      <c r="C282" s="13">
        <v>42249</v>
      </c>
      <c r="D282" s="135" t="s">
        <v>8</v>
      </c>
      <c r="E282" s="136"/>
      <c r="F282" s="52"/>
      <c r="G282" s="46"/>
      <c r="H282" s="14"/>
      <c r="I282" s="14"/>
      <c r="J282" s="10"/>
      <c r="K282" s="9"/>
      <c r="L282" s="46"/>
      <c r="M282" s="81">
        <f t="shared" ref="M282:M345" si="422">IF(K282="?",0,ROUND(112*4/3*K282+112*5/3*L282,0))</f>
        <v>0</v>
      </c>
      <c r="N282" s="81"/>
      <c r="O282" s="81"/>
      <c r="P282" s="9">
        <f t="shared" si="421"/>
        <v>0</v>
      </c>
      <c r="Q282" s="9"/>
      <c r="R282" s="9"/>
      <c r="S282" s="40"/>
      <c r="T282" s="40"/>
      <c r="U282" s="40"/>
      <c r="V282" s="15"/>
      <c r="W282" s="46"/>
    </row>
    <row r="283" spans="1:23" x14ac:dyDescent="0.3">
      <c r="A283" s="1"/>
      <c r="B283" s="49"/>
      <c r="C283" s="18" t="s">
        <v>39</v>
      </c>
      <c r="D283" s="85"/>
      <c r="E283" s="86"/>
      <c r="F283" s="78"/>
      <c r="G283" s="45">
        <f>SUM(G269:G282)</f>
        <v>108</v>
      </c>
      <c r="H283" s="45">
        <f t="shared" ref="H283" si="423">SUM(H269:H282)</f>
        <v>15.5</v>
      </c>
      <c r="I283" s="45">
        <f t="shared" ref="I283" si="424">SUM(I269:I282)</f>
        <v>92.5</v>
      </c>
      <c r="J283" s="45">
        <f t="shared" ref="J283" si="425">SUM(J269:J282)</f>
        <v>7.5</v>
      </c>
      <c r="K283" s="45">
        <f t="shared" ref="K283" si="426">SUM(K269:K282)</f>
        <v>7.5</v>
      </c>
      <c r="L283" s="45">
        <f t="shared" ref="L283" si="427">SUM(L269:L282)</f>
        <v>0</v>
      </c>
      <c r="M283" s="45">
        <f t="shared" ref="M283" si="428">SUM(M269:M282)</f>
        <v>1121</v>
      </c>
      <c r="N283" s="88">
        <f t="shared" ref="N283:O283" si="429">SUM(N269:N282)</f>
        <v>2.5</v>
      </c>
      <c r="O283" s="88">
        <f t="shared" si="429"/>
        <v>6</v>
      </c>
      <c r="P283" s="88">
        <f t="shared" si="421"/>
        <v>541</v>
      </c>
      <c r="Q283" s="45">
        <f t="shared" ref="Q283" si="430">SUM(Q269:Q282)</f>
        <v>0</v>
      </c>
      <c r="R283" s="45">
        <f t="shared" ref="R283" si="431">SUM(R269:R282)</f>
        <v>0</v>
      </c>
      <c r="S283" s="45">
        <f t="shared" ref="S283" si="432">SUM(S269:S282)</f>
        <v>0</v>
      </c>
      <c r="T283" s="45">
        <f t="shared" ref="T283" si="433">SUM(T269:T282)</f>
        <v>0</v>
      </c>
      <c r="U283" s="45">
        <f t="shared" ref="U283" si="434">SUM(U269:U282)</f>
        <v>0</v>
      </c>
      <c r="V283" s="45">
        <f t="shared" ref="V283" si="435">SUM(V269:V282)</f>
        <v>0</v>
      </c>
      <c r="W283" s="45"/>
    </row>
    <row r="284" spans="1:23" x14ac:dyDescent="0.3">
      <c r="A284" s="1"/>
      <c r="B284" s="84"/>
      <c r="C284" s="18" t="s">
        <v>112</v>
      </c>
      <c r="D284" s="85"/>
      <c r="E284" s="86"/>
      <c r="F284" s="78"/>
      <c r="G284" s="45">
        <f>G283</f>
        <v>108</v>
      </c>
      <c r="H284" s="45">
        <f t="shared" ref="H284" si="436">H283</f>
        <v>15.5</v>
      </c>
      <c r="I284" s="45">
        <f t="shared" ref="I284" si="437">I283</f>
        <v>92.5</v>
      </c>
      <c r="J284" s="45">
        <f t="shared" ref="J284" si="438">J283</f>
        <v>7.5</v>
      </c>
      <c r="K284" s="45">
        <f t="shared" ref="K284" si="439">K283</f>
        <v>7.5</v>
      </c>
      <c r="L284" s="45">
        <f t="shared" ref="L284" si="440">L283</f>
        <v>0</v>
      </c>
      <c r="M284" s="45">
        <f t="shared" ref="M284" si="441">M283</f>
        <v>1121</v>
      </c>
      <c r="N284" s="88">
        <f>N283</f>
        <v>2.5</v>
      </c>
      <c r="O284" s="88">
        <f t="shared" ref="O284" si="442">O283</f>
        <v>6</v>
      </c>
      <c r="P284" s="88">
        <f t="shared" si="421"/>
        <v>541</v>
      </c>
      <c r="Q284" s="45">
        <f t="shared" ref="Q284" si="443">Q283</f>
        <v>0</v>
      </c>
      <c r="R284" s="45">
        <f t="shared" ref="R284" si="444">R283</f>
        <v>0</v>
      </c>
      <c r="S284" s="45">
        <f t="shared" ref="S284" si="445">S283</f>
        <v>0</v>
      </c>
      <c r="T284" s="45">
        <f t="shared" ref="T284" si="446">T283</f>
        <v>0</v>
      </c>
      <c r="U284" s="45">
        <f t="shared" ref="U284" si="447">U283</f>
        <v>0</v>
      </c>
      <c r="V284" s="45">
        <f t="shared" ref="V284" si="448">V283</f>
        <v>0</v>
      </c>
      <c r="W284" s="45"/>
    </row>
    <row r="285" spans="1:23" x14ac:dyDescent="0.3">
      <c r="A285" s="33" t="s">
        <v>79</v>
      </c>
      <c r="B285" s="49">
        <v>246</v>
      </c>
      <c r="C285" s="13">
        <v>42250</v>
      </c>
      <c r="D285" s="43">
        <v>0.50509259259259254</v>
      </c>
      <c r="E285" s="43">
        <v>0.81261574074074072</v>
      </c>
      <c r="F285" s="39">
        <f t="shared" ref="F285:F296" si="449">IF(OR(E285="無打卡資料",E285="必休",E285="休",D285="無打卡資料",D285="必休",D285="休"),"?",(E285-D285))</f>
        <v>0.30752314814814818</v>
      </c>
      <c r="G285" s="46">
        <v>7.5</v>
      </c>
      <c r="H285" s="14">
        <f t="shared" ref="H285:H354" si="450">IF(G285&gt;=9,1.5,0.5)</f>
        <v>0.5</v>
      </c>
      <c r="I285" s="14">
        <f t="shared" ref="I285:I346" si="451">IF((G285="？"),"?",(G285-H285))</f>
        <v>7</v>
      </c>
      <c r="J285" s="10">
        <f t="shared" ref="J285:J346" si="452">IF(I285-8&lt;0,0,(I285-8))</f>
        <v>0</v>
      </c>
      <c r="K285" s="9">
        <f t="shared" ref="K285:K346" si="453">IF(2&lt;J285,2,J285)</f>
        <v>0</v>
      </c>
      <c r="L285" s="46">
        <f t="shared" ref="L285:L346" si="454">J285-K285</f>
        <v>0</v>
      </c>
      <c r="M285" s="81">
        <f t="shared" si="422"/>
        <v>0</v>
      </c>
      <c r="N285" s="81"/>
      <c r="O285" s="81"/>
      <c r="P285" s="9">
        <f t="shared" si="421"/>
        <v>0</v>
      </c>
      <c r="Q285" s="9"/>
      <c r="R285" s="9"/>
      <c r="S285" s="40"/>
      <c r="T285" s="40"/>
      <c r="U285" s="40"/>
      <c r="V285" s="15"/>
      <c r="W285" s="46"/>
    </row>
    <row r="286" spans="1:23" x14ac:dyDescent="0.3">
      <c r="A286" s="1" t="s">
        <v>44</v>
      </c>
      <c r="B286" s="49">
        <v>247</v>
      </c>
      <c r="C286" s="13">
        <v>42251</v>
      </c>
      <c r="D286" s="43">
        <v>0.43824074074074071</v>
      </c>
      <c r="E286" s="43">
        <v>0.77513888888888882</v>
      </c>
      <c r="F286" s="39">
        <f t="shared" si="449"/>
        <v>0.33689814814814811</v>
      </c>
      <c r="G286" s="46">
        <v>8</v>
      </c>
      <c r="H286" s="14">
        <f t="shared" si="450"/>
        <v>0.5</v>
      </c>
      <c r="I286" s="14">
        <f t="shared" si="451"/>
        <v>7.5</v>
      </c>
      <c r="J286" s="10">
        <f t="shared" si="452"/>
        <v>0</v>
      </c>
      <c r="K286" s="9">
        <f t="shared" si="453"/>
        <v>0</v>
      </c>
      <c r="L286" s="46">
        <f t="shared" si="454"/>
        <v>0</v>
      </c>
      <c r="M286" s="81">
        <f t="shared" si="422"/>
        <v>0</v>
      </c>
      <c r="N286" s="81"/>
      <c r="O286" s="81"/>
      <c r="P286" s="81"/>
      <c r="Q286" s="9"/>
      <c r="R286" s="9"/>
      <c r="S286" s="40"/>
      <c r="T286" s="40"/>
      <c r="U286" s="40"/>
      <c r="V286" s="15"/>
      <c r="W286" s="46"/>
    </row>
    <row r="287" spans="1:23" x14ac:dyDescent="0.3">
      <c r="A287" s="33"/>
      <c r="B287" s="49">
        <v>248</v>
      </c>
      <c r="C287" s="13">
        <v>42252</v>
      </c>
      <c r="D287" s="43">
        <v>0.51342592592592595</v>
      </c>
      <c r="E287" s="43">
        <v>0.92142361111111104</v>
      </c>
      <c r="F287" s="39">
        <f t="shared" si="449"/>
        <v>0.40799768518518509</v>
      </c>
      <c r="G287" s="46">
        <v>10</v>
      </c>
      <c r="H287" s="14">
        <f t="shared" si="450"/>
        <v>1.5</v>
      </c>
      <c r="I287" s="14">
        <f t="shared" si="451"/>
        <v>8.5</v>
      </c>
      <c r="J287" s="10">
        <f t="shared" si="452"/>
        <v>0.5</v>
      </c>
      <c r="K287" s="9">
        <f t="shared" si="453"/>
        <v>0.5</v>
      </c>
      <c r="L287" s="46">
        <f t="shared" si="454"/>
        <v>0</v>
      </c>
      <c r="M287" s="81">
        <f t="shared" si="422"/>
        <v>75</v>
      </c>
      <c r="N287" s="81"/>
      <c r="O287" s="81"/>
      <c r="P287" s="81"/>
      <c r="Q287" s="9"/>
      <c r="R287" s="9"/>
      <c r="S287" s="40"/>
      <c r="T287" s="40"/>
      <c r="U287" s="40"/>
      <c r="V287" s="15"/>
      <c r="W287" s="46"/>
    </row>
    <row r="288" spans="1:23" x14ac:dyDescent="0.3">
      <c r="A288" s="33"/>
      <c r="B288" s="49">
        <v>249</v>
      </c>
      <c r="C288" s="13">
        <v>42253</v>
      </c>
      <c r="D288" s="43">
        <v>0.43222222222222223</v>
      </c>
      <c r="E288" s="43">
        <v>0.82870370370370372</v>
      </c>
      <c r="F288" s="39">
        <f t="shared" si="449"/>
        <v>0.39648148148148149</v>
      </c>
      <c r="G288" s="46">
        <v>9.5</v>
      </c>
      <c r="H288" s="14">
        <f t="shared" si="450"/>
        <v>1.5</v>
      </c>
      <c r="I288" s="14">
        <f t="shared" si="451"/>
        <v>8</v>
      </c>
      <c r="J288" s="10">
        <f t="shared" si="452"/>
        <v>0</v>
      </c>
      <c r="K288" s="9">
        <f t="shared" si="453"/>
        <v>0</v>
      </c>
      <c r="L288" s="46">
        <f t="shared" si="454"/>
        <v>0</v>
      </c>
      <c r="M288" s="81">
        <f t="shared" si="422"/>
        <v>0</v>
      </c>
      <c r="N288" s="81"/>
      <c r="O288" s="81"/>
      <c r="P288" s="81"/>
      <c r="Q288" s="9"/>
      <c r="R288" s="9"/>
      <c r="S288" s="40"/>
      <c r="T288" s="40"/>
      <c r="U288" s="40"/>
      <c r="V288" s="15"/>
      <c r="W288" s="46"/>
    </row>
    <row r="289" spans="1:23" x14ac:dyDescent="0.3">
      <c r="A289" s="1"/>
      <c r="B289" s="49">
        <v>250</v>
      </c>
      <c r="C289" s="13">
        <v>42254</v>
      </c>
      <c r="D289" s="43">
        <v>0.43623842592592593</v>
      </c>
      <c r="E289" s="43">
        <v>0.92047453703703708</v>
      </c>
      <c r="F289" s="39">
        <f t="shared" si="449"/>
        <v>0.48423611111111114</v>
      </c>
      <c r="G289" s="46">
        <v>11.5</v>
      </c>
      <c r="H289" s="14">
        <f t="shared" si="450"/>
        <v>1.5</v>
      </c>
      <c r="I289" s="14">
        <f t="shared" si="451"/>
        <v>10</v>
      </c>
      <c r="J289" s="10">
        <f t="shared" si="452"/>
        <v>2</v>
      </c>
      <c r="K289" s="9">
        <f t="shared" si="453"/>
        <v>2</v>
      </c>
      <c r="L289" s="46">
        <f t="shared" si="454"/>
        <v>0</v>
      </c>
      <c r="M289" s="81">
        <f t="shared" si="422"/>
        <v>299</v>
      </c>
      <c r="N289" s="81"/>
      <c r="O289" s="81"/>
      <c r="P289" s="81"/>
      <c r="Q289" s="9"/>
      <c r="R289" s="9"/>
      <c r="S289" s="40"/>
      <c r="T289" s="40"/>
      <c r="U289" s="40"/>
      <c r="V289" s="15"/>
      <c r="W289" s="46"/>
    </row>
    <row r="290" spans="1:23" x14ac:dyDescent="0.3">
      <c r="A290" s="1"/>
      <c r="B290" s="49">
        <v>251</v>
      </c>
      <c r="C290" s="13">
        <v>42255</v>
      </c>
      <c r="D290" s="43">
        <v>0.59899305555555549</v>
      </c>
      <c r="E290" s="43">
        <v>0.91650462962962964</v>
      </c>
      <c r="F290" s="39">
        <f t="shared" si="449"/>
        <v>0.31751157407407415</v>
      </c>
      <c r="G290" s="46">
        <v>7.5</v>
      </c>
      <c r="H290" s="14">
        <f t="shared" si="450"/>
        <v>0.5</v>
      </c>
      <c r="I290" s="14">
        <f t="shared" si="451"/>
        <v>7</v>
      </c>
      <c r="J290" s="10">
        <f t="shared" si="452"/>
        <v>0</v>
      </c>
      <c r="K290" s="9">
        <f t="shared" si="453"/>
        <v>0</v>
      </c>
      <c r="L290" s="46">
        <f t="shared" si="454"/>
        <v>0</v>
      </c>
      <c r="M290" s="81">
        <f t="shared" si="422"/>
        <v>0</v>
      </c>
      <c r="N290" s="81"/>
      <c r="O290" s="81"/>
      <c r="P290" s="81"/>
      <c r="Q290" s="9"/>
      <c r="R290" s="9"/>
      <c r="S290" s="40"/>
      <c r="T290" s="40"/>
      <c r="U290" s="40"/>
      <c r="V290" s="15"/>
      <c r="W290" s="46"/>
    </row>
    <row r="291" spans="1:23" x14ac:dyDescent="0.3">
      <c r="A291" s="1"/>
      <c r="B291" s="49">
        <v>252</v>
      </c>
      <c r="C291" s="13">
        <v>42256</v>
      </c>
      <c r="D291" s="43">
        <v>0.49940972222222224</v>
      </c>
      <c r="E291" s="43">
        <v>0.91530092592592593</v>
      </c>
      <c r="F291" s="39">
        <f t="shared" si="449"/>
        <v>0.41589120370370369</v>
      </c>
      <c r="G291" s="46">
        <v>10</v>
      </c>
      <c r="H291" s="14">
        <f t="shared" si="450"/>
        <v>1.5</v>
      </c>
      <c r="I291" s="14">
        <f t="shared" si="451"/>
        <v>8.5</v>
      </c>
      <c r="J291" s="10">
        <f t="shared" si="452"/>
        <v>0.5</v>
      </c>
      <c r="K291" s="9">
        <f t="shared" si="453"/>
        <v>0.5</v>
      </c>
      <c r="L291" s="46">
        <f t="shared" si="454"/>
        <v>0</v>
      </c>
      <c r="M291" s="81">
        <f t="shared" si="422"/>
        <v>75</v>
      </c>
      <c r="N291" s="81"/>
      <c r="O291" s="81"/>
      <c r="P291" s="81"/>
      <c r="Q291" s="9"/>
      <c r="R291" s="9"/>
      <c r="S291" s="40"/>
      <c r="T291" s="40"/>
      <c r="U291" s="40"/>
      <c r="V291" s="15"/>
      <c r="W291" s="46"/>
    </row>
    <row r="292" spans="1:23" x14ac:dyDescent="0.3">
      <c r="A292" s="1"/>
      <c r="B292" s="49">
        <v>253</v>
      </c>
      <c r="C292" s="13">
        <v>42257</v>
      </c>
      <c r="D292" s="51" t="s">
        <v>17</v>
      </c>
      <c r="E292" s="43">
        <v>0.91516203703703702</v>
      </c>
      <c r="F292" s="39"/>
      <c r="G292" s="42">
        <v>10</v>
      </c>
      <c r="H292" s="14">
        <f t="shared" si="450"/>
        <v>1.5</v>
      </c>
      <c r="I292" s="14">
        <f t="shared" si="451"/>
        <v>8.5</v>
      </c>
      <c r="J292" s="10">
        <f t="shared" si="452"/>
        <v>0.5</v>
      </c>
      <c r="K292" s="9">
        <f t="shared" si="453"/>
        <v>0.5</v>
      </c>
      <c r="L292" s="46">
        <f t="shared" si="454"/>
        <v>0</v>
      </c>
      <c r="M292" s="81">
        <f t="shared" si="422"/>
        <v>75</v>
      </c>
      <c r="N292" s="81"/>
      <c r="O292" s="81"/>
      <c r="P292" s="81"/>
      <c r="Q292" s="9"/>
      <c r="R292" s="9"/>
      <c r="S292" s="40"/>
      <c r="T292" s="40"/>
      <c r="U292" s="40"/>
      <c r="V292" s="15"/>
      <c r="W292" s="46"/>
    </row>
    <row r="293" spans="1:23" x14ac:dyDescent="0.3">
      <c r="A293" s="1"/>
      <c r="B293" s="49">
        <v>254</v>
      </c>
      <c r="C293" s="13">
        <v>42258</v>
      </c>
      <c r="D293" s="43">
        <v>0.50646990740740738</v>
      </c>
      <c r="E293" s="43">
        <v>0.91925925925925922</v>
      </c>
      <c r="F293" s="39">
        <f t="shared" si="449"/>
        <v>0.41278935185185184</v>
      </c>
      <c r="G293" s="46">
        <v>11</v>
      </c>
      <c r="H293" s="14">
        <f t="shared" si="450"/>
        <v>1.5</v>
      </c>
      <c r="I293" s="14">
        <f t="shared" si="451"/>
        <v>9.5</v>
      </c>
      <c r="J293" s="10">
        <f t="shared" si="452"/>
        <v>1.5</v>
      </c>
      <c r="K293" s="9">
        <f t="shared" si="453"/>
        <v>1.5</v>
      </c>
      <c r="L293" s="46">
        <f t="shared" si="454"/>
        <v>0</v>
      </c>
      <c r="M293" s="81">
        <f t="shared" si="422"/>
        <v>224</v>
      </c>
      <c r="N293" s="81"/>
      <c r="O293" s="81"/>
      <c r="P293" s="81"/>
      <c r="Q293" s="9"/>
      <c r="R293" s="9"/>
      <c r="S293" s="40"/>
      <c r="T293" s="40"/>
      <c r="U293" s="40"/>
      <c r="V293" s="15"/>
      <c r="W293" s="46"/>
    </row>
    <row r="294" spans="1:23" x14ac:dyDescent="0.3">
      <c r="A294" s="1"/>
      <c r="B294" s="49">
        <v>255</v>
      </c>
      <c r="C294" s="13">
        <v>42259</v>
      </c>
      <c r="D294" s="43">
        <v>0.50626157407407402</v>
      </c>
      <c r="E294" s="43">
        <v>0.93571759259259257</v>
      </c>
      <c r="F294" s="39">
        <f t="shared" si="449"/>
        <v>0.42945601851851856</v>
      </c>
      <c r="G294" s="46">
        <v>10.5</v>
      </c>
      <c r="H294" s="14">
        <f t="shared" si="450"/>
        <v>1.5</v>
      </c>
      <c r="I294" s="14">
        <f t="shared" si="451"/>
        <v>9</v>
      </c>
      <c r="J294" s="10">
        <f t="shared" si="452"/>
        <v>1</v>
      </c>
      <c r="K294" s="9">
        <f t="shared" si="453"/>
        <v>1</v>
      </c>
      <c r="L294" s="46">
        <f t="shared" si="454"/>
        <v>0</v>
      </c>
      <c r="M294" s="81">
        <f t="shared" si="422"/>
        <v>149</v>
      </c>
      <c r="N294" s="81"/>
      <c r="O294" s="81"/>
      <c r="P294" s="81"/>
      <c r="Q294" s="9"/>
      <c r="R294" s="9"/>
      <c r="S294" s="40"/>
      <c r="T294" s="40"/>
      <c r="U294" s="40"/>
      <c r="V294" s="15"/>
      <c r="W294" s="46"/>
    </row>
    <row r="295" spans="1:23" x14ac:dyDescent="0.3">
      <c r="A295" s="1"/>
      <c r="B295" s="49">
        <v>256</v>
      </c>
      <c r="C295" s="13">
        <v>42260</v>
      </c>
      <c r="D295" s="43">
        <v>0.51018518518518519</v>
      </c>
      <c r="E295" s="43">
        <v>0.93701388888888892</v>
      </c>
      <c r="F295" s="39">
        <f t="shared" si="449"/>
        <v>0.42682870370370374</v>
      </c>
      <c r="G295" s="46">
        <v>10</v>
      </c>
      <c r="H295" s="14">
        <f t="shared" si="450"/>
        <v>1.5</v>
      </c>
      <c r="I295" s="14">
        <f t="shared" si="451"/>
        <v>8.5</v>
      </c>
      <c r="J295" s="10">
        <f t="shared" si="452"/>
        <v>0.5</v>
      </c>
      <c r="K295" s="9">
        <f t="shared" si="453"/>
        <v>0.5</v>
      </c>
      <c r="L295" s="46">
        <f t="shared" si="454"/>
        <v>0</v>
      </c>
      <c r="M295" s="81">
        <f t="shared" si="422"/>
        <v>75</v>
      </c>
      <c r="N295" s="81">
        <v>2</v>
      </c>
      <c r="O295" s="81">
        <v>5.5</v>
      </c>
      <c r="P295" s="9">
        <f>ROUND(N295*1/3*112+O295*2/3*112,0)</f>
        <v>485</v>
      </c>
      <c r="Q295" s="9"/>
      <c r="R295" s="9"/>
      <c r="S295" s="40"/>
      <c r="T295" s="40"/>
      <c r="U295" s="40"/>
      <c r="V295" s="15"/>
      <c r="W295" s="46"/>
    </row>
    <row r="296" spans="1:23" x14ac:dyDescent="0.3">
      <c r="A296" s="1"/>
      <c r="B296" s="49">
        <v>257</v>
      </c>
      <c r="C296" s="13">
        <v>42261</v>
      </c>
      <c r="D296" s="43">
        <v>0.43273148148148149</v>
      </c>
      <c r="E296" s="43">
        <v>0.71030092592592586</v>
      </c>
      <c r="F296" s="39">
        <f t="shared" si="449"/>
        <v>0.27756944444444437</v>
      </c>
      <c r="G296" s="46">
        <v>6.5</v>
      </c>
      <c r="H296" s="14">
        <f t="shared" si="450"/>
        <v>0.5</v>
      </c>
      <c r="I296" s="14">
        <f t="shared" si="451"/>
        <v>6</v>
      </c>
      <c r="J296" s="10">
        <f t="shared" si="452"/>
        <v>0</v>
      </c>
      <c r="K296" s="9">
        <f t="shared" si="453"/>
        <v>0</v>
      </c>
      <c r="L296" s="46">
        <f t="shared" si="454"/>
        <v>0</v>
      </c>
      <c r="M296" s="81">
        <f t="shared" si="422"/>
        <v>0</v>
      </c>
      <c r="N296" s="81">
        <v>2</v>
      </c>
      <c r="O296" s="81">
        <v>4</v>
      </c>
      <c r="P296" s="9">
        <f t="shared" ref="P296:P300" si="455">ROUND(N296*1/3*112+O296*2/3*112,0)</f>
        <v>373</v>
      </c>
      <c r="Q296" s="9"/>
      <c r="R296" s="9"/>
      <c r="S296" s="40"/>
      <c r="T296" s="40"/>
      <c r="U296" s="40"/>
      <c r="V296" s="15"/>
      <c r="W296" s="46"/>
    </row>
    <row r="297" spans="1:23" x14ac:dyDescent="0.3">
      <c r="A297" s="1"/>
      <c r="B297" s="49">
        <v>258</v>
      </c>
      <c r="C297" s="13">
        <v>42262</v>
      </c>
      <c r="D297" s="135" t="s">
        <v>8</v>
      </c>
      <c r="E297" s="136"/>
      <c r="F297" s="52"/>
      <c r="G297" s="42"/>
      <c r="H297" s="14"/>
      <c r="I297" s="14"/>
      <c r="J297" s="10"/>
      <c r="K297" s="9"/>
      <c r="L297" s="46"/>
      <c r="M297" s="81">
        <f t="shared" si="422"/>
        <v>0</v>
      </c>
      <c r="N297" s="81"/>
      <c r="O297" s="81"/>
      <c r="P297" s="9">
        <f t="shared" si="455"/>
        <v>0</v>
      </c>
      <c r="Q297" s="9"/>
      <c r="R297" s="9"/>
      <c r="S297" s="40"/>
      <c r="T297" s="40"/>
      <c r="U297" s="40"/>
      <c r="V297" s="15"/>
      <c r="W297" s="46"/>
    </row>
    <row r="298" spans="1:23" x14ac:dyDescent="0.3">
      <c r="A298" s="1"/>
      <c r="B298" s="49">
        <v>259</v>
      </c>
      <c r="C298" s="13">
        <v>42263</v>
      </c>
      <c r="D298" s="52">
        <v>0.43682870370370369</v>
      </c>
      <c r="E298" s="52">
        <v>0.73019675925925931</v>
      </c>
      <c r="F298" s="39">
        <f t="shared" ref="F298:F305" si="456">IF(OR(E298="無打卡資料",E298="必休",E298="休",D298="無打卡資料",D298="必休",D298="休"),"?",(E298-D298))</f>
        <v>0.29336805555555562</v>
      </c>
      <c r="G298" s="46">
        <v>7</v>
      </c>
      <c r="H298" s="14">
        <f t="shared" si="450"/>
        <v>0.5</v>
      </c>
      <c r="I298" s="14">
        <f t="shared" si="451"/>
        <v>6.5</v>
      </c>
      <c r="J298" s="10">
        <f t="shared" si="452"/>
        <v>0</v>
      </c>
      <c r="K298" s="9">
        <f t="shared" si="453"/>
        <v>0</v>
      </c>
      <c r="L298" s="46">
        <f t="shared" si="454"/>
        <v>0</v>
      </c>
      <c r="M298" s="81">
        <f t="shared" si="422"/>
        <v>0</v>
      </c>
      <c r="N298" s="81">
        <v>2</v>
      </c>
      <c r="O298" s="81">
        <v>4.5</v>
      </c>
      <c r="P298" s="9">
        <f t="shared" si="455"/>
        <v>411</v>
      </c>
      <c r="Q298" s="9"/>
      <c r="R298" s="9"/>
      <c r="S298" s="40"/>
      <c r="T298" s="40"/>
      <c r="U298" s="40"/>
      <c r="V298" s="15"/>
      <c r="W298" s="46"/>
    </row>
    <row r="299" spans="1:23" x14ac:dyDescent="0.3">
      <c r="A299" s="1"/>
      <c r="B299" s="49"/>
      <c r="C299" s="18" t="s">
        <v>39</v>
      </c>
      <c r="D299" s="85"/>
      <c r="E299" s="86"/>
      <c r="F299" s="78"/>
      <c r="G299" s="45">
        <f>SUM(G285:G298)</f>
        <v>119</v>
      </c>
      <c r="H299" s="45">
        <f t="shared" ref="H299" si="457">SUM(H285:H298)</f>
        <v>14.5</v>
      </c>
      <c r="I299" s="45">
        <f t="shared" ref="I299" si="458">SUM(I285:I298)</f>
        <v>104.5</v>
      </c>
      <c r="J299" s="45">
        <f t="shared" ref="J299" si="459">SUM(J285:J298)</f>
        <v>6.5</v>
      </c>
      <c r="K299" s="45">
        <f t="shared" ref="K299" si="460">SUM(K285:K298)</f>
        <v>6.5</v>
      </c>
      <c r="L299" s="45">
        <f t="shared" ref="L299" si="461">SUM(L285:L298)</f>
        <v>0</v>
      </c>
      <c r="M299" s="45">
        <f t="shared" ref="M299" si="462">SUM(M285:M298)</f>
        <v>972</v>
      </c>
      <c r="N299" s="88">
        <f t="shared" ref="N299:O299" si="463">SUM(N285:N298)</f>
        <v>6</v>
      </c>
      <c r="O299" s="88">
        <f t="shared" si="463"/>
        <v>14</v>
      </c>
      <c r="P299" s="88">
        <f t="shared" si="455"/>
        <v>1269</v>
      </c>
      <c r="Q299" s="45">
        <f t="shared" ref="Q299" si="464">SUM(Q285:Q298)</f>
        <v>0</v>
      </c>
      <c r="R299" s="45">
        <f t="shared" ref="R299" si="465">SUM(R285:R298)</f>
        <v>0</v>
      </c>
      <c r="S299" s="45">
        <f t="shared" ref="S299" si="466">SUM(S285:S298)</f>
        <v>0</v>
      </c>
      <c r="T299" s="45">
        <f t="shared" ref="T299" si="467">SUM(T285:T298)</f>
        <v>0</v>
      </c>
      <c r="U299" s="45">
        <f t="shared" ref="U299" si="468">SUM(U285:U298)</f>
        <v>0</v>
      </c>
      <c r="V299" s="45">
        <f t="shared" ref="V299" si="469">SUM(V285:V298)</f>
        <v>0</v>
      </c>
      <c r="W299" s="45"/>
    </row>
    <row r="300" spans="1:23" x14ac:dyDescent="0.3">
      <c r="A300" s="1"/>
      <c r="B300" s="84"/>
      <c r="C300" s="18" t="s">
        <v>112</v>
      </c>
      <c r="D300" s="85"/>
      <c r="E300" s="86"/>
      <c r="F300" s="78"/>
      <c r="G300" s="45">
        <f>G299</f>
        <v>119</v>
      </c>
      <c r="H300" s="45">
        <f t="shared" ref="H300" si="470">H299</f>
        <v>14.5</v>
      </c>
      <c r="I300" s="45">
        <f t="shared" ref="I300" si="471">I299</f>
        <v>104.5</v>
      </c>
      <c r="J300" s="45">
        <f t="shared" ref="J300" si="472">J299</f>
        <v>6.5</v>
      </c>
      <c r="K300" s="45">
        <f t="shared" ref="K300" si="473">K299</f>
        <v>6.5</v>
      </c>
      <c r="L300" s="45">
        <f t="shared" ref="L300" si="474">L299</f>
        <v>0</v>
      </c>
      <c r="M300" s="45">
        <f t="shared" ref="M300" si="475">M299</f>
        <v>972</v>
      </c>
      <c r="N300" s="88">
        <f>N299</f>
        <v>6</v>
      </c>
      <c r="O300" s="88">
        <f t="shared" ref="O300" si="476">O299</f>
        <v>14</v>
      </c>
      <c r="P300" s="88">
        <f t="shared" si="455"/>
        <v>1269</v>
      </c>
      <c r="Q300" s="45">
        <f t="shared" ref="Q300" si="477">Q299</f>
        <v>0</v>
      </c>
      <c r="R300" s="45">
        <f t="shared" ref="R300" si="478">R299</f>
        <v>0</v>
      </c>
      <c r="S300" s="45">
        <f t="shared" ref="S300" si="479">S299</f>
        <v>0</v>
      </c>
      <c r="T300" s="45">
        <f t="shared" ref="T300" si="480">T299</f>
        <v>0</v>
      </c>
      <c r="U300" s="45">
        <f t="shared" ref="U300" si="481">U299</f>
        <v>0</v>
      </c>
      <c r="V300" s="45">
        <f t="shared" ref="V300" si="482">V299</f>
        <v>0</v>
      </c>
      <c r="W300" s="45"/>
    </row>
    <row r="301" spans="1:23" x14ac:dyDescent="0.3">
      <c r="A301" s="1"/>
      <c r="B301" s="49">
        <v>260</v>
      </c>
      <c r="C301" s="13">
        <v>42264</v>
      </c>
      <c r="D301" s="43">
        <v>0.45987268518518515</v>
      </c>
      <c r="E301" s="43">
        <v>0.71460648148148154</v>
      </c>
      <c r="F301" s="39">
        <f t="shared" si="456"/>
        <v>0.25473379629629639</v>
      </c>
      <c r="G301" s="46">
        <v>6</v>
      </c>
      <c r="H301" s="14">
        <f t="shared" si="450"/>
        <v>0.5</v>
      </c>
      <c r="I301" s="14">
        <f t="shared" si="451"/>
        <v>5.5</v>
      </c>
      <c r="J301" s="10">
        <f t="shared" si="452"/>
        <v>0</v>
      </c>
      <c r="K301" s="9">
        <f t="shared" si="453"/>
        <v>0</v>
      </c>
      <c r="L301" s="46">
        <f t="shared" si="454"/>
        <v>0</v>
      </c>
      <c r="M301" s="81">
        <f t="shared" si="422"/>
        <v>0</v>
      </c>
      <c r="N301" s="81"/>
      <c r="O301" s="81"/>
      <c r="P301" s="81"/>
      <c r="Q301" s="9"/>
      <c r="R301" s="9"/>
      <c r="S301" s="40"/>
      <c r="T301" s="40"/>
      <c r="U301" s="40"/>
      <c r="V301" s="15"/>
      <c r="W301" s="46"/>
    </row>
    <row r="302" spans="1:23" x14ac:dyDescent="0.3">
      <c r="A302" s="1"/>
      <c r="B302" s="49">
        <v>261</v>
      </c>
      <c r="C302" s="13">
        <v>42265</v>
      </c>
      <c r="D302" s="52">
        <v>0.43392361111111111</v>
      </c>
      <c r="E302" s="52">
        <v>0.77164351851851853</v>
      </c>
      <c r="F302" s="39">
        <f t="shared" si="456"/>
        <v>0.33771990740740743</v>
      </c>
      <c r="G302" s="46">
        <v>8</v>
      </c>
      <c r="H302" s="14">
        <f t="shared" si="450"/>
        <v>0.5</v>
      </c>
      <c r="I302" s="14">
        <f t="shared" si="451"/>
        <v>7.5</v>
      </c>
      <c r="J302" s="10">
        <f t="shared" si="452"/>
        <v>0</v>
      </c>
      <c r="K302" s="9">
        <f t="shared" si="453"/>
        <v>0</v>
      </c>
      <c r="L302" s="46">
        <f t="shared" si="454"/>
        <v>0</v>
      </c>
      <c r="M302" s="81">
        <f t="shared" si="422"/>
        <v>0</v>
      </c>
      <c r="N302" s="81"/>
      <c r="O302" s="81"/>
      <c r="P302" s="81"/>
      <c r="Q302" s="9"/>
      <c r="R302" s="9"/>
      <c r="S302" s="40"/>
      <c r="T302" s="40"/>
      <c r="U302" s="40"/>
      <c r="V302" s="15"/>
      <c r="W302" s="46"/>
    </row>
    <row r="303" spans="1:23" x14ac:dyDescent="0.3">
      <c r="A303" s="1"/>
      <c r="B303" s="49">
        <v>262</v>
      </c>
      <c r="C303" s="13">
        <v>42266</v>
      </c>
      <c r="D303" s="51" t="s">
        <v>17</v>
      </c>
      <c r="E303" s="51" t="s">
        <v>17</v>
      </c>
      <c r="F303" s="39"/>
      <c r="G303" s="42">
        <v>10</v>
      </c>
      <c r="H303" s="14">
        <f t="shared" si="450"/>
        <v>1.5</v>
      </c>
      <c r="I303" s="14">
        <f t="shared" si="451"/>
        <v>8.5</v>
      </c>
      <c r="J303" s="10">
        <f t="shared" si="452"/>
        <v>0.5</v>
      </c>
      <c r="K303" s="9">
        <f t="shared" si="453"/>
        <v>0.5</v>
      </c>
      <c r="L303" s="46">
        <f t="shared" si="454"/>
        <v>0</v>
      </c>
      <c r="M303" s="81">
        <f t="shared" si="422"/>
        <v>75</v>
      </c>
      <c r="N303" s="81"/>
      <c r="O303" s="81"/>
      <c r="P303" s="81"/>
      <c r="Q303" s="9"/>
      <c r="R303" s="9"/>
      <c r="S303" s="40"/>
      <c r="T303" s="40"/>
      <c r="U303" s="40"/>
      <c r="V303" s="15"/>
      <c r="W303" s="46"/>
    </row>
    <row r="304" spans="1:23" x14ac:dyDescent="0.3">
      <c r="A304" s="1"/>
      <c r="B304" s="49">
        <v>263</v>
      </c>
      <c r="C304" s="13">
        <v>42267</v>
      </c>
      <c r="D304" s="51" t="s">
        <v>17</v>
      </c>
      <c r="E304" s="51" t="s">
        <v>17</v>
      </c>
      <c r="F304" s="39"/>
      <c r="G304" s="42">
        <v>9</v>
      </c>
      <c r="H304" s="14">
        <f t="shared" si="450"/>
        <v>1.5</v>
      </c>
      <c r="I304" s="14">
        <f t="shared" si="451"/>
        <v>7.5</v>
      </c>
      <c r="J304" s="10">
        <f t="shared" si="452"/>
        <v>0</v>
      </c>
      <c r="K304" s="9">
        <f t="shared" si="453"/>
        <v>0</v>
      </c>
      <c r="L304" s="46">
        <f t="shared" si="454"/>
        <v>0</v>
      </c>
      <c r="M304" s="81">
        <f t="shared" si="422"/>
        <v>0</v>
      </c>
      <c r="N304" s="81"/>
      <c r="O304" s="81"/>
      <c r="P304" s="81"/>
      <c r="Q304" s="9"/>
      <c r="R304" s="9"/>
      <c r="S304" s="40"/>
      <c r="T304" s="40"/>
      <c r="U304" s="40"/>
      <c r="V304" s="15"/>
      <c r="W304" s="46"/>
    </row>
    <row r="305" spans="1:23" x14ac:dyDescent="0.3">
      <c r="A305" s="1"/>
      <c r="B305" s="49">
        <v>264</v>
      </c>
      <c r="C305" s="13">
        <v>42268</v>
      </c>
      <c r="D305" s="43">
        <v>0.43739583333333337</v>
      </c>
      <c r="E305" s="43">
        <v>0.72934027777777777</v>
      </c>
      <c r="F305" s="39">
        <f t="shared" si="456"/>
        <v>0.2919444444444444</v>
      </c>
      <c r="G305" s="46">
        <v>7</v>
      </c>
      <c r="H305" s="14">
        <f t="shared" si="450"/>
        <v>0.5</v>
      </c>
      <c r="I305" s="14">
        <f t="shared" si="451"/>
        <v>6.5</v>
      </c>
      <c r="J305" s="10">
        <f t="shared" si="452"/>
        <v>0</v>
      </c>
      <c r="K305" s="9">
        <f t="shared" si="453"/>
        <v>0</v>
      </c>
      <c r="L305" s="46">
        <f t="shared" si="454"/>
        <v>0</v>
      </c>
      <c r="M305" s="81">
        <f t="shared" si="422"/>
        <v>0</v>
      </c>
      <c r="N305" s="81"/>
      <c r="O305" s="81"/>
      <c r="P305" s="81"/>
      <c r="Q305" s="9"/>
      <c r="R305" s="9"/>
      <c r="S305" s="40"/>
      <c r="T305" s="40"/>
      <c r="U305" s="40"/>
      <c r="V305" s="15"/>
      <c r="W305" s="46"/>
    </row>
    <row r="306" spans="1:23" x14ac:dyDescent="0.3">
      <c r="A306" s="1"/>
      <c r="B306" s="49">
        <v>265</v>
      </c>
      <c r="C306" s="13">
        <v>42269</v>
      </c>
      <c r="D306" s="135" t="s">
        <v>8</v>
      </c>
      <c r="E306" s="136"/>
      <c r="F306" s="52"/>
      <c r="G306" s="46"/>
      <c r="H306" s="14"/>
      <c r="I306" s="14"/>
      <c r="J306" s="10"/>
      <c r="K306" s="9"/>
      <c r="L306" s="46"/>
      <c r="M306" s="81">
        <f t="shared" si="422"/>
        <v>0</v>
      </c>
      <c r="N306" s="81"/>
      <c r="O306" s="81"/>
      <c r="P306" s="81"/>
      <c r="Q306" s="9"/>
      <c r="R306" s="9"/>
      <c r="S306" s="40"/>
      <c r="T306" s="40"/>
      <c r="U306" s="40"/>
      <c r="V306" s="15"/>
      <c r="W306" s="46"/>
    </row>
    <row r="307" spans="1:23" x14ac:dyDescent="0.3">
      <c r="A307" s="1"/>
      <c r="B307" s="49">
        <v>266</v>
      </c>
      <c r="C307" s="13">
        <v>42270</v>
      </c>
      <c r="D307" s="135" t="s">
        <v>8</v>
      </c>
      <c r="E307" s="136"/>
      <c r="F307" s="52"/>
      <c r="G307" s="46"/>
      <c r="H307" s="14"/>
      <c r="I307" s="14"/>
      <c r="J307" s="10"/>
      <c r="K307" s="9"/>
      <c r="L307" s="46"/>
      <c r="M307" s="81">
        <f t="shared" si="422"/>
        <v>0</v>
      </c>
      <c r="N307" s="81"/>
      <c r="O307" s="81"/>
      <c r="P307" s="81"/>
      <c r="Q307" s="9"/>
      <c r="R307" s="9"/>
      <c r="S307" s="40"/>
      <c r="T307" s="40"/>
      <c r="U307" s="40"/>
      <c r="V307" s="15"/>
      <c r="W307" s="46"/>
    </row>
    <row r="308" spans="1:23" x14ac:dyDescent="0.3">
      <c r="A308" s="1"/>
      <c r="B308" s="49">
        <v>267</v>
      </c>
      <c r="C308" s="13">
        <v>42271</v>
      </c>
      <c r="D308" s="43">
        <v>0.43958333333333338</v>
      </c>
      <c r="E308" s="43">
        <v>0.91702546296296295</v>
      </c>
      <c r="F308" s="39">
        <f t="shared" ref="F308:F312" si="483">IF(OR(E308="無打卡資料",E308="必休",E308="休",D308="無打卡資料",D308="必休",D308="休"),"?",(E308-D308))</f>
        <v>0.47744212962962956</v>
      </c>
      <c r="G308" s="46">
        <v>11.5</v>
      </c>
      <c r="H308" s="14">
        <f t="shared" si="450"/>
        <v>1.5</v>
      </c>
      <c r="I308" s="14">
        <f t="shared" si="451"/>
        <v>10</v>
      </c>
      <c r="J308" s="10">
        <f t="shared" si="452"/>
        <v>2</v>
      </c>
      <c r="K308" s="9">
        <f t="shared" si="453"/>
        <v>2</v>
      </c>
      <c r="L308" s="46">
        <f t="shared" si="454"/>
        <v>0</v>
      </c>
      <c r="M308" s="81">
        <f t="shared" si="422"/>
        <v>299</v>
      </c>
      <c r="N308" s="81"/>
      <c r="O308" s="81"/>
      <c r="P308" s="81"/>
      <c r="Q308" s="9"/>
      <c r="R308" s="9"/>
      <c r="S308" s="40"/>
      <c r="T308" s="40"/>
      <c r="U308" s="40"/>
      <c r="V308" s="15"/>
      <c r="W308" s="46"/>
    </row>
    <row r="309" spans="1:23" x14ac:dyDescent="0.3">
      <c r="A309" s="1"/>
      <c r="B309" s="49">
        <v>268</v>
      </c>
      <c r="C309" s="13">
        <v>42272</v>
      </c>
      <c r="D309" s="43">
        <v>0.58745370370370364</v>
      </c>
      <c r="E309" s="43">
        <v>0.88187499999999996</v>
      </c>
      <c r="F309" s="39">
        <f t="shared" si="483"/>
        <v>0.29442129629629632</v>
      </c>
      <c r="G309" s="46">
        <v>7</v>
      </c>
      <c r="H309" s="14">
        <f t="shared" si="450"/>
        <v>0.5</v>
      </c>
      <c r="I309" s="14">
        <f t="shared" si="451"/>
        <v>6.5</v>
      </c>
      <c r="J309" s="10">
        <f t="shared" si="452"/>
        <v>0</v>
      </c>
      <c r="K309" s="9">
        <f t="shared" si="453"/>
        <v>0</v>
      </c>
      <c r="L309" s="46">
        <f t="shared" si="454"/>
        <v>0</v>
      </c>
      <c r="M309" s="81">
        <f t="shared" si="422"/>
        <v>0</v>
      </c>
      <c r="N309" s="81"/>
      <c r="O309" s="81"/>
      <c r="P309" s="81"/>
      <c r="Q309" s="9"/>
      <c r="R309" s="9"/>
      <c r="S309" s="40"/>
      <c r="T309" s="40"/>
      <c r="U309" s="40"/>
      <c r="V309" s="15"/>
      <c r="W309" s="46"/>
    </row>
    <row r="310" spans="1:23" x14ac:dyDescent="0.3">
      <c r="A310" s="1"/>
      <c r="B310" s="49">
        <v>269</v>
      </c>
      <c r="C310" s="13">
        <v>42273</v>
      </c>
      <c r="D310" s="43">
        <v>0.4365046296296296</v>
      </c>
      <c r="E310" s="43">
        <v>0.93125000000000002</v>
      </c>
      <c r="F310" s="39">
        <f t="shared" si="483"/>
        <v>0.49474537037037042</v>
      </c>
      <c r="G310" s="46">
        <v>12</v>
      </c>
      <c r="H310" s="14">
        <f t="shared" si="450"/>
        <v>1.5</v>
      </c>
      <c r="I310" s="14">
        <f t="shared" si="451"/>
        <v>10.5</v>
      </c>
      <c r="J310" s="10">
        <f t="shared" si="452"/>
        <v>2.5</v>
      </c>
      <c r="K310" s="9">
        <f t="shared" si="453"/>
        <v>2</v>
      </c>
      <c r="L310" s="46">
        <f t="shared" si="454"/>
        <v>0.5</v>
      </c>
      <c r="M310" s="81">
        <f t="shared" si="422"/>
        <v>392</v>
      </c>
      <c r="N310" s="81"/>
      <c r="O310" s="81"/>
      <c r="P310" s="81"/>
      <c r="Q310" s="9"/>
      <c r="R310" s="9"/>
      <c r="S310" s="40"/>
      <c r="T310" s="40"/>
      <c r="U310" s="40"/>
      <c r="V310" s="15"/>
      <c r="W310" s="46"/>
    </row>
    <row r="311" spans="1:23" ht="32.4" x14ac:dyDescent="0.3">
      <c r="A311" s="1"/>
      <c r="B311" s="49">
        <v>270</v>
      </c>
      <c r="C311" s="22">
        <v>42274</v>
      </c>
      <c r="D311" s="43">
        <v>0.50706018518518514</v>
      </c>
      <c r="E311" s="43">
        <v>0.87704861111111121</v>
      </c>
      <c r="F311" s="39">
        <f t="shared" si="483"/>
        <v>0.36998842592592607</v>
      </c>
      <c r="G311" s="46">
        <v>9</v>
      </c>
      <c r="H311" s="14">
        <f t="shared" si="450"/>
        <v>1.5</v>
      </c>
      <c r="I311" s="14">
        <f t="shared" si="451"/>
        <v>7.5</v>
      </c>
      <c r="J311" s="10">
        <f t="shared" si="452"/>
        <v>0</v>
      </c>
      <c r="K311" s="9">
        <f t="shared" si="453"/>
        <v>0</v>
      </c>
      <c r="L311" s="46">
        <f t="shared" si="454"/>
        <v>0</v>
      </c>
      <c r="M311" s="81">
        <f t="shared" si="422"/>
        <v>0</v>
      </c>
      <c r="N311" s="81"/>
      <c r="O311" s="81"/>
      <c r="P311" s="81"/>
      <c r="Q311" s="9"/>
      <c r="R311" s="9"/>
      <c r="S311" s="40"/>
      <c r="T311" s="40"/>
      <c r="U311" s="40"/>
      <c r="V311" s="54"/>
      <c r="W311" s="94" t="s">
        <v>102</v>
      </c>
    </row>
    <row r="312" spans="1:23" ht="48.6" x14ac:dyDescent="0.3">
      <c r="A312" s="1"/>
      <c r="B312" s="49">
        <v>271</v>
      </c>
      <c r="C312" s="22">
        <v>42275</v>
      </c>
      <c r="D312" s="52">
        <v>0.43217592592592591</v>
      </c>
      <c r="E312" s="52">
        <v>0.81334490740740739</v>
      </c>
      <c r="F312" s="39">
        <f t="shared" si="483"/>
        <v>0.38116898148148148</v>
      </c>
      <c r="G312" s="46">
        <v>9</v>
      </c>
      <c r="H312" s="14">
        <f t="shared" si="450"/>
        <v>1.5</v>
      </c>
      <c r="I312" s="14">
        <f t="shared" si="451"/>
        <v>7.5</v>
      </c>
      <c r="J312" s="10">
        <f t="shared" si="452"/>
        <v>0</v>
      </c>
      <c r="K312" s="9">
        <f t="shared" si="453"/>
        <v>0</v>
      </c>
      <c r="L312" s="46">
        <f t="shared" si="454"/>
        <v>0</v>
      </c>
      <c r="M312" s="81">
        <f t="shared" si="422"/>
        <v>0</v>
      </c>
      <c r="N312" s="81"/>
      <c r="O312" s="81"/>
      <c r="P312" s="81"/>
      <c r="Q312" s="9"/>
      <c r="R312" s="9"/>
      <c r="S312" s="40"/>
      <c r="T312" s="40"/>
      <c r="U312" s="40"/>
      <c r="V312" s="15"/>
      <c r="W312" s="94" t="s">
        <v>103</v>
      </c>
    </row>
    <row r="313" spans="1:23" x14ac:dyDescent="0.3">
      <c r="A313" s="1"/>
      <c r="B313" s="49">
        <v>272</v>
      </c>
      <c r="C313" s="13">
        <v>42276</v>
      </c>
      <c r="D313" s="135" t="s">
        <v>8</v>
      </c>
      <c r="E313" s="136"/>
      <c r="F313" s="52"/>
      <c r="G313" s="46"/>
      <c r="H313" s="14"/>
      <c r="I313" s="14"/>
      <c r="J313" s="10"/>
      <c r="K313" s="9"/>
      <c r="L313" s="46"/>
      <c r="M313" s="81">
        <f t="shared" si="422"/>
        <v>0</v>
      </c>
      <c r="N313" s="81"/>
      <c r="O313" s="81"/>
      <c r="P313" s="81"/>
      <c r="Q313" s="9"/>
      <c r="R313" s="9"/>
      <c r="S313" s="40"/>
      <c r="T313" s="40"/>
      <c r="U313" s="40"/>
      <c r="V313" s="15"/>
      <c r="W313" s="46"/>
    </row>
    <row r="314" spans="1:23" x14ac:dyDescent="0.3">
      <c r="A314" s="1"/>
      <c r="B314" s="49">
        <v>273</v>
      </c>
      <c r="C314" s="13">
        <v>42277</v>
      </c>
      <c r="D314" s="43">
        <v>0.43238425925925927</v>
      </c>
      <c r="E314" s="43">
        <v>0.81709490740740742</v>
      </c>
      <c r="F314" s="39">
        <f t="shared" ref="F314:F337" si="484">IF(OR(E314="無打卡資料",E314="必休",E314="休",D314="無打卡資料",D314="必休",D314="休"),"?",(E314-D314))</f>
        <v>0.38471064814814815</v>
      </c>
      <c r="G314" s="46">
        <v>9</v>
      </c>
      <c r="H314" s="14">
        <f t="shared" si="450"/>
        <v>1.5</v>
      </c>
      <c r="I314" s="14">
        <f t="shared" si="451"/>
        <v>7.5</v>
      </c>
      <c r="J314" s="10">
        <f t="shared" si="452"/>
        <v>0</v>
      </c>
      <c r="K314" s="9">
        <f t="shared" si="453"/>
        <v>0</v>
      </c>
      <c r="L314" s="46">
        <f t="shared" si="454"/>
        <v>0</v>
      </c>
      <c r="M314" s="81">
        <f t="shared" si="422"/>
        <v>0</v>
      </c>
      <c r="N314" s="81">
        <v>1</v>
      </c>
      <c r="O314" s="81">
        <v>0</v>
      </c>
      <c r="P314" s="9">
        <f>ROUND(N314*1/3*112+O314*2/3*112,0)</f>
        <v>37</v>
      </c>
      <c r="Q314" s="9"/>
      <c r="R314" s="9"/>
      <c r="S314" s="40"/>
      <c r="T314" s="40"/>
      <c r="U314" s="40"/>
      <c r="V314" s="15"/>
      <c r="W314" s="46"/>
    </row>
    <row r="315" spans="1:23" x14ac:dyDescent="0.3">
      <c r="A315" s="1"/>
      <c r="B315" s="49"/>
      <c r="C315" s="18" t="s">
        <v>39</v>
      </c>
      <c r="D315" s="85"/>
      <c r="E315" s="86"/>
      <c r="F315" s="78"/>
      <c r="G315" s="45">
        <f>SUM(G301:G314)</f>
        <v>97.5</v>
      </c>
      <c r="H315" s="45">
        <f t="shared" ref="H315" si="485">SUM(H301:H314)</f>
        <v>12.5</v>
      </c>
      <c r="I315" s="45">
        <f t="shared" ref="I315" si="486">SUM(I301:I314)</f>
        <v>85</v>
      </c>
      <c r="J315" s="45">
        <f t="shared" ref="J315" si="487">SUM(J301:J314)</f>
        <v>5</v>
      </c>
      <c r="K315" s="45">
        <f t="shared" ref="K315" si="488">SUM(K301:K314)</f>
        <v>4.5</v>
      </c>
      <c r="L315" s="45">
        <f t="shared" ref="L315" si="489">SUM(L301:L314)</f>
        <v>0.5</v>
      </c>
      <c r="M315" s="45">
        <f t="shared" ref="M315" si="490">SUM(M301:M314)</f>
        <v>766</v>
      </c>
      <c r="N315" s="88">
        <f t="shared" ref="N315:P315" si="491">SUM(N301:N314)</f>
        <v>1</v>
      </c>
      <c r="O315" s="88">
        <f t="shared" si="491"/>
        <v>0</v>
      </c>
      <c r="P315" s="89">
        <f t="shared" si="491"/>
        <v>37</v>
      </c>
      <c r="Q315" s="45">
        <f t="shared" ref="Q315" si="492">SUM(Q301:Q314)</f>
        <v>0</v>
      </c>
      <c r="R315" s="45">
        <f t="shared" ref="R315" si="493">SUM(R301:R314)</f>
        <v>0</v>
      </c>
      <c r="S315" s="45">
        <f t="shared" ref="S315" si="494">SUM(S301:S314)</f>
        <v>0</v>
      </c>
      <c r="T315" s="45">
        <f t="shared" ref="T315" si="495">SUM(T301:T314)</f>
        <v>0</v>
      </c>
      <c r="U315" s="45">
        <f t="shared" ref="U315" si="496">SUM(U301:U314)</f>
        <v>0</v>
      </c>
      <c r="V315" s="45">
        <f t="shared" ref="V315" si="497">SUM(V301:V314)</f>
        <v>0</v>
      </c>
      <c r="W315" s="45"/>
    </row>
    <row r="316" spans="1:23" x14ac:dyDescent="0.3">
      <c r="A316" s="1"/>
      <c r="B316" s="84"/>
      <c r="C316" s="18" t="s">
        <v>112</v>
      </c>
      <c r="D316" s="85"/>
      <c r="E316" s="86"/>
      <c r="F316" s="78"/>
      <c r="G316" s="45">
        <f>G315</f>
        <v>97.5</v>
      </c>
      <c r="H316" s="45">
        <f t="shared" ref="H316" si="498">H315</f>
        <v>12.5</v>
      </c>
      <c r="I316" s="45">
        <f t="shared" ref="I316" si="499">I315</f>
        <v>85</v>
      </c>
      <c r="J316" s="45">
        <f t="shared" ref="J316" si="500">J315</f>
        <v>5</v>
      </c>
      <c r="K316" s="45">
        <f t="shared" ref="K316" si="501">K315</f>
        <v>4.5</v>
      </c>
      <c r="L316" s="45">
        <f t="shared" ref="L316" si="502">L315</f>
        <v>0.5</v>
      </c>
      <c r="M316" s="45">
        <f t="shared" ref="M316" si="503">M315</f>
        <v>766</v>
      </c>
      <c r="N316" s="88">
        <f>N315</f>
        <v>1</v>
      </c>
      <c r="O316" s="88">
        <f t="shared" ref="O316:P316" si="504">O315</f>
        <v>0</v>
      </c>
      <c r="P316" s="89">
        <f t="shared" si="504"/>
        <v>37</v>
      </c>
      <c r="Q316" s="45">
        <f t="shared" ref="Q316" si="505">Q315</f>
        <v>0</v>
      </c>
      <c r="R316" s="45">
        <f t="shared" ref="R316" si="506">R315</f>
        <v>0</v>
      </c>
      <c r="S316" s="45">
        <f t="shared" ref="S316" si="507">S315</f>
        <v>0</v>
      </c>
      <c r="T316" s="45">
        <f t="shared" ref="T316" si="508">T315</f>
        <v>0</v>
      </c>
      <c r="U316" s="45">
        <f t="shared" ref="U316" si="509">U315</f>
        <v>0</v>
      </c>
      <c r="V316" s="45">
        <f t="shared" ref="V316" si="510">V315</f>
        <v>0</v>
      </c>
      <c r="W316" s="45"/>
    </row>
    <row r="317" spans="1:23" x14ac:dyDescent="0.3">
      <c r="A317" s="8" t="s">
        <v>47</v>
      </c>
      <c r="B317" s="49">
        <v>274</v>
      </c>
      <c r="C317" s="13">
        <v>42278</v>
      </c>
      <c r="D317" s="43">
        <v>0.43583333333333335</v>
      </c>
      <c r="E317" s="43">
        <v>0.74178240740740742</v>
      </c>
      <c r="F317" s="39">
        <f t="shared" si="484"/>
        <v>0.30594907407407407</v>
      </c>
      <c r="G317" s="46">
        <v>7.5</v>
      </c>
      <c r="H317" s="14">
        <f t="shared" si="450"/>
        <v>0.5</v>
      </c>
      <c r="I317" s="14">
        <f t="shared" si="451"/>
        <v>7</v>
      </c>
      <c r="J317" s="10">
        <f t="shared" si="452"/>
        <v>0</v>
      </c>
      <c r="K317" s="9">
        <f t="shared" si="453"/>
        <v>0</v>
      </c>
      <c r="L317" s="46">
        <f t="shared" si="454"/>
        <v>0</v>
      </c>
      <c r="M317" s="81">
        <f t="shared" si="422"/>
        <v>0</v>
      </c>
      <c r="N317" s="81"/>
      <c r="O317" s="81"/>
      <c r="P317" s="81"/>
      <c r="Q317" s="9"/>
      <c r="R317" s="9"/>
      <c r="S317" s="40"/>
      <c r="T317" s="40"/>
      <c r="U317" s="40"/>
      <c r="V317" s="15"/>
      <c r="W317" s="46"/>
    </row>
    <row r="318" spans="1:23" x14ac:dyDescent="0.3">
      <c r="A318" s="1" t="s">
        <v>80</v>
      </c>
      <c r="B318" s="49">
        <v>275</v>
      </c>
      <c r="C318" s="13">
        <v>42279</v>
      </c>
      <c r="D318" s="43">
        <v>0.4369675925925926</v>
      </c>
      <c r="E318" s="43">
        <v>0.83394675925925921</v>
      </c>
      <c r="F318" s="39">
        <f t="shared" si="484"/>
        <v>0.39697916666666661</v>
      </c>
      <c r="G318" s="46">
        <v>9.5</v>
      </c>
      <c r="H318" s="14">
        <f t="shared" si="450"/>
        <v>1.5</v>
      </c>
      <c r="I318" s="14">
        <f t="shared" si="451"/>
        <v>8</v>
      </c>
      <c r="J318" s="10">
        <f t="shared" si="452"/>
        <v>0</v>
      </c>
      <c r="K318" s="9">
        <f t="shared" si="453"/>
        <v>0</v>
      </c>
      <c r="L318" s="46">
        <f t="shared" si="454"/>
        <v>0</v>
      </c>
      <c r="M318" s="81">
        <f t="shared" si="422"/>
        <v>0</v>
      </c>
      <c r="N318" s="81"/>
      <c r="O318" s="81"/>
      <c r="P318" s="81"/>
      <c r="Q318" s="9"/>
      <c r="R318" s="9"/>
      <c r="S318" s="40"/>
      <c r="T318" s="40"/>
      <c r="U318" s="40"/>
      <c r="V318" s="15"/>
      <c r="W318" s="46"/>
    </row>
    <row r="319" spans="1:23" x14ac:dyDescent="0.3">
      <c r="A319" s="33" t="s">
        <v>81</v>
      </c>
      <c r="B319" s="49">
        <v>276</v>
      </c>
      <c r="C319" s="13">
        <v>42280</v>
      </c>
      <c r="D319" s="43">
        <v>0.41372685185185182</v>
      </c>
      <c r="E319" s="43">
        <v>0.79638888888888892</v>
      </c>
      <c r="F319" s="39">
        <f t="shared" si="484"/>
        <v>0.38266203703703711</v>
      </c>
      <c r="G319" s="46">
        <v>9</v>
      </c>
      <c r="H319" s="14">
        <f t="shared" si="450"/>
        <v>1.5</v>
      </c>
      <c r="I319" s="14">
        <f t="shared" si="451"/>
        <v>7.5</v>
      </c>
      <c r="J319" s="10">
        <f t="shared" si="452"/>
        <v>0</v>
      </c>
      <c r="K319" s="9">
        <f t="shared" si="453"/>
        <v>0</v>
      </c>
      <c r="L319" s="46">
        <f t="shared" si="454"/>
        <v>0</v>
      </c>
      <c r="M319" s="81">
        <f t="shared" si="422"/>
        <v>0</v>
      </c>
      <c r="N319" s="81"/>
      <c r="O319" s="81"/>
      <c r="P319" s="81"/>
      <c r="Q319" s="9"/>
      <c r="R319" s="9"/>
      <c r="S319" s="40"/>
      <c r="T319" s="40"/>
      <c r="U319" s="40"/>
      <c r="V319" s="15"/>
      <c r="W319" s="46"/>
    </row>
    <row r="320" spans="1:23" x14ac:dyDescent="0.3">
      <c r="A320" s="1" t="s">
        <v>0</v>
      </c>
      <c r="B320" s="49">
        <v>277</v>
      </c>
      <c r="C320" s="13">
        <v>42281</v>
      </c>
      <c r="D320" s="43">
        <v>0.4137615740740741</v>
      </c>
      <c r="E320" s="43">
        <v>0.75245370370370368</v>
      </c>
      <c r="F320" s="39">
        <f t="shared" si="484"/>
        <v>0.33869212962962958</v>
      </c>
      <c r="G320" s="46">
        <v>8</v>
      </c>
      <c r="H320" s="14">
        <f t="shared" si="450"/>
        <v>0.5</v>
      </c>
      <c r="I320" s="14">
        <f t="shared" si="451"/>
        <v>7.5</v>
      </c>
      <c r="J320" s="10">
        <f t="shared" si="452"/>
        <v>0</v>
      </c>
      <c r="K320" s="9">
        <f t="shared" si="453"/>
        <v>0</v>
      </c>
      <c r="L320" s="46">
        <f t="shared" si="454"/>
        <v>0</v>
      </c>
      <c r="M320" s="81">
        <f t="shared" si="422"/>
        <v>0</v>
      </c>
      <c r="N320" s="81"/>
      <c r="O320" s="81"/>
      <c r="P320" s="81"/>
      <c r="Q320" s="9"/>
      <c r="R320" s="9"/>
      <c r="S320" s="40"/>
      <c r="T320" s="40"/>
      <c r="U320" s="40"/>
      <c r="V320" s="15"/>
      <c r="W320" s="46"/>
    </row>
    <row r="321" spans="1:23" x14ac:dyDescent="0.3">
      <c r="A321" s="33" t="s">
        <v>82</v>
      </c>
      <c r="B321" s="49">
        <v>278</v>
      </c>
      <c r="C321" s="13">
        <v>42282</v>
      </c>
      <c r="D321" s="43">
        <v>0.43577546296296293</v>
      </c>
      <c r="E321" s="43">
        <v>0.77974537037037039</v>
      </c>
      <c r="F321" s="39">
        <f t="shared" si="484"/>
        <v>0.34396990740740746</v>
      </c>
      <c r="G321" s="46">
        <v>8.5</v>
      </c>
      <c r="H321" s="14">
        <f t="shared" si="450"/>
        <v>0.5</v>
      </c>
      <c r="I321" s="14">
        <f t="shared" si="451"/>
        <v>8</v>
      </c>
      <c r="J321" s="10">
        <f t="shared" si="452"/>
        <v>0</v>
      </c>
      <c r="K321" s="9">
        <f t="shared" si="453"/>
        <v>0</v>
      </c>
      <c r="L321" s="46">
        <f t="shared" si="454"/>
        <v>0</v>
      </c>
      <c r="M321" s="81">
        <f t="shared" si="422"/>
        <v>0</v>
      </c>
      <c r="N321" s="81"/>
      <c r="O321" s="81"/>
      <c r="P321" s="81"/>
      <c r="Q321" s="9"/>
      <c r="R321" s="9"/>
      <c r="S321" s="40"/>
      <c r="T321" s="40"/>
      <c r="U321" s="40"/>
      <c r="V321" s="15"/>
      <c r="W321" s="46"/>
    </row>
    <row r="322" spans="1:23" x14ac:dyDescent="0.3">
      <c r="A322" s="33"/>
      <c r="B322" s="49">
        <v>279</v>
      </c>
      <c r="C322" s="13">
        <v>42283</v>
      </c>
      <c r="D322" s="52">
        <v>0.43708333333333332</v>
      </c>
      <c r="E322" s="52">
        <v>0.73280092592592594</v>
      </c>
      <c r="F322" s="39">
        <f t="shared" si="484"/>
        <v>0.29571759259259262</v>
      </c>
      <c r="G322" s="46">
        <v>7</v>
      </c>
      <c r="H322" s="14">
        <f t="shared" si="450"/>
        <v>0.5</v>
      </c>
      <c r="I322" s="14">
        <f t="shared" si="451"/>
        <v>6.5</v>
      </c>
      <c r="J322" s="10">
        <f t="shared" si="452"/>
        <v>0</v>
      </c>
      <c r="K322" s="9">
        <f t="shared" si="453"/>
        <v>0</v>
      </c>
      <c r="L322" s="46">
        <f t="shared" si="454"/>
        <v>0</v>
      </c>
      <c r="M322" s="81">
        <f t="shared" si="422"/>
        <v>0</v>
      </c>
      <c r="N322" s="81"/>
      <c r="O322" s="81"/>
      <c r="P322" s="81"/>
      <c r="Q322" s="9"/>
      <c r="R322" s="9"/>
      <c r="S322" s="40"/>
      <c r="T322" s="40"/>
      <c r="U322" s="40"/>
      <c r="V322" s="15"/>
      <c r="W322" s="46"/>
    </row>
    <row r="323" spans="1:23" x14ac:dyDescent="0.3">
      <c r="A323" s="1"/>
      <c r="B323" s="49">
        <v>280</v>
      </c>
      <c r="C323" s="13">
        <v>42284</v>
      </c>
      <c r="D323" s="43">
        <v>0.43503472222222223</v>
      </c>
      <c r="E323" s="43">
        <v>0.73392361111111104</v>
      </c>
      <c r="F323" s="39">
        <f t="shared" si="484"/>
        <v>0.29888888888888882</v>
      </c>
      <c r="G323" s="46">
        <v>7</v>
      </c>
      <c r="H323" s="14">
        <f t="shared" si="450"/>
        <v>0.5</v>
      </c>
      <c r="I323" s="14">
        <f t="shared" si="451"/>
        <v>6.5</v>
      </c>
      <c r="J323" s="10">
        <f t="shared" si="452"/>
        <v>0</v>
      </c>
      <c r="K323" s="9">
        <f t="shared" si="453"/>
        <v>0</v>
      </c>
      <c r="L323" s="46">
        <f t="shared" si="454"/>
        <v>0</v>
      </c>
      <c r="M323" s="81">
        <f t="shared" si="422"/>
        <v>0</v>
      </c>
      <c r="N323" s="81"/>
      <c r="O323" s="81"/>
      <c r="P323" s="81"/>
      <c r="Q323" s="9"/>
      <c r="R323" s="9"/>
      <c r="S323" s="40"/>
      <c r="T323" s="40"/>
      <c r="U323" s="40"/>
      <c r="V323" s="15"/>
      <c r="W323" s="46"/>
    </row>
    <row r="324" spans="1:23" x14ac:dyDescent="0.3">
      <c r="A324" s="1"/>
      <c r="B324" s="49">
        <v>281</v>
      </c>
      <c r="C324" s="13">
        <v>42285</v>
      </c>
      <c r="D324" s="135" t="s">
        <v>12</v>
      </c>
      <c r="E324" s="136"/>
      <c r="F324" s="52"/>
      <c r="G324" s="46"/>
      <c r="H324" s="14"/>
      <c r="I324" s="14"/>
      <c r="J324" s="10"/>
      <c r="K324" s="9"/>
      <c r="L324" s="46"/>
      <c r="M324" s="81">
        <f t="shared" si="422"/>
        <v>0</v>
      </c>
      <c r="N324" s="81"/>
      <c r="O324" s="81"/>
      <c r="P324" s="81"/>
      <c r="Q324" s="9"/>
      <c r="R324" s="9"/>
      <c r="S324" s="40"/>
      <c r="T324" s="40"/>
      <c r="U324" s="40"/>
      <c r="V324" s="15"/>
      <c r="W324" s="46"/>
    </row>
    <row r="325" spans="1:23" x14ac:dyDescent="0.3">
      <c r="A325" s="1"/>
      <c r="B325" s="49">
        <v>282</v>
      </c>
      <c r="C325" s="13">
        <v>42286</v>
      </c>
      <c r="D325" s="43">
        <v>0.44314814814814812</v>
      </c>
      <c r="E325" s="43">
        <v>0.9216550925925926</v>
      </c>
      <c r="F325" s="39">
        <f t="shared" si="484"/>
        <v>0.47850694444444447</v>
      </c>
      <c r="G325" s="46">
        <v>11.5</v>
      </c>
      <c r="H325" s="14">
        <f t="shared" si="450"/>
        <v>1.5</v>
      </c>
      <c r="I325" s="14">
        <f t="shared" si="451"/>
        <v>10</v>
      </c>
      <c r="J325" s="10">
        <f t="shared" si="452"/>
        <v>2</v>
      </c>
      <c r="K325" s="9">
        <f t="shared" si="453"/>
        <v>2</v>
      </c>
      <c r="L325" s="46">
        <f t="shared" si="454"/>
        <v>0</v>
      </c>
      <c r="M325" s="81">
        <f t="shared" si="422"/>
        <v>299</v>
      </c>
      <c r="N325" s="81"/>
      <c r="O325" s="81"/>
      <c r="P325" s="81"/>
      <c r="Q325" s="9"/>
      <c r="R325" s="9"/>
      <c r="S325" s="40"/>
      <c r="T325" s="40"/>
      <c r="U325" s="40"/>
      <c r="V325" s="15"/>
      <c r="W325" s="46"/>
    </row>
    <row r="326" spans="1:23" x14ac:dyDescent="0.3">
      <c r="A326" s="1"/>
      <c r="B326" s="49">
        <v>283</v>
      </c>
      <c r="C326" s="22">
        <v>42287</v>
      </c>
      <c r="D326" s="135" t="s">
        <v>12</v>
      </c>
      <c r="E326" s="136"/>
      <c r="F326" s="52"/>
      <c r="G326" s="46"/>
      <c r="H326" s="14"/>
      <c r="I326" s="14"/>
      <c r="J326" s="10"/>
      <c r="K326" s="9"/>
      <c r="L326" s="46"/>
      <c r="M326" s="81">
        <f t="shared" si="422"/>
        <v>0</v>
      </c>
      <c r="N326" s="81"/>
      <c r="O326" s="81"/>
      <c r="P326" s="81"/>
      <c r="Q326" s="9"/>
      <c r="R326" s="9"/>
      <c r="S326" s="40"/>
      <c r="T326" s="40"/>
      <c r="U326" s="40"/>
      <c r="V326" s="54"/>
      <c r="W326" s="46" t="s">
        <v>42</v>
      </c>
    </row>
    <row r="327" spans="1:23" x14ac:dyDescent="0.3">
      <c r="A327" s="1"/>
      <c r="B327" s="49">
        <v>284</v>
      </c>
      <c r="C327" s="13">
        <v>42288</v>
      </c>
      <c r="D327" s="43">
        <v>0.46263888888888888</v>
      </c>
      <c r="E327" s="43">
        <v>0.79918981481481488</v>
      </c>
      <c r="F327" s="39">
        <f t="shared" si="484"/>
        <v>0.336550925925926</v>
      </c>
      <c r="G327" s="46">
        <v>8</v>
      </c>
      <c r="H327" s="14">
        <f t="shared" si="450"/>
        <v>0.5</v>
      </c>
      <c r="I327" s="14">
        <f t="shared" si="451"/>
        <v>7.5</v>
      </c>
      <c r="J327" s="10">
        <f t="shared" si="452"/>
        <v>0</v>
      </c>
      <c r="K327" s="9">
        <f t="shared" si="453"/>
        <v>0</v>
      </c>
      <c r="L327" s="46">
        <f t="shared" si="454"/>
        <v>0</v>
      </c>
      <c r="M327" s="81">
        <f t="shared" si="422"/>
        <v>0</v>
      </c>
      <c r="N327" s="81"/>
      <c r="O327" s="81"/>
      <c r="P327" s="81"/>
      <c r="Q327" s="9"/>
      <c r="R327" s="9"/>
      <c r="S327" s="40"/>
      <c r="T327" s="40"/>
      <c r="U327" s="40"/>
      <c r="V327" s="15"/>
      <c r="W327" s="46"/>
    </row>
    <row r="328" spans="1:23" x14ac:dyDescent="0.3">
      <c r="A328" s="1"/>
      <c r="B328" s="49">
        <v>285</v>
      </c>
      <c r="C328" s="13">
        <v>42289</v>
      </c>
      <c r="D328" s="43">
        <v>0.43565972222222221</v>
      </c>
      <c r="E328" s="43">
        <v>0.74109953703703713</v>
      </c>
      <c r="F328" s="39">
        <f t="shared" si="484"/>
        <v>0.30543981481481491</v>
      </c>
      <c r="G328" s="46">
        <v>7.5</v>
      </c>
      <c r="H328" s="14">
        <f t="shared" si="450"/>
        <v>0.5</v>
      </c>
      <c r="I328" s="14">
        <f t="shared" si="451"/>
        <v>7</v>
      </c>
      <c r="J328" s="10">
        <f t="shared" si="452"/>
        <v>0</v>
      </c>
      <c r="K328" s="9">
        <f t="shared" si="453"/>
        <v>0</v>
      </c>
      <c r="L328" s="46">
        <f t="shared" si="454"/>
        <v>0</v>
      </c>
      <c r="M328" s="81">
        <f t="shared" si="422"/>
        <v>0</v>
      </c>
      <c r="N328" s="81"/>
      <c r="O328" s="81"/>
      <c r="P328" s="81"/>
      <c r="Q328" s="9"/>
      <c r="R328" s="9"/>
      <c r="S328" s="40"/>
      <c r="T328" s="40"/>
      <c r="U328" s="40"/>
      <c r="V328" s="15"/>
      <c r="W328" s="46"/>
    </row>
    <row r="329" spans="1:23" x14ac:dyDescent="0.3">
      <c r="A329" s="1"/>
      <c r="B329" s="49">
        <v>286</v>
      </c>
      <c r="C329" s="13">
        <v>42290</v>
      </c>
      <c r="D329" s="43">
        <v>0.61760416666666662</v>
      </c>
      <c r="E329" s="52">
        <v>0.92020833333333341</v>
      </c>
      <c r="F329" s="39">
        <f t="shared" si="484"/>
        <v>0.30260416666666679</v>
      </c>
      <c r="G329" s="46">
        <v>7.5</v>
      </c>
      <c r="H329" s="14">
        <f t="shared" si="450"/>
        <v>0.5</v>
      </c>
      <c r="I329" s="14">
        <f t="shared" si="451"/>
        <v>7</v>
      </c>
      <c r="J329" s="10">
        <f t="shared" si="452"/>
        <v>0</v>
      </c>
      <c r="K329" s="9">
        <f t="shared" si="453"/>
        <v>0</v>
      </c>
      <c r="L329" s="46">
        <f t="shared" si="454"/>
        <v>0</v>
      </c>
      <c r="M329" s="81">
        <f t="shared" si="422"/>
        <v>0</v>
      </c>
      <c r="N329" s="81"/>
      <c r="O329" s="81"/>
      <c r="P329" s="81"/>
      <c r="Q329" s="9"/>
      <c r="R329" s="9"/>
      <c r="S329" s="40"/>
      <c r="T329" s="40"/>
      <c r="U329" s="40"/>
      <c r="V329" s="15"/>
      <c r="W329" s="46"/>
    </row>
    <row r="330" spans="1:23" x14ac:dyDescent="0.3">
      <c r="A330" s="1"/>
      <c r="B330" s="49">
        <v>287</v>
      </c>
      <c r="C330" s="13">
        <v>42291</v>
      </c>
      <c r="D330" s="51" t="s">
        <v>17</v>
      </c>
      <c r="E330" s="52">
        <v>0.91885416666666664</v>
      </c>
      <c r="F330" s="39"/>
      <c r="G330" s="46">
        <v>8</v>
      </c>
      <c r="H330" s="14">
        <f t="shared" si="450"/>
        <v>0.5</v>
      </c>
      <c r="I330" s="14">
        <f t="shared" si="451"/>
        <v>7.5</v>
      </c>
      <c r="J330" s="10">
        <f t="shared" si="452"/>
        <v>0</v>
      </c>
      <c r="K330" s="9">
        <f t="shared" si="453"/>
        <v>0</v>
      </c>
      <c r="L330" s="46">
        <f t="shared" si="454"/>
        <v>0</v>
      </c>
      <c r="M330" s="81">
        <f t="shared" si="422"/>
        <v>0</v>
      </c>
      <c r="N330" s="81">
        <v>2</v>
      </c>
      <c r="O330" s="81">
        <v>4</v>
      </c>
      <c r="P330" s="9">
        <f>ROUND(N330*1/3*112+O330*2/3*112,0)</f>
        <v>373</v>
      </c>
      <c r="Q330" s="9"/>
      <c r="R330" s="9"/>
      <c r="S330" s="40"/>
      <c r="T330" s="40"/>
      <c r="U330" s="40"/>
      <c r="V330" s="15"/>
      <c r="W330" s="46"/>
    </row>
    <row r="331" spans="1:23" x14ac:dyDescent="0.3">
      <c r="A331" s="1"/>
      <c r="B331" s="49"/>
      <c r="C331" s="18" t="s">
        <v>39</v>
      </c>
      <c r="D331" s="85"/>
      <c r="E331" s="86"/>
      <c r="F331" s="78"/>
      <c r="G331" s="45">
        <f>SUM(G317:G330)</f>
        <v>99</v>
      </c>
      <c r="H331" s="45">
        <f t="shared" ref="H331" si="511">SUM(H317:H330)</f>
        <v>9</v>
      </c>
      <c r="I331" s="45">
        <f t="shared" ref="I331" si="512">SUM(I317:I330)</f>
        <v>90</v>
      </c>
      <c r="J331" s="45">
        <f t="shared" ref="J331" si="513">SUM(J317:J330)</f>
        <v>2</v>
      </c>
      <c r="K331" s="45">
        <f t="shared" ref="K331" si="514">SUM(K317:K330)</f>
        <v>2</v>
      </c>
      <c r="L331" s="45">
        <f t="shared" ref="L331" si="515">SUM(L317:L330)</f>
        <v>0</v>
      </c>
      <c r="M331" s="45">
        <f t="shared" ref="M331" si="516">SUM(M317:M330)</f>
        <v>299</v>
      </c>
      <c r="N331" s="88">
        <f t="shared" ref="N331:P331" si="517">SUM(N317:N330)</f>
        <v>2</v>
      </c>
      <c r="O331" s="88">
        <f t="shared" si="517"/>
        <v>4</v>
      </c>
      <c r="P331" s="89">
        <f t="shared" si="517"/>
        <v>373</v>
      </c>
      <c r="Q331" s="45">
        <f t="shared" ref="Q331" si="518">SUM(Q317:Q330)</f>
        <v>0</v>
      </c>
      <c r="R331" s="45">
        <f t="shared" ref="R331" si="519">SUM(R317:R330)</f>
        <v>0</v>
      </c>
      <c r="S331" s="45">
        <f t="shared" ref="S331" si="520">SUM(S317:S330)</f>
        <v>0</v>
      </c>
      <c r="T331" s="45">
        <f t="shared" ref="T331" si="521">SUM(T317:T330)</f>
        <v>0</v>
      </c>
      <c r="U331" s="45">
        <f t="shared" ref="U331" si="522">SUM(U317:U330)</f>
        <v>0</v>
      </c>
      <c r="V331" s="45">
        <f t="shared" ref="V331" si="523">SUM(V317:V330)</f>
        <v>0</v>
      </c>
      <c r="W331" s="45"/>
    </row>
    <row r="332" spans="1:23" x14ac:dyDescent="0.3">
      <c r="A332" s="1"/>
      <c r="B332" s="84"/>
      <c r="C332" s="18" t="s">
        <v>112</v>
      </c>
      <c r="D332" s="85"/>
      <c r="E332" s="86"/>
      <c r="F332" s="78"/>
      <c r="G332" s="45">
        <f>G331</f>
        <v>99</v>
      </c>
      <c r="H332" s="45">
        <f t="shared" ref="H332" si="524">H331</f>
        <v>9</v>
      </c>
      <c r="I332" s="45">
        <f t="shared" ref="I332" si="525">I331</f>
        <v>90</v>
      </c>
      <c r="J332" s="45">
        <f t="shared" ref="J332" si="526">J331</f>
        <v>2</v>
      </c>
      <c r="K332" s="45">
        <f t="shared" ref="K332" si="527">K331</f>
        <v>2</v>
      </c>
      <c r="L332" s="45">
        <f t="shared" ref="L332" si="528">L331</f>
        <v>0</v>
      </c>
      <c r="M332" s="45">
        <f t="shared" ref="M332" si="529">M331</f>
        <v>299</v>
      </c>
      <c r="N332" s="88">
        <f>N331</f>
        <v>2</v>
      </c>
      <c r="O332" s="88">
        <f t="shared" ref="O332:P332" si="530">O331</f>
        <v>4</v>
      </c>
      <c r="P332" s="89">
        <f t="shared" si="530"/>
        <v>373</v>
      </c>
      <c r="Q332" s="45">
        <f t="shared" ref="Q332" si="531">Q331</f>
        <v>0</v>
      </c>
      <c r="R332" s="45">
        <f t="shared" ref="R332" si="532">R331</f>
        <v>0</v>
      </c>
      <c r="S332" s="45">
        <f t="shared" ref="S332" si="533">S331</f>
        <v>0</v>
      </c>
      <c r="T332" s="45">
        <f t="shared" ref="T332" si="534">T331</f>
        <v>0</v>
      </c>
      <c r="U332" s="45">
        <f t="shared" ref="U332" si="535">U331</f>
        <v>0</v>
      </c>
      <c r="V332" s="45">
        <f t="shared" ref="V332" si="536">V331</f>
        <v>0</v>
      </c>
      <c r="W332" s="45"/>
    </row>
    <row r="333" spans="1:23" x14ac:dyDescent="0.3">
      <c r="A333" s="1"/>
      <c r="B333" s="49">
        <v>288</v>
      </c>
      <c r="C333" s="13">
        <v>42292</v>
      </c>
      <c r="D333" s="51" t="s">
        <v>17</v>
      </c>
      <c r="E333" s="51" t="s">
        <v>17</v>
      </c>
      <c r="F333" s="39"/>
      <c r="G333" s="46">
        <v>6</v>
      </c>
      <c r="H333" s="14">
        <f t="shared" si="450"/>
        <v>0.5</v>
      </c>
      <c r="I333" s="14">
        <f t="shared" si="451"/>
        <v>5.5</v>
      </c>
      <c r="J333" s="10">
        <f t="shared" si="452"/>
        <v>0</v>
      </c>
      <c r="K333" s="9">
        <f t="shared" si="453"/>
        <v>0</v>
      </c>
      <c r="L333" s="46">
        <f t="shared" si="454"/>
        <v>0</v>
      </c>
      <c r="M333" s="81">
        <f t="shared" si="422"/>
        <v>0</v>
      </c>
      <c r="N333" s="81"/>
      <c r="O333" s="81"/>
      <c r="P333" s="81"/>
      <c r="Q333" s="9"/>
      <c r="R333" s="9"/>
      <c r="S333" s="40"/>
      <c r="T333" s="40"/>
      <c r="U333" s="40"/>
      <c r="V333" s="15"/>
      <c r="W333" s="46"/>
    </row>
    <row r="334" spans="1:23" x14ac:dyDescent="0.3">
      <c r="A334" s="1"/>
      <c r="B334" s="49">
        <v>289</v>
      </c>
      <c r="C334" s="13">
        <v>42293</v>
      </c>
      <c r="D334" s="43">
        <v>0.43572916666666667</v>
      </c>
      <c r="E334" s="43">
        <v>0.88337962962962957</v>
      </c>
      <c r="F334" s="39">
        <f t="shared" si="484"/>
        <v>0.4476504629629629</v>
      </c>
      <c r="G334" s="46">
        <v>10.5</v>
      </c>
      <c r="H334" s="14">
        <f t="shared" si="450"/>
        <v>1.5</v>
      </c>
      <c r="I334" s="14">
        <f t="shared" si="451"/>
        <v>9</v>
      </c>
      <c r="J334" s="10">
        <f t="shared" si="452"/>
        <v>1</v>
      </c>
      <c r="K334" s="9">
        <f t="shared" si="453"/>
        <v>1</v>
      </c>
      <c r="L334" s="46">
        <f t="shared" si="454"/>
        <v>0</v>
      </c>
      <c r="M334" s="81">
        <f t="shared" si="422"/>
        <v>149</v>
      </c>
      <c r="N334" s="81"/>
      <c r="O334" s="81"/>
      <c r="P334" s="81"/>
      <c r="Q334" s="9"/>
      <c r="R334" s="9"/>
      <c r="S334" s="40"/>
      <c r="T334" s="40"/>
      <c r="U334" s="40"/>
      <c r="V334" s="15"/>
      <c r="W334" s="46"/>
    </row>
    <row r="335" spans="1:23" x14ac:dyDescent="0.3">
      <c r="A335" s="1"/>
      <c r="B335" s="49">
        <v>290</v>
      </c>
      <c r="C335" s="13">
        <v>42294</v>
      </c>
      <c r="D335" s="43">
        <v>0.43741898148148151</v>
      </c>
      <c r="E335" s="43">
        <v>0.71003472222222219</v>
      </c>
      <c r="F335" s="39">
        <f t="shared" si="484"/>
        <v>0.27261574074074069</v>
      </c>
      <c r="G335" s="46">
        <v>6.5</v>
      </c>
      <c r="H335" s="14">
        <f t="shared" si="450"/>
        <v>0.5</v>
      </c>
      <c r="I335" s="14">
        <f t="shared" si="451"/>
        <v>6</v>
      </c>
      <c r="J335" s="10">
        <f t="shared" si="452"/>
        <v>0</v>
      </c>
      <c r="K335" s="9">
        <f t="shared" si="453"/>
        <v>0</v>
      </c>
      <c r="L335" s="46">
        <f t="shared" si="454"/>
        <v>0</v>
      </c>
      <c r="M335" s="81">
        <f t="shared" si="422"/>
        <v>0</v>
      </c>
      <c r="N335" s="81"/>
      <c r="O335" s="81"/>
      <c r="P335" s="81"/>
      <c r="Q335" s="9"/>
      <c r="R335" s="9"/>
      <c r="S335" s="40"/>
      <c r="T335" s="40"/>
      <c r="U335" s="40"/>
      <c r="V335" s="15"/>
      <c r="W335" s="46"/>
    </row>
    <row r="336" spans="1:23" x14ac:dyDescent="0.3">
      <c r="A336" s="1"/>
      <c r="B336" s="49">
        <v>291</v>
      </c>
      <c r="C336" s="13">
        <v>42295</v>
      </c>
      <c r="D336" s="135" t="s">
        <v>12</v>
      </c>
      <c r="E336" s="136"/>
      <c r="F336" s="52"/>
      <c r="G336" s="46"/>
      <c r="H336" s="14"/>
      <c r="I336" s="14"/>
      <c r="J336" s="10"/>
      <c r="K336" s="9"/>
      <c r="L336" s="46"/>
      <c r="M336" s="81">
        <f t="shared" si="422"/>
        <v>0</v>
      </c>
      <c r="N336" s="81"/>
      <c r="O336" s="81"/>
      <c r="P336" s="81"/>
      <c r="Q336" s="9"/>
      <c r="R336" s="9"/>
      <c r="S336" s="40"/>
      <c r="T336" s="40"/>
      <c r="U336" s="40"/>
      <c r="V336" s="15"/>
      <c r="W336" s="46"/>
    </row>
    <row r="337" spans="1:23" x14ac:dyDescent="0.3">
      <c r="A337" s="1"/>
      <c r="B337" s="49">
        <v>292</v>
      </c>
      <c r="C337" s="13">
        <v>42296</v>
      </c>
      <c r="D337" s="43">
        <v>0.43918981481481478</v>
      </c>
      <c r="E337" s="43">
        <v>0.74040509259259257</v>
      </c>
      <c r="F337" s="39">
        <f t="shared" si="484"/>
        <v>0.30121527777777779</v>
      </c>
      <c r="G337" s="46">
        <v>7</v>
      </c>
      <c r="H337" s="14">
        <f t="shared" si="450"/>
        <v>0.5</v>
      </c>
      <c r="I337" s="14">
        <f t="shared" si="451"/>
        <v>6.5</v>
      </c>
      <c r="J337" s="10">
        <f t="shared" si="452"/>
        <v>0</v>
      </c>
      <c r="K337" s="9">
        <f t="shared" si="453"/>
        <v>0</v>
      </c>
      <c r="L337" s="46">
        <f t="shared" si="454"/>
        <v>0</v>
      </c>
      <c r="M337" s="81">
        <f t="shared" si="422"/>
        <v>0</v>
      </c>
      <c r="N337" s="81"/>
      <c r="O337" s="81"/>
      <c r="P337" s="81"/>
      <c r="Q337" s="9"/>
      <c r="R337" s="9"/>
      <c r="S337" s="40"/>
      <c r="T337" s="40"/>
      <c r="U337" s="40"/>
      <c r="V337" s="15"/>
      <c r="W337" s="46"/>
    </row>
    <row r="338" spans="1:23" x14ac:dyDescent="0.3">
      <c r="A338" s="1"/>
      <c r="B338" s="49">
        <v>293</v>
      </c>
      <c r="C338" s="13">
        <v>42297</v>
      </c>
      <c r="D338" s="135" t="s">
        <v>8</v>
      </c>
      <c r="E338" s="136"/>
      <c r="F338" s="52"/>
      <c r="G338" s="46"/>
      <c r="H338" s="14"/>
      <c r="I338" s="14"/>
      <c r="J338" s="10"/>
      <c r="K338" s="9"/>
      <c r="L338" s="46"/>
      <c r="M338" s="81">
        <f t="shared" si="422"/>
        <v>0</v>
      </c>
      <c r="N338" s="81"/>
      <c r="O338" s="81"/>
      <c r="P338" s="81"/>
      <c r="Q338" s="9"/>
      <c r="R338" s="9"/>
      <c r="S338" s="40"/>
      <c r="T338" s="40"/>
      <c r="U338" s="40"/>
      <c r="V338" s="15"/>
      <c r="W338" s="46"/>
    </row>
    <row r="339" spans="1:23" x14ac:dyDescent="0.3">
      <c r="A339" s="1"/>
      <c r="B339" s="49">
        <v>294</v>
      </c>
      <c r="C339" s="13">
        <v>42298</v>
      </c>
      <c r="D339" s="135" t="s">
        <v>8</v>
      </c>
      <c r="E339" s="136"/>
      <c r="F339" s="52"/>
      <c r="G339" s="46"/>
      <c r="H339" s="14"/>
      <c r="I339" s="14"/>
      <c r="J339" s="10"/>
      <c r="K339" s="9"/>
      <c r="L339" s="46"/>
      <c r="M339" s="81">
        <f t="shared" si="422"/>
        <v>0</v>
      </c>
      <c r="N339" s="81"/>
      <c r="O339" s="81"/>
      <c r="P339" s="81"/>
      <c r="Q339" s="9"/>
      <c r="R339" s="9"/>
      <c r="S339" s="40"/>
      <c r="T339" s="40"/>
      <c r="U339" s="40"/>
      <c r="V339" s="15"/>
      <c r="W339" s="46"/>
    </row>
    <row r="340" spans="1:23" x14ac:dyDescent="0.3">
      <c r="A340" s="1"/>
      <c r="B340" s="49">
        <v>295</v>
      </c>
      <c r="C340" s="13">
        <v>42299</v>
      </c>
      <c r="D340" s="43">
        <v>0.50471064814814814</v>
      </c>
      <c r="E340" s="43">
        <v>0.91994212962962962</v>
      </c>
      <c r="F340" s="39">
        <f t="shared" ref="F340:F360" si="537">IF(OR(E340="無打卡資料",E340="必休",E340="休",D340="無打卡資料",D340="必休",D340="休"),"?",(E340-D340))</f>
        <v>0.41523148148148148</v>
      </c>
      <c r="G340" s="46">
        <v>10</v>
      </c>
      <c r="H340" s="14">
        <f t="shared" si="450"/>
        <v>1.5</v>
      </c>
      <c r="I340" s="14">
        <f t="shared" si="451"/>
        <v>8.5</v>
      </c>
      <c r="J340" s="10">
        <f t="shared" si="452"/>
        <v>0.5</v>
      </c>
      <c r="K340" s="9">
        <f t="shared" si="453"/>
        <v>0.5</v>
      </c>
      <c r="L340" s="46">
        <f t="shared" si="454"/>
        <v>0</v>
      </c>
      <c r="M340" s="81">
        <f t="shared" si="422"/>
        <v>75</v>
      </c>
      <c r="N340" s="81"/>
      <c r="O340" s="81"/>
      <c r="P340" s="81"/>
      <c r="Q340" s="9"/>
      <c r="R340" s="9"/>
      <c r="S340" s="40"/>
      <c r="T340" s="40"/>
      <c r="U340" s="40"/>
      <c r="V340" s="15"/>
      <c r="W340" s="46"/>
    </row>
    <row r="341" spans="1:23" x14ac:dyDescent="0.3">
      <c r="A341" s="1"/>
      <c r="B341" s="49">
        <v>296</v>
      </c>
      <c r="C341" s="13">
        <v>42300</v>
      </c>
      <c r="D341" s="43">
        <v>0.50851851851851848</v>
      </c>
      <c r="E341" s="43">
        <v>0.91918981481481488</v>
      </c>
      <c r="F341" s="39">
        <f t="shared" si="537"/>
        <v>0.4106712962962964</v>
      </c>
      <c r="G341" s="46">
        <v>10</v>
      </c>
      <c r="H341" s="14">
        <f t="shared" si="450"/>
        <v>1.5</v>
      </c>
      <c r="I341" s="14">
        <f t="shared" si="451"/>
        <v>8.5</v>
      </c>
      <c r="J341" s="10">
        <f t="shared" si="452"/>
        <v>0.5</v>
      </c>
      <c r="K341" s="9">
        <f t="shared" si="453"/>
        <v>0.5</v>
      </c>
      <c r="L341" s="46">
        <f t="shared" si="454"/>
        <v>0</v>
      </c>
      <c r="M341" s="81">
        <f t="shared" si="422"/>
        <v>75</v>
      </c>
      <c r="N341" s="81"/>
      <c r="O341" s="81"/>
      <c r="P341" s="81"/>
      <c r="Q341" s="9"/>
      <c r="R341" s="9"/>
      <c r="S341" s="40"/>
      <c r="T341" s="40"/>
      <c r="U341" s="40"/>
      <c r="V341" s="15"/>
      <c r="W341" s="46"/>
    </row>
    <row r="342" spans="1:23" x14ac:dyDescent="0.3">
      <c r="A342" s="1"/>
      <c r="B342" s="49">
        <v>297</v>
      </c>
      <c r="C342" s="13">
        <v>42301</v>
      </c>
      <c r="D342" s="43">
        <v>0.43541666666666662</v>
      </c>
      <c r="E342" s="43">
        <v>0.83393518518518517</v>
      </c>
      <c r="F342" s="39">
        <f t="shared" si="537"/>
        <v>0.39851851851851855</v>
      </c>
      <c r="G342" s="46">
        <v>9.5</v>
      </c>
      <c r="H342" s="14">
        <f t="shared" si="450"/>
        <v>1.5</v>
      </c>
      <c r="I342" s="14">
        <f t="shared" si="451"/>
        <v>8</v>
      </c>
      <c r="J342" s="10">
        <f t="shared" si="452"/>
        <v>0</v>
      </c>
      <c r="K342" s="9">
        <f t="shared" si="453"/>
        <v>0</v>
      </c>
      <c r="L342" s="46">
        <f t="shared" si="454"/>
        <v>0</v>
      </c>
      <c r="M342" s="81">
        <f t="shared" si="422"/>
        <v>0</v>
      </c>
      <c r="N342" s="81"/>
      <c r="O342" s="81"/>
      <c r="P342" s="81"/>
      <c r="Q342" s="9"/>
      <c r="R342" s="9"/>
      <c r="S342" s="40"/>
      <c r="T342" s="40"/>
      <c r="U342" s="40"/>
      <c r="V342" s="15"/>
      <c r="W342" s="46"/>
    </row>
    <row r="343" spans="1:23" ht="32.4" x14ac:dyDescent="0.3">
      <c r="A343" s="1"/>
      <c r="B343" s="49">
        <v>298</v>
      </c>
      <c r="C343" s="22">
        <v>42302</v>
      </c>
      <c r="D343" s="43">
        <v>0.46540509259259261</v>
      </c>
      <c r="E343" s="43">
        <v>0.83756944444444448</v>
      </c>
      <c r="F343" s="39">
        <f t="shared" si="537"/>
        <v>0.37216435185185187</v>
      </c>
      <c r="G343" s="46">
        <v>9</v>
      </c>
      <c r="H343" s="14">
        <f t="shared" si="450"/>
        <v>1.5</v>
      </c>
      <c r="I343" s="14">
        <f t="shared" si="451"/>
        <v>7.5</v>
      </c>
      <c r="J343" s="10">
        <f t="shared" si="452"/>
        <v>0</v>
      </c>
      <c r="K343" s="9">
        <f t="shared" si="453"/>
        <v>0</v>
      </c>
      <c r="L343" s="46">
        <f t="shared" si="454"/>
        <v>0</v>
      </c>
      <c r="M343" s="81">
        <f t="shared" si="422"/>
        <v>0</v>
      </c>
      <c r="N343" s="81"/>
      <c r="O343" s="81"/>
      <c r="P343" s="81"/>
      <c r="Q343" s="9"/>
      <c r="R343" s="9"/>
      <c r="S343" s="40"/>
      <c r="T343" s="40"/>
      <c r="U343" s="40"/>
      <c r="V343" s="54"/>
      <c r="W343" s="94" t="s">
        <v>104</v>
      </c>
    </row>
    <row r="344" spans="1:23" x14ac:dyDescent="0.3">
      <c r="A344" s="1"/>
      <c r="B344" s="49">
        <v>299</v>
      </c>
      <c r="C344" s="13">
        <v>42303</v>
      </c>
      <c r="D344" s="43">
        <v>0.50400462962962966</v>
      </c>
      <c r="E344" s="43">
        <v>0.91621527777777778</v>
      </c>
      <c r="F344" s="39">
        <f t="shared" si="537"/>
        <v>0.41221064814814812</v>
      </c>
      <c r="G344" s="46">
        <v>10</v>
      </c>
      <c r="H344" s="14">
        <f t="shared" si="450"/>
        <v>1.5</v>
      </c>
      <c r="I344" s="14">
        <f t="shared" si="451"/>
        <v>8.5</v>
      </c>
      <c r="J344" s="10">
        <f t="shared" si="452"/>
        <v>0.5</v>
      </c>
      <c r="K344" s="9">
        <f t="shared" si="453"/>
        <v>0.5</v>
      </c>
      <c r="L344" s="46">
        <f t="shared" si="454"/>
        <v>0</v>
      </c>
      <c r="M344" s="81">
        <f t="shared" si="422"/>
        <v>75</v>
      </c>
      <c r="N344" s="81"/>
      <c r="O344" s="81"/>
      <c r="P344" s="81"/>
      <c r="Q344" s="9"/>
      <c r="R344" s="9"/>
      <c r="S344" s="40"/>
      <c r="T344" s="40"/>
      <c r="U344" s="40"/>
      <c r="V344" s="15"/>
      <c r="W344" s="46"/>
    </row>
    <row r="345" spans="1:23" x14ac:dyDescent="0.3">
      <c r="A345" s="1"/>
      <c r="B345" s="49">
        <v>300</v>
      </c>
      <c r="C345" s="13">
        <v>42304</v>
      </c>
      <c r="D345" s="43">
        <v>0.51527777777777783</v>
      </c>
      <c r="E345" s="51" t="s">
        <v>17</v>
      </c>
      <c r="F345" s="39"/>
      <c r="G345" s="46">
        <v>8.5</v>
      </c>
      <c r="H345" s="14">
        <f t="shared" si="450"/>
        <v>0.5</v>
      </c>
      <c r="I345" s="14">
        <f t="shared" si="451"/>
        <v>8</v>
      </c>
      <c r="J345" s="10">
        <f t="shared" si="452"/>
        <v>0</v>
      </c>
      <c r="K345" s="9">
        <f t="shared" si="453"/>
        <v>0</v>
      </c>
      <c r="L345" s="46">
        <f t="shared" si="454"/>
        <v>0</v>
      </c>
      <c r="M345" s="81">
        <f t="shared" si="422"/>
        <v>0</v>
      </c>
      <c r="N345" s="81"/>
      <c r="O345" s="81"/>
      <c r="P345" s="81"/>
      <c r="Q345" s="9"/>
      <c r="R345" s="9"/>
      <c r="S345" s="40"/>
      <c r="T345" s="40"/>
      <c r="U345" s="40"/>
      <c r="V345" s="15"/>
      <c r="W345" s="46"/>
    </row>
    <row r="346" spans="1:23" x14ac:dyDescent="0.3">
      <c r="A346" s="1"/>
      <c r="B346" s="49">
        <v>301</v>
      </c>
      <c r="C346" s="13">
        <v>42305</v>
      </c>
      <c r="D346" s="43">
        <v>0.55010416666666673</v>
      </c>
      <c r="E346" s="43">
        <v>0.89949074074074076</v>
      </c>
      <c r="F346" s="39">
        <f t="shared" si="537"/>
        <v>0.34938657407407403</v>
      </c>
      <c r="G346" s="46">
        <v>8.5</v>
      </c>
      <c r="H346" s="14">
        <f t="shared" si="450"/>
        <v>0.5</v>
      </c>
      <c r="I346" s="14">
        <f t="shared" si="451"/>
        <v>8</v>
      </c>
      <c r="J346" s="10">
        <f t="shared" si="452"/>
        <v>0</v>
      </c>
      <c r="K346" s="9">
        <f t="shared" si="453"/>
        <v>0</v>
      </c>
      <c r="L346" s="46">
        <f t="shared" si="454"/>
        <v>0</v>
      </c>
      <c r="M346" s="81">
        <f t="shared" ref="M346:M351" si="538">IF(K346="?",0,ROUND(112*4/3*K346+112*5/3*L346,0))</f>
        <v>0</v>
      </c>
      <c r="N346" s="81"/>
      <c r="O346" s="81"/>
      <c r="P346" s="81"/>
      <c r="Q346" s="9"/>
      <c r="R346" s="9"/>
      <c r="S346" s="40"/>
      <c r="T346" s="40"/>
      <c r="U346" s="40"/>
      <c r="V346" s="15"/>
      <c r="W346" s="46"/>
    </row>
    <row r="347" spans="1:23" x14ac:dyDescent="0.3">
      <c r="A347" s="1"/>
      <c r="B347" s="49"/>
      <c r="C347" s="18" t="s">
        <v>39</v>
      </c>
      <c r="D347" s="85"/>
      <c r="E347" s="86"/>
      <c r="F347" s="78"/>
      <c r="G347" s="45">
        <f>SUM(G333:G346)</f>
        <v>95.5</v>
      </c>
      <c r="H347" s="45">
        <f t="shared" ref="H347" si="539">SUM(H333:H346)</f>
        <v>11.5</v>
      </c>
      <c r="I347" s="45">
        <f t="shared" ref="I347" si="540">SUM(I333:I346)</f>
        <v>84</v>
      </c>
      <c r="J347" s="45">
        <f t="shared" ref="J347" si="541">SUM(J333:J346)</f>
        <v>2.5</v>
      </c>
      <c r="K347" s="45">
        <f t="shared" ref="K347" si="542">SUM(K333:K346)</f>
        <v>2.5</v>
      </c>
      <c r="L347" s="45">
        <f t="shared" ref="L347" si="543">SUM(L333:L346)</f>
        <v>0</v>
      </c>
      <c r="M347" s="45">
        <f t="shared" ref="M347" si="544">SUM(M333:M346)</f>
        <v>374</v>
      </c>
      <c r="N347" s="45"/>
      <c r="O347" s="45"/>
      <c r="P347" s="45"/>
      <c r="Q347" s="45">
        <f t="shared" ref="Q347" si="545">SUM(Q333:Q346)</f>
        <v>0</v>
      </c>
      <c r="R347" s="45">
        <f t="shared" ref="R347" si="546">SUM(R333:R346)</f>
        <v>0</v>
      </c>
      <c r="S347" s="45">
        <f t="shared" ref="S347" si="547">SUM(S333:S346)</f>
        <v>0</v>
      </c>
      <c r="T347" s="45">
        <f t="shared" ref="T347" si="548">SUM(T333:T346)</f>
        <v>0</v>
      </c>
      <c r="U347" s="45">
        <f t="shared" ref="U347" si="549">SUM(U333:U346)</f>
        <v>0</v>
      </c>
      <c r="V347" s="45">
        <f t="shared" ref="V347" si="550">SUM(V333:V346)</f>
        <v>0</v>
      </c>
      <c r="W347" s="45"/>
    </row>
    <row r="348" spans="1:23" x14ac:dyDescent="0.3">
      <c r="A348" s="1"/>
      <c r="B348" s="49"/>
      <c r="C348" s="18" t="s">
        <v>112</v>
      </c>
      <c r="D348" s="85"/>
      <c r="E348" s="86"/>
      <c r="F348" s="78"/>
      <c r="G348" s="45">
        <f>G347</f>
        <v>95.5</v>
      </c>
      <c r="H348" s="45">
        <f t="shared" ref="H348" si="551">H347</f>
        <v>11.5</v>
      </c>
      <c r="I348" s="45">
        <f t="shared" ref="I348" si="552">I347</f>
        <v>84</v>
      </c>
      <c r="J348" s="45">
        <f t="shared" ref="J348" si="553">J347</f>
        <v>2.5</v>
      </c>
      <c r="K348" s="45">
        <f t="shared" ref="K348" si="554">K347</f>
        <v>2.5</v>
      </c>
      <c r="L348" s="45">
        <f t="shared" ref="L348" si="555">L347</f>
        <v>0</v>
      </c>
      <c r="M348" s="45">
        <f t="shared" ref="M348" si="556">M347</f>
        <v>374</v>
      </c>
      <c r="N348" s="45"/>
      <c r="O348" s="45"/>
      <c r="P348" s="45"/>
      <c r="Q348" s="45">
        <f t="shared" ref="Q348" si="557">Q347</f>
        <v>0</v>
      </c>
      <c r="R348" s="45">
        <f t="shared" ref="R348" si="558">R347</f>
        <v>0</v>
      </c>
      <c r="S348" s="45">
        <f t="shared" ref="S348" si="559">S347</f>
        <v>0</v>
      </c>
      <c r="T348" s="45">
        <f t="shared" ref="T348" si="560">T347</f>
        <v>0</v>
      </c>
      <c r="U348" s="45">
        <f t="shared" ref="U348" si="561">U347</f>
        <v>0</v>
      </c>
      <c r="V348" s="45">
        <f t="shared" ref="V348" si="562">V347</f>
        <v>0</v>
      </c>
      <c r="W348" s="45"/>
    </row>
    <row r="349" spans="1:23" x14ac:dyDescent="0.3">
      <c r="A349" s="1"/>
      <c r="B349" s="49">
        <v>302</v>
      </c>
      <c r="C349" s="13">
        <v>42306</v>
      </c>
      <c r="D349" s="43">
        <v>0.48020833333333335</v>
      </c>
      <c r="E349" s="43">
        <v>0.8774305555555556</v>
      </c>
      <c r="F349" s="39">
        <f t="shared" si="537"/>
        <v>0.39722222222222225</v>
      </c>
      <c r="G349" s="46">
        <v>9.5</v>
      </c>
      <c r="H349" s="14">
        <f t="shared" si="450"/>
        <v>1.5</v>
      </c>
      <c r="I349" s="14">
        <f t="shared" ref="I349:I352" si="563">IF((G349="？"),"?",(G349-H349))</f>
        <v>8</v>
      </c>
      <c r="J349" s="10">
        <f t="shared" ref="J349:J352" si="564">IF(I349-8&lt;0,0,(I349-8))</f>
        <v>0</v>
      </c>
      <c r="K349" s="9">
        <f t="shared" ref="K349:K352" si="565">IF(2&lt;J349,2,J349)</f>
        <v>0</v>
      </c>
      <c r="L349" s="46">
        <f t="shared" ref="L349:L352" si="566">J349-K349</f>
        <v>0</v>
      </c>
      <c r="M349" s="81">
        <f t="shared" si="538"/>
        <v>0</v>
      </c>
      <c r="N349" s="81"/>
      <c r="O349" s="81"/>
      <c r="P349" s="81"/>
      <c r="Q349" s="9"/>
      <c r="R349" s="9"/>
      <c r="S349" s="40"/>
      <c r="T349" s="40"/>
      <c r="U349" s="40"/>
      <c r="V349" s="15"/>
      <c r="W349" s="46"/>
    </row>
    <row r="350" spans="1:23" x14ac:dyDescent="0.3">
      <c r="A350" s="1"/>
      <c r="B350" s="49">
        <v>303</v>
      </c>
      <c r="C350" s="13">
        <v>42307</v>
      </c>
      <c r="D350" s="43">
        <v>0.51471064814814815</v>
      </c>
      <c r="E350" s="43">
        <v>0.92211805555555548</v>
      </c>
      <c r="F350" s="39">
        <f t="shared" si="537"/>
        <v>0.40740740740740733</v>
      </c>
      <c r="G350" s="46">
        <v>10</v>
      </c>
      <c r="H350" s="14">
        <f t="shared" si="450"/>
        <v>1.5</v>
      </c>
      <c r="I350" s="14">
        <f t="shared" si="563"/>
        <v>8.5</v>
      </c>
      <c r="J350" s="10">
        <f t="shared" si="564"/>
        <v>0.5</v>
      </c>
      <c r="K350" s="9">
        <f t="shared" si="565"/>
        <v>0.5</v>
      </c>
      <c r="L350" s="46">
        <f t="shared" si="566"/>
        <v>0</v>
      </c>
      <c r="M350" s="81">
        <f t="shared" si="538"/>
        <v>75</v>
      </c>
      <c r="N350" s="81"/>
      <c r="O350" s="81"/>
      <c r="P350" s="81"/>
      <c r="Q350" s="9"/>
      <c r="R350" s="9"/>
      <c r="S350" s="40"/>
      <c r="T350" s="40"/>
      <c r="U350" s="40"/>
      <c r="V350" s="15"/>
      <c r="W350" s="46"/>
    </row>
    <row r="351" spans="1:23" ht="32.4" x14ac:dyDescent="0.3">
      <c r="A351" s="1"/>
      <c r="B351" s="49">
        <v>304</v>
      </c>
      <c r="C351" s="22">
        <v>42308</v>
      </c>
      <c r="D351" s="43">
        <v>0.46418981481481486</v>
      </c>
      <c r="E351" s="43">
        <v>0.88079861111111113</v>
      </c>
      <c r="F351" s="39">
        <f t="shared" si="537"/>
        <v>0.41660879629629627</v>
      </c>
      <c r="G351" s="46">
        <v>10</v>
      </c>
      <c r="H351" s="14">
        <f t="shared" si="450"/>
        <v>1.5</v>
      </c>
      <c r="I351" s="14">
        <f t="shared" si="563"/>
        <v>8.5</v>
      </c>
      <c r="J351" s="10">
        <f t="shared" si="564"/>
        <v>0.5</v>
      </c>
      <c r="K351" s="9">
        <f t="shared" si="565"/>
        <v>0.5</v>
      </c>
      <c r="L351" s="46">
        <f t="shared" si="566"/>
        <v>0</v>
      </c>
      <c r="M351" s="81">
        <f t="shared" si="538"/>
        <v>75</v>
      </c>
      <c r="N351" s="81"/>
      <c r="O351" s="81"/>
      <c r="P351" s="81"/>
      <c r="Q351" s="9"/>
      <c r="R351" s="9"/>
      <c r="S351" s="40"/>
      <c r="T351" s="40"/>
      <c r="U351" s="40"/>
      <c r="V351" s="54"/>
      <c r="W351" s="94" t="s">
        <v>107</v>
      </c>
    </row>
    <row r="352" spans="1:23" x14ac:dyDescent="0.3">
      <c r="A352" s="8" t="s">
        <v>63</v>
      </c>
      <c r="B352" s="49">
        <v>305</v>
      </c>
      <c r="C352" s="13">
        <v>42309</v>
      </c>
      <c r="D352" s="43">
        <v>0.46892361111111108</v>
      </c>
      <c r="E352" s="43">
        <v>0.90136574074074083</v>
      </c>
      <c r="F352" s="39">
        <f t="shared" si="537"/>
        <v>0.43244212962962975</v>
      </c>
      <c r="G352" s="46">
        <v>10.5</v>
      </c>
      <c r="H352" s="14">
        <f t="shared" si="450"/>
        <v>1.5</v>
      </c>
      <c r="I352" s="14">
        <f t="shared" si="563"/>
        <v>9</v>
      </c>
      <c r="J352" s="10">
        <f t="shared" si="564"/>
        <v>1</v>
      </c>
      <c r="K352" s="9">
        <f t="shared" si="565"/>
        <v>1</v>
      </c>
      <c r="L352" s="46">
        <f t="shared" si="566"/>
        <v>0</v>
      </c>
      <c r="M352" s="81">
        <f t="shared" ref="M352:M361" si="567">IF(K352="?",0,ROUND(111*4/3*K352+111*5/3*L352,0))</f>
        <v>148</v>
      </c>
      <c r="N352" s="81"/>
      <c r="O352" s="81"/>
      <c r="P352" s="81"/>
      <c r="Q352" s="9"/>
      <c r="R352" s="9"/>
      <c r="S352" s="40"/>
      <c r="T352" s="40"/>
      <c r="U352" s="40"/>
      <c r="V352" s="15"/>
      <c r="W352" s="94"/>
    </row>
    <row r="353" spans="1:23" x14ac:dyDescent="0.3">
      <c r="A353" s="1" t="s">
        <v>83</v>
      </c>
      <c r="B353" s="49">
        <v>306</v>
      </c>
      <c r="C353" s="13">
        <v>42310</v>
      </c>
      <c r="D353" s="135" t="s">
        <v>8</v>
      </c>
      <c r="E353" s="136"/>
      <c r="F353" s="39"/>
      <c r="G353" s="46"/>
      <c r="H353" s="14"/>
      <c r="I353" s="14"/>
      <c r="J353" s="10"/>
      <c r="K353" s="9"/>
      <c r="L353" s="46"/>
      <c r="M353" s="81">
        <f t="shared" si="567"/>
        <v>0</v>
      </c>
      <c r="N353" s="81"/>
      <c r="O353" s="81"/>
      <c r="P353" s="81"/>
      <c r="Q353" s="9"/>
      <c r="R353" s="9"/>
      <c r="S353" s="40"/>
      <c r="T353" s="40"/>
      <c r="U353" s="40"/>
      <c r="V353" s="15"/>
      <c r="W353" s="46"/>
    </row>
    <row r="354" spans="1:23" x14ac:dyDescent="0.3">
      <c r="A354" s="33" t="s">
        <v>84</v>
      </c>
      <c r="B354" s="49">
        <v>307</v>
      </c>
      <c r="C354" s="13">
        <v>42311</v>
      </c>
      <c r="D354" s="43">
        <v>0.50585648148148155</v>
      </c>
      <c r="E354" s="43">
        <v>0.79366898148148157</v>
      </c>
      <c r="F354" s="39">
        <f t="shared" si="537"/>
        <v>0.28781250000000003</v>
      </c>
      <c r="G354" s="46">
        <v>7</v>
      </c>
      <c r="H354" s="14">
        <f t="shared" si="450"/>
        <v>0.5</v>
      </c>
      <c r="I354" s="14">
        <f t="shared" ref="I354:I384" si="568">IF((G354="？"),"?",(G354-H354))</f>
        <v>6.5</v>
      </c>
      <c r="J354" s="10">
        <f t="shared" ref="J354:J384" si="569">IF(I354-8&lt;0,0,(I354-8))</f>
        <v>0</v>
      </c>
      <c r="K354" s="9">
        <f t="shared" ref="K354:K384" si="570">IF(2&lt;J354,2,J354)</f>
        <v>0</v>
      </c>
      <c r="L354" s="46">
        <f t="shared" ref="L354:L384" si="571">J354-K354</f>
        <v>0</v>
      </c>
      <c r="M354" s="81">
        <f t="shared" si="567"/>
        <v>0</v>
      </c>
      <c r="N354" s="81"/>
      <c r="O354" s="81"/>
      <c r="P354" s="81"/>
      <c r="Q354" s="9"/>
      <c r="R354" s="9"/>
      <c r="S354" s="40"/>
      <c r="T354" s="40"/>
      <c r="U354" s="40"/>
      <c r="V354" s="15"/>
      <c r="W354" s="46"/>
    </row>
    <row r="355" spans="1:23" x14ac:dyDescent="0.3">
      <c r="A355" s="1" t="s">
        <v>69</v>
      </c>
      <c r="B355" s="49">
        <v>308</v>
      </c>
      <c r="C355" s="13">
        <v>42312</v>
      </c>
      <c r="D355" s="43">
        <v>0.51252314814814814</v>
      </c>
      <c r="E355" s="43">
        <v>0.79692129629629627</v>
      </c>
      <c r="F355" s="39">
        <f t="shared" si="537"/>
        <v>0.28439814814814812</v>
      </c>
      <c r="G355" s="46">
        <v>7</v>
      </c>
      <c r="H355" s="14">
        <f t="shared" ref="H355:H383" si="572">IF(G355&gt;=9,1.5,0.5)</f>
        <v>0.5</v>
      </c>
      <c r="I355" s="14">
        <f t="shared" si="568"/>
        <v>6.5</v>
      </c>
      <c r="J355" s="10">
        <f t="shared" si="569"/>
        <v>0</v>
      </c>
      <c r="K355" s="9">
        <f t="shared" si="570"/>
        <v>0</v>
      </c>
      <c r="L355" s="46">
        <f t="shared" si="571"/>
        <v>0</v>
      </c>
      <c r="M355" s="81">
        <f t="shared" si="567"/>
        <v>0</v>
      </c>
      <c r="N355" s="81"/>
      <c r="O355" s="81"/>
      <c r="P355" s="81"/>
      <c r="Q355" s="9"/>
      <c r="R355" s="9"/>
      <c r="S355" s="40"/>
      <c r="T355" s="40"/>
      <c r="U355" s="40"/>
      <c r="V355" s="15"/>
      <c r="W355" s="46"/>
    </row>
    <row r="356" spans="1:23" x14ac:dyDescent="0.3">
      <c r="A356" s="33"/>
      <c r="B356" s="49">
        <v>309</v>
      </c>
      <c r="C356" s="13">
        <v>42313</v>
      </c>
      <c r="D356" s="135" t="s">
        <v>8</v>
      </c>
      <c r="E356" s="136"/>
      <c r="F356" s="39"/>
      <c r="G356" s="46"/>
      <c r="H356" s="14"/>
      <c r="I356" s="14"/>
      <c r="J356" s="10"/>
      <c r="K356" s="9"/>
      <c r="L356" s="46"/>
      <c r="M356" s="81">
        <f t="shared" si="567"/>
        <v>0</v>
      </c>
      <c r="N356" s="81"/>
      <c r="O356" s="81"/>
      <c r="P356" s="81"/>
      <c r="Q356" s="9"/>
      <c r="R356" s="9"/>
      <c r="S356" s="40"/>
      <c r="T356" s="40"/>
      <c r="U356" s="40"/>
      <c r="V356" s="15"/>
      <c r="W356" s="46"/>
    </row>
    <row r="357" spans="1:23" x14ac:dyDescent="0.3">
      <c r="A357" s="33"/>
      <c r="B357" s="49">
        <v>310</v>
      </c>
      <c r="C357" s="13">
        <v>42314</v>
      </c>
      <c r="D357" s="43">
        <v>0.44027777777777777</v>
      </c>
      <c r="E357" s="51" t="s">
        <v>17</v>
      </c>
      <c r="F357" s="39"/>
      <c r="G357" s="46">
        <v>9</v>
      </c>
      <c r="H357" s="14">
        <f t="shared" si="572"/>
        <v>1.5</v>
      </c>
      <c r="I357" s="14">
        <f t="shared" si="568"/>
        <v>7.5</v>
      </c>
      <c r="J357" s="10">
        <f t="shared" si="569"/>
        <v>0</v>
      </c>
      <c r="K357" s="9">
        <f t="shared" si="570"/>
        <v>0</v>
      </c>
      <c r="L357" s="46">
        <f t="shared" si="571"/>
        <v>0</v>
      </c>
      <c r="M357" s="81">
        <f t="shared" si="567"/>
        <v>0</v>
      </c>
      <c r="N357" s="81"/>
      <c r="O357" s="81"/>
      <c r="P357" s="81"/>
      <c r="Q357" s="9"/>
      <c r="R357" s="9"/>
      <c r="S357" s="40"/>
      <c r="T357" s="40"/>
      <c r="U357" s="40"/>
      <c r="V357" s="15"/>
      <c r="W357" s="46"/>
    </row>
    <row r="358" spans="1:23" x14ac:dyDescent="0.3">
      <c r="A358" s="1"/>
      <c r="B358" s="49">
        <v>311</v>
      </c>
      <c r="C358" s="13">
        <v>42315</v>
      </c>
      <c r="D358" s="43">
        <v>0.50590277777777781</v>
      </c>
      <c r="E358" s="43">
        <v>0.92322916666666666</v>
      </c>
      <c r="F358" s="39">
        <f t="shared" si="537"/>
        <v>0.41732638888888884</v>
      </c>
      <c r="G358" s="46">
        <v>10</v>
      </c>
      <c r="H358" s="14">
        <f t="shared" si="572"/>
        <v>1.5</v>
      </c>
      <c r="I358" s="14">
        <f t="shared" si="568"/>
        <v>8.5</v>
      </c>
      <c r="J358" s="10">
        <f t="shared" si="569"/>
        <v>0.5</v>
      </c>
      <c r="K358" s="9">
        <f t="shared" si="570"/>
        <v>0.5</v>
      </c>
      <c r="L358" s="46">
        <f t="shared" si="571"/>
        <v>0</v>
      </c>
      <c r="M358" s="81">
        <f t="shared" si="567"/>
        <v>74</v>
      </c>
      <c r="N358" s="81"/>
      <c r="O358" s="81"/>
      <c r="P358" s="81"/>
      <c r="Q358" s="9"/>
      <c r="R358" s="9"/>
      <c r="S358" s="40"/>
      <c r="T358" s="40"/>
      <c r="U358" s="40"/>
      <c r="V358" s="15"/>
      <c r="W358" s="46"/>
    </row>
    <row r="359" spans="1:23" x14ac:dyDescent="0.3">
      <c r="A359" s="1"/>
      <c r="B359" s="49">
        <v>312</v>
      </c>
      <c r="C359" s="13">
        <v>42316</v>
      </c>
      <c r="D359" s="43">
        <v>0.46350694444444446</v>
      </c>
      <c r="E359" s="43">
        <v>0.9188425925925926</v>
      </c>
      <c r="F359" s="39">
        <f t="shared" si="537"/>
        <v>0.45533564814814814</v>
      </c>
      <c r="G359" s="46">
        <v>11</v>
      </c>
      <c r="H359" s="14">
        <f t="shared" si="572"/>
        <v>1.5</v>
      </c>
      <c r="I359" s="14">
        <f t="shared" si="568"/>
        <v>9.5</v>
      </c>
      <c r="J359" s="10">
        <f t="shared" si="569"/>
        <v>1.5</v>
      </c>
      <c r="K359" s="9">
        <f t="shared" si="570"/>
        <v>1.5</v>
      </c>
      <c r="L359" s="46">
        <f t="shared" si="571"/>
        <v>0</v>
      </c>
      <c r="M359" s="81">
        <f t="shared" si="567"/>
        <v>222</v>
      </c>
      <c r="N359" s="81"/>
      <c r="O359" s="81"/>
      <c r="P359" s="81"/>
      <c r="Q359" s="9"/>
      <c r="R359" s="9"/>
      <c r="S359" s="40"/>
      <c r="T359" s="40"/>
      <c r="U359" s="40"/>
      <c r="V359" s="15"/>
      <c r="W359" s="46"/>
    </row>
    <row r="360" spans="1:23" x14ac:dyDescent="0.3">
      <c r="A360" s="1"/>
      <c r="B360" s="49">
        <v>313</v>
      </c>
      <c r="C360" s="13">
        <v>42317</v>
      </c>
      <c r="D360" s="43">
        <v>0.54697916666666668</v>
      </c>
      <c r="E360" s="43">
        <v>0.92065972222222225</v>
      </c>
      <c r="F360" s="39">
        <f t="shared" si="537"/>
        <v>0.37368055555555557</v>
      </c>
      <c r="G360" s="46">
        <v>9</v>
      </c>
      <c r="H360" s="14">
        <f t="shared" si="572"/>
        <v>1.5</v>
      </c>
      <c r="I360" s="14">
        <f t="shared" si="568"/>
        <v>7.5</v>
      </c>
      <c r="J360" s="10">
        <f t="shared" si="569"/>
        <v>0</v>
      </c>
      <c r="K360" s="9">
        <f t="shared" si="570"/>
        <v>0</v>
      </c>
      <c r="L360" s="46">
        <f t="shared" si="571"/>
        <v>0</v>
      </c>
      <c r="M360" s="81">
        <f t="shared" si="567"/>
        <v>0</v>
      </c>
      <c r="N360" s="81"/>
      <c r="O360" s="81"/>
      <c r="P360" s="81"/>
      <c r="Q360" s="9"/>
      <c r="R360" s="9"/>
      <c r="S360" s="40"/>
      <c r="T360" s="40"/>
      <c r="U360" s="40"/>
      <c r="V360" s="15"/>
      <c r="W360" s="46"/>
    </row>
    <row r="361" spans="1:23" x14ac:dyDescent="0.3">
      <c r="A361" s="1"/>
      <c r="B361" s="49">
        <v>314</v>
      </c>
      <c r="C361" s="13">
        <v>42318</v>
      </c>
      <c r="D361" s="135" t="s">
        <v>8</v>
      </c>
      <c r="E361" s="136"/>
      <c r="F361" s="39"/>
      <c r="G361" s="46"/>
      <c r="H361" s="14"/>
      <c r="I361" s="14"/>
      <c r="J361" s="10"/>
      <c r="K361" s="9"/>
      <c r="L361" s="46"/>
      <c r="M361" s="81">
        <f t="shared" si="567"/>
        <v>0</v>
      </c>
      <c r="N361" s="81"/>
      <c r="O361" s="81"/>
      <c r="P361" s="81"/>
      <c r="Q361" s="9"/>
      <c r="R361" s="9"/>
      <c r="S361" s="40"/>
      <c r="T361" s="40"/>
      <c r="U361" s="40"/>
      <c r="V361" s="15"/>
      <c r="W361" s="46"/>
    </row>
    <row r="362" spans="1:23" x14ac:dyDescent="0.3">
      <c r="A362" s="1"/>
      <c r="B362" s="49">
        <v>315</v>
      </c>
      <c r="C362" s="13">
        <v>42319</v>
      </c>
      <c r="D362" s="135" t="s">
        <v>8</v>
      </c>
      <c r="E362" s="136"/>
      <c r="F362" s="39"/>
      <c r="G362" s="46"/>
      <c r="H362" s="14"/>
      <c r="I362" s="14"/>
      <c r="J362" s="10"/>
      <c r="K362" s="9"/>
      <c r="L362" s="46"/>
      <c r="M362" s="81"/>
      <c r="N362" s="81"/>
      <c r="O362" s="81"/>
      <c r="P362" s="81"/>
      <c r="Q362" s="9"/>
      <c r="R362" s="9"/>
      <c r="S362" s="40"/>
      <c r="T362" s="40"/>
      <c r="U362" s="40"/>
      <c r="V362" s="15"/>
      <c r="W362" s="46"/>
    </row>
    <row r="363" spans="1:23" x14ac:dyDescent="0.3">
      <c r="A363" s="1"/>
      <c r="B363" s="49"/>
      <c r="C363" s="18" t="s">
        <v>39</v>
      </c>
      <c r="D363" s="85"/>
      <c r="E363" s="86"/>
      <c r="F363" s="78"/>
      <c r="G363" s="45">
        <f>SUM(G349:G362)</f>
        <v>93</v>
      </c>
      <c r="H363" s="45">
        <f t="shared" ref="H363" si="573">SUM(H349:H362)</f>
        <v>13</v>
      </c>
      <c r="I363" s="45">
        <f t="shared" ref="I363" si="574">SUM(I349:I362)</f>
        <v>80</v>
      </c>
      <c r="J363" s="45">
        <f t="shared" ref="J363" si="575">SUM(J349:J362)</f>
        <v>4</v>
      </c>
      <c r="K363" s="45">
        <f t="shared" ref="K363" si="576">SUM(K349:K362)</f>
        <v>4</v>
      </c>
      <c r="L363" s="45">
        <f t="shared" ref="L363" si="577">SUM(L349:L362)</f>
        <v>0</v>
      </c>
      <c r="M363" s="45">
        <f t="shared" ref="M363" si="578">SUM(M349:M362)</f>
        <v>594</v>
      </c>
      <c r="N363" s="45"/>
      <c r="O363" s="45"/>
      <c r="P363" s="45"/>
      <c r="Q363" s="45">
        <f t="shared" ref="Q363" si="579">SUM(Q349:Q362)</f>
        <v>0</v>
      </c>
      <c r="R363" s="45">
        <f t="shared" ref="R363" si="580">SUM(R349:R362)</f>
        <v>0</v>
      </c>
      <c r="S363" s="45">
        <f t="shared" ref="S363" si="581">SUM(S349:S362)</f>
        <v>0</v>
      </c>
      <c r="T363" s="45">
        <f t="shared" ref="T363" si="582">SUM(T349:T362)</f>
        <v>0</v>
      </c>
      <c r="U363" s="45">
        <f t="shared" ref="U363" si="583">SUM(U349:U362)</f>
        <v>0</v>
      </c>
      <c r="V363" s="45">
        <f t="shared" ref="V363" si="584">SUM(V349:V362)</f>
        <v>0</v>
      </c>
      <c r="W363" s="45"/>
    </row>
    <row r="364" spans="1:23" x14ac:dyDescent="0.3">
      <c r="A364" s="1"/>
      <c r="B364" s="49"/>
      <c r="C364" s="18" t="s">
        <v>112</v>
      </c>
      <c r="D364" s="85"/>
      <c r="E364" s="86"/>
      <c r="F364" s="78"/>
      <c r="G364" s="45">
        <f>G363</f>
        <v>93</v>
      </c>
      <c r="H364" s="45">
        <f t="shared" ref="H364" si="585">H363</f>
        <v>13</v>
      </c>
      <c r="I364" s="45">
        <f t="shared" ref="I364" si="586">I363</f>
        <v>80</v>
      </c>
      <c r="J364" s="45">
        <f t="shared" ref="J364" si="587">J363</f>
        <v>4</v>
      </c>
      <c r="K364" s="45">
        <f t="shared" ref="K364" si="588">K363</f>
        <v>4</v>
      </c>
      <c r="L364" s="45">
        <f t="shared" ref="L364" si="589">L363</f>
        <v>0</v>
      </c>
      <c r="M364" s="45">
        <f t="shared" ref="M364" si="590">M363</f>
        <v>594</v>
      </c>
      <c r="N364" s="45"/>
      <c r="O364" s="45"/>
      <c r="P364" s="45"/>
      <c r="Q364" s="45">
        <f t="shared" ref="Q364" si="591">Q363</f>
        <v>0</v>
      </c>
      <c r="R364" s="45">
        <f t="shared" ref="R364" si="592">R363</f>
        <v>0</v>
      </c>
      <c r="S364" s="45">
        <f t="shared" ref="S364" si="593">S363</f>
        <v>0</v>
      </c>
      <c r="T364" s="45">
        <f t="shared" ref="T364" si="594">T363</f>
        <v>0</v>
      </c>
      <c r="U364" s="45">
        <f t="shared" ref="U364" si="595">U363</f>
        <v>0</v>
      </c>
      <c r="V364" s="45">
        <f t="shared" ref="V364" si="596">V363</f>
        <v>0</v>
      </c>
      <c r="W364" s="45"/>
    </row>
    <row r="365" spans="1:23" ht="32.4" x14ac:dyDescent="0.3">
      <c r="A365" s="1"/>
      <c r="B365" s="49">
        <v>316</v>
      </c>
      <c r="C365" s="22">
        <v>42320</v>
      </c>
      <c r="D365" s="43">
        <v>0.64790509259259255</v>
      </c>
      <c r="E365" s="43">
        <v>0.91938657407407398</v>
      </c>
      <c r="F365" s="39">
        <f t="shared" ref="F365:F369" si="597">IF(OR(E365="無打卡資料",E365="必休",E365="休",D365="無打卡資料",D365="必休",D365="休"),"?",(E365-D365))</f>
        <v>0.27148148148148143</v>
      </c>
      <c r="G365" s="46">
        <v>6.5</v>
      </c>
      <c r="H365" s="14">
        <f t="shared" si="572"/>
        <v>0.5</v>
      </c>
      <c r="I365" s="14">
        <f t="shared" si="568"/>
        <v>6</v>
      </c>
      <c r="J365" s="10">
        <f t="shared" si="569"/>
        <v>0</v>
      </c>
      <c r="K365" s="9">
        <f t="shared" si="570"/>
        <v>0</v>
      </c>
      <c r="L365" s="46">
        <f t="shared" si="571"/>
        <v>0</v>
      </c>
      <c r="M365" s="81">
        <f t="shared" ref="M365:M384" si="598">IF(K365="?",0,ROUND(111*4/3*K365+111*5/3*L365,0))</f>
        <v>0</v>
      </c>
      <c r="N365" s="81"/>
      <c r="O365" s="81"/>
      <c r="P365" s="81"/>
      <c r="Q365" s="9"/>
      <c r="R365" s="9"/>
      <c r="S365" s="40"/>
      <c r="T365" s="40"/>
      <c r="U365" s="40"/>
      <c r="V365" s="54"/>
      <c r="W365" s="94" t="s">
        <v>105</v>
      </c>
    </row>
    <row r="366" spans="1:23" x14ac:dyDescent="0.3">
      <c r="A366" s="1"/>
      <c r="B366" s="49">
        <v>317</v>
      </c>
      <c r="C366" s="13">
        <v>42321</v>
      </c>
      <c r="D366" s="51" t="s">
        <v>17</v>
      </c>
      <c r="E366" s="43">
        <v>0.92226851851851854</v>
      </c>
      <c r="F366" s="39"/>
      <c r="G366" s="46">
        <v>11</v>
      </c>
      <c r="H366" s="14">
        <f t="shared" si="572"/>
        <v>1.5</v>
      </c>
      <c r="I366" s="14">
        <f t="shared" si="568"/>
        <v>9.5</v>
      </c>
      <c r="J366" s="10">
        <f t="shared" si="569"/>
        <v>1.5</v>
      </c>
      <c r="K366" s="9">
        <f t="shared" si="570"/>
        <v>1.5</v>
      </c>
      <c r="L366" s="46">
        <f t="shared" si="571"/>
        <v>0</v>
      </c>
      <c r="M366" s="81">
        <f t="shared" si="598"/>
        <v>222</v>
      </c>
      <c r="N366" s="81"/>
      <c r="O366" s="81"/>
      <c r="P366" s="81"/>
      <c r="Q366" s="9"/>
      <c r="R366" s="9"/>
      <c r="S366" s="40"/>
      <c r="T366" s="40"/>
      <c r="U366" s="40"/>
      <c r="V366" s="15"/>
      <c r="W366" s="46"/>
    </row>
    <row r="367" spans="1:23" x14ac:dyDescent="0.3">
      <c r="A367" s="1"/>
      <c r="B367" s="49">
        <v>318</v>
      </c>
      <c r="C367" s="13">
        <v>42322</v>
      </c>
      <c r="D367" s="43">
        <v>0.46408564814814812</v>
      </c>
      <c r="E367" s="43">
        <v>0.93240740740740735</v>
      </c>
      <c r="F367" s="39">
        <f t="shared" si="597"/>
        <v>0.46832175925925923</v>
      </c>
      <c r="G367" s="46">
        <v>11</v>
      </c>
      <c r="H367" s="14">
        <f t="shared" si="572"/>
        <v>1.5</v>
      </c>
      <c r="I367" s="14">
        <f t="shared" si="568"/>
        <v>9.5</v>
      </c>
      <c r="J367" s="10">
        <f t="shared" si="569"/>
        <v>1.5</v>
      </c>
      <c r="K367" s="9">
        <f t="shared" si="570"/>
        <v>1.5</v>
      </c>
      <c r="L367" s="46">
        <f t="shared" si="571"/>
        <v>0</v>
      </c>
      <c r="M367" s="81">
        <f t="shared" si="598"/>
        <v>222</v>
      </c>
      <c r="N367" s="81"/>
      <c r="O367" s="81"/>
      <c r="P367" s="81"/>
      <c r="Q367" s="9"/>
      <c r="R367" s="9"/>
      <c r="S367" s="40"/>
      <c r="T367" s="40"/>
      <c r="U367" s="40"/>
      <c r="V367" s="15"/>
      <c r="W367" s="46"/>
    </row>
    <row r="368" spans="1:23" x14ac:dyDescent="0.3">
      <c r="A368" s="1"/>
      <c r="B368" s="49">
        <v>319</v>
      </c>
      <c r="C368" s="13">
        <v>42323</v>
      </c>
      <c r="D368" s="43">
        <v>0.45946759259259262</v>
      </c>
      <c r="E368" s="43">
        <v>0.91714120370370367</v>
      </c>
      <c r="F368" s="39">
        <f t="shared" si="597"/>
        <v>0.45767361111111104</v>
      </c>
      <c r="G368" s="46">
        <v>11</v>
      </c>
      <c r="H368" s="14">
        <f t="shared" si="572"/>
        <v>1.5</v>
      </c>
      <c r="I368" s="14">
        <f t="shared" si="568"/>
        <v>9.5</v>
      </c>
      <c r="J368" s="10">
        <f t="shared" si="569"/>
        <v>1.5</v>
      </c>
      <c r="K368" s="9">
        <f t="shared" si="570"/>
        <v>1.5</v>
      </c>
      <c r="L368" s="46">
        <f t="shared" si="571"/>
        <v>0</v>
      </c>
      <c r="M368" s="81">
        <f t="shared" si="598"/>
        <v>222</v>
      </c>
      <c r="N368" s="81"/>
      <c r="O368" s="81"/>
      <c r="P368" s="81"/>
      <c r="Q368" s="9"/>
      <c r="R368" s="9"/>
      <c r="S368" s="40"/>
      <c r="T368" s="40"/>
      <c r="U368" s="40"/>
      <c r="V368" s="15"/>
      <c r="W368" s="46"/>
    </row>
    <row r="369" spans="1:23" x14ac:dyDescent="0.3">
      <c r="A369" s="1"/>
      <c r="B369" s="49">
        <v>320</v>
      </c>
      <c r="C369" s="13">
        <v>42324</v>
      </c>
      <c r="D369" s="43">
        <v>0.46120370370370373</v>
      </c>
      <c r="E369" s="43">
        <v>0.92038194444444443</v>
      </c>
      <c r="F369" s="39">
        <f t="shared" si="597"/>
        <v>0.45917824074074071</v>
      </c>
      <c r="G369" s="46">
        <v>11</v>
      </c>
      <c r="H369" s="14">
        <f t="shared" si="572"/>
        <v>1.5</v>
      </c>
      <c r="I369" s="14">
        <f t="shared" si="568"/>
        <v>9.5</v>
      </c>
      <c r="J369" s="10">
        <f t="shared" si="569"/>
        <v>1.5</v>
      </c>
      <c r="K369" s="9">
        <f t="shared" si="570"/>
        <v>1.5</v>
      </c>
      <c r="L369" s="46">
        <f t="shared" si="571"/>
        <v>0</v>
      </c>
      <c r="M369" s="81">
        <f t="shared" si="598"/>
        <v>222</v>
      </c>
      <c r="N369" s="81"/>
      <c r="O369" s="81"/>
      <c r="P369" s="81"/>
      <c r="Q369" s="9"/>
      <c r="R369" s="9"/>
      <c r="S369" s="40"/>
      <c r="T369" s="40"/>
      <c r="U369" s="40"/>
      <c r="V369" s="15"/>
      <c r="W369" s="46"/>
    </row>
    <row r="370" spans="1:23" x14ac:dyDescent="0.3">
      <c r="A370" s="1"/>
      <c r="B370" s="49">
        <v>321</v>
      </c>
      <c r="C370" s="13">
        <v>42325</v>
      </c>
      <c r="D370" s="135" t="s">
        <v>8</v>
      </c>
      <c r="E370" s="136"/>
      <c r="F370" s="39"/>
      <c r="G370" s="46"/>
      <c r="H370" s="14"/>
      <c r="I370" s="14"/>
      <c r="J370" s="10"/>
      <c r="K370" s="9"/>
      <c r="L370" s="46"/>
      <c r="M370" s="81">
        <f t="shared" si="598"/>
        <v>0</v>
      </c>
      <c r="N370" s="81"/>
      <c r="O370" s="81"/>
      <c r="P370" s="81"/>
      <c r="Q370" s="9"/>
      <c r="R370" s="9"/>
      <c r="S370" s="40"/>
      <c r="T370" s="40"/>
      <c r="U370" s="40"/>
      <c r="V370" s="15"/>
      <c r="W370" s="46"/>
    </row>
    <row r="371" spans="1:23" x14ac:dyDescent="0.3">
      <c r="A371" s="1"/>
      <c r="B371" s="49">
        <v>322</v>
      </c>
      <c r="C371" s="13">
        <v>42326</v>
      </c>
      <c r="D371" s="43">
        <v>0.43427083333333333</v>
      </c>
      <c r="E371" s="52">
        <v>0.9197685185185186</v>
      </c>
      <c r="F371" s="39">
        <f t="shared" ref="F371:F375" si="599">IF(OR(E371="無打卡資料",E371="必休",E371="休",D371="無打卡資料",D371="必休",D371="休"),"?",(E371-D371))</f>
        <v>0.48549768518518527</v>
      </c>
      <c r="G371" s="46">
        <v>11.5</v>
      </c>
      <c r="H371" s="14">
        <f t="shared" si="572"/>
        <v>1.5</v>
      </c>
      <c r="I371" s="14">
        <f t="shared" si="568"/>
        <v>10</v>
      </c>
      <c r="J371" s="10">
        <f t="shared" si="569"/>
        <v>2</v>
      </c>
      <c r="K371" s="9">
        <f t="shared" si="570"/>
        <v>2</v>
      </c>
      <c r="L371" s="46">
        <f t="shared" si="571"/>
        <v>0</v>
      </c>
      <c r="M371" s="81">
        <f t="shared" si="598"/>
        <v>296</v>
      </c>
      <c r="N371" s="81"/>
      <c r="O371" s="81"/>
      <c r="P371" s="81"/>
      <c r="Q371" s="9"/>
      <c r="R371" s="9"/>
      <c r="S371" s="40"/>
      <c r="T371" s="40"/>
      <c r="U371" s="40"/>
      <c r="V371" s="15"/>
      <c r="W371" s="46"/>
    </row>
    <row r="372" spans="1:23" x14ac:dyDescent="0.3">
      <c r="A372" s="1"/>
      <c r="B372" s="49">
        <v>323</v>
      </c>
      <c r="C372" s="13">
        <v>42327</v>
      </c>
      <c r="D372" s="43">
        <v>0.44016203703703699</v>
      </c>
      <c r="E372" s="43">
        <v>0.92950231481481482</v>
      </c>
      <c r="F372" s="39">
        <f t="shared" si="599"/>
        <v>0.48934027777777783</v>
      </c>
      <c r="G372" s="42">
        <v>11.5</v>
      </c>
      <c r="H372" s="14">
        <f t="shared" si="572"/>
        <v>1.5</v>
      </c>
      <c r="I372" s="14">
        <f t="shared" si="568"/>
        <v>10</v>
      </c>
      <c r="J372" s="10">
        <f t="shared" si="569"/>
        <v>2</v>
      </c>
      <c r="K372" s="9">
        <f t="shared" si="570"/>
        <v>2</v>
      </c>
      <c r="L372" s="46">
        <f t="shared" si="571"/>
        <v>0</v>
      </c>
      <c r="M372" s="81">
        <f t="shared" si="598"/>
        <v>296</v>
      </c>
      <c r="N372" s="81"/>
      <c r="O372" s="81"/>
      <c r="P372" s="81"/>
      <c r="Q372" s="9"/>
      <c r="R372" s="9"/>
      <c r="S372" s="40"/>
      <c r="T372" s="40"/>
      <c r="U372" s="40"/>
      <c r="V372" s="15"/>
      <c r="W372" s="46"/>
    </row>
    <row r="373" spans="1:23" x14ac:dyDescent="0.3">
      <c r="A373" s="1"/>
      <c r="B373" s="49">
        <v>324</v>
      </c>
      <c r="C373" s="13">
        <v>42328</v>
      </c>
      <c r="D373" s="43">
        <v>0.43837962962962962</v>
      </c>
      <c r="E373" s="43">
        <v>0.92986111111111114</v>
      </c>
      <c r="F373" s="39">
        <f t="shared" si="599"/>
        <v>0.49148148148148152</v>
      </c>
      <c r="G373" s="42">
        <v>12</v>
      </c>
      <c r="H373" s="14">
        <f t="shared" si="572"/>
        <v>1.5</v>
      </c>
      <c r="I373" s="14">
        <f t="shared" si="568"/>
        <v>10.5</v>
      </c>
      <c r="J373" s="10">
        <f t="shared" si="569"/>
        <v>2.5</v>
      </c>
      <c r="K373" s="9">
        <f t="shared" si="570"/>
        <v>2</v>
      </c>
      <c r="L373" s="46">
        <f t="shared" si="571"/>
        <v>0.5</v>
      </c>
      <c r="M373" s="81">
        <f t="shared" si="598"/>
        <v>389</v>
      </c>
      <c r="N373" s="81"/>
      <c r="O373" s="81"/>
      <c r="P373" s="81"/>
      <c r="Q373" s="9"/>
      <c r="R373" s="9"/>
      <c r="S373" s="40"/>
      <c r="T373" s="40"/>
      <c r="U373" s="40"/>
      <c r="V373" s="15"/>
      <c r="W373" s="46"/>
    </row>
    <row r="374" spans="1:23" x14ac:dyDescent="0.3">
      <c r="A374" s="1"/>
      <c r="B374" s="49">
        <v>325</v>
      </c>
      <c r="C374" s="13">
        <v>42329</v>
      </c>
      <c r="D374" s="51" t="s">
        <v>17</v>
      </c>
      <c r="E374" s="43">
        <v>0.86601851851851863</v>
      </c>
      <c r="F374" s="39"/>
      <c r="G374" s="42">
        <v>9</v>
      </c>
      <c r="H374" s="14">
        <f t="shared" si="572"/>
        <v>1.5</v>
      </c>
      <c r="I374" s="14">
        <f t="shared" si="568"/>
        <v>7.5</v>
      </c>
      <c r="J374" s="10">
        <f t="shared" si="569"/>
        <v>0</v>
      </c>
      <c r="K374" s="9">
        <f t="shared" si="570"/>
        <v>0</v>
      </c>
      <c r="L374" s="46">
        <f t="shared" si="571"/>
        <v>0</v>
      </c>
      <c r="M374" s="81">
        <f t="shared" si="598"/>
        <v>0</v>
      </c>
      <c r="N374" s="81"/>
      <c r="O374" s="81"/>
      <c r="P374" s="81"/>
      <c r="Q374" s="9"/>
      <c r="R374" s="9"/>
      <c r="S374" s="40"/>
      <c r="T374" s="40"/>
      <c r="U374" s="40"/>
      <c r="V374" s="15"/>
      <c r="W374" s="46"/>
    </row>
    <row r="375" spans="1:23" x14ac:dyDescent="0.3">
      <c r="A375" s="1"/>
      <c r="B375" s="49">
        <v>326</v>
      </c>
      <c r="C375" s="13">
        <v>42330</v>
      </c>
      <c r="D375" s="43">
        <v>0.59325231481481489</v>
      </c>
      <c r="E375" s="43">
        <v>0.72267361111111106</v>
      </c>
      <c r="F375" s="39">
        <f t="shared" si="599"/>
        <v>0.12942129629629617</v>
      </c>
      <c r="G375" s="42">
        <v>3</v>
      </c>
      <c r="H375" s="14">
        <v>0</v>
      </c>
      <c r="I375" s="14">
        <f t="shared" si="568"/>
        <v>3</v>
      </c>
      <c r="J375" s="10">
        <f t="shared" si="569"/>
        <v>0</v>
      </c>
      <c r="K375" s="9">
        <f t="shared" si="570"/>
        <v>0</v>
      </c>
      <c r="L375" s="46">
        <f t="shared" si="571"/>
        <v>0</v>
      </c>
      <c r="M375" s="81">
        <f t="shared" si="598"/>
        <v>0</v>
      </c>
      <c r="N375" s="81">
        <v>2</v>
      </c>
      <c r="O375" s="81">
        <v>0.5</v>
      </c>
      <c r="P375" s="9">
        <f>ROUND(N375*1/3*111+O375*2/3*111,0)</f>
        <v>111</v>
      </c>
      <c r="Q375" s="9"/>
      <c r="R375" s="9"/>
      <c r="S375" s="40"/>
      <c r="T375" s="40"/>
      <c r="U375" s="40"/>
      <c r="V375" s="15"/>
      <c r="W375" s="46"/>
    </row>
    <row r="376" spans="1:23" x14ac:dyDescent="0.3">
      <c r="A376" s="1"/>
      <c r="B376" s="49">
        <v>327</v>
      </c>
      <c r="C376" s="13">
        <v>42331</v>
      </c>
      <c r="D376" s="135" t="s">
        <v>8</v>
      </c>
      <c r="E376" s="136"/>
      <c r="F376" s="39"/>
      <c r="G376" s="46"/>
      <c r="H376" s="14"/>
      <c r="I376" s="14"/>
      <c r="J376" s="10"/>
      <c r="K376" s="9"/>
      <c r="L376" s="46"/>
      <c r="M376" s="81">
        <f t="shared" si="598"/>
        <v>0</v>
      </c>
      <c r="N376" s="81"/>
      <c r="O376" s="81"/>
      <c r="P376" s="9">
        <f t="shared" ref="P376:P378" si="600">ROUND(N376*1/3*111+O376*2/3*111,0)</f>
        <v>0</v>
      </c>
      <c r="Q376" s="9"/>
      <c r="R376" s="9"/>
      <c r="S376" s="40"/>
      <c r="T376" s="40"/>
      <c r="U376" s="40"/>
      <c r="V376" s="15"/>
      <c r="W376" s="46"/>
    </row>
    <row r="377" spans="1:23" x14ac:dyDescent="0.3">
      <c r="A377" s="1"/>
      <c r="B377" s="49">
        <v>328</v>
      </c>
      <c r="C377" s="13">
        <v>42332</v>
      </c>
      <c r="D377" s="43">
        <v>0.53421296296296295</v>
      </c>
      <c r="E377" s="43">
        <v>0.87672453703703701</v>
      </c>
      <c r="F377" s="39">
        <f t="shared" ref="F377:F378" si="601">IF(OR(E377="無打卡資料",E377="必休",E377="休",D377="無打卡資料",D377="必休",D377="休"),"?",(E377-D377))</f>
        <v>0.34251157407407407</v>
      </c>
      <c r="G377" s="46">
        <v>8</v>
      </c>
      <c r="H377" s="14">
        <f t="shared" si="572"/>
        <v>0.5</v>
      </c>
      <c r="I377" s="14">
        <f t="shared" si="568"/>
        <v>7.5</v>
      </c>
      <c r="J377" s="10">
        <f t="shared" si="569"/>
        <v>0</v>
      </c>
      <c r="K377" s="9">
        <f t="shared" si="570"/>
        <v>0</v>
      </c>
      <c r="L377" s="46">
        <f t="shared" si="571"/>
        <v>0</v>
      </c>
      <c r="M377" s="81">
        <f t="shared" si="598"/>
        <v>0</v>
      </c>
      <c r="N377" s="81">
        <v>2</v>
      </c>
      <c r="O377" s="81">
        <v>5.5</v>
      </c>
      <c r="P377" s="9">
        <f t="shared" si="600"/>
        <v>481</v>
      </c>
      <c r="Q377" s="9"/>
      <c r="R377" s="9"/>
      <c r="S377" s="40"/>
      <c r="T377" s="40"/>
      <c r="U377" s="40"/>
      <c r="V377" s="15"/>
      <c r="W377" s="46"/>
    </row>
    <row r="378" spans="1:23" x14ac:dyDescent="0.3">
      <c r="A378" s="1"/>
      <c r="B378" s="49">
        <v>329</v>
      </c>
      <c r="C378" s="13">
        <v>42333</v>
      </c>
      <c r="D378" s="43">
        <v>0.46151620370370372</v>
      </c>
      <c r="E378" s="43">
        <v>0.91920138888888892</v>
      </c>
      <c r="F378" s="39">
        <f t="shared" si="601"/>
        <v>0.45768518518518519</v>
      </c>
      <c r="G378" s="46">
        <v>11</v>
      </c>
      <c r="H378" s="14">
        <f t="shared" si="572"/>
        <v>1.5</v>
      </c>
      <c r="I378" s="14">
        <f t="shared" si="568"/>
        <v>9.5</v>
      </c>
      <c r="J378" s="10">
        <f t="shared" si="569"/>
        <v>1.5</v>
      </c>
      <c r="K378" s="9">
        <f t="shared" si="570"/>
        <v>1.5</v>
      </c>
      <c r="L378" s="46">
        <f t="shared" si="571"/>
        <v>0</v>
      </c>
      <c r="M378" s="81">
        <f t="shared" si="598"/>
        <v>222</v>
      </c>
      <c r="N378" s="81">
        <v>2</v>
      </c>
      <c r="O378" s="81">
        <v>6</v>
      </c>
      <c r="P378" s="9">
        <f t="shared" si="600"/>
        <v>518</v>
      </c>
      <c r="Q378" s="9"/>
      <c r="R378" s="9"/>
      <c r="S378" s="40"/>
      <c r="T378" s="40"/>
      <c r="U378" s="40"/>
      <c r="V378" s="15"/>
      <c r="W378" s="46"/>
    </row>
    <row r="379" spans="1:23" x14ac:dyDescent="0.3">
      <c r="A379" s="1"/>
      <c r="B379" s="49"/>
      <c r="C379" s="18" t="s">
        <v>39</v>
      </c>
      <c r="D379" s="85"/>
      <c r="E379" s="86"/>
      <c r="F379" s="78"/>
      <c r="G379" s="45">
        <f>SUM(G365:G378)</f>
        <v>116.5</v>
      </c>
      <c r="H379" s="45">
        <f t="shared" ref="H379" si="602">SUM(H365:H378)</f>
        <v>14.5</v>
      </c>
      <c r="I379" s="45">
        <f t="shared" ref="I379" si="603">SUM(I365:I378)</f>
        <v>102</v>
      </c>
      <c r="J379" s="45">
        <f t="shared" ref="J379" si="604">SUM(J365:J378)</f>
        <v>14</v>
      </c>
      <c r="K379" s="45">
        <f t="shared" ref="K379" si="605">SUM(K365:K378)</f>
        <v>13.5</v>
      </c>
      <c r="L379" s="45">
        <f t="shared" ref="L379" si="606">SUM(L365:L378)</f>
        <v>0.5</v>
      </c>
      <c r="M379" s="45">
        <f t="shared" ref="M379" si="607">SUM(M365:M378)</f>
        <v>2091</v>
      </c>
      <c r="N379" s="88">
        <f t="shared" ref="N379:P379" si="608">SUM(N365:N378)</f>
        <v>6</v>
      </c>
      <c r="O379" s="88">
        <f t="shared" si="608"/>
        <v>12</v>
      </c>
      <c r="P379" s="89">
        <f t="shared" si="608"/>
        <v>1110</v>
      </c>
      <c r="Q379" s="45">
        <f t="shared" ref="Q379" si="609">SUM(Q365:Q378)</f>
        <v>0</v>
      </c>
      <c r="R379" s="45">
        <f t="shared" ref="R379" si="610">SUM(R365:R378)</f>
        <v>0</v>
      </c>
      <c r="S379" s="45">
        <f t="shared" ref="S379" si="611">SUM(S365:S378)</f>
        <v>0</v>
      </c>
      <c r="T379" s="45">
        <f t="shared" ref="T379" si="612">SUM(T365:T378)</f>
        <v>0</v>
      </c>
      <c r="U379" s="45">
        <f t="shared" ref="U379" si="613">SUM(U365:U378)</f>
        <v>0</v>
      </c>
      <c r="V379" s="45">
        <f t="shared" ref="V379" si="614">SUM(V365:V378)</f>
        <v>0</v>
      </c>
      <c r="W379" s="45"/>
    </row>
    <row r="380" spans="1:23" x14ac:dyDescent="0.3">
      <c r="A380" s="1"/>
      <c r="B380" s="84"/>
      <c r="C380" s="18" t="s">
        <v>112</v>
      </c>
      <c r="D380" s="85"/>
      <c r="E380" s="86"/>
      <c r="F380" s="78"/>
      <c r="G380" s="45">
        <f>G379</f>
        <v>116.5</v>
      </c>
      <c r="H380" s="45">
        <f t="shared" ref="H380" si="615">H379</f>
        <v>14.5</v>
      </c>
      <c r="I380" s="45">
        <f t="shared" ref="I380" si="616">I379</f>
        <v>102</v>
      </c>
      <c r="J380" s="45">
        <f t="shared" ref="J380" si="617">J379</f>
        <v>14</v>
      </c>
      <c r="K380" s="45">
        <f t="shared" ref="K380" si="618">K379</f>
        <v>13.5</v>
      </c>
      <c r="L380" s="45">
        <f t="shared" ref="L380" si="619">L379</f>
        <v>0.5</v>
      </c>
      <c r="M380" s="45">
        <f t="shared" ref="M380" si="620">M379</f>
        <v>2091</v>
      </c>
      <c r="N380" s="88">
        <f>N379</f>
        <v>6</v>
      </c>
      <c r="O380" s="88">
        <f t="shared" ref="O380:P380" si="621">O379</f>
        <v>12</v>
      </c>
      <c r="P380" s="89">
        <f t="shared" si="621"/>
        <v>1110</v>
      </c>
      <c r="Q380" s="45">
        <f t="shared" ref="Q380" si="622">Q379</f>
        <v>0</v>
      </c>
      <c r="R380" s="45">
        <f t="shared" ref="R380" si="623">R379</f>
        <v>0</v>
      </c>
      <c r="S380" s="45">
        <f t="shared" ref="S380" si="624">S379</f>
        <v>0</v>
      </c>
      <c r="T380" s="45">
        <f t="shared" ref="T380" si="625">T379</f>
        <v>0</v>
      </c>
      <c r="U380" s="45">
        <f t="shared" ref="U380" si="626">U379</f>
        <v>0</v>
      </c>
      <c r="V380" s="45">
        <f t="shared" ref="V380" si="627">V379</f>
        <v>0</v>
      </c>
      <c r="W380" s="45"/>
    </row>
    <row r="381" spans="1:23" x14ac:dyDescent="0.3">
      <c r="A381" s="1"/>
      <c r="B381" s="49">
        <v>330</v>
      </c>
      <c r="C381" s="13">
        <v>42334</v>
      </c>
      <c r="D381" s="135" t="s">
        <v>8</v>
      </c>
      <c r="E381" s="136"/>
      <c r="F381" s="39"/>
      <c r="G381" s="46"/>
      <c r="H381" s="14"/>
      <c r="I381" s="14"/>
      <c r="J381" s="10"/>
      <c r="K381" s="9"/>
      <c r="L381" s="46"/>
      <c r="M381" s="81">
        <f t="shared" si="598"/>
        <v>0</v>
      </c>
      <c r="N381" s="81"/>
      <c r="O381" s="81"/>
      <c r="P381" s="81"/>
      <c r="Q381" s="9"/>
      <c r="R381" s="9"/>
      <c r="S381" s="40"/>
      <c r="T381" s="40"/>
      <c r="U381" s="40"/>
      <c r="V381" s="15"/>
      <c r="W381" s="46"/>
    </row>
    <row r="382" spans="1:23" x14ac:dyDescent="0.3">
      <c r="A382" s="1"/>
      <c r="B382" s="49">
        <v>331</v>
      </c>
      <c r="C382" s="13">
        <v>42335</v>
      </c>
      <c r="D382" s="51" t="s">
        <v>17</v>
      </c>
      <c r="E382" s="51" t="s">
        <v>17</v>
      </c>
      <c r="F382" s="39"/>
      <c r="G382" s="46">
        <v>9</v>
      </c>
      <c r="H382" s="14">
        <f t="shared" si="572"/>
        <v>1.5</v>
      </c>
      <c r="I382" s="14">
        <f t="shared" si="568"/>
        <v>7.5</v>
      </c>
      <c r="J382" s="10">
        <f t="shared" si="569"/>
        <v>0</v>
      </c>
      <c r="K382" s="9">
        <f t="shared" si="570"/>
        <v>0</v>
      </c>
      <c r="L382" s="46">
        <f t="shared" si="571"/>
        <v>0</v>
      </c>
      <c r="M382" s="81">
        <f t="shared" si="598"/>
        <v>0</v>
      </c>
      <c r="N382" s="81"/>
      <c r="O382" s="81"/>
      <c r="P382" s="81"/>
      <c r="Q382" s="9"/>
      <c r="R382" s="9"/>
      <c r="S382" s="40"/>
      <c r="T382" s="40"/>
      <c r="U382" s="40"/>
      <c r="V382" s="15"/>
      <c r="W382" s="46"/>
    </row>
    <row r="383" spans="1:23" x14ac:dyDescent="0.3">
      <c r="A383" s="1"/>
      <c r="B383" s="49">
        <v>332</v>
      </c>
      <c r="C383" s="13">
        <v>42336</v>
      </c>
      <c r="D383" s="43">
        <v>0.50553240740740735</v>
      </c>
      <c r="E383" s="43">
        <v>0.92960648148148151</v>
      </c>
      <c r="F383" s="39">
        <f t="shared" ref="F383:F384" si="628">IF(OR(E383="無打卡資料",E383="必休",E383="休",D383="無打卡資料",D383="必休",D383="休"),"?",(E383-D383))</f>
        <v>0.42407407407407416</v>
      </c>
      <c r="G383" s="46">
        <v>10</v>
      </c>
      <c r="H383" s="14">
        <f t="shared" si="572"/>
        <v>1.5</v>
      </c>
      <c r="I383" s="14">
        <f t="shared" si="568"/>
        <v>8.5</v>
      </c>
      <c r="J383" s="10">
        <f t="shared" si="569"/>
        <v>0.5</v>
      </c>
      <c r="K383" s="9">
        <f t="shared" si="570"/>
        <v>0.5</v>
      </c>
      <c r="L383" s="46">
        <f t="shared" si="571"/>
        <v>0</v>
      </c>
      <c r="M383" s="81">
        <f t="shared" si="598"/>
        <v>74</v>
      </c>
      <c r="N383" s="81"/>
      <c r="O383" s="81"/>
      <c r="P383" s="81"/>
      <c r="Q383" s="9"/>
      <c r="R383" s="9"/>
      <c r="S383" s="40"/>
      <c r="T383" s="40"/>
      <c r="U383" s="40"/>
      <c r="V383" s="15"/>
      <c r="W383" s="46"/>
    </row>
    <row r="384" spans="1:23" ht="16.8" thickBot="1" x14ac:dyDescent="0.35">
      <c r="A384" s="1"/>
      <c r="B384" s="112">
        <v>333</v>
      </c>
      <c r="C384" s="13">
        <v>42337</v>
      </c>
      <c r="D384" s="43">
        <v>0.4604050925925926</v>
      </c>
      <c r="E384" s="43">
        <v>0.61275462962962968</v>
      </c>
      <c r="F384" s="39">
        <f t="shared" si="628"/>
        <v>0.15234953703703707</v>
      </c>
      <c r="G384" s="46">
        <v>3.5</v>
      </c>
      <c r="H384" s="14">
        <v>0</v>
      </c>
      <c r="I384" s="14">
        <f t="shared" si="568"/>
        <v>3.5</v>
      </c>
      <c r="J384" s="10">
        <f t="shared" si="569"/>
        <v>0</v>
      </c>
      <c r="K384" s="9">
        <f t="shared" si="570"/>
        <v>0</v>
      </c>
      <c r="L384" s="46">
        <f t="shared" si="571"/>
        <v>0</v>
      </c>
      <c r="M384" s="81">
        <f t="shared" si="598"/>
        <v>0</v>
      </c>
      <c r="N384" s="81"/>
      <c r="O384" s="81"/>
      <c r="P384" s="81"/>
      <c r="Q384" s="9"/>
      <c r="R384" s="9"/>
      <c r="S384" s="40"/>
      <c r="T384" s="40"/>
      <c r="U384" s="40"/>
      <c r="V384" s="15"/>
      <c r="W384" s="46"/>
    </row>
    <row r="385" spans="1:23" ht="16.8" thickBot="1" x14ac:dyDescent="0.35">
      <c r="A385" s="1"/>
      <c r="B385" s="113"/>
      <c r="C385" s="115" t="s">
        <v>113</v>
      </c>
      <c r="D385" s="116"/>
      <c r="E385" s="116"/>
      <c r="F385" s="116"/>
      <c r="G385" s="117">
        <v>1</v>
      </c>
      <c r="H385" s="117">
        <f t="shared" ref="H385:V385" si="629">H380+H364+H348+H332+H316+H300+H284+H268+H252+H236+H220+H204+H188+H172+H156+H140+H124+H108+H92+H76+H60+H44+H28+H12</f>
        <v>209.5</v>
      </c>
      <c r="I385" s="117">
        <f t="shared" si="629"/>
        <v>1497</v>
      </c>
      <c r="J385" s="117">
        <f t="shared" si="629"/>
        <v>117</v>
      </c>
      <c r="K385" s="117">
        <f t="shared" si="629"/>
        <v>112</v>
      </c>
      <c r="L385" s="117">
        <f t="shared" si="629"/>
        <v>5</v>
      </c>
      <c r="M385" s="117">
        <f t="shared" si="629"/>
        <v>17444</v>
      </c>
      <c r="N385" s="117">
        <f t="shared" si="629"/>
        <v>31.5</v>
      </c>
      <c r="O385" s="117">
        <f t="shared" si="629"/>
        <v>61.5</v>
      </c>
      <c r="P385" s="117">
        <f t="shared" si="629"/>
        <v>5735</v>
      </c>
      <c r="Q385" s="117">
        <f t="shared" si="629"/>
        <v>0</v>
      </c>
      <c r="R385" s="117">
        <f t="shared" si="629"/>
        <v>0</v>
      </c>
      <c r="S385" s="117">
        <f t="shared" si="629"/>
        <v>1</v>
      </c>
      <c r="T385" s="117">
        <f t="shared" si="629"/>
        <v>963</v>
      </c>
      <c r="U385" s="117">
        <f t="shared" si="629"/>
        <v>0</v>
      </c>
      <c r="V385" s="117">
        <f t="shared" si="629"/>
        <v>0</v>
      </c>
      <c r="W385" s="96">
        <v>24142</v>
      </c>
    </row>
    <row r="386" spans="1:23" ht="16.8" thickBot="1" x14ac:dyDescent="0.35">
      <c r="B386" s="114" t="s">
        <v>129</v>
      </c>
      <c r="C386" s="118"/>
      <c r="D386" s="119"/>
      <c r="E386" s="119"/>
      <c r="F386" s="119"/>
      <c r="G386" s="119"/>
      <c r="H386" s="119"/>
      <c r="I386" s="119"/>
      <c r="J386" s="119"/>
      <c r="K386" s="119"/>
      <c r="L386" s="120"/>
      <c r="M386" s="97">
        <v>17444</v>
      </c>
      <c r="N386" s="120"/>
      <c r="O386" s="120"/>
      <c r="P386" s="97">
        <v>5735</v>
      </c>
      <c r="Q386" s="119"/>
      <c r="R386" s="119"/>
      <c r="S386" s="119"/>
      <c r="T386" s="122">
        <v>963</v>
      </c>
      <c r="U386" s="119"/>
      <c r="V386" s="121"/>
      <c r="W386" s="97">
        <f>SUM(M386+P386+T386)</f>
        <v>24142</v>
      </c>
    </row>
  </sheetData>
  <autoFilter ref="A3:W386"/>
  <mergeCells count="58">
    <mergeCell ref="D376:E376"/>
    <mergeCell ref="D381:E381"/>
    <mergeCell ref="D202:E202"/>
    <mergeCell ref="D218:E218"/>
    <mergeCell ref="D339:E339"/>
    <mergeCell ref="D353:E353"/>
    <mergeCell ref="D356:E356"/>
    <mergeCell ref="D361:E361"/>
    <mergeCell ref="D362:E362"/>
    <mergeCell ref="D370:E370"/>
    <mergeCell ref="D307:E307"/>
    <mergeCell ref="D313:E313"/>
    <mergeCell ref="D324:E324"/>
    <mergeCell ref="D326:E326"/>
    <mergeCell ref="D336:E336"/>
    <mergeCell ref="D338:E338"/>
    <mergeCell ref="D306:E306"/>
    <mergeCell ref="D244:E244"/>
    <mergeCell ref="D248:E248"/>
    <mergeCell ref="D249:E249"/>
    <mergeCell ref="D253:E253"/>
    <mergeCell ref="D255:E255"/>
    <mergeCell ref="D258:E258"/>
    <mergeCell ref="D265:E265"/>
    <mergeCell ref="D274:E274"/>
    <mergeCell ref="D281:E281"/>
    <mergeCell ref="D282:E282"/>
    <mergeCell ref="D297:E297"/>
    <mergeCell ref="D243:E243"/>
    <mergeCell ref="D168:E168"/>
    <mergeCell ref="D173:E173"/>
    <mergeCell ref="D185:E185"/>
    <mergeCell ref="D195:E195"/>
    <mergeCell ref="D196:E196"/>
    <mergeCell ref="D200:E200"/>
    <mergeCell ref="D201:E201"/>
    <mergeCell ref="D211:E211"/>
    <mergeCell ref="D212:E212"/>
    <mergeCell ref="D227:E227"/>
    <mergeCell ref="D228:E228"/>
    <mergeCell ref="D167:E167"/>
    <mergeCell ref="D33:E33"/>
    <mergeCell ref="D34:E34"/>
    <mergeCell ref="D35:E35"/>
    <mergeCell ref="A41:A46"/>
    <mergeCell ref="A73:A78"/>
    <mergeCell ref="A110:A113"/>
    <mergeCell ref="D147:E147"/>
    <mergeCell ref="D148:E148"/>
    <mergeCell ref="D154:E154"/>
    <mergeCell ref="D157:E157"/>
    <mergeCell ref="D163:E163"/>
    <mergeCell ref="D26:E26"/>
    <mergeCell ref="D6:E6"/>
    <mergeCell ref="D8:E8"/>
    <mergeCell ref="D13:E13"/>
    <mergeCell ref="D17:E17"/>
    <mergeCell ref="D20:E20"/>
  </mergeCells>
  <phoneticPr fontId="2" type="noConversion"/>
  <pageMargins left="0.25" right="0.25" top="0.75" bottom="0.75" header="0.3" footer="0.3"/>
  <pageSetup paperSize="9" scale="58" fitToHeight="0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80"/>
  <sheetViews>
    <sheetView topLeftCell="B1" zoomScale="85" zoomScaleNormal="85" workbookViewId="0">
      <pane ySplit="1" topLeftCell="A72" activePane="bottomLeft" state="frozen"/>
      <selection pane="bottomLeft" activeCell="J48" sqref="J48"/>
    </sheetView>
  </sheetViews>
  <sheetFormatPr defaultRowHeight="16.2" x14ac:dyDescent="0.3"/>
  <cols>
    <col min="1" max="1" width="10.6640625" style="92" customWidth="1"/>
    <col min="2" max="2" width="10.21875" style="92" customWidth="1"/>
    <col min="3" max="3" width="25.44140625" style="92" customWidth="1"/>
    <col min="4" max="5" width="12.21875" style="92" customWidth="1"/>
    <col min="6" max="6" width="11.109375" style="92" customWidth="1"/>
    <col min="7" max="7" width="12.5546875" style="92" customWidth="1"/>
    <col min="8" max="8" width="8.77734375" style="92" customWidth="1"/>
    <col min="9" max="9" width="10.33203125" style="92" customWidth="1"/>
    <col min="10" max="12" width="9.109375" style="92" customWidth="1"/>
    <col min="13" max="18" width="8.88671875" style="92"/>
    <col min="19" max="19" width="8.109375" style="92" customWidth="1"/>
    <col min="20" max="20" width="9.33203125" style="92" customWidth="1"/>
    <col min="21" max="21" width="9.88671875" style="92" customWidth="1"/>
    <col min="22" max="22" width="10.6640625" style="92" customWidth="1"/>
    <col min="23" max="23" width="13.6640625" style="92" customWidth="1"/>
    <col min="24" max="16384" width="8.88671875" style="92"/>
  </cols>
  <sheetData>
    <row r="1" spans="1:23" ht="114" thickBot="1" x14ac:dyDescent="0.35">
      <c r="A1" s="1" t="s">
        <v>6</v>
      </c>
      <c r="B1" s="55" t="s">
        <v>27</v>
      </c>
      <c r="C1" s="2" t="s">
        <v>85</v>
      </c>
      <c r="D1" s="3" t="s">
        <v>28</v>
      </c>
      <c r="E1" s="3" t="s">
        <v>29</v>
      </c>
      <c r="F1" s="4" t="s">
        <v>86</v>
      </c>
      <c r="G1" s="37" t="s">
        <v>30</v>
      </c>
      <c r="H1" s="37" t="s">
        <v>123</v>
      </c>
      <c r="I1" s="6" t="s">
        <v>87</v>
      </c>
      <c r="J1" s="6" t="s">
        <v>43</v>
      </c>
      <c r="K1" s="6" t="s">
        <v>31</v>
      </c>
      <c r="L1" s="6" t="s">
        <v>32</v>
      </c>
      <c r="M1" s="7" t="s">
        <v>33</v>
      </c>
      <c r="N1" s="6" t="s">
        <v>120</v>
      </c>
      <c r="O1" s="6" t="s">
        <v>121</v>
      </c>
      <c r="P1" s="87" t="s">
        <v>122</v>
      </c>
      <c r="Q1" s="6" t="s">
        <v>25</v>
      </c>
      <c r="R1" s="6" t="s">
        <v>26</v>
      </c>
      <c r="S1" s="6" t="s">
        <v>34</v>
      </c>
      <c r="T1" s="6" t="s">
        <v>88</v>
      </c>
      <c r="U1" s="6" t="s">
        <v>95</v>
      </c>
      <c r="V1" s="6" t="s">
        <v>96</v>
      </c>
      <c r="W1" s="56" t="s">
        <v>89</v>
      </c>
    </row>
    <row r="2" spans="1:23" x14ac:dyDescent="0.3">
      <c r="A2" s="8" t="s">
        <v>2</v>
      </c>
      <c r="B2" s="57">
        <v>1</v>
      </c>
      <c r="C2" s="58">
        <v>42370</v>
      </c>
      <c r="D2" s="26">
        <v>0.58755787037037044</v>
      </c>
      <c r="E2" s="26">
        <v>0.91826388888888888</v>
      </c>
      <c r="F2" s="99">
        <f t="shared" ref="F2:F13" si="0">IF(OR(E2="無打卡資料",D2="無打卡資料"),"?",(E2-D2))</f>
        <v>0.33070601851851844</v>
      </c>
      <c r="G2" s="14">
        <v>8</v>
      </c>
      <c r="H2" s="14">
        <f>IF(G2&gt;=9,1.5,0.5)</f>
        <v>0.5</v>
      </c>
      <c r="I2" s="14">
        <f t="shared" ref="I2:I13" si="1">IF((G2="？"),"?",(G2-H2))</f>
        <v>7.5</v>
      </c>
      <c r="J2" s="10">
        <f>IF(I2-8&lt;0,0,(I2-8))</f>
        <v>0</v>
      </c>
      <c r="K2" s="9">
        <f>IF(2&lt;J2,2,J2)</f>
        <v>0</v>
      </c>
      <c r="L2" s="14">
        <f>J2-K2</f>
        <v>0</v>
      </c>
      <c r="M2" s="9">
        <f>IF(K2="?",0,ROUND(112*4/3*K2+112*5/3*L2,0))</f>
        <v>0</v>
      </c>
      <c r="N2" s="9"/>
      <c r="O2" s="9"/>
      <c r="P2" s="9"/>
      <c r="Q2" s="9"/>
      <c r="R2" s="9"/>
      <c r="S2" s="10"/>
      <c r="T2" s="10"/>
      <c r="U2" s="11"/>
      <c r="V2" s="75"/>
      <c r="W2" s="12" t="s">
        <v>97</v>
      </c>
    </row>
    <row r="3" spans="1:23" x14ac:dyDescent="0.3">
      <c r="A3" s="1" t="s">
        <v>7</v>
      </c>
      <c r="B3" s="57">
        <v>2</v>
      </c>
      <c r="C3" s="58">
        <v>42371</v>
      </c>
      <c r="D3" s="31">
        <v>0.4138425925925926</v>
      </c>
      <c r="E3" s="32">
        <v>0.79629629629629628</v>
      </c>
      <c r="F3" s="99">
        <f t="shared" si="0"/>
        <v>0.38245370370370368</v>
      </c>
      <c r="G3" s="14">
        <v>9</v>
      </c>
      <c r="H3" s="14">
        <f t="shared" ref="H3:H13" si="2">IF(G3&gt;=9,1.5,0.5)</f>
        <v>1.5</v>
      </c>
      <c r="I3" s="14">
        <f t="shared" si="1"/>
        <v>7.5</v>
      </c>
      <c r="J3" s="10">
        <f t="shared" ref="J3:J13" si="3">IF(I3-8&lt;0,0,(I3-8))</f>
        <v>0</v>
      </c>
      <c r="K3" s="9">
        <f t="shared" ref="K3:K13" si="4">IF(2&lt;J3,2,J3)</f>
        <v>0</v>
      </c>
      <c r="L3" s="14">
        <f t="shared" ref="L3:L13" si="5">J3-K3</f>
        <v>0</v>
      </c>
      <c r="M3" s="9">
        <f t="shared" ref="M3:M16" si="6">IF(K3="?",0,ROUND(112*4/3*K3+112*5/3*L3,0))</f>
        <v>0</v>
      </c>
      <c r="N3" s="9"/>
      <c r="O3" s="9"/>
      <c r="P3" s="9"/>
      <c r="Q3" s="9"/>
      <c r="R3" s="9"/>
      <c r="S3" s="14"/>
      <c r="T3" s="14"/>
      <c r="U3" s="15"/>
      <c r="V3" s="16"/>
      <c r="W3" s="100"/>
    </row>
    <row r="4" spans="1:23" x14ac:dyDescent="0.3">
      <c r="A4" s="1" t="s">
        <v>66</v>
      </c>
      <c r="B4" s="57">
        <v>3</v>
      </c>
      <c r="C4" s="59">
        <v>42372</v>
      </c>
      <c r="D4" s="30">
        <v>0.46062500000000001</v>
      </c>
      <c r="E4" s="32">
        <v>0.76893518518518522</v>
      </c>
      <c r="F4" s="99">
        <f t="shared" si="0"/>
        <v>0.30831018518518521</v>
      </c>
      <c r="G4" s="14">
        <v>7.5</v>
      </c>
      <c r="H4" s="14">
        <f t="shared" si="2"/>
        <v>0.5</v>
      </c>
      <c r="I4" s="14">
        <f t="shared" si="1"/>
        <v>7</v>
      </c>
      <c r="J4" s="10">
        <f t="shared" si="3"/>
        <v>0</v>
      </c>
      <c r="K4" s="9">
        <f t="shared" si="4"/>
        <v>0</v>
      </c>
      <c r="L4" s="14">
        <f t="shared" si="5"/>
        <v>0</v>
      </c>
      <c r="M4" s="9">
        <f t="shared" si="6"/>
        <v>0</v>
      </c>
      <c r="N4" s="9"/>
      <c r="O4" s="9"/>
      <c r="P4" s="9"/>
      <c r="Q4" s="9"/>
      <c r="R4" s="9"/>
      <c r="S4" s="14"/>
      <c r="T4" s="14"/>
      <c r="U4" s="15"/>
      <c r="V4" s="16"/>
      <c r="W4" s="16"/>
    </row>
    <row r="5" spans="1:23" x14ac:dyDescent="0.3">
      <c r="A5" s="1" t="s">
        <v>24</v>
      </c>
      <c r="B5" s="57">
        <v>4</v>
      </c>
      <c r="C5" s="59">
        <v>42373</v>
      </c>
      <c r="D5" s="31">
        <v>0.43842592592592594</v>
      </c>
      <c r="E5" s="30">
        <v>0.92336805555555557</v>
      </c>
      <c r="F5" s="99">
        <f t="shared" si="0"/>
        <v>0.48494212962962963</v>
      </c>
      <c r="G5" s="14">
        <v>11.5</v>
      </c>
      <c r="H5" s="14">
        <f t="shared" si="2"/>
        <v>1.5</v>
      </c>
      <c r="I5" s="14">
        <f t="shared" si="1"/>
        <v>10</v>
      </c>
      <c r="J5" s="10">
        <f t="shared" si="3"/>
        <v>2</v>
      </c>
      <c r="K5" s="9">
        <f t="shared" si="4"/>
        <v>2</v>
      </c>
      <c r="L5" s="14">
        <f t="shared" si="5"/>
        <v>0</v>
      </c>
      <c r="M5" s="9">
        <f t="shared" si="6"/>
        <v>299</v>
      </c>
      <c r="N5" s="9"/>
      <c r="O5" s="9"/>
      <c r="P5" s="9"/>
      <c r="Q5" s="9"/>
      <c r="R5" s="9"/>
      <c r="S5" s="14"/>
      <c r="T5" s="14"/>
      <c r="U5" s="15"/>
      <c r="V5" s="16"/>
      <c r="W5" s="16"/>
    </row>
    <row r="6" spans="1:23" x14ac:dyDescent="0.3">
      <c r="A6" s="1" t="s">
        <v>23</v>
      </c>
      <c r="B6" s="57">
        <v>5</v>
      </c>
      <c r="C6" s="59">
        <v>42374</v>
      </c>
      <c r="D6" s="133" t="s">
        <v>8</v>
      </c>
      <c r="E6" s="134"/>
      <c r="F6" s="99"/>
      <c r="G6" s="14"/>
      <c r="H6" s="14"/>
      <c r="I6" s="14"/>
      <c r="J6" s="10"/>
      <c r="K6" s="9"/>
      <c r="L6" s="14"/>
      <c r="M6" s="9">
        <f t="shared" si="6"/>
        <v>0</v>
      </c>
      <c r="N6" s="9"/>
      <c r="O6" s="9"/>
      <c r="P6" s="95"/>
      <c r="Q6" s="9"/>
      <c r="R6" s="9"/>
      <c r="S6" s="14"/>
      <c r="T6" s="14"/>
      <c r="U6" s="15"/>
      <c r="V6" s="16"/>
      <c r="W6" s="16"/>
    </row>
    <row r="7" spans="1:23" x14ac:dyDescent="0.3">
      <c r="A7" s="33"/>
      <c r="B7" s="57">
        <v>6</v>
      </c>
      <c r="C7" s="59">
        <v>42375</v>
      </c>
      <c r="D7" s="30">
        <v>0.4406018518518518</v>
      </c>
      <c r="E7" s="31">
        <v>0.81494212962962964</v>
      </c>
      <c r="F7" s="99">
        <f t="shared" si="0"/>
        <v>0.37434027777777784</v>
      </c>
      <c r="G7" s="14">
        <v>9</v>
      </c>
      <c r="H7" s="14">
        <f t="shared" si="2"/>
        <v>1.5</v>
      </c>
      <c r="I7" s="14">
        <f t="shared" si="1"/>
        <v>7.5</v>
      </c>
      <c r="J7" s="10">
        <f t="shared" si="3"/>
        <v>0</v>
      </c>
      <c r="K7" s="9">
        <f t="shared" si="4"/>
        <v>0</v>
      </c>
      <c r="L7" s="14">
        <f t="shared" si="5"/>
        <v>0</v>
      </c>
      <c r="M7" s="9">
        <f t="shared" si="6"/>
        <v>0</v>
      </c>
      <c r="N7" s="9"/>
      <c r="O7" s="9"/>
      <c r="P7" s="95"/>
      <c r="Q7" s="9"/>
      <c r="R7" s="9"/>
      <c r="S7" s="14"/>
      <c r="T7" s="14"/>
      <c r="U7" s="15"/>
      <c r="V7" s="16"/>
      <c r="W7" s="16"/>
    </row>
    <row r="8" spans="1:23" x14ac:dyDescent="0.3">
      <c r="B8" s="57">
        <v>7</v>
      </c>
      <c r="C8" s="59">
        <v>42376</v>
      </c>
      <c r="D8" s="133" t="s">
        <v>9</v>
      </c>
      <c r="E8" s="134"/>
      <c r="F8" s="99"/>
      <c r="G8" s="14"/>
      <c r="H8" s="14"/>
      <c r="I8" s="14"/>
      <c r="J8" s="10"/>
      <c r="K8" s="9"/>
      <c r="L8" s="14"/>
      <c r="M8" s="9">
        <f t="shared" si="6"/>
        <v>0</v>
      </c>
      <c r="N8" s="9"/>
      <c r="O8" s="9"/>
      <c r="P8" s="95"/>
      <c r="Q8" s="9"/>
      <c r="R8" s="9"/>
      <c r="S8" s="14"/>
      <c r="T8" s="14"/>
      <c r="U8" s="15"/>
      <c r="V8" s="16"/>
      <c r="W8" s="16"/>
    </row>
    <row r="9" spans="1:23" x14ac:dyDescent="0.3">
      <c r="B9" s="57"/>
      <c r="C9" s="61" t="s">
        <v>39</v>
      </c>
      <c r="D9" s="62"/>
      <c r="E9" s="63"/>
      <c r="F9" s="20"/>
      <c r="G9" s="21">
        <f>SUM(G2:G8)</f>
        <v>45</v>
      </c>
      <c r="H9" s="21">
        <f t="shared" ref="H9:V9" si="7">SUM(H2:H8)</f>
        <v>5.5</v>
      </c>
      <c r="I9" s="21">
        <f t="shared" si="7"/>
        <v>39.5</v>
      </c>
      <c r="J9" s="21">
        <f t="shared" si="7"/>
        <v>2</v>
      </c>
      <c r="K9" s="21">
        <f t="shared" si="7"/>
        <v>2</v>
      </c>
      <c r="L9" s="21">
        <f t="shared" si="7"/>
        <v>0</v>
      </c>
      <c r="M9" s="21">
        <f t="shared" si="7"/>
        <v>299</v>
      </c>
      <c r="N9" s="21"/>
      <c r="O9" s="21"/>
      <c r="P9" s="21"/>
      <c r="Q9" s="21">
        <f t="shared" si="7"/>
        <v>0</v>
      </c>
      <c r="R9" s="21">
        <f t="shared" si="7"/>
        <v>0</v>
      </c>
      <c r="S9" s="21">
        <f t="shared" si="7"/>
        <v>0</v>
      </c>
      <c r="T9" s="21">
        <f t="shared" si="7"/>
        <v>0</v>
      </c>
      <c r="U9" s="21">
        <f t="shared" si="7"/>
        <v>0</v>
      </c>
      <c r="V9" s="21">
        <f t="shared" si="7"/>
        <v>0</v>
      </c>
      <c r="W9" s="64" t="s">
        <v>109</v>
      </c>
    </row>
    <row r="10" spans="1:23" x14ac:dyDescent="0.3">
      <c r="B10" s="57">
        <v>8</v>
      </c>
      <c r="C10" s="59">
        <v>42377</v>
      </c>
      <c r="D10" s="30">
        <v>0.44188657407407406</v>
      </c>
      <c r="E10" s="30">
        <v>0.73603009259259267</v>
      </c>
      <c r="F10" s="99">
        <f t="shared" si="0"/>
        <v>0.29414351851851861</v>
      </c>
      <c r="G10" s="14">
        <v>7</v>
      </c>
      <c r="H10" s="14">
        <f t="shared" si="2"/>
        <v>0.5</v>
      </c>
      <c r="I10" s="14">
        <f t="shared" si="1"/>
        <v>6.5</v>
      </c>
      <c r="J10" s="10">
        <f t="shared" si="3"/>
        <v>0</v>
      </c>
      <c r="K10" s="9">
        <f t="shared" si="4"/>
        <v>0</v>
      </c>
      <c r="L10" s="14">
        <f t="shared" si="5"/>
        <v>0</v>
      </c>
      <c r="M10" s="9">
        <f t="shared" si="6"/>
        <v>0</v>
      </c>
      <c r="N10" s="9"/>
      <c r="O10" s="9"/>
      <c r="P10" s="9"/>
      <c r="Q10" s="9"/>
      <c r="R10" s="9"/>
      <c r="S10" s="14"/>
      <c r="T10" s="14"/>
      <c r="U10" s="15"/>
      <c r="V10" s="16"/>
      <c r="W10" s="16"/>
    </row>
    <row r="11" spans="1:23" x14ac:dyDescent="0.3">
      <c r="B11" s="57">
        <v>9</v>
      </c>
      <c r="C11" s="59">
        <v>42378</v>
      </c>
      <c r="D11" s="31">
        <v>0.50697916666666665</v>
      </c>
      <c r="E11" s="32">
        <v>0.93777777777777782</v>
      </c>
      <c r="F11" s="99">
        <f t="shared" si="0"/>
        <v>0.43079861111111117</v>
      </c>
      <c r="G11" s="14">
        <v>10.5</v>
      </c>
      <c r="H11" s="14">
        <f t="shared" si="2"/>
        <v>1.5</v>
      </c>
      <c r="I11" s="14">
        <f t="shared" si="1"/>
        <v>9</v>
      </c>
      <c r="J11" s="10">
        <f t="shared" si="3"/>
        <v>1</v>
      </c>
      <c r="K11" s="9">
        <f t="shared" si="4"/>
        <v>1</v>
      </c>
      <c r="L11" s="14">
        <f t="shared" si="5"/>
        <v>0</v>
      </c>
      <c r="M11" s="9">
        <f t="shared" si="6"/>
        <v>149</v>
      </c>
      <c r="N11" s="9"/>
      <c r="O11" s="9"/>
      <c r="P11" s="9"/>
      <c r="Q11" s="9"/>
      <c r="R11" s="9"/>
      <c r="S11" s="14"/>
      <c r="T11" s="14"/>
      <c r="U11" s="15"/>
      <c r="V11" s="16"/>
      <c r="W11" s="16"/>
    </row>
    <row r="12" spans="1:23" x14ac:dyDescent="0.3">
      <c r="B12" s="57">
        <v>10</v>
      </c>
      <c r="C12" s="59">
        <v>42379</v>
      </c>
      <c r="D12" s="31">
        <v>0.41843750000000002</v>
      </c>
      <c r="E12" s="32">
        <v>0.81040509259259252</v>
      </c>
      <c r="F12" s="99">
        <f t="shared" si="0"/>
        <v>0.39196759259259251</v>
      </c>
      <c r="G12" s="14">
        <v>9.5</v>
      </c>
      <c r="H12" s="14">
        <f t="shared" si="2"/>
        <v>1.5</v>
      </c>
      <c r="I12" s="14">
        <f t="shared" si="1"/>
        <v>8</v>
      </c>
      <c r="J12" s="10">
        <f t="shared" si="3"/>
        <v>0</v>
      </c>
      <c r="K12" s="9">
        <f t="shared" si="4"/>
        <v>0</v>
      </c>
      <c r="L12" s="14">
        <f t="shared" si="5"/>
        <v>0</v>
      </c>
      <c r="M12" s="9">
        <f t="shared" si="6"/>
        <v>0</v>
      </c>
      <c r="N12" s="9"/>
      <c r="O12" s="9"/>
      <c r="P12" s="9"/>
      <c r="Q12" s="9"/>
      <c r="R12" s="9"/>
      <c r="S12" s="14"/>
      <c r="T12" s="14"/>
      <c r="U12" s="15"/>
      <c r="V12" s="16"/>
      <c r="W12" s="16"/>
    </row>
    <row r="13" spans="1:23" x14ac:dyDescent="0.3">
      <c r="B13" s="57">
        <v>11</v>
      </c>
      <c r="C13" s="59">
        <v>42380</v>
      </c>
      <c r="D13" s="30">
        <v>0.43907407407407412</v>
      </c>
      <c r="E13" s="30">
        <v>0.75490740740740747</v>
      </c>
      <c r="F13" s="99">
        <f t="shared" si="0"/>
        <v>0.31583333333333335</v>
      </c>
      <c r="G13" s="14">
        <v>7.5</v>
      </c>
      <c r="H13" s="14">
        <f t="shared" si="2"/>
        <v>0.5</v>
      </c>
      <c r="I13" s="14">
        <f t="shared" si="1"/>
        <v>7</v>
      </c>
      <c r="J13" s="10">
        <f t="shared" si="3"/>
        <v>0</v>
      </c>
      <c r="K13" s="9">
        <f t="shared" si="4"/>
        <v>0</v>
      </c>
      <c r="L13" s="14">
        <f t="shared" si="5"/>
        <v>0</v>
      </c>
      <c r="M13" s="9">
        <f t="shared" si="6"/>
        <v>0</v>
      </c>
      <c r="N13" s="9"/>
      <c r="O13" s="9"/>
      <c r="P13" s="9"/>
      <c r="Q13" s="9"/>
      <c r="R13" s="9"/>
      <c r="S13" s="14"/>
      <c r="T13" s="14"/>
      <c r="U13" s="15"/>
      <c r="V13" s="16"/>
      <c r="W13" s="16"/>
    </row>
    <row r="14" spans="1:23" x14ac:dyDescent="0.3">
      <c r="B14" s="57">
        <v>12</v>
      </c>
      <c r="C14" s="59">
        <v>42381</v>
      </c>
      <c r="D14" s="133" t="s">
        <v>8</v>
      </c>
      <c r="E14" s="134"/>
      <c r="F14" s="99"/>
      <c r="G14" s="14"/>
      <c r="H14" s="14"/>
      <c r="I14" s="14"/>
      <c r="J14" s="10"/>
      <c r="K14" s="9"/>
      <c r="L14" s="14"/>
      <c r="M14" s="9">
        <f t="shared" si="6"/>
        <v>0</v>
      </c>
      <c r="N14" s="9"/>
      <c r="O14" s="9"/>
      <c r="P14" s="9"/>
      <c r="Q14" s="9"/>
      <c r="R14" s="9"/>
      <c r="S14" s="14"/>
      <c r="T14" s="14"/>
      <c r="U14" s="15"/>
      <c r="V14" s="16"/>
      <c r="W14" s="17"/>
    </row>
    <row r="15" spans="1:23" x14ac:dyDescent="0.3">
      <c r="B15" s="57">
        <v>13</v>
      </c>
      <c r="C15" s="59">
        <v>42382</v>
      </c>
      <c r="D15" s="133" t="s">
        <v>8</v>
      </c>
      <c r="E15" s="134"/>
      <c r="F15" s="99"/>
      <c r="G15" s="14"/>
      <c r="H15" s="14"/>
      <c r="I15" s="14"/>
      <c r="J15" s="10"/>
      <c r="K15" s="9"/>
      <c r="L15" s="14"/>
      <c r="M15" s="9">
        <f t="shared" si="6"/>
        <v>0</v>
      </c>
      <c r="N15" s="9"/>
      <c r="O15" s="9"/>
      <c r="P15" s="9"/>
      <c r="Q15" s="9"/>
      <c r="R15" s="9"/>
      <c r="S15" s="14"/>
      <c r="T15" s="14"/>
      <c r="U15" s="15"/>
      <c r="V15" s="16"/>
      <c r="W15" s="16"/>
    </row>
    <row r="16" spans="1:23" x14ac:dyDescent="0.3">
      <c r="B16" s="57">
        <v>14</v>
      </c>
      <c r="C16" s="59">
        <v>42383</v>
      </c>
      <c r="D16" s="133" t="s">
        <v>10</v>
      </c>
      <c r="E16" s="134"/>
      <c r="F16" s="99"/>
      <c r="G16" s="14"/>
      <c r="H16" s="14"/>
      <c r="I16" s="14"/>
      <c r="J16" s="10"/>
      <c r="K16" s="9"/>
      <c r="L16" s="14"/>
      <c r="M16" s="9">
        <f t="shared" si="6"/>
        <v>0</v>
      </c>
      <c r="N16" s="9"/>
      <c r="O16" s="9"/>
      <c r="P16" s="9"/>
      <c r="Q16" s="9"/>
      <c r="R16" s="9"/>
      <c r="S16" s="14"/>
      <c r="T16" s="14"/>
      <c r="U16" s="15"/>
      <c r="V16" s="16"/>
      <c r="W16" s="16"/>
    </row>
    <row r="17" spans="2:23" x14ac:dyDescent="0.3">
      <c r="B17" s="57"/>
      <c r="C17" s="61" t="s">
        <v>39</v>
      </c>
      <c r="D17" s="62"/>
      <c r="E17" s="63"/>
      <c r="F17" s="20"/>
      <c r="G17" s="21">
        <f>SUM(G10:G16)</f>
        <v>34.5</v>
      </c>
      <c r="H17" s="21">
        <f t="shared" ref="H17" si="8">SUM(H10:H16)</f>
        <v>4</v>
      </c>
      <c r="I17" s="21">
        <f t="shared" ref="I17" si="9">SUM(I10:I16)</f>
        <v>30.5</v>
      </c>
      <c r="J17" s="21">
        <f t="shared" ref="J17" si="10">SUM(J10:J16)</f>
        <v>1</v>
      </c>
      <c r="K17" s="21">
        <f t="shared" ref="K17" si="11">SUM(K10:K16)</f>
        <v>1</v>
      </c>
      <c r="L17" s="21">
        <f t="shared" ref="L17" si="12">SUM(L10:L16)</f>
        <v>0</v>
      </c>
      <c r="M17" s="21">
        <f t="shared" ref="M17" si="13">SUM(M10:M16)</f>
        <v>149</v>
      </c>
      <c r="N17" s="21"/>
      <c r="O17" s="21"/>
      <c r="P17" s="21"/>
      <c r="Q17" s="21">
        <f t="shared" ref="Q17" si="14">SUM(Q10:Q16)</f>
        <v>0</v>
      </c>
      <c r="R17" s="21">
        <f t="shared" ref="R17" si="15">SUM(R10:R16)</f>
        <v>0</v>
      </c>
      <c r="S17" s="21">
        <f t="shared" ref="S17" si="16">SUM(S10:S16)</f>
        <v>0</v>
      </c>
      <c r="T17" s="21">
        <f t="shared" ref="T17" si="17">SUM(T10:T16)</f>
        <v>0</v>
      </c>
      <c r="U17" s="21">
        <f t="shared" ref="U17" si="18">SUM(U10:U16)</f>
        <v>0</v>
      </c>
      <c r="V17" s="21">
        <f t="shared" ref="V17" si="19">SUM(V10:V16)</f>
        <v>0</v>
      </c>
      <c r="W17" s="64" t="s">
        <v>110</v>
      </c>
    </row>
    <row r="18" spans="2:23" x14ac:dyDescent="0.3">
      <c r="B18" s="57">
        <v>15</v>
      </c>
      <c r="C18" s="65">
        <v>42384</v>
      </c>
      <c r="D18" s="70">
        <v>0.5988310185185185</v>
      </c>
      <c r="E18" s="70">
        <v>0.91707175925925932</v>
      </c>
      <c r="F18" s="70">
        <f t="shared" ref="F18:F45" si="20">IF(OR(E18="無打卡資料",D18="無打卡資料"),"?",(E18-D18))</f>
        <v>0.31824074074074082</v>
      </c>
      <c r="G18" s="66">
        <v>7.5</v>
      </c>
      <c r="H18" s="66">
        <f t="shared" ref="H18:H45" si="21">IF(G18&gt;=9,1.5,0.5)</f>
        <v>0.5</v>
      </c>
      <c r="I18" s="66">
        <f t="shared" ref="I18:I45" si="22">IF((G18="？"),"?",(G18-H18))</f>
        <v>7</v>
      </c>
      <c r="J18" s="68">
        <f t="shared" ref="J18:J21" si="23">IF(I18-10&lt;0,0,(I18-10))</f>
        <v>0</v>
      </c>
      <c r="K18" s="67">
        <f t="shared" ref="K18:K21" si="24">IF(2&lt;J18,2,J18)</f>
        <v>0</v>
      </c>
      <c r="L18" s="66">
        <f t="shared" ref="L18:L45" si="25">J18-K18</f>
        <v>0</v>
      </c>
      <c r="M18" s="67">
        <f t="shared" ref="M18:M34" si="26">IF(K18="?",0,ROUND(112*4/3*K18+112*5/3*L18,0))</f>
        <v>0</v>
      </c>
      <c r="N18" s="67"/>
      <c r="O18" s="67"/>
      <c r="P18" s="67"/>
      <c r="Q18" s="67" t="s">
        <v>108</v>
      </c>
      <c r="R18" s="67">
        <v>448</v>
      </c>
      <c r="S18" s="66"/>
      <c r="T18" s="66"/>
      <c r="U18" s="69"/>
      <c r="V18" s="73"/>
      <c r="W18" s="60"/>
    </row>
    <row r="19" spans="2:23" x14ac:dyDescent="0.3">
      <c r="B19" s="57">
        <v>16</v>
      </c>
      <c r="C19" s="65">
        <v>42385</v>
      </c>
      <c r="D19" s="70">
        <v>0.55075231481481479</v>
      </c>
      <c r="E19" s="70">
        <v>0.93783564814814813</v>
      </c>
      <c r="F19" s="70">
        <f t="shared" si="20"/>
        <v>0.38708333333333333</v>
      </c>
      <c r="G19" s="66">
        <v>9.5</v>
      </c>
      <c r="H19" s="66">
        <f t="shared" si="21"/>
        <v>1.5</v>
      </c>
      <c r="I19" s="66">
        <f t="shared" si="22"/>
        <v>8</v>
      </c>
      <c r="J19" s="68">
        <f t="shared" si="23"/>
        <v>0</v>
      </c>
      <c r="K19" s="67">
        <f t="shared" si="24"/>
        <v>0</v>
      </c>
      <c r="L19" s="66">
        <f t="shared" si="25"/>
        <v>0</v>
      </c>
      <c r="M19" s="67">
        <f t="shared" si="26"/>
        <v>0</v>
      </c>
      <c r="N19" s="67"/>
      <c r="O19" s="67"/>
      <c r="P19" s="67"/>
      <c r="Q19" s="67"/>
      <c r="R19" s="67"/>
      <c r="S19" s="66"/>
      <c r="T19" s="66"/>
      <c r="U19" s="69"/>
      <c r="V19" s="73"/>
      <c r="W19" s="60"/>
    </row>
    <row r="20" spans="2:23" x14ac:dyDescent="0.3">
      <c r="B20" s="57">
        <v>17</v>
      </c>
      <c r="C20" s="65">
        <v>42386</v>
      </c>
      <c r="D20" s="70">
        <v>0.42037037037037034</v>
      </c>
      <c r="E20" s="70">
        <v>0.79851851851851852</v>
      </c>
      <c r="F20" s="70">
        <f t="shared" si="20"/>
        <v>0.37814814814814818</v>
      </c>
      <c r="G20" s="66">
        <v>9</v>
      </c>
      <c r="H20" s="66">
        <f t="shared" si="21"/>
        <v>1.5</v>
      </c>
      <c r="I20" s="66">
        <f t="shared" si="22"/>
        <v>7.5</v>
      </c>
      <c r="J20" s="68">
        <f t="shared" si="23"/>
        <v>0</v>
      </c>
      <c r="K20" s="67">
        <f t="shared" si="24"/>
        <v>0</v>
      </c>
      <c r="L20" s="66">
        <f t="shared" si="25"/>
        <v>0</v>
      </c>
      <c r="M20" s="67">
        <f t="shared" si="26"/>
        <v>0</v>
      </c>
      <c r="N20" s="67"/>
      <c r="O20" s="67"/>
      <c r="P20" s="67"/>
      <c r="Q20" s="67"/>
      <c r="R20" s="67"/>
      <c r="S20" s="66"/>
      <c r="T20" s="66"/>
      <c r="U20" s="69"/>
      <c r="V20" s="73"/>
      <c r="W20" s="60"/>
    </row>
    <row r="21" spans="2:23" x14ac:dyDescent="0.3">
      <c r="B21" s="57">
        <v>18</v>
      </c>
      <c r="C21" s="65">
        <v>42387</v>
      </c>
      <c r="D21" s="70">
        <v>0.43245370370370373</v>
      </c>
      <c r="E21" s="70" t="s">
        <v>17</v>
      </c>
      <c r="F21" s="70"/>
      <c r="G21" s="66">
        <v>7</v>
      </c>
      <c r="H21" s="66">
        <f t="shared" si="21"/>
        <v>0.5</v>
      </c>
      <c r="I21" s="66">
        <f t="shared" si="22"/>
        <v>6.5</v>
      </c>
      <c r="J21" s="68">
        <f t="shared" si="23"/>
        <v>0</v>
      </c>
      <c r="K21" s="67">
        <f t="shared" si="24"/>
        <v>0</v>
      </c>
      <c r="L21" s="66">
        <f t="shared" si="25"/>
        <v>0</v>
      </c>
      <c r="M21" s="67">
        <f t="shared" si="26"/>
        <v>0</v>
      </c>
      <c r="N21" s="67"/>
      <c r="O21" s="67"/>
      <c r="P21" s="67"/>
      <c r="Q21" s="67"/>
      <c r="R21" s="67"/>
      <c r="S21" s="66"/>
      <c r="T21" s="66"/>
      <c r="U21" s="69"/>
      <c r="V21" s="73"/>
      <c r="W21" s="60"/>
    </row>
    <row r="22" spans="2:23" x14ac:dyDescent="0.3">
      <c r="B22" s="57">
        <v>19</v>
      </c>
      <c r="C22" s="65">
        <v>42388</v>
      </c>
      <c r="D22" s="138" t="s">
        <v>38</v>
      </c>
      <c r="E22" s="139"/>
      <c r="F22" s="70"/>
      <c r="G22" s="66"/>
      <c r="H22" s="66"/>
      <c r="I22" s="66"/>
      <c r="J22" s="68"/>
      <c r="K22" s="67"/>
      <c r="L22" s="66"/>
      <c r="M22" s="67">
        <f t="shared" si="26"/>
        <v>0</v>
      </c>
      <c r="N22" s="67"/>
      <c r="O22" s="67"/>
      <c r="P22" s="67"/>
      <c r="Q22" s="67"/>
      <c r="R22" s="67"/>
      <c r="S22" s="66"/>
      <c r="T22" s="66"/>
      <c r="U22" s="69"/>
      <c r="V22" s="73"/>
      <c r="W22" s="60"/>
    </row>
    <row r="23" spans="2:23" x14ac:dyDescent="0.3">
      <c r="B23" s="57">
        <v>20</v>
      </c>
      <c r="C23" s="65">
        <v>42389</v>
      </c>
      <c r="D23" s="138" t="s">
        <v>37</v>
      </c>
      <c r="E23" s="139"/>
      <c r="F23" s="70"/>
      <c r="G23" s="66"/>
      <c r="H23" s="66"/>
      <c r="I23" s="66"/>
      <c r="J23" s="68"/>
      <c r="K23" s="67"/>
      <c r="L23" s="66"/>
      <c r="M23" s="67">
        <f t="shared" si="26"/>
        <v>0</v>
      </c>
      <c r="N23" s="67"/>
      <c r="O23" s="67"/>
      <c r="P23" s="67"/>
      <c r="Q23" s="67"/>
      <c r="R23" s="67"/>
      <c r="S23" s="66"/>
      <c r="T23" s="66"/>
      <c r="U23" s="69"/>
      <c r="V23" s="73"/>
      <c r="W23" s="60"/>
    </row>
    <row r="24" spans="2:23" x14ac:dyDescent="0.3">
      <c r="B24" s="57">
        <v>21</v>
      </c>
      <c r="C24" s="65">
        <v>42390</v>
      </c>
      <c r="D24" s="138" t="s">
        <v>37</v>
      </c>
      <c r="E24" s="139"/>
      <c r="F24" s="70"/>
      <c r="G24" s="66"/>
      <c r="H24" s="66"/>
      <c r="I24" s="66"/>
      <c r="J24" s="68"/>
      <c r="K24" s="67"/>
      <c r="L24" s="66"/>
      <c r="M24" s="67">
        <f t="shared" si="26"/>
        <v>0</v>
      </c>
      <c r="N24" s="67"/>
      <c r="O24" s="67"/>
      <c r="P24" s="67"/>
      <c r="Q24" s="67"/>
      <c r="R24" s="67"/>
      <c r="S24" s="66"/>
      <c r="T24" s="66"/>
      <c r="U24" s="69"/>
      <c r="V24" s="73"/>
      <c r="W24" s="60"/>
    </row>
    <row r="25" spans="2:23" x14ac:dyDescent="0.3">
      <c r="B25" s="57">
        <v>22</v>
      </c>
      <c r="C25" s="65">
        <v>42391</v>
      </c>
      <c r="D25" s="70">
        <v>0.51637731481481486</v>
      </c>
      <c r="E25" s="70">
        <v>0.92699074074074073</v>
      </c>
      <c r="F25" s="70">
        <f t="shared" si="20"/>
        <v>0.41061342592592587</v>
      </c>
      <c r="G25" s="66">
        <v>10</v>
      </c>
      <c r="H25" s="66">
        <f t="shared" si="21"/>
        <v>1.5</v>
      </c>
      <c r="I25" s="66">
        <f t="shared" si="22"/>
        <v>8.5</v>
      </c>
      <c r="J25" s="68">
        <f t="shared" ref="J25:J30" si="27">IF(I25-10&lt;0,0,(I25-10))</f>
        <v>0</v>
      </c>
      <c r="K25" s="67">
        <f t="shared" ref="K25:K30" si="28">IF(2&lt;J25,2,J25)</f>
        <v>0</v>
      </c>
      <c r="L25" s="66">
        <f t="shared" si="25"/>
        <v>0</v>
      </c>
      <c r="M25" s="67">
        <f t="shared" si="26"/>
        <v>0</v>
      </c>
      <c r="N25" s="67"/>
      <c r="O25" s="67"/>
      <c r="P25" s="67"/>
      <c r="Q25" s="67"/>
      <c r="R25" s="67"/>
      <c r="S25" s="66"/>
      <c r="T25" s="66"/>
      <c r="U25" s="69"/>
      <c r="V25" s="73"/>
      <c r="W25" s="60"/>
    </row>
    <row r="26" spans="2:23" x14ac:dyDescent="0.3">
      <c r="B26" s="57">
        <v>23</v>
      </c>
      <c r="C26" s="65">
        <v>42392</v>
      </c>
      <c r="D26" s="70">
        <v>0.46902777777777777</v>
      </c>
      <c r="E26" s="70">
        <v>0.86394675925925923</v>
      </c>
      <c r="F26" s="70">
        <f t="shared" si="20"/>
        <v>0.39491898148148147</v>
      </c>
      <c r="G26" s="66">
        <v>9.5</v>
      </c>
      <c r="H26" s="66">
        <f t="shared" si="21"/>
        <v>1.5</v>
      </c>
      <c r="I26" s="66">
        <f t="shared" si="22"/>
        <v>8</v>
      </c>
      <c r="J26" s="68">
        <f t="shared" si="27"/>
        <v>0</v>
      </c>
      <c r="K26" s="67">
        <f t="shared" si="28"/>
        <v>0</v>
      </c>
      <c r="L26" s="66">
        <f t="shared" si="25"/>
        <v>0</v>
      </c>
      <c r="M26" s="67">
        <f t="shared" si="26"/>
        <v>0</v>
      </c>
      <c r="N26" s="67"/>
      <c r="O26" s="67"/>
      <c r="P26" s="67"/>
      <c r="Q26" s="67"/>
      <c r="R26" s="67"/>
      <c r="S26" s="66"/>
      <c r="T26" s="66"/>
      <c r="U26" s="69"/>
      <c r="V26" s="73"/>
      <c r="W26" s="60"/>
    </row>
    <row r="27" spans="2:23" x14ac:dyDescent="0.3">
      <c r="B27" s="57">
        <v>24</v>
      </c>
      <c r="C27" s="65">
        <v>42393</v>
      </c>
      <c r="D27" s="70">
        <v>0.56678240740740737</v>
      </c>
      <c r="E27" s="70">
        <v>0.91759259259259263</v>
      </c>
      <c r="F27" s="70">
        <f t="shared" si="20"/>
        <v>0.35081018518518525</v>
      </c>
      <c r="G27" s="66">
        <v>8.5</v>
      </c>
      <c r="H27" s="66">
        <f t="shared" si="21"/>
        <v>0.5</v>
      </c>
      <c r="I27" s="66">
        <f t="shared" si="22"/>
        <v>8</v>
      </c>
      <c r="J27" s="68">
        <f t="shared" si="27"/>
        <v>0</v>
      </c>
      <c r="K27" s="67">
        <f t="shared" si="28"/>
        <v>0</v>
      </c>
      <c r="L27" s="66">
        <f t="shared" si="25"/>
        <v>0</v>
      </c>
      <c r="M27" s="67">
        <f t="shared" si="26"/>
        <v>0</v>
      </c>
      <c r="N27" s="67"/>
      <c r="O27" s="67"/>
      <c r="P27" s="67"/>
      <c r="Q27" s="67"/>
      <c r="R27" s="67"/>
      <c r="S27" s="66"/>
      <c r="T27" s="66"/>
      <c r="U27" s="69"/>
      <c r="V27" s="73"/>
      <c r="W27" s="60"/>
    </row>
    <row r="28" spans="2:23" x14ac:dyDescent="0.3">
      <c r="B28" s="57">
        <v>25</v>
      </c>
      <c r="C28" s="65">
        <v>42394</v>
      </c>
      <c r="D28" s="70">
        <v>0.46759259259259256</v>
      </c>
      <c r="E28" s="70">
        <v>0.88773148148148151</v>
      </c>
      <c r="F28" s="70">
        <f t="shared" si="20"/>
        <v>0.42013888888888895</v>
      </c>
      <c r="G28" s="66">
        <v>10</v>
      </c>
      <c r="H28" s="66">
        <f t="shared" si="21"/>
        <v>1.5</v>
      </c>
      <c r="I28" s="66">
        <f t="shared" si="22"/>
        <v>8.5</v>
      </c>
      <c r="J28" s="68">
        <f t="shared" si="27"/>
        <v>0</v>
      </c>
      <c r="K28" s="67">
        <f t="shared" si="28"/>
        <v>0</v>
      </c>
      <c r="L28" s="66">
        <f t="shared" si="25"/>
        <v>0</v>
      </c>
      <c r="M28" s="67">
        <f t="shared" si="26"/>
        <v>0</v>
      </c>
      <c r="N28" s="67"/>
      <c r="O28" s="67"/>
      <c r="P28" s="67"/>
      <c r="Q28" s="67"/>
      <c r="R28" s="67"/>
      <c r="S28" s="66"/>
      <c r="T28" s="66"/>
      <c r="U28" s="69"/>
      <c r="V28" s="73"/>
      <c r="W28" s="60"/>
    </row>
    <row r="29" spans="2:23" x14ac:dyDescent="0.3">
      <c r="B29" s="57">
        <v>26</v>
      </c>
      <c r="C29" s="65">
        <v>42395</v>
      </c>
      <c r="D29" s="70">
        <v>0.47130787037037036</v>
      </c>
      <c r="E29" s="70">
        <v>0.87662037037037033</v>
      </c>
      <c r="F29" s="70">
        <f t="shared" si="20"/>
        <v>0.40531249999999996</v>
      </c>
      <c r="G29" s="66">
        <v>9.5</v>
      </c>
      <c r="H29" s="66">
        <f t="shared" si="21"/>
        <v>1.5</v>
      </c>
      <c r="I29" s="66">
        <f t="shared" si="22"/>
        <v>8</v>
      </c>
      <c r="J29" s="68">
        <f t="shared" si="27"/>
        <v>0</v>
      </c>
      <c r="K29" s="67">
        <f t="shared" si="28"/>
        <v>0</v>
      </c>
      <c r="L29" s="66">
        <f t="shared" si="25"/>
        <v>0</v>
      </c>
      <c r="M29" s="67">
        <f t="shared" si="26"/>
        <v>0</v>
      </c>
      <c r="N29" s="67"/>
      <c r="O29" s="67"/>
      <c r="P29" s="67"/>
      <c r="Q29" s="67"/>
      <c r="R29" s="67"/>
      <c r="S29" s="66"/>
      <c r="T29" s="66"/>
      <c r="U29" s="69"/>
      <c r="V29" s="73"/>
      <c r="W29" s="60"/>
    </row>
    <row r="30" spans="2:23" x14ac:dyDescent="0.3">
      <c r="B30" s="57">
        <v>27</v>
      </c>
      <c r="C30" s="65">
        <v>42396</v>
      </c>
      <c r="D30" s="70">
        <v>0.46640046296296295</v>
      </c>
      <c r="E30" s="70">
        <v>0.75196759259259249</v>
      </c>
      <c r="F30" s="70">
        <f t="shared" si="20"/>
        <v>0.28556712962962955</v>
      </c>
      <c r="G30" s="66">
        <v>7</v>
      </c>
      <c r="H30" s="66">
        <f t="shared" si="21"/>
        <v>0.5</v>
      </c>
      <c r="I30" s="66">
        <f t="shared" si="22"/>
        <v>6.5</v>
      </c>
      <c r="J30" s="68">
        <f t="shared" si="27"/>
        <v>0</v>
      </c>
      <c r="K30" s="67">
        <f t="shared" si="28"/>
        <v>0</v>
      </c>
      <c r="L30" s="66">
        <f t="shared" si="25"/>
        <v>0</v>
      </c>
      <c r="M30" s="67">
        <f t="shared" si="26"/>
        <v>0</v>
      </c>
      <c r="N30" s="67"/>
      <c r="O30" s="67"/>
      <c r="P30" s="67"/>
      <c r="Q30" s="67"/>
      <c r="R30" s="67"/>
      <c r="S30" s="66"/>
      <c r="T30" s="66"/>
      <c r="U30" s="69"/>
      <c r="V30" s="73"/>
      <c r="W30" s="60"/>
    </row>
    <row r="31" spans="2:23" x14ac:dyDescent="0.3">
      <c r="B31" s="57">
        <v>28</v>
      </c>
      <c r="C31" s="65">
        <v>42397</v>
      </c>
      <c r="D31" s="138" t="s">
        <v>38</v>
      </c>
      <c r="E31" s="139"/>
      <c r="F31" s="70"/>
      <c r="G31" s="66"/>
      <c r="H31" s="66"/>
      <c r="I31" s="66"/>
      <c r="J31" s="68"/>
      <c r="K31" s="67"/>
      <c r="L31" s="66"/>
      <c r="M31" s="67">
        <f t="shared" si="26"/>
        <v>0</v>
      </c>
      <c r="N31" s="67"/>
      <c r="O31" s="67"/>
      <c r="P31" s="67"/>
      <c r="Q31" s="67"/>
      <c r="R31" s="67"/>
      <c r="S31" s="66"/>
      <c r="T31" s="66"/>
      <c r="U31" s="69"/>
      <c r="V31" s="73"/>
      <c r="W31" s="60"/>
    </row>
    <row r="32" spans="2:23" x14ac:dyDescent="0.3">
      <c r="B32" s="57">
        <v>29</v>
      </c>
      <c r="C32" s="65">
        <v>42398</v>
      </c>
      <c r="D32" s="138" t="s">
        <v>37</v>
      </c>
      <c r="E32" s="139"/>
      <c r="F32" s="70"/>
      <c r="G32" s="66"/>
      <c r="H32" s="66"/>
      <c r="I32" s="66"/>
      <c r="J32" s="68"/>
      <c r="K32" s="67"/>
      <c r="L32" s="66"/>
      <c r="M32" s="67">
        <f t="shared" si="26"/>
        <v>0</v>
      </c>
      <c r="N32" s="67"/>
      <c r="O32" s="67"/>
      <c r="P32" s="67"/>
      <c r="Q32" s="67"/>
      <c r="R32" s="67"/>
      <c r="S32" s="66"/>
      <c r="T32" s="66"/>
      <c r="U32" s="69"/>
      <c r="V32" s="73"/>
      <c r="W32" s="60"/>
    </row>
    <row r="33" spans="1:23" x14ac:dyDescent="0.3">
      <c r="B33" s="57">
        <v>30</v>
      </c>
      <c r="C33" s="65">
        <v>42399</v>
      </c>
      <c r="D33" s="70">
        <v>0.46118055555555554</v>
      </c>
      <c r="E33" s="70">
        <v>0.88795138888888892</v>
      </c>
      <c r="F33" s="70">
        <f t="shared" si="20"/>
        <v>0.42677083333333338</v>
      </c>
      <c r="G33" s="66">
        <v>10</v>
      </c>
      <c r="H33" s="66">
        <f t="shared" si="21"/>
        <v>1.5</v>
      </c>
      <c r="I33" s="66">
        <f t="shared" si="22"/>
        <v>8.5</v>
      </c>
      <c r="J33" s="68">
        <f t="shared" ref="J33:J37" si="29">IF(I33-10&lt;0,0,(I33-10))</f>
        <v>0</v>
      </c>
      <c r="K33" s="67">
        <f t="shared" ref="K33:K37" si="30">IF(2&lt;J33,2,J33)</f>
        <v>0</v>
      </c>
      <c r="L33" s="66">
        <f t="shared" si="25"/>
        <v>0</v>
      </c>
      <c r="M33" s="67">
        <f t="shared" si="26"/>
        <v>0</v>
      </c>
      <c r="N33" s="67"/>
      <c r="O33" s="67"/>
      <c r="P33" s="67"/>
      <c r="Q33" s="67"/>
      <c r="R33" s="67"/>
      <c r="S33" s="66"/>
      <c r="T33" s="66"/>
      <c r="U33" s="69"/>
      <c r="V33" s="73"/>
      <c r="W33" s="60"/>
    </row>
    <row r="34" spans="1:23" x14ac:dyDescent="0.3">
      <c r="B34" s="57">
        <v>31</v>
      </c>
      <c r="C34" s="65">
        <v>42400</v>
      </c>
      <c r="D34" s="70">
        <v>0.44774305555555555</v>
      </c>
      <c r="E34" s="70">
        <v>0.89585648148148145</v>
      </c>
      <c r="F34" s="70">
        <f t="shared" si="20"/>
        <v>0.4481134259259259</v>
      </c>
      <c r="G34" s="66">
        <v>11</v>
      </c>
      <c r="H34" s="66">
        <f t="shared" si="21"/>
        <v>1.5</v>
      </c>
      <c r="I34" s="66">
        <f t="shared" si="22"/>
        <v>9.5</v>
      </c>
      <c r="J34" s="68">
        <f t="shared" si="29"/>
        <v>0</v>
      </c>
      <c r="K34" s="67">
        <f t="shared" si="30"/>
        <v>0</v>
      </c>
      <c r="L34" s="66">
        <f t="shared" si="25"/>
        <v>0</v>
      </c>
      <c r="M34" s="67">
        <f t="shared" si="26"/>
        <v>0</v>
      </c>
      <c r="N34" s="67"/>
      <c r="O34" s="67"/>
      <c r="P34" s="67"/>
      <c r="Q34" s="67" t="s">
        <v>108</v>
      </c>
      <c r="R34" s="67">
        <v>803</v>
      </c>
      <c r="S34" s="66"/>
      <c r="T34" s="66"/>
      <c r="U34" s="69"/>
      <c r="V34" s="73"/>
      <c r="W34" s="60"/>
    </row>
    <row r="35" spans="1:23" x14ac:dyDescent="0.3">
      <c r="A35" s="1" t="s">
        <v>18</v>
      </c>
      <c r="B35" s="57">
        <v>32</v>
      </c>
      <c r="C35" s="71">
        <v>42401</v>
      </c>
      <c r="D35" s="70">
        <v>0.47039351851851857</v>
      </c>
      <c r="E35" s="70">
        <v>0.79318287037037039</v>
      </c>
      <c r="F35" s="70">
        <f t="shared" si="20"/>
        <v>0.32278935185185181</v>
      </c>
      <c r="G35" s="66">
        <v>7.5</v>
      </c>
      <c r="H35" s="66">
        <f t="shared" si="21"/>
        <v>0.5</v>
      </c>
      <c r="I35" s="66">
        <f t="shared" si="22"/>
        <v>7</v>
      </c>
      <c r="J35" s="68">
        <f t="shared" si="29"/>
        <v>0</v>
      </c>
      <c r="K35" s="67">
        <f t="shared" si="30"/>
        <v>0</v>
      </c>
      <c r="L35" s="66">
        <f t="shared" si="25"/>
        <v>0</v>
      </c>
      <c r="M35" s="67">
        <f>IF(K35="?",0,ROUND(110*4/3*K35+110*5/3*L35,0))</f>
        <v>0</v>
      </c>
      <c r="N35" s="67"/>
      <c r="O35" s="67"/>
      <c r="P35" s="67"/>
      <c r="Q35" s="67"/>
      <c r="R35" s="67"/>
      <c r="S35" s="66"/>
      <c r="T35" s="66"/>
      <c r="U35" s="69"/>
      <c r="V35" s="73"/>
      <c r="W35" s="16"/>
    </row>
    <row r="36" spans="1:23" x14ac:dyDescent="0.3">
      <c r="A36" s="1" t="s">
        <v>16</v>
      </c>
      <c r="B36" s="57">
        <v>33</v>
      </c>
      <c r="C36" s="65">
        <v>42402</v>
      </c>
      <c r="D36" s="70">
        <v>0.46935185185185185</v>
      </c>
      <c r="E36" s="70">
        <v>0.87893518518518521</v>
      </c>
      <c r="F36" s="70">
        <f t="shared" si="20"/>
        <v>0.40958333333333335</v>
      </c>
      <c r="G36" s="66">
        <v>9.5</v>
      </c>
      <c r="H36" s="66">
        <f t="shared" si="21"/>
        <v>1.5</v>
      </c>
      <c r="I36" s="66">
        <f t="shared" si="22"/>
        <v>8</v>
      </c>
      <c r="J36" s="68">
        <f t="shared" si="29"/>
        <v>0</v>
      </c>
      <c r="K36" s="67">
        <f t="shared" si="30"/>
        <v>0</v>
      </c>
      <c r="L36" s="66">
        <f t="shared" si="25"/>
        <v>0</v>
      </c>
      <c r="M36" s="67">
        <f t="shared" ref="M36:M45" si="31">IF(K36="?",0,ROUND(110*4/3*K36+110*5/3*L36,0))</f>
        <v>0</v>
      </c>
      <c r="N36" s="67"/>
      <c r="O36" s="67"/>
      <c r="P36" s="67"/>
      <c r="Q36" s="67"/>
      <c r="R36" s="67"/>
      <c r="S36" s="66"/>
      <c r="T36" s="66"/>
      <c r="U36" s="69"/>
      <c r="V36" s="73"/>
      <c r="W36" s="16"/>
    </row>
    <row r="37" spans="1:23" x14ac:dyDescent="0.3">
      <c r="A37" s="1" t="s">
        <v>0</v>
      </c>
      <c r="B37" s="57">
        <v>34</v>
      </c>
      <c r="C37" s="65">
        <v>42403</v>
      </c>
      <c r="D37" s="70">
        <v>0.46734953703703702</v>
      </c>
      <c r="E37" s="70">
        <v>0.88478009259259249</v>
      </c>
      <c r="F37" s="70">
        <f t="shared" si="20"/>
        <v>0.41743055555555547</v>
      </c>
      <c r="G37" s="66">
        <v>10</v>
      </c>
      <c r="H37" s="66">
        <f t="shared" si="21"/>
        <v>1.5</v>
      </c>
      <c r="I37" s="66">
        <f t="shared" si="22"/>
        <v>8.5</v>
      </c>
      <c r="J37" s="68">
        <f t="shared" si="29"/>
        <v>0</v>
      </c>
      <c r="K37" s="67">
        <f t="shared" si="30"/>
        <v>0</v>
      </c>
      <c r="L37" s="66">
        <f t="shared" si="25"/>
        <v>0</v>
      </c>
      <c r="M37" s="67">
        <f t="shared" si="31"/>
        <v>0</v>
      </c>
      <c r="N37" s="67"/>
      <c r="O37" s="67"/>
      <c r="P37" s="67"/>
      <c r="Q37" s="67"/>
      <c r="R37" s="67"/>
      <c r="S37" s="66"/>
      <c r="T37" s="66"/>
      <c r="U37" s="69"/>
      <c r="V37" s="73"/>
      <c r="W37" s="16"/>
    </row>
    <row r="38" spans="1:23" x14ac:dyDescent="0.3">
      <c r="A38" s="1" t="s">
        <v>14</v>
      </c>
      <c r="B38" s="57">
        <v>35</v>
      </c>
      <c r="C38" s="65">
        <v>42404</v>
      </c>
      <c r="D38" s="138" t="s">
        <v>38</v>
      </c>
      <c r="E38" s="139"/>
      <c r="F38" s="70"/>
      <c r="G38" s="66"/>
      <c r="H38" s="66"/>
      <c r="I38" s="66"/>
      <c r="J38" s="68"/>
      <c r="K38" s="67"/>
      <c r="L38" s="66"/>
      <c r="M38" s="67"/>
      <c r="N38" s="67"/>
      <c r="O38" s="67"/>
      <c r="P38" s="67"/>
      <c r="Q38" s="67"/>
      <c r="R38" s="67"/>
      <c r="S38" s="66"/>
      <c r="T38" s="66"/>
      <c r="U38" s="69"/>
      <c r="V38" s="73"/>
      <c r="W38" s="16"/>
    </row>
    <row r="39" spans="1:23" x14ac:dyDescent="0.3">
      <c r="A39" s="1" t="s">
        <v>15</v>
      </c>
      <c r="B39" s="57">
        <v>36</v>
      </c>
      <c r="C39" s="65">
        <v>42405</v>
      </c>
      <c r="D39" s="70">
        <v>0.44385416666666666</v>
      </c>
      <c r="E39" s="70">
        <v>0.82630787037037035</v>
      </c>
      <c r="F39" s="70">
        <f t="shared" si="20"/>
        <v>0.38245370370370368</v>
      </c>
      <c r="G39" s="66">
        <v>9</v>
      </c>
      <c r="H39" s="66">
        <f t="shared" si="21"/>
        <v>1.5</v>
      </c>
      <c r="I39" s="66">
        <f t="shared" si="22"/>
        <v>7.5</v>
      </c>
      <c r="J39" s="68">
        <f t="shared" ref="J39:J45" si="32">IF(I39-10&lt;0,0,(I39-10))</f>
        <v>0</v>
      </c>
      <c r="K39" s="67">
        <f t="shared" ref="K39:K45" si="33">IF(2&lt;J39,2,J39)</f>
        <v>0</v>
      </c>
      <c r="L39" s="66">
        <f t="shared" si="25"/>
        <v>0</v>
      </c>
      <c r="M39" s="67">
        <f t="shared" si="31"/>
        <v>0</v>
      </c>
      <c r="N39" s="67"/>
      <c r="O39" s="67"/>
      <c r="P39" s="67"/>
      <c r="Q39" s="67"/>
      <c r="R39" s="67"/>
      <c r="S39" s="66"/>
      <c r="T39" s="66"/>
      <c r="U39" s="69"/>
      <c r="V39" s="73"/>
      <c r="W39" s="16"/>
    </row>
    <row r="40" spans="1:23" x14ac:dyDescent="0.3">
      <c r="A40" s="25"/>
      <c r="B40" s="57">
        <v>37</v>
      </c>
      <c r="C40" s="65">
        <v>42406</v>
      </c>
      <c r="D40" s="70">
        <v>0.55202546296296295</v>
      </c>
      <c r="E40" s="70">
        <v>0.93769675925925933</v>
      </c>
      <c r="F40" s="70">
        <f t="shared" si="20"/>
        <v>0.38567129629629637</v>
      </c>
      <c r="G40" s="66">
        <v>9.5</v>
      </c>
      <c r="H40" s="66">
        <f t="shared" si="21"/>
        <v>1.5</v>
      </c>
      <c r="I40" s="66">
        <f t="shared" si="22"/>
        <v>8</v>
      </c>
      <c r="J40" s="68">
        <f t="shared" si="32"/>
        <v>0</v>
      </c>
      <c r="K40" s="67">
        <f t="shared" si="33"/>
        <v>0</v>
      </c>
      <c r="L40" s="66">
        <f t="shared" si="25"/>
        <v>0</v>
      </c>
      <c r="M40" s="67">
        <f t="shared" si="31"/>
        <v>0</v>
      </c>
      <c r="N40" s="67">
        <v>2</v>
      </c>
      <c r="O40" s="67">
        <v>0</v>
      </c>
      <c r="P40" s="67">
        <v>293</v>
      </c>
      <c r="Q40" s="67"/>
      <c r="R40" s="67"/>
      <c r="S40" s="90"/>
      <c r="T40" s="66"/>
      <c r="U40" s="69"/>
      <c r="V40" s="73"/>
      <c r="W40" s="16"/>
    </row>
    <row r="41" spans="1:23" x14ac:dyDescent="0.3">
      <c r="B41" s="57">
        <v>38</v>
      </c>
      <c r="C41" s="65">
        <v>42407</v>
      </c>
      <c r="D41" s="70">
        <v>0.45219907407407406</v>
      </c>
      <c r="E41" s="70">
        <v>0.70866898148148139</v>
      </c>
      <c r="F41" s="70">
        <f t="shared" si="20"/>
        <v>0.25646990740740733</v>
      </c>
      <c r="G41" s="66">
        <v>6</v>
      </c>
      <c r="H41" s="66">
        <f t="shared" si="21"/>
        <v>0.5</v>
      </c>
      <c r="I41" s="66">
        <f t="shared" si="22"/>
        <v>5.5</v>
      </c>
      <c r="J41" s="68">
        <f>IF(I41-8&lt;0,0,(I41-8))</f>
        <v>0</v>
      </c>
      <c r="K41" s="67">
        <f t="shared" si="33"/>
        <v>0</v>
      </c>
      <c r="L41" s="66">
        <f t="shared" si="25"/>
        <v>0</v>
      </c>
      <c r="M41" s="67">
        <f t="shared" si="31"/>
        <v>0</v>
      </c>
      <c r="N41" s="67"/>
      <c r="O41" s="67"/>
      <c r="P41" s="67"/>
      <c r="Q41" s="67"/>
      <c r="R41" s="67"/>
      <c r="S41" s="66"/>
      <c r="T41" s="66"/>
      <c r="U41" s="69" t="s">
        <v>99</v>
      </c>
      <c r="V41" s="74">
        <v>878</v>
      </c>
      <c r="W41" s="16" t="s">
        <v>98</v>
      </c>
    </row>
    <row r="42" spans="1:23" x14ac:dyDescent="0.3">
      <c r="B42" s="57">
        <v>39</v>
      </c>
      <c r="C42" s="65">
        <v>42408</v>
      </c>
      <c r="D42" s="70">
        <v>0.49116898148148147</v>
      </c>
      <c r="E42" s="70">
        <v>0.83325231481481488</v>
      </c>
      <c r="F42" s="70">
        <f t="shared" si="20"/>
        <v>0.34208333333333341</v>
      </c>
      <c r="G42" s="66">
        <v>8</v>
      </c>
      <c r="H42" s="66">
        <f t="shared" si="21"/>
        <v>0.5</v>
      </c>
      <c r="I42" s="66">
        <f t="shared" si="22"/>
        <v>7.5</v>
      </c>
      <c r="J42" s="68">
        <f>IF(I42-8&lt;0,0,(I42-8))</f>
        <v>0</v>
      </c>
      <c r="K42" s="67">
        <f t="shared" si="33"/>
        <v>0</v>
      </c>
      <c r="L42" s="66">
        <f t="shared" si="25"/>
        <v>0</v>
      </c>
      <c r="M42" s="67">
        <f t="shared" si="31"/>
        <v>0</v>
      </c>
      <c r="N42" s="67"/>
      <c r="O42" s="67"/>
      <c r="P42" s="67"/>
      <c r="Q42" s="67"/>
      <c r="R42" s="67"/>
      <c r="S42" s="66"/>
      <c r="T42" s="66"/>
      <c r="U42" s="69" t="s">
        <v>100</v>
      </c>
      <c r="V42" s="74">
        <v>878</v>
      </c>
      <c r="W42" s="16" t="s">
        <v>3</v>
      </c>
    </row>
    <row r="43" spans="1:23" x14ac:dyDescent="0.3">
      <c r="B43" s="57">
        <v>40</v>
      </c>
      <c r="C43" s="65">
        <v>42409</v>
      </c>
      <c r="D43" s="70">
        <v>0.52452546296296299</v>
      </c>
      <c r="E43" s="70">
        <v>0.90277777777777779</v>
      </c>
      <c r="F43" s="70">
        <f t="shared" si="20"/>
        <v>0.37825231481481481</v>
      </c>
      <c r="G43" s="66">
        <v>9</v>
      </c>
      <c r="H43" s="66">
        <f t="shared" si="21"/>
        <v>1.5</v>
      </c>
      <c r="I43" s="66">
        <f t="shared" si="22"/>
        <v>7.5</v>
      </c>
      <c r="J43" s="68">
        <f>IF(I43-8&lt;0,0,(I43-8))</f>
        <v>0</v>
      </c>
      <c r="K43" s="67">
        <f t="shared" si="33"/>
        <v>0</v>
      </c>
      <c r="L43" s="66">
        <f t="shared" si="25"/>
        <v>0</v>
      </c>
      <c r="M43" s="67">
        <f t="shared" si="31"/>
        <v>0</v>
      </c>
      <c r="N43" s="67"/>
      <c r="O43" s="67"/>
      <c r="P43" s="67"/>
      <c r="Q43" s="67"/>
      <c r="R43" s="67"/>
      <c r="S43" s="66"/>
      <c r="T43" s="66"/>
      <c r="U43" s="69" t="s">
        <v>99</v>
      </c>
      <c r="V43" s="74">
        <v>878</v>
      </c>
      <c r="W43" s="16" t="s">
        <v>1</v>
      </c>
    </row>
    <row r="44" spans="1:23" x14ac:dyDescent="0.3">
      <c r="B44" s="57">
        <v>41</v>
      </c>
      <c r="C44" s="65">
        <v>42410</v>
      </c>
      <c r="D44" s="70">
        <v>0.44068287037037041</v>
      </c>
      <c r="E44" s="70">
        <v>0.88269675925925928</v>
      </c>
      <c r="F44" s="70">
        <f t="shared" si="20"/>
        <v>0.44201388888888887</v>
      </c>
      <c r="G44" s="66">
        <v>10.5</v>
      </c>
      <c r="H44" s="66">
        <f t="shared" si="21"/>
        <v>1.5</v>
      </c>
      <c r="I44" s="66">
        <f t="shared" si="22"/>
        <v>9</v>
      </c>
      <c r="J44" s="68">
        <f>IF(I44-8&lt;0,0,(I44-8))</f>
        <v>1</v>
      </c>
      <c r="K44" s="67">
        <f t="shared" si="33"/>
        <v>1</v>
      </c>
      <c r="L44" s="66">
        <f t="shared" si="25"/>
        <v>0</v>
      </c>
      <c r="M44" s="67">
        <f t="shared" si="31"/>
        <v>147</v>
      </c>
      <c r="N44" s="67"/>
      <c r="O44" s="67"/>
      <c r="P44" s="67"/>
      <c r="Q44" s="67"/>
      <c r="R44" s="67"/>
      <c r="S44" s="66"/>
      <c r="T44" s="66"/>
      <c r="U44" s="69" t="s">
        <v>99</v>
      </c>
      <c r="V44" s="74">
        <v>878</v>
      </c>
      <c r="W44" s="16" t="s">
        <v>4</v>
      </c>
    </row>
    <row r="45" spans="1:23" x14ac:dyDescent="0.3">
      <c r="B45" s="57">
        <v>42</v>
      </c>
      <c r="C45" s="65">
        <v>42411</v>
      </c>
      <c r="D45" s="70">
        <v>0.43422453703703701</v>
      </c>
      <c r="E45" s="70">
        <v>0.74906249999999996</v>
      </c>
      <c r="F45" s="70">
        <f t="shared" si="20"/>
        <v>0.31483796296296296</v>
      </c>
      <c r="G45" s="66">
        <v>7.5</v>
      </c>
      <c r="H45" s="66">
        <f t="shared" si="21"/>
        <v>0.5</v>
      </c>
      <c r="I45" s="66">
        <f t="shared" si="22"/>
        <v>7</v>
      </c>
      <c r="J45" s="68">
        <f t="shared" si="32"/>
        <v>0</v>
      </c>
      <c r="K45" s="67">
        <f t="shared" si="33"/>
        <v>0</v>
      </c>
      <c r="L45" s="66">
        <f t="shared" si="25"/>
        <v>0</v>
      </c>
      <c r="M45" s="67">
        <f t="shared" si="31"/>
        <v>0</v>
      </c>
      <c r="N45" s="67">
        <v>2</v>
      </c>
      <c r="O45" s="67">
        <v>5</v>
      </c>
      <c r="P45" s="67">
        <v>1210</v>
      </c>
      <c r="Q45" s="90"/>
      <c r="R45" s="90"/>
      <c r="S45" s="90"/>
      <c r="T45" s="66"/>
      <c r="U45" s="69"/>
      <c r="V45" s="73"/>
      <c r="W45" s="16"/>
    </row>
    <row r="46" spans="1:23" x14ac:dyDescent="0.3">
      <c r="B46" s="57"/>
      <c r="C46" s="61" t="s">
        <v>39</v>
      </c>
      <c r="D46" s="19"/>
      <c r="E46" s="19"/>
      <c r="F46" s="20"/>
      <c r="G46" s="21">
        <f>SUM(G18:G45)</f>
        <v>195</v>
      </c>
      <c r="H46" s="21">
        <f t="shared" ref="H46:V46" si="34">SUM(H18:H45)</f>
        <v>25</v>
      </c>
      <c r="I46" s="21">
        <f t="shared" si="34"/>
        <v>170</v>
      </c>
      <c r="J46" s="21">
        <f t="shared" si="34"/>
        <v>1</v>
      </c>
      <c r="K46" s="21">
        <f t="shared" si="34"/>
        <v>1</v>
      </c>
      <c r="L46" s="21">
        <f t="shared" si="34"/>
        <v>0</v>
      </c>
      <c r="M46" s="21">
        <f t="shared" si="34"/>
        <v>147</v>
      </c>
      <c r="N46" s="21">
        <v>4</v>
      </c>
      <c r="O46" s="21">
        <v>5</v>
      </c>
      <c r="P46" s="21">
        <v>1503</v>
      </c>
      <c r="Q46" s="21">
        <v>2</v>
      </c>
      <c r="R46" s="21">
        <f t="shared" ref="R46:S46" si="35">SUM(R18:R45)</f>
        <v>1251</v>
      </c>
      <c r="S46" s="21">
        <f t="shared" si="35"/>
        <v>0</v>
      </c>
      <c r="T46" s="21">
        <f t="shared" si="34"/>
        <v>0</v>
      </c>
      <c r="U46" s="21">
        <v>4</v>
      </c>
      <c r="V46" s="21">
        <f t="shared" si="34"/>
        <v>3512</v>
      </c>
      <c r="W46" s="64" t="s">
        <v>44</v>
      </c>
    </row>
    <row r="47" spans="1:23" ht="32.4" x14ac:dyDescent="0.3">
      <c r="B47" s="83"/>
      <c r="C47" s="77" t="s">
        <v>111</v>
      </c>
      <c r="D47" s="62"/>
      <c r="E47" s="63"/>
      <c r="F47" s="20"/>
      <c r="G47" s="21">
        <f>G46</f>
        <v>195</v>
      </c>
      <c r="H47" s="21">
        <f t="shared" ref="H47:V47" si="36">H46</f>
        <v>25</v>
      </c>
      <c r="I47" s="21">
        <f>I46-J41-J42-J43-J44</f>
        <v>169</v>
      </c>
      <c r="J47" s="21">
        <f>J46-J41-J42-J43-J44</f>
        <v>0</v>
      </c>
      <c r="K47" s="21">
        <f t="shared" ref="K47:M47" si="37">K46-K41-K42-K43-K44</f>
        <v>0</v>
      </c>
      <c r="L47" s="21">
        <f t="shared" si="37"/>
        <v>0</v>
      </c>
      <c r="M47" s="21">
        <f t="shared" si="37"/>
        <v>0</v>
      </c>
      <c r="N47" s="21">
        <v>4</v>
      </c>
      <c r="O47" s="21">
        <v>5</v>
      </c>
      <c r="P47" s="21">
        <v>1503</v>
      </c>
      <c r="Q47" s="21">
        <f>Q46</f>
        <v>2</v>
      </c>
      <c r="R47" s="21">
        <f t="shared" ref="R47:S47" si="38">R46</f>
        <v>1251</v>
      </c>
      <c r="S47" s="21">
        <f t="shared" si="38"/>
        <v>0</v>
      </c>
      <c r="T47" s="21">
        <f t="shared" si="36"/>
        <v>0</v>
      </c>
      <c r="U47" s="21">
        <f t="shared" si="36"/>
        <v>4</v>
      </c>
      <c r="V47" s="21">
        <f t="shared" si="36"/>
        <v>3512</v>
      </c>
      <c r="W47" s="76" t="s">
        <v>114</v>
      </c>
    </row>
    <row r="48" spans="1:23" x14ac:dyDescent="0.3">
      <c r="B48" s="57">
        <v>43</v>
      </c>
      <c r="C48" s="59">
        <v>42412</v>
      </c>
      <c r="D48" s="133" t="s">
        <v>12</v>
      </c>
      <c r="E48" s="134"/>
      <c r="F48" s="99"/>
      <c r="G48" s="14"/>
      <c r="H48" s="14"/>
      <c r="I48" s="14"/>
      <c r="J48" s="10"/>
      <c r="K48" s="9"/>
      <c r="L48" s="14"/>
      <c r="M48" s="9"/>
      <c r="N48" s="9"/>
      <c r="O48" s="9"/>
      <c r="P48" s="9"/>
      <c r="Q48" s="9"/>
      <c r="R48" s="9"/>
      <c r="S48" s="14"/>
      <c r="T48" s="14"/>
      <c r="U48" s="15"/>
      <c r="V48" s="16"/>
      <c r="W48" s="16"/>
    </row>
    <row r="49" spans="2:23" x14ac:dyDescent="0.3">
      <c r="B49" s="57">
        <v>44</v>
      </c>
      <c r="C49" s="59">
        <v>42413</v>
      </c>
      <c r="D49" s="133" t="s">
        <v>12</v>
      </c>
      <c r="E49" s="134"/>
      <c r="F49" s="99"/>
      <c r="G49" s="14"/>
      <c r="H49" s="14"/>
      <c r="I49" s="14"/>
      <c r="J49" s="10"/>
      <c r="K49" s="9"/>
      <c r="L49" s="14"/>
      <c r="M49" s="9"/>
      <c r="N49" s="9"/>
      <c r="O49" s="9"/>
      <c r="P49" s="9"/>
      <c r="Q49" s="9"/>
      <c r="R49" s="9"/>
      <c r="S49" s="14"/>
      <c r="T49" s="14"/>
      <c r="U49" s="15"/>
      <c r="V49" s="16"/>
      <c r="W49" s="16"/>
    </row>
    <row r="50" spans="2:23" x14ac:dyDescent="0.3">
      <c r="B50" s="57">
        <v>45</v>
      </c>
      <c r="C50" s="59">
        <v>42414</v>
      </c>
      <c r="D50" s="133" t="s">
        <v>12</v>
      </c>
      <c r="E50" s="134"/>
      <c r="F50" s="99"/>
      <c r="G50" s="14"/>
      <c r="H50" s="14"/>
      <c r="I50" s="14"/>
      <c r="J50" s="10"/>
      <c r="K50" s="9"/>
      <c r="L50" s="14"/>
      <c r="M50" s="9"/>
      <c r="N50" s="9"/>
      <c r="O50" s="9"/>
      <c r="P50" s="9"/>
      <c r="Q50" s="9"/>
      <c r="R50" s="9"/>
      <c r="S50" s="14"/>
      <c r="T50" s="14"/>
      <c r="U50" s="15"/>
      <c r="V50" s="16"/>
      <c r="W50" s="16"/>
    </row>
    <row r="51" spans="2:23" x14ac:dyDescent="0.3">
      <c r="B51" s="57">
        <v>46</v>
      </c>
      <c r="C51" s="59">
        <v>42415</v>
      </c>
      <c r="D51" s="31">
        <v>0.43251157407407409</v>
      </c>
      <c r="E51" s="31">
        <v>0.79957175925925927</v>
      </c>
      <c r="F51" s="99">
        <f t="shared" ref="F51:F65" si="39">IF(OR(E51="無打卡資料",D51="無打卡資料"),"?",(E51-D51))</f>
        <v>0.36706018518518518</v>
      </c>
      <c r="G51" s="14">
        <v>8.5</v>
      </c>
      <c r="H51" s="14">
        <f t="shared" ref="H51:H65" si="40">IF(G51&gt;=9,1.5,0.5)</f>
        <v>0.5</v>
      </c>
      <c r="I51" s="14">
        <f t="shared" ref="I51:I65" si="41">IF((G51="？"),"?",(G51-H51))</f>
        <v>8</v>
      </c>
      <c r="J51" s="10">
        <f t="shared" ref="J51" si="42">IF(I51-10&lt;0,0,(I51-10))</f>
        <v>0</v>
      </c>
      <c r="K51" s="9">
        <f t="shared" ref="K51" si="43">IF(2&lt;J51,2,J51)</f>
        <v>0</v>
      </c>
      <c r="L51" s="14">
        <f t="shared" ref="L51" si="44">J51-K51</f>
        <v>0</v>
      </c>
      <c r="M51" s="9">
        <f t="shared" ref="M51" si="45">IF(K51="?",0,ROUND(110*4/3*K51+110*5/3*L51,0))</f>
        <v>0</v>
      </c>
      <c r="N51" s="9"/>
      <c r="O51" s="9"/>
      <c r="P51" s="9"/>
      <c r="Q51" s="9"/>
      <c r="R51" s="9"/>
      <c r="S51" s="14"/>
      <c r="T51" s="14"/>
      <c r="U51" s="15"/>
      <c r="V51" s="16"/>
      <c r="W51" s="16"/>
    </row>
    <row r="52" spans="2:23" x14ac:dyDescent="0.3">
      <c r="B52" s="57">
        <v>47</v>
      </c>
      <c r="C52" s="59">
        <v>42416</v>
      </c>
      <c r="D52" s="31">
        <v>0.44037037037037036</v>
      </c>
      <c r="E52" s="31">
        <v>0.91749999999999998</v>
      </c>
      <c r="F52" s="99">
        <f t="shared" si="39"/>
        <v>0.47712962962962963</v>
      </c>
      <c r="G52" s="14">
        <v>11.5</v>
      </c>
      <c r="H52" s="14">
        <f t="shared" si="40"/>
        <v>1.5</v>
      </c>
      <c r="I52" s="14">
        <f t="shared" si="41"/>
        <v>10</v>
      </c>
      <c r="J52" s="10">
        <f t="shared" ref="J52" si="46">IF(I52-10&lt;0,0,(I52-10))</f>
        <v>0</v>
      </c>
      <c r="K52" s="9">
        <f t="shared" ref="K52" si="47">IF(2&lt;J52,2,J52)</f>
        <v>0</v>
      </c>
      <c r="L52" s="14">
        <f t="shared" ref="L52" si="48">J52-K52</f>
        <v>0</v>
      </c>
      <c r="M52" s="9">
        <f t="shared" ref="M52" si="49">IF(K52="?",0,ROUND(110*4/3*K52+110*5/3*L52,0))</f>
        <v>0</v>
      </c>
      <c r="N52" s="9"/>
      <c r="O52" s="9"/>
      <c r="P52" s="9"/>
      <c r="Q52" s="9"/>
      <c r="R52" s="9"/>
      <c r="S52" s="14"/>
      <c r="T52" s="14"/>
      <c r="U52" s="15"/>
      <c r="V52" s="16"/>
      <c r="W52" s="16"/>
    </row>
    <row r="53" spans="2:23" x14ac:dyDescent="0.3">
      <c r="B53" s="57">
        <v>48</v>
      </c>
      <c r="C53" s="59">
        <v>42417</v>
      </c>
      <c r="D53" s="133" t="s">
        <v>11</v>
      </c>
      <c r="E53" s="134"/>
      <c r="F53" s="99"/>
      <c r="G53" s="14"/>
      <c r="H53" s="14"/>
      <c r="I53" s="14"/>
      <c r="J53" s="10"/>
      <c r="K53" s="9"/>
      <c r="L53" s="14"/>
      <c r="M53" s="9"/>
      <c r="N53" s="9"/>
      <c r="O53" s="9"/>
      <c r="P53" s="9"/>
      <c r="Q53" s="9"/>
      <c r="R53" s="9"/>
      <c r="S53" s="14"/>
      <c r="T53" s="14"/>
      <c r="U53" s="15"/>
      <c r="V53" s="16"/>
      <c r="W53" s="16"/>
    </row>
    <row r="54" spans="2:23" x14ac:dyDescent="0.3">
      <c r="B54" s="57">
        <v>49</v>
      </c>
      <c r="C54" s="59">
        <v>42418</v>
      </c>
      <c r="D54" s="133" t="s">
        <v>11</v>
      </c>
      <c r="E54" s="134"/>
      <c r="F54" s="99"/>
      <c r="G54" s="14"/>
      <c r="H54" s="14"/>
      <c r="I54" s="14"/>
      <c r="J54" s="10"/>
      <c r="K54" s="9"/>
      <c r="L54" s="14"/>
      <c r="M54" s="9"/>
      <c r="N54" s="9"/>
      <c r="O54" s="9"/>
      <c r="P54" s="9"/>
      <c r="Q54" s="9"/>
      <c r="R54" s="9"/>
      <c r="S54" s="14"/>
      <c r="T54" s="14"/>
      <c r="U54" s="15"/>
      <c r="V54" s="16"/>
      <c r="W54" s="16"/>
    </row>
    <row r="55" spans="2:23" x14ac:dyDescent="0.3">
      <c r="B55" s="57">
        <v>50</v>
      </c>
      <c r="C55" s="59">
        <v>42419</v>
      </c>
      <c r="D55" s="133" t="s">
        <v>11</v>
      </c>
      <c r="E55" s="134"/>
      <c r="F55" s="99"/>
      <c r="G55" s="14"/>
      <c r="H55" s="14"/>
      <c r="I55" s="14"/>
      <c r="J55" s="10"/>
      <c r="K55" s="9"/>
      <c r="L55" s="14"/>
      <c r="M55" s="9"/>
      <c r="N55" s="9"/>
      <c r="O55" s="9"/>
      <c r="P55" s="9"/>
      <c r="Q55" s="9"/>
      <c r="R55" s="9"/>
      <c r="S55" s="14"/>
      <c r="T55" s="14"/>
      <c r="U55" s="15"/>
      <c r="V55" s="16"/>
      <c r="W55" s="16"/>
    </row>
    <row r="56" spans="2:23" x14ac:dyDescent="0.3">
      <c r="B56" s="57">
        <v>51</v>
      </c>
      <c r="C56" s="59">
        <v>42420</v>
      </c>
      <c r="D56" s="133" t="s">
        <v>11</v>
      </c>
      <c r="E56" s="134"/>
      <c r="F56" s="99"/>
      <c r="G56" s="14"/>
      <c r="H56" s="14"/>
      <c r="I56" s="14"/>
      <c r="J56" s="10"/>
      <c r="K56" s="9"/>
      <c r="L56" s="14"/>
      <c r="M56" s="9"/>
      <c r="N56" s="9"/>
      <c r="O56" s="9"/>
      <c r="P56" s="9"/>
      <c r="Q56" s="9"/>
      <c r="R56" s="9"/>
      <c r="S56" s="14"/>
      <c r="T56" s="14"/>
      <c r="U56" s="15"/>
      <c r="V56" s="16"/>
      <c r="W56" s="16"/>
    </row>
    <row r="57" spans="2:23" x14ac:dyDescent="0.3">
      <c r="B57" s="57">
        <v>52</v>
      </c>
      <c r="C57" s="59">
        <v>42421</v>
      </c>
      <c r="D57" s="133" t="s">
        <v>11</v>
      </c>
      <c r="E57" s="134"/>
      <c r="F57" s="99"/>
      <c r="G57" s="14"/>
      <c r="H57" s="14"/>
      <c r="I57" s="14"/>
      <c r="J57" s="10"/>
      <c r="K57" s="9"/>
      <c r="L57" s="14"/>
      <c r="M57" s="9"/>
      <c r="N57" s="9"/>
      <c r="O57" s="9"/>
      <c r="P57" s="9"/>
      <c r="Q57" s="9"/>
      <c r="R57" s="9"/>
      <c r="S57" s="14"/>
      <c r="T57" s="14"/>
      <c r="U57" s="15"/>
      <c r="V57" s="16"/>
      <c r="W57" s="16"/>
    </row>
    <row r="58" spans="2:23" x14ac:dyDescent="0.3">
      <c r="B58" s="57">
        <v>53</v>
      </c>
      <c r="C58" s="59">
        <v>42422</v>
      </c>
      <c r="D58" s="133" t="s">
        <v>11</v>
      </c>
      <c r="E58" s="134"/>
      <c r="F58" s="99"/>
      <c r="G58" s="14"/>
      <c r="H58" s="14"/>
      <c r="I58" s="14"/>
      <c r="J58" s="10"/>
      <c r="K58" s="9"/>
      <c r="L58" s="14"/>
      <c r="M58" s="9"/>
      <c r="N58" s="9"/>
      <c r="O58" s="9"/>
      <c r="P58" s="9"/>
      <c r="Q58" s="9"/>
      <c r="R58" s="9"/>
      <c r="S58" s="14"/>
      <c r="T58" s="14"/>
      <c r="U58" s="15"/>
      <c r="V58" s="16"/>
      <c r="W58" s="16"/>
    </row>
    <row r="59" spans="2:23" x14ac:dyDescent="0.3">
      <c r="B59" s="57">
        <v>54</v>
      </c>
      <c r="C59" s="59">
        <v>42423</v>
      </c>
      <c r="D59" s="31">
        <v>0.43687499999999996</v>
      </c>
      <c r="E59" s="31">
        <v>0.81638888888888894</v>
      </c>
      <c r="F59" s="99">
        <f t="shared" si="39"/>
        <v>0.37951388888888898</v>
      </c>
      <c r="G59" s="14">
        <v>9</v>
      </c>
      <c r="H59" s="14">
        <f t="shared" si="40"/>
        <v>1.5</v>
      </c>
      <c r="I59" s="14">
        <f t="shared" si="41"/>
        <v>7.5</v>
      </c>
      <c r="J59" s="10">
        <f t="shared" ref="J59" si="50">IF(I59-10&lt;0,0,(I59-10))</f>
        <v>0</v>
      </c>
      <c r="K59" s="9">
        <f t="shared" ref="K59" si="51">IF(2&lt;J59,2,J59)</f>
        <v>0</v>
      </c>
      <c r="L59" s="14">
        <f t="shared" ref="L59" si="52">J59-K59</f>
        <v>0</v>
      </c>
      <c r="M59" s="9">
        <f t="shared" ref="M59" si="53">IF(K59="?",0,ROUND(110*4/3*K59+110*5/3*L59,0))</f>
        <v>0</v>
      </c>
      <c r="N59" s="9"/>
      <c r="O59" s="9"/>
      <c r="P59" s="9"/>
      <c r="Q59" s="9"/>
      <c r="R59" s="9"/>
      <c r="S59" s="14"/>
      <c r="T59" s="14"/>
      <c r="U59" s="15"/>
      <c r="V59" s="16"/>
      <c r="W59" s="17"/>
    </row>
    <row r="60" spans="2:23" x14ac:dyDescent="0.3">
      <c r="B60" s="57">
        <v>55</v>
      </c>
      <c r="C60" s="59">
        <v>42424</v>
      </c>
      <c r="D60" s="133" t="s">
        <v>10</v>
      </c>
      <c r="E60" s="134"/>
      <c r="F60" s="99"/>
      <c r="G60" s="14"/>
      <c r="H60" s="14"/>
      <c r="I60" s="14"/>
      <c r="J60" s="10"/>
      <c r="K60" s="9"/>
      <c r="L60" s="14"/>
      <c r="M60" s="9"/>
      <c r="N60" s="9"/>
      <c r="O60" s="9"/>
      <c r="P60" s="9"/>
      <c r="Q60" s="9"/>
      <c r="R60" s="9"/>
      <c r="S60" s="14"/>
      <c r="T60" s="14"/>
      <c r="U60" s="15"/>
      <c r="V60" s="16"/>
      <c r="W60" s="16"/>
    </row>
    <row r="61" spans="2:23" x14ac:dyDescent="0.3">
      <c r="B61" s="57">
        <v>56</v>
      </c>
      <c r="C61" s="59">
        <v>42425</v>
      </c>
      <c r="D61" s="31">
        <v>0.43870370370370365</v>
      </c>
      <c r="E61" s="31">
        <v>0.7530324074074074</v>
      </c>
      <c r="F61" s="99">
        <f t="shared" si="39"/>
        <v>0.31432870370370375</v>
      </c>
      <c r="G61" s="14">
        <v>7.5</v>
      </c>
      <c r="H61" s="14">
        <f t="shared" si="40"/>
        <v>0.5</v>
      </c>
      <c r="I61" s="14">
        <f t="shared" si="41"/>
        <v>7</v>
      </c>
      <c r="J61" s="10">
        <f t="shared" ref="J61" si="54">IF(I61-10&lt;0,0,(I61-10))</f>
        <v>0</v>
      </c>
      <c r="K61" s="9">
        <f t="shared" ref="K61" si="55">IF(2&lt;J61,2,J61)</f>
        <v>0</v>
      </c>
      <c r="L61" s="14">
        <f t="shared" ref="L61" si="56">J61-K61</f>
        <v>0</v>
      </c>
      <c r="M61" s="9">
        <f t="shared" ref="M61" si="57">IF(K61="?",0,ROUND(110*4/3*K61+110*5/3*L61,0))</f>
        <v>0</v>
      </c>
      <c r="N61" s="9"/>
      <c r="O61" s="9"/>
      <c r="P61" s="9"/>
      <c r="Q61" s="9"/>
      <c r="R61" s="9"/>
      <c r="S61" s="14"/>
      <c r="T61" s="14"/>
      <c r="U61" s="15"/>
      <c r="V61" s="16"/>
      <c r="W61" s="16"/>
    </row>
    <row r="62" spans="2:23" x14ac:dyDescent="0.3">
      <c r="B62" s="57">
        <v>57</v>
      </c>
      <c r="C62" s="59">
        <v>42426</v>
      </c>
      <c r="D62" s="133" t="s">
        <v>12</v>
      </c>
      <c r="E62" s="134"/>
      <c r="F62" s="99"/>
      <c r="G62" s="14"/>
      <c r="H62" s="14"/>
      <c r="I62" s="14"/>
      <c r="J62" s="10"/>
      <c r="K62" s="9"/>
      <c r="L62" s="14"/>
      <c r="M62" s="9"/>
      <c r="N62" s="9"/>
      <c r="O62" s="9"/>
      <c r="P62" s="9"/>
      <c r="Q62" s="9"/>
      <c r="R62" s="9"/>
      <c r="S62" s="14"/>
      <c r="T62" s="14"/>
      <c r="U62" s="15"/>
      <c r="V62" s="16"/>
      <c r="W62" s="16"/>
    </row>
    <row r="63" spans="2:23" x14ac:dyDescent="0.3">
      <c r="B63" s="57">
        <v>58</v>
      </c>
      <c r="C63" s="59">
        <v>42427</v>
      </c>
      <c r="D63" s="133" t="s">
        <v>12</v>
      </c>
      <c r="E63" s="134"/>
      <c r="F63" s="99"/>
      <c r="G63" s="14"/>
      <c r="H63" s="14"/>
      <c r="I63" s="14"/>
      <c r="J63" s="10"/>
      <c r="K63" s="9"/>
      <c r="L63" s="14"/>
      <c r="M63" s="9"/>
      <c r="N63" s="9"/>
      <c r="O63" s="9"/>
      <c r="P63" s="9"/>
      <c r="Q63" s="9"/>
      <c r="R63" s="9"/>
      <c r="S63" s="14"/>
      <c r="T63" s="14"/>
      <c r="U63" s="15"/>
      <c r="V63" s="16"/>
      <c r="W63" s="16"/>
    </row>
    <row r="64" spans="2:23" x14ac:dyDescent="0.3">
      <c r="B64" s="57">
        <v>59</v>
      </c>
      <c r="C64" s="72">
        <v>42428</v>
      </c>
      <c r="D64" s="133" t="s">
        <v>13</v>
      </c>
      <c r="E64" s="134"/>
      <c r="F64" s="99"/>
      <c r="G64" s="14"/>
      <c r="H64" s="14"/>
      <c r="I64" s="14"/>
      <c r="J64" s="10"/>
      <c r="K64" s="9"/>
      <c r="L64" s="14"/>
      <c r="M64" s="9"/>
      <c r="N64" s="9"/>
      <c r="O64" s="9"/>
      <c r="P64" s="9"/>
      <c r="Q64" s="9"/>
      <c r="R64" s="9"/>
      <c r="S64" s="14"/>
      <c r="T64" s="14"/>
      <c r="U64" s="15"/>
      <c r="V64" s="16"/>
      <c r="W64" s="16" t="s">
        <v>5</v>
      </c>
    </row>
    <row r="65" spans="1:23" ht="16.8" thickBot="1" x14ac:dyDescent="0.35">
      <c r="B65" s="57">
        <v>60</v>
      </c>
      <c r="C65" s="59">
        <v>42429</v>
      </c>
      <c r="D65" s="31">
        <v>0.42844907407407407</v>
      </c>
      <c r="E65" s="31">
        <v>0.82646990740740733</v>
      </c>
      <c r="F65" s="99">
        <f t="shared" si="39"/>
        <v>0.39802083333333327</v>
      </c>
      <c r="G65" s="14">
        <v>9.5</v>
      </c>
      <c r="H65" s="14">
        <f t="shared" si="40"/>
        <v>1.5</v>
      </c>
      <c r="I65" s="14">
        <f t="shared" si="41"/>
        <v>8</v>
      </c>
      <c r="J65" s="10">
        <f t="shared" ref="J65" si="58">IF(I65-10&lt;0,0,(I65-10))</f>
        <v>0</v>
      </c>
      <c r="K65" s="9">
        <f t="shared" ref="K65" si="59">IF(2&lt;J65,2,J65)</f>
        <v>0</v>
      </c>
      <c r="L65" s="14">
        <f t="shared" ref="L65" si="60">J65-K65</f>
        <v>0</v>
      </c>
      <c r="M65" s="9">
        <f t="shared" ref="M65" si="61">IF(K65="?",0,ROUND(110*4/3*K65+110*5/3*L65,0))</f>
        <v>0</v>
      </c>
      <c r="N65" s="9"/>
      <c r="O65" s="9"/>
      <c r="P65" s="9"/>
      <c r="Q65" s="9"/>
      <c r="R65" s="9"/>
      <c r="S65" s="14"/>
      <c r="T65" s="14"/>
      <c r="U65" s="15"/>
      <c r="V65" s="16"/>
      <c r="W65" s="16"/>
    </row>
    <row r="66" spans="1:23" x14ac:dyDescent="0.3">
      <c r="A66" s="1" t="s">
        <v>20</v>
      </c>
      <c r="B66" s="57">
        <v>61</v>
      </c>
      <c r="C66" s="59">
        <v>42430</v>
      </c>
      <c r="D66" s="133" t="s">
        <v>10</v>
      </c>
      <c r="E66" s="134"/>
      <c r="F66" s="26"/>
      <c r="G66" s="27"/>
      <c r="H66" s="14"/>
      <c r="I66" s="28"/>
      <c r="J66" s="28"/>
      <c r="K66" s="28"/>
      <c r="L66" s="27"/>
      <c r="M66" s="28"/>
      <c r="N66" s="28"/>
      <c r="O66" s="28"/>
      <c r="P66" s="28"/>
      <c r="Q66" s="28"/>
      <c r="R66" s="28"/>
      <c r="S66" s="14"/>
      <c r="T66" s="14"/>
      <c r="U66" s="15"/>
      <c r="V66" s="23"/>
      <c r="W66" s="101"/>
    </row>
    <row r="67" spans="1:23" x14ac:dyDescent="0.3">
      <c r="A67" s="1" t="s">
        <v>19</v>
      </c>
      <c r="B67" s="57">
        <v>62</v>
      </c>
      <c r="C67" s="59">
        <v>42431</v>
      </c>
      <c r="D67" s="133" t="s">
        <v>10</v>
      </c>
      <c r="E67" s="134"/>
      <c r="F67" s="29"/>
      <c r="G67" s="27"/>
      <c r="H67" s="14"/>
      <c r="I67" s="28"/>
      <c r="J67" s="28"/>
      <c r="K67" s="27"/>
      <c r="L67" s="27"/>
      <c r="M67" s="28"/>
      <c r="N67" s="28"/>
      <c r="O67" s="28"/>
      <c r="P67" s="28"/>
      <c r="Q67" s="28"/>
      <c r="R67" s="28"/>
      <c r="S67" s="14"/>
      <c r="T67" s="14"/>
      <c r="U67" s="15"/>
      <c r="V67" s="23"/>
      <c r="W67" s="60"/>
    </row>
    <row r="68" spans="1:23" x14ac:dyDescent="0.3">
      <c r="A68" s="1" t="s">
        <v>94</v>
      </c>
      <c r="B68" s="57">
        <v>63</v>
      </c>
      <c r="C68" s="59">
        <v>42432</v>
      </c>
      <c r="D68" s="133" t="s">
        <v>10</v>
      </c>
      <c r="E68" s="134"/>
      <c r="F68" s="29"/>
      <c r="G68" s="27"/>
      <c r="H68" s="14"/>
      <c r="I68" s="28"/>
      <c r="J68" s="28"/>
      <c r="K68" s="27"/>
      <c r="L68" s="27"/>
      <c r="M68" s="28"/>
      <c r="N68" s="28"/>
      <c r="O68" s="28"/>
      <c r="P68" s="28"/>
      <c r="Q68" s="28"/>
      <c r="R68" s="28"/>
      <c r="S68" s="14"/>
      <c r="T68" s="14"/>
      <c r="U68" s="15"/>
      <c r="V68" s="23"/>
      <c r="W68" s="60"/>
    </row>
    <row r="69" spans="1:23" x14ac:dyDescent="0.3">
      <c r="A69" s="137"/>
      <c r="B69" s="57">
        <v>64</v>
      </c>
      <c r="C69" s="59">
        <v>42433</v>
      </c>
      <c r="D69" s="133" t="s">
        <v>10</v>
      </c>
      <c r="E69" s="134"/>
      <c r="F69" s="29"/>
      <c r="G69" s="27"/>
      <c r="H69" s="14"/>
      <c r="I69" s="28"/>
      <c r="J69" s="28"/>
      <c r="K69" s="27"/>
      <c r="L69" s="27"/>
      <c r="M69" s="28"/>
      <c r="N69" s="28"/>
      <c r="O69" s="28"/>
      <c r="P69" s="28"/>
      <c r="Q69" s="28"/>
      <c r="R69" s="28"/>
      <c r="S69" s="14"/>
      <c r="T69" s="14"/>
      <c r="U69" s="15"/>
      <c r="V69" s="23"/>
      <c r="W69" s="60"/>
    </row>
    <row r="70" spans="1:23" x14ac:dyDescent="0.3">
      <c r="A70" s="137"/>
      <c r="B70" s="57">
        <v>65</v>
      </c>
      <c r="C70" s="59">
        <v>42434</v>
      </c>
      <c r="D70" s="133" t="s">
        <v>10</v>
      </c>
      <c r="E70" s="134"/>
      <c r="F70" s="29"/>
      <c r="G70" s="27"/>
      <c r="H70" s="14"/>
      <c r="I70" s="28"/>
      <c r="J70" s="28"/>
      <c r="K70" s="27"/>
      <c r="L70" s="27"/>
      <c r="M70" s="28"/>
      <c r="N70" s="28"/>
      <c r="O70" s="28"/>
      <c r="P70" s="28"/>
      <c r="Q70" s="28"/>
      <c r="R70" s="28"/>
      <c r="S70" s="14"/>
      <c r="T70" s="14"/>
      <c r="U70" s="15"/>
      <c r="V70" s="23"/>
      <c r="W70" s="60"/>
    </row>
    <row r="71" spans="1:23" x14ac:dyDescent="0.3">
      <c r="B71" s="57">
        <v>66</v>
      </c>
      <c r="C71" s="59">
        <v>42435</v>
      </c>
      <c r="D71" s="133" t="s">
        <v>10</v>
      </c>
      <c r="E71" s="134"/>
      <c r="F71" s="29"/>
      <c r="G71" s="27"/>
      <c r="H71" s="14"/>
      <c r="I71" s="28"/>
      <c r="J71" s="28"/>
      <c r="K71" s="27"/>
      <c r="L71" s="27"/>
      <c r="M71" s="28"/>
      <c r="N71" s="28"/>
      <c r="O71" s="28"/>
      <c r="P71" s="28"/>
      <c r="Q71" s="28"/>
      <c r="R71" s="28"/>
      <c r="S71" s="14"/>
      <c r="T71" s="14"/>
      <c r="U71" s="15"/>
      <c r="V71" s="23"/>
      <c r="W71" s="60"/>
    </row>
    <row r="72" spans="1:23" x14ac:dyDescent="0.3">
      <c r="B72" s="57">
        <v>67</v>
      </c>
      <c r="C72" s="59">
        <v>42436</v>
      </c>
      <c r="D72" s="133" t="s">
        <v>10</v>
      </c>
      <c r="E72" s="134"/>
      <c r="F72" s="29"/>
      <c r="G72" s="27"/>
      <c r="H72" s="14"/>
      <c r="I72" s="28"/>
      <c r="J72" s="28"/>
      <c r="K72" s="27"/>
      <c r="L72" s="27"/>
      <c r="M72" s="28"/>
      <c r="N72" s="28"/>
      <c r="O72" s="28"/>
      <c r="P72" s="28"/>
      <c r="Q72" s="28"/>
      <c r="R72" s="28"/>
      <c r="S72" s="14"/>
      <c r="T72" s="14"/>
      <c r="U72" s="15"/>
      <c r="V72" s="23"/>
      <c r="W72" s="60"/>
    </row>
    <row r="73" spans="1:23" x14ac:dyDescent="0.3">
      <c r="B73" s="57">
        <v>68</v>
      </c>
      <c r="C73" s="59">
        <v>42437</v>
      </c>
      <c r="D73" s="133" t="s">
        <v>10</v>
      </c>
      <c r="E73" s="134"/>
      <c r="F73" s="26"/>
      <c r="G73" s="27"/>
      <c r="H73" s="14"/>
      <c r="I73" s="28"/>
      <c r="J73" s="28"/>
      <c r="K73" s="27"/>
      <c r="L73" s="27"/>
      <c r="M73" s="28"/>
      <c r="N73" s="28"/>
      <c r="O73" s="28"/>
      <c r="P73" s="28"/>
      <c r="Q73" s="28"/>
      <c r="R73" s="28"/>
      <c r="S73" s="14"/>
      <c r="T73" s="14"/>
      <c r="U73" s="15"/>
      <c r="V73" s="23"/>
      <c r="W73" s="24"/>
    </row>
    <row r="74" spans="1:23" x14ac:dyDescent="0.3">
      <c r="B74" s="57">
        <v>69</v>
      </c>
      <c r="C74" s="59">
        <v>42438</v>
      </c>
      <c r="D74" s="133" t="s">
        <v>10</v>
      </c>
      <c r="E74" s="134"/>
      <c r="F74" s="26"/>
      <c r="G74" s="27"/>
      <c r="H74" s="14"/>
      <c r="I74" s="28"/>
      <c r="J74" s="28"/>
      <c r="K74" s="27"/>
      <c r="L74" s="27"/>
      <c r="M74" s="28"/>
      <c r="N74" s="28"/>
      <c r="O74" s="28"/>
      <c r="P74" s="28"/>
      <c r="Q74" s="28"/>
      <c r="R74" s="28"/>
      <c r="S74" s="14"/>
      <c r="T74" s="14"/>
      <c r="U74" s="15"/>
      <c r="V74" s="16"/>
      <c r="W74" s="12"/>
    </row>
    <row r="75" spans="1:23" x14ac:dyDescent="0.3">
      <c r="B75" s="57">
        <v>70</v>
      </c>
      <c r="C75" s="59">
        <v>42439</v>
      </c>
      <c r="D75" s="30">
        <v>0.54047453703703707</v>
      </c>
      <c r="E75" s="26">
        <v>0.9037384259259259</v>
      </c>
      <c r="F75" s="99">
        <f t="shared" ref="F75" si="62">IF(OR(E75="無打卡資料",D75="無打卡資料"),"?",(E75-D75))</f>
        <v>0.36326388888888883</v>
      </c>
      <c r="G75" s="27">
        <v>8.5</v>
      </c>
      <c r="H75" s="14">
        <f t="shared" ref="H75" si="63">IF(G75&gt;=9,1.5,0.5)</f>
        <v>0.5</v>
      </c>
      <c r="I75" s="27">
        <f t="shared" ref="I75" si="64">IF((G75="？"),"?",(G75-H75))</f>
        <v>8</v>
      </c>
      <c r="J75" s="10">
        <f t="shared" ref="J75" si="65">IF(I75-10&lt;0,0,(I75-10))</f>
        <v>0</v>
      </c>
      <c r="K75" s="9">
        <f t="shared" ref="K75" si="66">IF(2&lt;J75,2,J75)</f>
        <v>0</v>
      </c>
      <c r="L75" s="14">
        <f t="shared" ref="L75" si="67">J75-K75</f>
        <v>0</v>
      </c>
      <c r="M75" s="9">
        <f t="shared" ref="M75" si="68">IF(K75="?",0,ROUND(110*4/3*K75+110*5/3*L75,0))</f>
        <v>0</v>
      </c>
      <c r="N75" s="9"/>
      <c r="O75" s="9"/>
      <c r="P75" s="9"/>
      <c r="Q75" s="28"/>
      <c r="R75" s="28"/>
      <c r="S75" s="14"/>
      <c r="T75" s="14"/>
      <c r="U75" s="15"/>
      <c r="V75" s="16"/>
      <c r="W75" s="16" t="s">
        <v>22</v>
      </c>
    </row>
    <row r="76" spans="1:23" ht="32.4" x14ac:dyDescent="0.3">
      <c r="B76" s="57"/>
      <c r="C76" s="61" t="s">
        <v>39</v>
      </c>
      <c r="D76" s="19"/>
      <c r="E76" s="19"/>
      <c r="F76" s="20"/>
      <c r="G76" s="21">
        <f>SUM(G48:G75)</f>
        <v>54.5</v>
      </c>
      <c r="H76" s="21">
        <f t="shared" ref="H76:V76" si="69">SUM(H48:H75)</f>
        <v>6</v>
      </c>
      <c r="I76" s="21">
        <f t="shared" si="69"/>
        <v>48.5</v>
      </c>
      <c r="J76" s="21">
        <f t="shared" si="69"/>
        <v>0</v>
      </c>
      <c r="K76" s="21">
        <f t="shared" si="69"/>
        <v>0</v>
      </c>
      <c r="L76" s="21">
        <f t="shared" si="69"/>
        <v>0</v>
      </c>
      <c r="M76" s="21">
        <f t="shared" si="69"/>
        <v>0</v>
      </c>
      <c r="N76" s="21"/>
      <c r="O76" s="21"/>
      <c r="P76" s="21"/>
      <c r="Q76" s="21">
        <f t="shared" si="69"/>
        <v>0</v>
      </c>
      <c r="R76" s="21">
        <f t="shared" si="69"/>
        <v>0</v>
      </c>
      <c r="S76" s="21">
        <f t="shared" si="69"/>
        <v>0</v>
      </c>
      <c r="T76" s="21">
        <f t="shared" si="69"/>
        <v>0</v>
      </c>
      <c r="U76" s="21">
        <f t="shared" si="69"/>
        <v>0</v>
      </c>
      <c r="V76" s="21">
        <f t="shared" si="69"/>
        <v>0</v>
      </c>
      <c r="W76" s="64" t="s">
        <v>90</v>
      </c>
    </row>
    <row r="77" spans="1:23" ht="33" thickBot="1" x14ac:dyDescent="0.35">
      <c r="B77" s="128"/>
      <c r="C77" s="77" t="s">
        <v>111</v>
      </c>
      <c r="D77" s="62"/>
      <c r="E77" s="63"/>
      <c r="F77" s="20"/>
      <c r="G77" s="21">
        <f>G76</f>
        <v>54.5</v>
      </c>
      <c r="H77" s="21">
        <f t="shared" ref="H77:V77" si="70">H76</f>
        <v>6</v>
      </c>
      <c r="I77" s="21">
        <f t="shared" si="70"/>
        <v>48.5</v>
      </c>
      <c r="J77" s="21">
        <f t="shared" si="70"/>
        <v>0</v>
      </c>
      <c r="K77" s="21">
        <f t="shared" si="70"/>
        <v>0</v>
      </c>
      <c r="L77" s="45">
        <f t="shared" si="70"/>
        <v>0</v>
      </c>
      <c r="M77" s="21">
        <f t="shared" si="70"/>
        <v>0</v>
      </c>
      <c r="N77" s="21"/>
      <c r="O77" s="21"/>
      <c r="P77" s="21"/>
      <c r="Q77" s="21">
        <f t="shared" si="70"/>
        <v>0</v>
      </c>
      <c r="R77" s="21">
        <f t="shared" si="70"/>
        <v>0</v>
      </c>
      <c r="S77" s="21">
        <f t="shared" si="70"/>
        <v>0</v>
      </c>
      <c r="T77" s="21">
        <f t="shared" si="70"/>
        <v>0</v>
      </c>
      <c r="U77" s="21">
        <f t="shared" si="70"/>
        <v>0</v>
      </c>
      <c r="V77" s="21">
        <f t="shared" si="70"/>
        <v>0</v>
      </c>
      <c r="W77" s="76"/>
    </row>
    <row r="78" spans="1:23" ht="16.8" thickBot="1" x14ac:dyDescent="0.35">
      <c r="B78" s="129"/>
      <c r="C78" s="127"/>
      <c r="D78" s="124"/>
      <c r="E78" s="125"/>
      <c r="F78" s="125"/>
      <c r="G78" s="126">
        <f>G77+G47+G17+G9</f>
        <v>329</v>
      </c>
      <c r="H78" s="126">
        <f t="shared" ref="H78:V78" si="71">H77+H47+H17+H9</f>
        <v>40.5</v>
      </c>
      <c r="I78" s="126">
        <f t="shared" si="71"/>
        <v>287.5</v>
      </c>
      <c r="J78" s="126">
        <f t="shared" si="71"/>
        <v>3</v>
      </c>
      <c r="K78" s="126">
        <f t="shared" si="71"/>
        <v>3</v>
      </c>
      <c r="L78" s="126">
        <f t="shared" si="71"/>
        <v>0</v>
      </c>
      <c r="M78" s="126">
        <f t="shared" si="71"/>
        <v>448</v>
      </c>
      <c r="N78" s="126">
        <v>4</v>
      </c>
      <c r="O78" s="126">
        <v>5</v>
      </c>
      <c r="P78" s="126">
        <v>1503</v>
      </c>
      <c r="Q78" s="126">
        <f t="shared" si="71"/>
        <v>2</v>
      </c>
      <c r="R78" s="126">
        <f t="shared" si="71"/>
        <v>1251</v>
      </c>
      <c r="S78" s="126">
        <f t="shared" si="71"/>
        <v>0</v>
      </c>
      <c r="T78" s="126">
        <f t="shared" si="71"/>
        <v>0</v>
      </c>
      <c r="U78" s="126">
        <f t="shared" si="71"/>
        <v>4</v>
      </c>
      <c r="V78" s="126">
        <f t="shared" si="71"/>
        <v>3512</v>
      </c>
      <c r="W78" s="98">
        <v>6714</v>
      </c>
    </row>
    <row r="79" spans="1:23" ht="16.8" thickBot="1" x14ac:dyDescent="0.35">
      <c r="B79" s="130" t="s">
        <v>130</v>
      </c>
      <c r="C79" s="118"/>
      <c r="D79" s="119"/>
      <c r="E79" s="119"/>
      <c r="F79" s="119"/>
      <c r="G79" s="119"/>
      <c r="H79" s="119"/>
      <c r="I79" s="119"/>
      <c r="J79" s="119"/>
      <c r="K79" s="119"/>
      <c r="L79" s="119"/>
      <c r="M79" s="122">
        <v>448</v>
      </c>
      <c r="N79" s="119"/>
      <c r="O79" s="119"/>
      <c r="P79" s="122">
        <v>1503</v>
      </c>
      <c r="Q79" s="119"/>
      <c r="R79" s="122">
        <v>1251</v>
      </c>
      <c r="S79" s="119"/>
      <c r="T79" s="119"/>
      <c r="U79" s="119"/>
      <c r="V79" s="122">
        <v>3512</v>
      </c>
      <c r="W79" s="97">
        <f>SUM(M79+P79+R79+V79)</f>
        <v>6714</v>
      </c>
    </row>
    <row r="80" spans="1:23" x14ac:dyDescent="0.3">
      <c r="W80" s="123"/>
    </row>
  </sheetData>
  <autoFilter ref="A1:X79"/>
  <mergeCells count="34">
    <mergeCell ref="D31:E31"/>
    <mergeCell ref="D32:E32"/>
    <mergeCell ref="D48:E48"/>
    <mergeCell ref="D50:E50"/>
    <mergeCell ref="D6:E6"/>
    <mergeCell ref="D14:E14"/>
    <mergeCell ref="D15:E15"/>
    <mergeCell ref="A69:A70"/>
    <mergeCell ref="D8:E8"/>
    <mergeCell ref="D16:E16"/>
    <mergeCell ref="D23:E23"/>
    <mergeCell ref="D24:E24"/>
    <mergeCell ref="D60:E60"/>
    <mergeCell ref="D62:E62"/>
    <mergeCell ref="D66:E66"/>
    <mergeCell ref="D67:E67"/>
    <mergeCell ref="D68:E68"/>
    <mergeCell ref="D69:E69"/>
    <mergeCell ref="D70:E70"/>
    <mergeCell ref="D22:E22"/>
    <mergeCell ref="D38:E38"/>
    <mergeCell ref="D49:E49"/>
    <mergeCell ref="D54:E54"/>
    <mergeCell ref="D73:E73"/>
    <mergeCell ref="D74:E74"/>
    <mergeCell ref="D53:E53"/>
    <mergeCell ref="D55:E55"/>
    <mergeCell ref="D56:E56"/>
    <mergeCell ref="D57:E57"/>
    <mergeCell ref="D63:E63"/>
    <mergeCell ref="D64:E64"/>
    <mergeCell ref="D71:E71"/>
    <mergeCell ref="D72:E72"/>
    <mergeCell ref="D58:E58"/>
  </mergeCells>
  <phoneticPr fontId="2" type="noConversion"/>
  <pageMargins left="0.25" right="0.25" top="0.75" bottom="0.75" header="0.3" footer="0.3"/>
  <pageSetup paperSize="9" scale="57" fitToHeight="0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2</vt:i4>
      </vt:variant>
    </vt:vector>
  </HeadingPairs>
  <TitlesOfParts>
    <vt:vector size="4" baseType="lpstr">
      <vt:lpstr>104年(正確區間)</vt:lpstr>
      <vt:lpstr>105起變形工時</vt:lpstr>
      <vt:lpstr>'104年(正確區間)'!Print_Titles</vt:lpstr>
      <vt:lpstr>'105起變形工時'!Print_Titles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蘇子涵</dc:creator>
  <cp:lastModifiedBy>林巧惠</cp:lastModifiedBy>
  <cp:lastPrinted>2022-01-23T08:38:32Z</cp:lastPrinted>
  <dcterms:created xsi:type="dcterms:W3CDTF">2021-03-17T10:05:29Z</dcterms:created>
  <dcterms:modified xsi:type="dcterms:W3CDTF">2022-01-23T08:39:32Z</dcterms:modified>
</cp:coreProperties>
</file>