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0" yWindow="0" windowWidth="28800" windowHeight="11720" firstSheet="1" activeTab="1"/>
  </bookViews>
  <sheets>
    <sheet name="SRB321" sheetId="6" state="hidden" r:id="rId1"/>
    <sheet name="本審附表十七" sheetId="5" r:id="rId2"/>
    <sheet name="前審附表17-2" sheetId="4" state="hidden" r:id="rId3"/>
  </sheets>
  <definedNames>
    <definedName name="_xlnm.Print_Area" localSheetId="2">'前審附表17-2'!$A$1:$G$27</definedName>
    <definedName name="吉2_SRB321" localSheetId="0">'SRB321'!$B$1:$G$45</definedName>
  </definedNames>
  <calcPr calcId="162913"/>
</workbook>
</file>

<file path=xl/calcChain.xml><?xml version="1.0" encoding="utf-8"?>
<calcChain xmlns="http://schemas.openxmlformats.org/spreadsheetml/2006/main">
  <c r="E41" i="6" l="1"/>
  <c r="F41" i="6"/>
  <c r="G41" i="6"/>
  <c r="D41" i="6"/>
  <c r="G31" i="6" l="1"/>
  <c r="G3" i="5" s="1"/>
  <c r="F31" i="6"/>
  <c r="F3" i="5" s="1"/>
  <c r="E31" i="6"/>
  <c r="D3" i="5" s="1"/>
  <c r="D31" i="6"/>
  <c r="C3" i="5" s="1"/>
  <c r="G9" i="6"/>
  <c r="F9" i="6"/>
  <c r="E9" i="6"/>
  <c r="D9" i="6"/>
  <c r="C39" i="4"/>
  <c r="B39" i="4"/>
  <c r="D37" i="4"/>
  <c r="E15" i="6" l="1"/>
  <c r="D2" i="5" s="1"/>
  <c r="G15" i="6"/>
  <c r="G2" i="5" s="1"/>
  <c r="F15" i="6"/>
  <c r="F2" i="5" s="1"/>
  <c r="D15" i="6"/>
  <c r="C2" i="5" s="1"/>
  <c r="H3" i="5"/>
  <c r="J14" i="5" s="1"/>
  <c r="J19" i="5"/>
  <c r="E3" i="5"/>
  <c r="D49" i="6"/>
  <c r="E49" i="6"/>
  <c r="F49" i="6"/>
  <c r="G49" i="6"/>
  <c r="J13" i="5" l="1"/>
  <c r="E2" i="5"/>
  <c r="J9" i="5"/>
  <c r="J24" i="5"/>
  <c r="J20" i="5"/>
  <c r="J23" i="5"/>
  <c r="H2" i="5"/>
  <c r="G19" i="5"/>
  <c r="G9" i="5" l="1"/>
  <c r="J25" i="5"/>
  <c r="G13" i="5"/>
  <c r="G15" i="5" s="1"/>
  <c r="G14" i="5"/>
  <c r="G23" i="5"/>
  <c r="G24" i="5"/>
  <c r="G20" i="5"/>
  <c r="J15" i="5"/>
  <c r="G25" i="5" l="1"/>
  <c r="J26" i="5"/>
  <c r="G26" i="5"/>
</calcChain>
</file>

<file path=xl/connections.xml><?xml version="1.0" encoding="utf-8"?>
<connections xmlns="http://schemas.openxmlformats.org/spreadsheetml/2006/main">
  <connection id="1" name="吉2_SRB321" type="6" refreshedVersion="6" background="1" saveData="1">
    <textPr codePage="950" sourceFile="C:\Users\cltsai\Documents\108金上重更一7 (刑新) 吉祥佳必琪炒作案\WP\txt\吉2_SRB321.TXT" delimited="0">
      <textFields count="12">
        <textField type="text"/>
        <textField type="text" position="11"/>
        <textField position="21"/>
        <textField position="33"/>
        <textField position="40"/>
        <textField position="54"/>
        <textField position="63"/>
        <textField position="75"/>
        <textField position="82"/>
        <textField position="96"/>
        <textField position="105"/>
        <textField position="117"/>
      </textFields>
    </textPr>
  </connection>
</connections>
</file>

<file path=xl/sharedStrings.xml><?xml version="1.0" encoding="utf-8"?>
<sst xmlns="http://schemas.openxmlformats.org/spreadsheetml/2006/main" count="196" uniqueCount="150">
  <si>
    <t>買進金額
（仟元）</t>
    <phoneticPr fontId="1" type="noConversion"/>
  </si>
  <si>
    <t>每股買進均價
（元）</t>
    <phoneticPr fontId="1" type="noConversion"/>
  </si>
  <si>
    <t>賣出金額
（仟元）</t>
    <phoneticPr fontId="1" type="noConversion"/>
  </si>
  <si>
    <t>每股賣出均價
（元）</t>
    <phoneticPr fontId="1" type="noConversion"/>
  </si>
  <si>
    <t>已實現獲利(虧損)(仟元):</t>
    <phoneticPr fontId="1" type="noConversion"/>
  </si>
  <si>
    <t>實際獲利(損失)金額 =</t>
    <phoneticPr fontId="1" type="noConversion"/>
  </si>
  <si>
    <t>調整：現金股利（註）</t>
    <phoneticPr fontId="1" type="noConversion"/>
  </si>
  <si>
    <t>調整：交易成本</t>
    <phoneticPr fontId="1" type="noConversion"/>
  </si>
  <si>
    <t>　　　交易稅（賣出金額 x 0.3%）</t>
    <phoneticPr fontId="1" type="noConversion"/>
  </si>
  <si>
    <t>小計</t>
    <phoneticPr fontId="1" type="noConversion"/>
  </si>
  <si>
    <t>擬制獲利（虧損）（仟元）：</t>
    <phoneticPr fontId="1" type="noConversion"/>
  </si>
  <si>
    <t>96/10/01期末收盤價格</t>
    <phoneticPr fontId="1" type="noConversion"/>
  </si>
  <si>
    <t>擬制性獲利（虧損）金額 =</t>
    <phoneticPr fontId="1" type="noConversion"/>
  </si>
  <si>
    <t>除權息前</t>
    <phoneticPr fontId="1" type="noConversion"/>
  </si>
  <si>
    <t>除權息後</t>
    <phoneticPr fontId="1" type="noConversion"/>
  </si>
  <si>
    <t>股票股利</t>
    <phoneticPr fontId="1" type="noConversion"/>
  </si>
  <si>
    <t>現金股利</t>
    <phoneticPr fontId="1" type="noConversion"/>
  </si>
  <si>
    <t>姓名</t>
    <phoneticPr fontId="1" type="noConversion"/>
  </si>
  <si>
    <t>翁秋南</t>
    <phoneticPr fontId="1" type="noConversion"/>
  </si>
  <si>
    <t>鄭光育</t>
    <phoneticPr fontId="1" type="noConversion"/>
  </si>
  <si>
    <t>小計（仟元）：</t>
    <phoneticPr fontId="1" type="noConversion"/>
  </si>
  <si>
    <t>合計（仟元）：</t>
    <phoneticPr fontId="1" type="noConversion"/>
  </si>
  <si>
    <t>買進股數
(仟股)</t>
  </si>
  <si>
    <t>賣出股數
(仟股)</t>
  </si>
  <si>
    <t>(每股賣出均價－每股買進均價）x 賣出股數</t>
  </si>
  <si>
    <t>　　　手續費（賣出股數 x（每股買進均價+每股賣出均價） x 0.1425%）</t>
  </si>
  <si>
    <t>買超股數（買進股數 - 賣出股數）</t>
  </si>
  <si>
    <t>（期末收盤價格作為賣價 - 每股買進均價）x 買超股數</t>
  </si>
  <si>
    <t>　　　手續費（買超股數 x（每股買進均價+期末收盤價） x 0.1425%）</t>
  </si>
  <si>
    <t>　　　交易稅（期末收盤價 x 買超股數 x 0.3%）</t>
  </si>
  <si>
    <t>註：前開計算已依據除權、除息等情形調整（查核期間96年8月9日現金股利每股3元）故所發放股利金額分別為0千元、225千元（即95/11/17至96/08/08累計買超股數0千股、75千股 x 每股股利3元）</t>
  </si>
  <si>
    <t>買進股數</t>
  </si>
  <si>
    <t>賣出股數</t>
  </si>
  <si>
    <t>除權息前股數</t>
  </si>
  <si>
    <t>-</t>
    <phoneticPr fontId="1" type="noConversion"/>
  </si>
  <si>
    <t>-</t>
    <phoneticPr fontId="1" type="noConversion"/>
  </si>
  <si>
    <t>姓名</t>
    <phoneticPr fontId="1" type="noConversion"/>
  </si>
  <si>
    <t>每股買進均價
（元）</t>
  </si>
  <si>
    <t>調整：交易成本</t>
  </si>
  <si>
    <t>調整：交易成本</t>
    <phoneticPr fontId="1" type="noConversion"/>
  </si>
  <si>
    <t>小計（元）：</t>
  </si>
  <si>
    <t>擬制獲利（虧損）（元）：</t>
  </si>
  <si>
    <t>賣超股數（賣出股數 - 買進股數）</t>
  </si>
  <si>
    <t>擬制性獲利（虧損）金額 =</t>
  </si>
  <si>
    <t>合計（元）：</t>
  </si>
  <si>
    <t>群組</t>
    <phoneticPr fontId="1" type="noConversion"/>
  </si>
  <si>
    <t>投資人姓名</t>
  </si>
  <si>
    <t>身分證字號</t>
  </si>
  <si>
    <t>買進金額</t>
  </si>
  <si>
    <t>賣出金額</t>
  </si>
  <si>
    <t>翁秋南</t>
    <phoneticPr fontId="1" type="noConversion"/>
  </si>
  <si>
    <t>楊美鈴　　</t>
  </si>
  <si>
    <t>E222070487</t>
  </si>
  <si>
    <t>翁秋南</t>
    <phoneticPr fontId="1" type="noConversion"/>
  </si>
  <si>
    <t>翁秋南</t>
  </si>
  <si>
    <t>Q102084286</t>
  </si>
  <si>
    <t>翁秋南</t>
    <phoneticPr fontId="1" type="noConversion"/>
  </si>
  <si>
    <t>姚朝順</t>
  </si>
  <si>
    <t>Q102102529</t>
  </si>
  <si>
    <t>翁秋南</t>
    <phoneticPr fontId="1" type="noConversion"/>
  </si>
  <si>
    <t>翁國富</t>
  </si>
  <si>
    <t>Q122591871</t>
  </si>
  <si>
    <t>翁秋南</t>
    <phoneticPr fontId="1" type="noConversion"/>
  </si>
  <si>
    <t>翁姚靜花</t>
  </si>
  <si>
    <t>Q202148527</t>
  </si>
  <si>
    <t>翁秋南</t>
    <phoneticPr fontId="1" type="noConversion"/>
  </si>
  <si>
    <t>翁莉芳</t>
  </si>
  <si>
    <t>Q221624177</t>
  </si>
  <si>
    <t>翁秋南</t>
    <phoneticPr fontId="1" type="noConversion"/>
  </si>
  <si>
    <t>翁意茹</t>
  </si>
  <si>
    <t>Q223472233</t>
  </si>
  <si>
    <t>翁秋南總計</t>
    <phoneticPr fontId="1" type="noConversion"/>
  </si>
  <si>
    <t>鄭光育</t>
    <phoneticPr fontId="1" type="noConversion"/>
  </si>
  <si>
    <t>王志仁</t>
    <phoneticPr fontId="1" type="noConversion"/>
  </si>
  <si>
    <t>A121775110</t>
    <phoneticPr fontId="1" type="noConversion"/>
  </si>
  <si>
    <t>鄭光育</t>
    <phoneticPr fontId="1" type="noConversion"/>
  </si>
  <si>
    <t>王家修　　</t>
  </si>
  <si>
    <t>A121891780</t>
  </si>
  <si>
    <t>鄭光育</t>
    <phoneticPr fontId="1" type="noConversion"/>
  </si>
  <si>
    <t>曾林春桂　</t>
  </si>
  <si>
    <t>A203166722</t>
  </si>
  <si>
    <t>鄭光育</t>
    <phoneticPr fontId="1" type="noConversion"/>
  </si>
  <si>
    <t>曾秀美</t>
    <phoneticPr fontId="1" type="noConversion"/>
  </si>
  <si>
    <t>A221053095</t>
    <phoneticPr fontId="1" type="noConversion"/>
  </si>
  <si>
    <t>鄭光育</t>
    <phoneticPr fontId="1" type="noConversion"/>
  </si>
  <si>
    <t>曾潔慧</t>
  </si>
  <si>
    <t>A221053102</t>
  </si>
  <si>
    <t>曾秋鳳　　</t>
  </si>
  <si>
    <t>A221053111</t>
  </si>
  <si>
    <t>詹淑惠</t>
  </si>
  <si>
    <t>A222560115</t>
  </si>
  <si>
    <t>鄭光育</t>
    <phoneticPr fontId="1" type="noConversion"/>
  </si>
  <si>
    <t>郭慧敏　　</t>
  </si>
  <si>
    <t>A223015173</t>
  </si>
  <si>
    <t>柯月華</t>
  </si>
  <si>
    <t>E201556240</t>
  </si>
  <si>
    <t>鄭光育</t>
  </si>
  <si>
    <t>張鄭幸枝　</t>
  </si>
  <si>
    <t>H201952101</t>
  </si>
  <si>
    <t>鄭光育</t>
    <phoneticPr fontId="1" type="noConversion"/>
  </si>
  <si>
    <t>張宣宸　　</t>
  </si>
  <si>
    <t>J120737436</t>
  </si>
  <si>
    <t>鄭光育</t>
    <phoneticPr fontId="1" type="noConversion"/>
  </si>
  <si>
    <t>翁瑞隆　　</t>
  </si>
  <si>
    <t>N120758787</t>
  </si>
  <si>
    <t>翁淑麗　　</t>
  </si>
  <si>
    <t>N220754058</t>
  </si>
  <si>
    <t>曾一峰</t>
    <phoneticPr fontId="1" type="noConversion"/>
  </si>
  <si>
    <t>P120468270</t>
    <phoneticPr fontId="1" type="noConversion"/>
  </si>
  <si>
    <t>曾重凱</t>
    <phoneticPr fontId="1" type="noConversion"/>
  </si>
  <si>
    <t>P122497831</t>
    <phoneticPr fontId="1" type="noConversion"/>
  </si>
  <si>
    <t>鄭光育總計</t>
    <phoneticPr fontId="1" type="noConversion"/>
  </si>
  <si>
    <t>不列入</t>
    <phoneticPr fontId="1" type="noConversion"/>
  </si>
  <si>
    <t>合計</t>
    <phoneticPr fontId="1" type="noConversion"/>
  </si>
  <si>
    <t>黃思云</t>
    <phoneticPr fontId="1" type="noConversion"/>
  </si>
  <si>
    <t>I200216923</t>
    <phoneticPr fontId="1" type="noConversion"/>
  </si>
  <si>
    <t>黃錦章</t>
    <phoneticPr fontId="1" type="noConversion"/>
  </si>
  <si>
    <t>Q120545988</t>
    <phoneticPr fontId="1" type="noConversion"/>
  </si>
  <si>
    <t>李昇樺</t>
    <phoneticPr fontId="1" type="noConversion"/>
  </si>
  <si>
    <t>Q220080340</t>
    <phoneticPr fontId="1" type="noConversion"/>
  </si>
  <si>
    <t>買進金額
（元）</t>
  </si>
  <si>
    <t>賣出金額
（元）</t>
  </si>
  <si>
    <t>每股賣出均價
（元）</t>
  </si>
  <si>
    <t>（每股賣出均價－每股買進均價）x 賣出股數</t>
  </si>
  <si>
    <t>　　　手續費（買進股數 x（每股買進均價+每股賣出均價） x 0.1425%）</t>
  </si>
  <si>
    <t>買進股數
（股）</t>
  </si>
  <si>
    <t>賣出股數
（股）</t>
  </si>
  <si>
    <t>已實現獲利（虧損）（元）:</t>
  </si>
  <si>
    <t>實際獲利（損失）金額 =</t>
  </si>
  <si>
    <t>　　　交易稅（買進股數 x 每股賣出均價 x 0.3%）</t>
    <phoneticPr fontId="1" type="noConversion"/>
  </si>
  <si>
    <t>　　　交易稅（賣出股數 x 每股賣出均價 x 0.3%）</t>
    <phoneticPr fontId="1" type="noConversion"/>
  </si>
  <si>
    <t>95/11/16期初收盤價格</t>
    <phoneticPr fontId="1" type="noConversion"/>
  </si>
  <si>
    <t>　　　手續費（賣超股數 x（期初收盤價格 + 每股賣出均價） x 0.1425%）</t>
    <phoneticPr fontId="1" type="noConversion"/>
  </si>
  <si>
    <t>96/10/30期末收盤價格</t>
    <phoneticPr fontId="1" type="noConversion"/>
  </si>
  <si>
    <t>　　　手續費（買超股數 x（每股買進均價+期末收盤價格） x 0.1425%）</t>
    <phoneticPr fontId="1" type="noConversion"/>
  </si>
  <si>
    <t>減</t>
    <phoneticPr fontId="1" type="noConversion"/>
  </si>
  <si>
    <t>王家修</t>
    <phoneticPr fontId="1" type="noConversion"/>
  </si>
  <si>
    <t>95/11/17－96/10/30</t>
    <phoneticPr fontId="1" type="noConversion"/>
  </si>
  <si>
    <t>犯罪起訖日</t>
    <phoneticPr fontId="1" type="noConversion"/>
  </si>
  <si>
    <t>買進股數 x （每股賣出均價－每股買進均價）</t>
    <phoneticPr fontId="1" type="noConversion"/>
  </si>
  <si>
    <t>賣超股數 x （每股賣出均價-期初收盤價格作為買價）</t>
    <phoneticPr fontId="1" type="noConversion"/>
  </si>
  <si>
    <t>　　　交易稅（賣超股數 x 每股賣出均價 x 0.3%）</t>
    <phoneticPr fontId="1" type="noConversion"/>
  </si>
  <si>
    <t>買超股數 x （期末收盤價格作為賣價 -每股買進均價）</t>
    <phoneticPr fontId="1" type="noConversion"/>
  </si>
  <si>
    <t>　　　交易稅（買超股數 x 期末收盤價格 x 0.3%）</t>
    <phoneticPr fontId="1" type="noConversion"/>
  </si>
  <si>
    <t>翁淑麗</t>
    <phoneticPr fontId="1" type="noConversion"/>
  </si>
  <si>
    <t>郭慧敏</t>
    <phoneticPr fontId="1" type="noConversion"/>
  </si>
  <si>
    <t>帳號</t>
    <phoneticPr fontId="1" type="noConversion"/>
  </si>
  <si>
    <t>該帳號非鄭光育借用</t>
    <phoneticPr fontId="1" type="noConversion"/>
  </si>
  <si>
    <t>小結：鄭光育、翁秋南在佳必琪第一段期間所獲取之財物及財產上利益，合計併為151,046,515元。</t>
    <phoneticPr fontId="1" type="noConversion"/>
  </si>
  <si>
    <t>資料出處：證交所110.1.22臺證密字第1100001312號函吉祥全 （代號:2491））檔名: SRB321_202101211105540061_rpt.doc，該表所列帳戶非本案被告所使用部分已減除（計有：黃錦章身分證字號0000000000、李昇樺身分證字號0000000000、黃思云身分證字號0000000000、曾秋鳳身分證字號0000000000）。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</si>
</sst>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76" formatCode="#,##0_ "/>
    <numFmt numFmtId="177" formatCode="#,##0_);[Red]\(#,##0\)"/>
    <numFmt numFmtId="178" formatCode="#,##0.0_ "/>
    <numFmt numFmtId="179" formatCode="#,##0.0000_ "/>
    <numFmt numFmtId="180" formatCode="#,##0.00_);[Red]\(#,##0.00\)"/>
    <numFmt numFmtId="181" formatCode="#,##0.000000_ "/>
    <numFmt numFmtId="182" formatCode="#,##0.0_);[Red]\(#,##0.0\)"/>
    <numFmt numFmtId="183" formatCode="_-* #,##0_-;\-* #,##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"/>
      <name val="新細明體"/>
      <family val="2"/>
      <charset val="136"/>
      <scheme val="minor"/>
    </font>
    <font>
      <u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Border="1">
      <alignment vertical="center"/>
    </xf>
    <xf numFmtId="179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181" fontId="0" fillId="0" borderId="0" xfId="0" applyNumberFormat="1">
      <alignment vertical="center"/>
    </xf>
    <xf numFmtId="178" fontId="0" fillId="0" borderId="0" xfId="0" applyNumberForma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Border="1" applyAlignment="1">
      <alignment vertical="center" wrapText="1"/>
    </xf>
    <xf numFmtId="179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9" fontId="2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 wrapText="1"/>
    </xf>
    <xf numFmtId="176" fontId="0" fillId="0" borderId="0" xfId="0" applyNumberFormat="1" applyBorder="1" applyAlignment="1">
      <alignment horizontal="left" vertical="center" wrapText="1"/>
    </xf>
    <xf numFmtId="176" fontId="0" fillId="2" borderId="2" xfId="0" applyNumberFormat="1" applyFill="1" applyBorder="1">
      <alignment vertical="center"/>
    </xf>
    <xf numFmtId="179" fontId="0" fillId="0" borderId="1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80" fontId="0" fillId="0" borderId="0" xfId="0" applyNumberFormat="1" applyBorder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  <xf numFmtId="182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9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 applyAlignment="1">
      <alignment horizontal="center" vertical="center"/>
    </xf>
    <xf numFmtId="179" fontId="0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5" fillId="0" borderId="0" xfId="0" applyFont="1">
      <alignment vertical="center"/>
    </xf>
    <xf numFmtId="183" fontId="0" fillId="0" borderId="0" xfId="1" applyNumberFormat="1" applyFont="1">
      <alignment vertical="center"/>
    </xf>
    <xf numFmtId="0" fontId="0" fillId="0" borderId="0" xfId="0" applyFont="1">
      <alignment vertical="center"/>
    </xf>
    <xf numFmtId="183" fontId="0" fillId="0" borderId="0" xfId="0" applyNumberFormat="1">
      <alignment vertical="center"/>
    </xf>
    <xf numFmtId="0" fontId="0" fillId="0" borderId="1" xfId="0" applyBorder="1" applyAlignment="1">
      <alignment horizontal="center" vertical="center" wrapText="1"/>
    </xf>
    <xf numFmtId="0" fontId="7" fillId="0" borderId="0" xfId="0" applyFont="1">
      <alignment vertical="center"/>
    </xf>
    <xf numFmtId="49" fontId="6" fillId="0" borderId="0" xfId="0" applyNumberFormat="1" applyFont="1">
      <alignment vertical="center"/>
    </xf>
    <xf numFmtId="176" fontId="0" fillId="0" borderId="0" xfId="0" applyNumberFormat="1" applyAlignment="1">
      <alignment horizontal="left" vertical="top" wrapText="1"/>
    </xf>
    <xf numFmtId="0" fontId="8" fillId="3" borderId="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176" fontId="0" fillId="0" borderId="0" xfId="0" applyNumberForma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吉2_SRB3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pane ySplit="1" topLeftCell="A30" activePane="bottomLeft" state="frozen"/>
      <selection activeCell="A29" sqref="A29:I29"/>
      <selection pane="bottomLeft" activeCell="C34" sqref="C34:C38"/>
    </sheetView>
  </sheetViews>
  <sheetFormatPr defaultRowHeight="17" x14ac:dyDescent="0.4"/>
  <cols>
    <col min="2" max="2" width="11.6328125" bestFit="1" customWidth="1"/>
    <col min="3" max="3" width="12.1796875" bestFit="1" customWidth="1"/>
    <col min="4" max="4" width="13.453125" bestFit="1" customWidth="1"/>
    <col min="5" max="5" width="15.6328125" bestFit="1" customWidth="1"/>
    <col min="6" max="6" width="13.453125" bestFit="1" customWidth="1"/>
    <col min="7" max="7" width="15" bestFit="1" customWidth="1"/>
  </cols>
  <sheetData>
    <row r="1" spans="1:7" x14ac:dyDescent="0.4">
      <c r="A1" t="s">
        <v>45</v>
      </c>
      <c r="B1" s="36" t="s">
        <v>46</v>
      </c>
      <c r="C1" s="36" t="s">
        <v>47</v>
      </c>
      <c r="D1" t="s">
        <v>31</v>
      </c>
      <c r="E1" t="s">
        <v>48</v>
      </c>
      <c r="F1" t="s">
        <v>32</v>
      </c>
      <c r="G1" t="s">
        <v>49</v>
      </c>
    </row>
    <row r="2" spans="1:7" x14ac:dyDescent="0.4">
      <c r="A2" t="s">
        <v>50</v>
      </c>
      <c r="B2" s="36" t="s">
        <v>51</v>
      </c>
      <c r="C2" s="36" t="s">
        <v>52</v>
      </c>
      <c r="D2" s="37">
        <v>6000</v>
      </c>
      <c r="E2" s="37">
        <v>698000</v>
      </c>
      <c r="F2" s="37">
        <v>6000</v>
      </c>
      <c r="G2" s="37">
        <v>743000</v>
      </c>
    </row>
    <row r="3" spans="1:7" x14ac:dyDescent="0.4">
      <c r="A3" t="s">
        <v>53</v>
      </c>
      <c r="B3" s="36" t="s">
        <v>54</v>
      </c>
      <c r="C3" s="36" t="s">
        <v>55</v>
      </c>
      <c r="D3" s="37">
        <v>6636000</v>
      </c>
      <c r="E3" s="37">
        <v>673880000</v>
      </c>
      <c r="F3" s="37">
        <v>6713000</v>
      </c>
      <c r="G3" s="37">
        <v>749445100</v>
      </c>
    </row>
    <row r="4" spans="1:7" x14ac:dyDescent="0.4">
      <c r="A4" t="s">
        <v>56</v>
      </c>
      <c r="B4" s="36" t="s">
        <v>57</v>
      </c>
      <c r="C4" s="36" t="s">
        <v>58</v>
      </c>
      <c r="D4" s="37">
        <v>22000</v>
      </c>
      <c r="E4" s="37">
        <v>2420700</v>
      </c>
      <c r="F4" s="37">
        <v>22000</v>
      </c>
      <c r="G4" s="37">
        <v>2868000</v>
      </c>
    </row>
    <row r="5" spans="1:7" x14ac:dyDescent="0.4">
      <c r="A5" t="s">
        <v>59</v>
      </c>
      <c r="B5" s="36" t="s">
        <v>60</v>
      </c>
      <c r="C5" s="36" t="s">
        <v>61</v>
      </c>
      <c r="D5" s="37">
        <v>176000</v>
      </c>
      <c r="E5" s="37">
        <v>18670700</v>
      </c>
      <c r="F5" s="37">
        <v>176000</v>
      </c>
      <c r="G5" s="37">
        <v>21916800</v>
      </c>
    </row>
    <row r="6" spans="1:7" x14ac:dyDescent="0.4">
      <c r="A6" t="s">
        <v>62</v>
      </c>
      <c r="B6" s="36" t="s">
        <v>63</v>
      </c>
      <c r="C6" s="36" t="s">
        <v>64</v>
      </c>
      <c r="D6" s="37">
        <v>50000</v>
      </c>
      <c r="E6" s="37">
        <v>6090000</v>
      </c>
      <c r="F6" s="37">
        <v>50000</v>
      </c>
      <c r="G6" s="37">
        <v>7400500</v>
      </c>
    </row>
    <row r="7" spans="1:7" x14ac:dyDescent="0.4">
      <c r="A7" t="s">
        <v>65</v>
      </c>
      <c r="B7" s="36" t="s">
        <v>66</v>
      </c>
      <c r="C7" s="36" t="s">
        <v>67</v>
      </c>
      <c r="D7" s="37">
        <v>1000</v>
      </c>
      <c r="E7" s="37">
        <v>134000</v>
      </c>
      <c r="F7" s="37">
        <v>1000</v>
      </c>
      <c r="G7" s="37">
        <v>150000</v>
      </c>
    </row>
    <row r="8" spans="1:7" x14ac:dyDescent="0.4">
      <c r="A8" t="s">
        <v>68</v>
      </c>
      <c r="B8" s="36" t="s">
        <v>69</v>
      </c>
      <c r="C8" s="36" t="s">
        <v>70</v>
      </c>
      <c r="D8" s="37">
        <v>154000</v>
      </c>
      <c r="E8" s="37">
        <v>15794200</v>
      </c>
      <c r="F8" s="37">
        <v>154000</v>
      </c>
      <c r="G8" s="37">
        <v>18562900</v>
      </c>
    </row>
    <row r="9" spans="1:7" x14ac:dyDescent="0.4">
      <c r="A9" s="40" t="s">
        <v>9</v>
      </c>
      <c r="B9" s="36"/>
      <c r="C9" s="36"/>
      <c r="D9" s="37">
        <f>SUM(D2:D8)</f>
        <v>7045000</v>
      </c>
      <c r="E9" s="37">
        <f>SUM(E2:E8)</f>
        <v>717687600</v>
      </c>
      <c r="F9" s="37">
        <f>SUM(F2:F8)</f>
        <v>7122000</v>
      </c>
      <c r="G9" s="37">
        <f>SUM(G2:G8)</f>
        <v>801086300</v>
      </c>
    </row>
    <row r="10" spans="1:7" x14ac:dyDescent="0.4">
      <c r="B10" s="36"/>
      <c r="C10" s="36"/>
      <c r="D10" s="37"/>
      <c r="E10" s="37"/>
      <c r="F10" s="37"/>
      <c r="G10" s="37"/>
    </row>
    <row r="11" spans="1:7" x14ac:dyDescent="0.4">
      <c r="A11" t="s">
        <v>135</v>
      </c>
      <c r="B11" s="36" t="s">
        <v>54</v>
      </c>
      <c r="C11" s="36"/>
      <c r="D11" s="37">
        <v>80000</v>
      </c>
      <c r="E11" s="37">
        <v>10360000</v>
      </c>
      <c r="F11" s="37">
        <v>77000</v>
      </c>
      <c r="G11" s="37">
        <v>9981500</v>
      </c>
    </row>
    <row r="12" spans="1:7" x14ac:dyDescent="0.4">
      <c r="B12" s="36" t="s">
        <v>57</v>
      </c>
      <c r="C12" s="36"/>
      <c r="D12" s="37">
        <v>5000</v>
      </c>
      <c r="E12" s="37">
        <v>645000</v>
      </c>
      <c r="F12" s="37">
        <v>0</v>
      </c>
      <c r="G12" s="37">
        <v>0</v>
      </c>
    </row>
    <row r="13" spans="1:7" x14ac:dyDescent="0.4">
      <c r="B13" s="36" t="s">
        <v>60</v>
      </c>
      <c r="C13" s="36"/>
      <c r="D13" s="37">
        <v>30000</v>
      </c>
      <c r="E13" s="37">
        <v>3745500</v>
      </c>
      <c r="F13" s="37">
        <v>0</v>
      </c>
      <c r="G13" s="37">
        <v>0</v>
      </c>
    </row>
    <row r="14" spans="1:7" x14ac:dyDescent="0.4">
      <c r="B14" s="36" t="s">
        <v>63</v>
      </c>
      <c r="C14" s="36"/>
      <c r="D14" s="37">
        <v>50000</v>
      </c>
      <c r="E14" s="37">
        <v>6090000</v>
      </c>
      <c r="F14" s="37">
        <v>0</v>
      </c>
      <c r="G14" s="37">
        <v>0</v>
      </c>
    </row>
    <row r="15" spans="1:7" x14ac:dyDescent="0.4">
      <c r="A15" s="38" t="s">
        <v>71</v>
      </c>
      <c r="B15" s="36"/>
      <c r="C15" s="36"/>
      <c r="D15" s="37">
        <f>D9-D11-D12-D13-D14</f>
        <v>6880000</v>
      </c>
      <c r="E15" s="37">
        <f t="shared" ref="E15:G15" si="0">E9-E11-E12-E13-E14</f>
        <v>696847100</v>
      </c>
      <c r="F15" s="37">
        <f t="shared" si="0"/>
        <v>7045000</v>
      </c>
      <c r="G15" s="37">
        <f t="shared" si="0"/>
        <v>791104800</v>
      </c>
    </row>
    <row r="17" spans="1:7" x14ac:dyDescent="0.4">
      <c r="A17" t="s">
        <v>72</v>
      </c>
      <c r="B17" t="s">
        <v>73</v>
      </c>
      <c r="C17" t="s">
        <v>74</v>
      </c>
      <c r="D17" s="39">
        <v>2480000</v>
      </c>
      <c r="E17" s="39">
        <v>315332600</v>
      </c>
      <c r="F17" s="39">
        <v>2480000</v>
      </c>
      <c r="G17" s="39">
        <v>335743500</v>
      </c>
    </row>
    <row r="18" spans="1:7" x14ac:dyDescent="0.4">
      <c r="A18" t="s">
        <v>75</v>
      </c>
      <c r="B18" s="36" t="s">
        <v>76</v>
      </c>
      <c r="C18" s="36" t="s">
        <v>77</v>
      </c>
      <c r="D18" s="39">
        <v>2215000</v>
      </c>
      <c r="E18" s="39">
        <v>231534300</v>
      </c>
      <c r="F18" s="39">
        <v>2215000</v>
      </c>
      <c r="G18" s="39">
        <v>248675700</v>
      </c>
    </row>
    <row r="19" spans="1:7" x14ac:dyDescent="0.4">
      <c r="A19" t="s">
        <v>78</v>
      </c>
      <c r="B19" s="36" t="s">
        <v>79</v>
      </c>
      <c r="C19" s="36" t="s">
        <v>80</v>
      </c>
      <c r="D19" s="39">
        <v>1993000</v>
      </c>
      <c r="E19" s="39">
        <v>245620200</v>
      </c>
      <c r="F19" s="39">
        <v>1993000</v>
      </c>
      <c r="G19" s="39">
        <v>250346700</v>
      </c>
    </row>
    <row r="20" spans="1:7" x14ac:dyDescent="0.4">
      <c r="A20" t="s">
        <v>81</v>
      </c>
      <c r="B20" s="36" t="s">
        <v>82</v>
      </c>
      <c r="C20" s="36" t="s">
        <v>83</v>
      </c>
      <c r="D20" s="39">
        <v>668000</v>
      </c>
      <c r="E20" s="39">
        <v>96456500</v>
      </c>
      <c r="F20" s="39">
        <v>648000</v>
      </c>
      <c r="G20" s="39">
        <v>104442500</v>
      </c>
    </row>
    <row r="21" spans="1:7" x14ac:dyDescent="0.4">
      <c r="A21" t="s">
        <v>84</v>
      </c>
      <c r="B21" s="36" t="s">
        <v>85</v>
      </c>
      <c r="C21" s="36" t="s">
        <v>86</v>
      </c>
      <c r="D21" s="39">
        <v>2060000</v>
      </c>
      <c r="E21" s="39">
        <v>255440300</v>
      </c>
      <c r="F21" s="39">
        <v>2060000</v>
      </c>
      <c r="G21" s="39">
        <v>262935300</v>
      </c>
    </row>
    <row r="22" spans="1:7" x14ac:dyDescent="0.4">
      <c r="A22" t="s">
        <v>84</v>
      </c>
      <c r="B22" s="36" t="s">
        <v>89</v>
      </c>
      <c r="C22" s="36" t="s">
        <v>90</v>
      </c>
      <c r="D22" s="39">
        <v>18000</v>
      </c>
      <c r="E22" s="39">
        <v>2331000</v>
      </c>
      <c r="F22" s="39">
        <v>18000</v>
      </c>
      <c r="G22" s="39">
        <v>2313000</v>
      </c>
    </row>
    <row r="23" spans="1:7" x14ac:dyDescent="0.4">
      <c r="A23" t="s">
        <v>91</v>
      </c>
      <c r="B23" s="36" t="s">
        <v>92</v>
      </c>
      <c r="C23" s="36" t="s">
        <v>93</v>
      </c>
      <c r="D23" s="39">
        <v>1162000</v>
      </c>
      <c r="E23" s="39">
        <v>170053700</v>
      </c>
      <c r="F23" s="39">
        <v>1162000</v>
      </c>
      <c r="G23" s="39">
        <v>178043000</v>
      </c>
    </row>
    <row r="24" spans="1:7" x14ac:dyDescent="0.4">
      <c r="A24" t="s">
        <v>75</v>
      </c>
      <c r="B24" s="36" t="s">
        <v>94</v>
      </c>
      <c r="C24" s="36" t="s">
        <v>95</v>
      </c>
      <c r="D24" s="39">
        <v>427000</v>
      </c>
      <c r="E24" s="39">
        <v>57990000</v>
      </c>
      <c r="F24" s="39">
        <v>310000</v>
      </c>
      <c r="G24" s="39">
        <v>44012500</v>
      </c>
    </row>
    <row r="25" spans="1:7" x14ac:dyDescent="0.4">
      <c r="A25" t="s">
        <v>96</v>
      </c>
      <c r="B25" s="36" t="s">
        <v>97</v>
      </c>
      <c r="C25" s="36" t="s">
        <v>98</v>
      </c>
      <c r="D25" s="39">
        <v>385000</v>
      </c>
      <c r="E25" s="39">
        <v>58113000</v>
      </c>
      <c r="F25" s="39">
        <v>268100</v>
      </c>
      <c r="G25" s="39">
        <v>42624450</v>
      </c>
    </row>
    <row r="26" spans="1:7" x14ac:dyDescent="0.4">
      <c r="A26" t="s">
        <v>99</v>
      </c>
      <c r="B26" s="36" t="s">
        <v>100</v>
      </c>
      <c r="C26" s="36" t="s">
        <v>101</v>
      </c>
      <c r="D26" s="39">
        <v>1598000</v>
      </c>
      <c r="E26" s="39">
        <v>266074700</v>
      </c>
      <c r="F26" s="39">
        <v>1447400</v>
      </c>
      <c r="G26" s="39">
        <v>243349300</v>
      </c>
    </row>
    <row r="27" spans="1:7" x14ac:dyDescent="0.4">
      <c r="A27" t="s">
        <v>102</v>
      </c>
      <c r="B27" s="36" t="s">
        <v>103</v>
      </c>
      <c r="C27" s="36" t="s">
        <v>104</v>
      </c>
      <c r="D27" s="39">
        <v>1532000</v>
      </c>
      <c r="E27" s="39">
        <v>200837800</v>
      </c>
      <c r="F27" s="39">
        <v>1532000</v>
      </c>
      <c r="G27" s="39">
        <v>203902900</v>
      </c>
    </row>
    <row r="28" spans="1:7" x14ac:dyDescent="0.4">
      <c r="A28" t="s">
        <v>84</v>
      </c>
      <c r="B28" s="36" t="s">
        <v>105</v>
      </c>
      <c r="C28" s="36" t="s">
        <v>106</v>
      </c>
      <c r="D28" s="39">
        <v>2317000</v>
      </c>
      <c r="E28" s="39">
        <v>290463500</v>
      </c>
      <c r="F28" s="39">
        <v>2317000</v>
      </c>
      <c r="G28" s="39">
        <v>309073900</v>
      </c>
    </row>
    <row r="29" spans="1:7" x14ac:dyDescent="0.4">
      <c r="A29" t="s">
        <v>81</v>
      </c>
      <c r="B29" s="36" t="s">
        <v>107</v>
      </c>
      <c r="C29" s="36" t="s">
        <v>108</v>
      </c>
      <c r="D29" s="39">
        <v>40000</v>
      </c>
      <c r="E29" s="39">
        <v>6035000</v>
      </c>
      <c r="F29" s="39">
        <v>20000</v>
      </c>
      <c r="G29" s="39">
        <v>2945000</v>
      </c>
    </row>
    <row r="30" spans="1:7" x14ac:dyDescent="0.4">
      <c r="A30" t="s">
        <v>99</v>
      </c>
      <c r="B30" s="36" t="s">
        <v>109</v>
      </c>
      <c r="C30" s="36" t="s">
        <v>110</v>
      </c>
      <c r="D30" s="39">
        <v>40000</v>
      </c>
      <c r="E30" s="39">
        <v>6025000</v>
      </c>
      <c r="F30" s="39">
        <v>20000</v>
      </c>
      <c r="G30" s="39">
        <v>2945000</v>
      </c>
    </row>
    <row r="31" spans="1:7" x14ac:dyDescent="0.4">
      <c r="A31" s="38" t="s">
        <v>9</v>
      </c>
      <c r="D31" s="37">
        <f>SUM(D17:D30)</f>
        <v>16935000</v>
      </c>
      <c r="E31" s="37">
        <f>SUM(E17:E30)</f>
        <v>2202307600</v>
      </c>
      <c r="F31" s="37">
        <f>SUM(F17:F30)</f>
        <v>16490500</v>
      </c>
      <c r="G31" s="37">
        <f>SUM(G17:G30)</f>
        <v>2231352750</v>
      </c>
    </row>
    <row r="33" spans="1:8" x14ac:dyDescent="0.4">
      <c r="A33" t="s">
        <v>135</v>
      </c>
      <c r="B33" s="44" t="s">
        <v>17</v>
      </c>
      <c r="C33" s="44" t="s">
        <v>146</v>
      </c>
      <c r="D33" s="39"/>
      <c r="E33" s="39"/>
      <c r="F33" s="39"/>
      <c r="G33" s="39"/>
    </row>
    <row r="34" spans="1:8" x14ac:dyDescent="0.4">
      <c r="B34" s="44" t="s">
        <v>136</v>
      </c>
      <c r="C34" s="43">
        <v>64692</v>
      </c>
      <c r="D34" s="39">
        <v>14000</v>
      </c>
      <c r="E34" s="39">
        <v>2308000</v>
      </c>
      <c r="F34" s="39">
        <v>14000</v>
      </c>
      <c r="G34" s="39">
        <v>2307500</v>
      </c>
      <c r="H34" s="38" t="s">
        <v>147</v>
      </c>
    </row>
    <row r="35" spans="1:8" x14ac:dyDescent="0.4">
      <c r="B35" s="44" t="s">
        <v>136</v>
      </c>
      <c r="C35" s="43">
        <v>69911</v>
      </c>
      <c r="D35" s="39">
        <v>165000</v>
      </c>
      <c r="E35" s="39">
        <v>23840000</v>
      </c>
      <c r="F35" s="39">
        <v>165000</v>
      </c>
      <c r="G35" s="39">
        <v>25509000</v>
      </c>
      <c r="H35" s="43" t="s">
        <v>147</v>
      </c>
    </row>
    <row r="36" spans="1:8" x14ac:dyDescent="0.4">
      <c r="B36" s="44" t="s">
        <v>144</v>
      </c>
      <c r="C36" s="43">
        <v>11377</v>
      </c>
      <c r="D36" s="39">
        <v>10000</v>
      </c>
      <c r="E36" s="39">
        <v>1480000</v>
      </c>
      <c r="F36" s="39">
        <v>10000</v>
      </c>
      <c r="G36" s="39">
        <v>1507500</v>
      </c>
      <c r="H36" s="43" t="s">
        <v>147</v>
      </c>
    </row>
    <row r="37" spans="1:8" x14ac:dyDescent="0.4">
      <c r="B37" s="44" t="s">
        <v>145</v>
      </c>
      <c r="C37" s="43">
        <v>501181</v>
      </c>
      <c r="D37" s="39">
        <v>84000</v>
      </c>
      <c r="E37" s="39">
        <v>10618000</v>
      </c>
      <c r="F37" s="39">
        <v>84000</v>
      </c>
      <c r="G37" s="39">
        <v>13199500</v>
      </c>
      <c r="H37" s="43" t="s">
        <v>147</v>
      </c>
    </row>
    <row r="38" spans="1:8" x14ac:dyDescent="0.4">
      <c r="B38" s="44" t="s">
        <v>145</v>
      </c>
      <c r="C38" s="43">
        <v>8097693</v>
      </c>
      <c r="D38" s="39">
        <v>1000</v>
      </c>
      <c r="E38" s="39">
        <v>132000</v>
      </c>
      <c r="F38" s="39">
        <v>1000</v>
      </c>
      <c r="G38" s="39">
        <v>135000</v>
      </c>
      <c r="H38" s="43" t="s">
        <v>147</v>
      </c>
    </row>
    <row r="39" spans="1:8" x14ac:dyDescent="0.4">
      <c r="B39" s="36"/>
      <c r="D39" s="39"/>
      <c r="E39" s="39"/>
      <c r="F39" s="39"/>
      <c r="G39" s="39"/>
    </row>
    <row r="40" spans="1:8" x14ac:dyDescent="0.4">
      <c r="B40" s="36"/>
      <c r="D40" s="39"/>
      <c r="E40" s="39"/>
      <c r="F40" s="39"/>
      <c r="G40" s="39"/>
    </row>
    <row r="41" spans="1:8" x14ac:dyDescent="0.4">
      <c r="A41" s="38" t="s">
        <v>111</v>
      </c>
      <c r="B41" s="36"/>
      <c r="D41" s="41">
        <f>D31-SUM(D34:D38)</f>
        <v>16661000</v>
      </c>
      <c r="E41" s="41">
        <f t="shared" ref="E41:G41" si="1">E31-SUM(E34:E38)</f>
        <v>2163929600</v>
      </c>
      <c r="F41" s="41">
        <f t="shared" si="1"/>
        <v>16216500</v>
      </c>
      <c r="G41" s="41">
        <f t="shared" si="1"/>
        <v>2188694250</v>
      </c>
    </row>
    <row r="43" spans="1:8" x14ac:dyDescent="0.4">
      <c r="A43" s="38" t="s">
        <v>112</v>
      </c>
      <c r="B43" s="36"/>
      <c r="C43" s="36"/>
      <c r="D43" s="37"/>
      <c r="E43" s="37"/>
      <c r="F43" s="37"/>
      <c r="G43" s="37"/>
    </row>
    <row r="44" spans="1:8" x14ac:dyDescent="0.4">
      <c r="B44" s="36" t="s">
        <v>114</v>
      </c>
      <c r="C44" s="36" t="s">
        <v>115</v>
      </c>
      <c r="D44" s="39">
        <v>8000</v>
      </c>
      <c r="E44" s="39">
        <v>972000</v>
      </c>
      <c r="F44" s="39">
        <v>8000</v>
      </c>
      <c r="G44" s="39">
        <v>1000000</v>
      </c>
    </row>
    <row r="45" spans="1:8" x14ac:dyDescent="0.4">
      <c r="B45" s="36" t="s">
        <v>116</v>
      </c>
      <c r="C45" s="36" t="s">
        <v>117</v>
      </c>
      <c r="D45" s="39">
        <v>513000</v>
      </c>
      <c r="E45" s="39">
        <v>59060300</v>
      </c>
      <c r="F45" s="39">
        <v>513000</v>
      </c>
      <c r="G45" s="39">
        <v>65398500</v>
      </c>
    </row>
    <row r="46" spans="1:8" x14ac:dyDescent="0.4">
      <c r="B46" s="36" t="s">
        <v>118</v>
      </c>
      <c r="C46" s="36" t="s">
        <v>119</v>
      </c>
      <c r="D46" s="39">
        <v>37000</v>
      </c>
      <c r="E46" s="39">
        <v>4791500</v>
      </c>
      <c r="F46" s="39">
        <v>37000</v>
      </c>
      <c r="G46" s="39">
        <v>5528500</v>
      </c>
    </row>
    <row r="47" spans="1:8" x14ac:dyDescent="0.4">
      <c r="B47" s="36" t="s">
        <v>87</v>
      </c>
      <c r="C47" s="36" t="s">
        <v>88</v>
      </c>
      <c r="D47" s="39">
        <v>60000</v>
      </c>
      <c r="E47" s="39">
        <v>8619000</v>
      </c>
      <c r="F47" s="39">
        <v>60000</v>
      </c>
      <c r="G47" s="39">
        <v>8723500</v>
      </c>
    </row>
    <row r="48" spans="1:8" x14ac:dyDescent="0.4">
      <c r="B48" s="36"/>
      <c r="C48" s="36"/>
      <c r="F48" s="37"/>
      <c r="G48" s="37"/>
    </row>
    <row r="49" spans="1:7" x14ac:dyDescent="0.4">
      <c r="A49" s="38" t="s">
        <v>113</v>
      </c>
      <c r="B49" s="36"/>
      <c r="C49" s="36"/>
      <c r="D49" s="37">
        <f>SUM(D44:D48)+D9+D31</f>
        <v>24598000</v>
      </c>
      <c r="E49" s="37">
        <f>SUM(E44:E48)+E9+E31</f>
        <v>2993438000</v>
      </c>
      <c r="F49" s="37">
        <f>SUM(F44:F48)+F9+F31</f>
        <v>24230500</v>
      </c>
      <c r="G49" s="37">
        <f>SUM(G44:G48)+G9+G31</f>
        <v>3113089550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85" zoomScaleNormal="85" workbookViewId="0">
      <selection activeCell="A29" sqref="A29:J29"/>
    </sheetView>
  </sheetViews>
  <sheetFormatPr defaultRowHeight="17" x14ac:dyDescent="0.4"/>
  <cols>
    <col min="1" max="1" width="10.453125" customWidth="1"/>
    <col min="2" max="2" width="20.1796875" customWidth="1"/>
    <col min="3" max="3" width="13.1796875" customWidth="1"/>
    <col min="4" max="4" width="15.36328125" customWidth="1"/>
    <col min="5" max="5" width="15.1796875" customWidth="1"/>
    <col min="6" max="6" width="15.36328125" bestFit="1" customWidth="1"/>
    <col min="7" max="7" width="15.1796875" customWidth="1"/>
    <col min="8" max="8" width="20.453125" customWidth="1"/>
    <col min="9" max="9" width="55.453125" customWidth="1"/>
    <col min="10" max="10" width="23.1796875" bestFit="1" customWidth="1"/>
  </cols>
  <sheetData>
    <row r="1" spans="1:10" s="27" customFormat="1" ht="32.5" customHeight="1" x14ac:dyDescent="0.4">
      <c r="A1" s="25" t="s">
        <v>36</v>
      </c>
      <c r="B1" s="42" t="s">
        <v>138</v>
      </c>
      <c r="C1" s="25" t="s">
        <v>125</v>
      </c>
      <c r="D1" s="25" t="s">
        <v>120</v>
      </c>
      <c r="E1" s="25" t="s">
        <v>37</v>
      </c>
      <c r="F1" s="25" t="s">
        <v>126</v>
      </c>
      <c r="G1" s="25" t="s">
        <v>121</v>
      </c>
      <c r="H1" s="25" t="s">
        <v>122</v>
      </c>
      <c r="I1" s="26"/>
    </row>
    <row r="2" spans="1:10" x14ac:dyDescent="0.4">
      <c r="A2" s="28" t="s">
        <v>18</v>
      </c>
      <c r="B2" s="28" t="s">
        <v>137</v>
      </c>
      <c r="C2" s="9">
        <f>'SRB321'!D15</f>
        <v>6880000</v>
      </c>
      <c r="D2" s="9">
        <f>'SRB321'!E15</f>
        <v>696847100</v>
      </c>
      <c r="E2" s="19">
        <f>ROUND(D2/C2,4)</f>
        <v>101.2859</v>
      </c>
      <c r="F2" s="9">
        <f>'SRB321'!F15</f>
        <v>7045000</v>
      </c>
      <c r="G2" s="9">
        <f>'SRB321'!G15</f>
        <v>791104800</v>
      </c>
      <c r="H2" s="19">
        <f>ROUND(G2/F2,4)</f>
        <v>112.2931</v>
      </c>
      <c r="I2" s="12"/>
    </row>
    <row r="3" spans="1:10" x14ac:dyDescent="0.4">
      <c r="A3" s="9" t="s">
        <v>19</v>
      </c>
      <c r="B3" s="28" t="s">
        <v>137</v>
      </c>
      <c r="C3" s="9">
        <f>'SRB321'!D41</f>
        <v>16661000</v>
      </c>
      <c r="D3" s="9">
        <f>'SRB321'!E41</f>
        <v>2163929600</v>
      </c>
      <c r="E3" s="19">
        <f>ROUND(D3/C3,4)</f>
        <v>129.87989999999999</v>
      </c>
      <c r="F3" s="9">
        <f>'SRB321'!F41</f>
        <v>16216500</v>
      </c>
      <c r="G3" s="9">
        <f>'SRB321'!G41</f>
        <v>2188694250</v>
      </c>
      <c r="H3" s="19">
        <f>ROUND(G3/F3,4)</f>
        <v>134.96709999999999</v>
      </c>
      <c r="I3" s="12"/>
    </row>
    <row r="4" spans="1:10" x14ac:dyDescent="0.4">
      <c r="A4" s="3"/>
      <c r="B4" s="3"/>
      <c r="C4" s="3"/>
      <c r="D4" s="29"/>
      <c r="E4" s="3"/>
      <c r="F4" s="3"/>
      <c r="G4" s="29"/>
      <c r="H4" s="29"/>
      <c r="I4" s="29"/>
    </row>
    <row r="5" spans="1:10" x14ac:dyDescent="0.4">
      <c r="A5" s="3"/>
      <c r="B5" s="3"/>
      <c r="C5" s="3"/>
      <c r="D5" s="29"/>
      <c r="E5" s="3"/>
      <c r="F5" s="3"/>
      <c r="G5" s="29"/>
      <c r="H5" s="29"/>
      <c r="I5" s="29"/>
    </row>
    <row r="6" spans="1:10" s="30" customFormat="1" x14ac:dyDescent="0.4">
      <c r="A6" s="4"/>
      <c r="B6" s="4"/>
      <c r="C6" s="4"/>
      <c r="D6" s="5"/>
      <c r="E6" s="4"/>
      <c r="F6" s="4"/>
      <c r="G6" s="5"/>
      <c r="H6" s="5"/>
      <c r="I6" s="5"/>
    </row>
    <row r="7" spans="1:10" s="34" customFormat="1" x14ac:dyDescent="0.4">
      <c r="A7" s="31"/>
      <c r="B7" s="31"/>
      <c r="C7" s="31"/>
      <c r="D7" s="32"/>
      <c r="E7" s="31"/>
      <c r="F7" s="31"/>
      <c r="G7" s="14" t="s">
        <v>18</v>
      </c>
      <c r="H7" s="32"/>
      <c r="I7" s="32"/>
      <c r="J7" s="33" t="s">
        <v>19</v>
      </c>
    </row>
    <row r="8" spans="1:10" s="30" customFormat="1" x14ac:dyDescent="0.4">
      <c r="A8" s="5" t="s">
        <v>127</v>
      </c>
      <c r="B8" s="5"/>
      <c r="C8" s="4"/>
      <c r="D8" s="4"/>
      <c r="E8" s="4"/>
      <c r="F8" s="4"/>
      <c r="G8" s="20"/>
      <c r="H8" s="5" t="s">
        <v>127</v>
      </c>
      <c r="I8" s="20"/>
      <c r="J8" s="35"/>
    </row>
    <row r="9" spans="1:10" s="30" customFormat="1" x14ac:dyDescent="0.4">
      <c r="A9" s="4" t="s">
        <v>128</v>
      </c>
      <c r="B9" s="4"/>
      <c r="C9" s="4"/>
      <c r="D9" s="4"/>
      <c r="E9" s="4"/>
      <c r="F9" s="4"/>
      <c r="G9" s="13">
        <f>ROUND(C2*(H2-E2),0)</f>
        <v>75729536</v>
      </c>
      <c r="H9" s="4" t="s">
        <v>128</v>
      </c>
      <c r="I9" s="13"/>
      <c r="J9" s="13">
        <f>ROUND(F3*(H3-E3),0)</f>
        <v>82496579</v>
      </c>
    </row>
    <row r="10" spans="1:10" s="30" customFormat="1" x14ac:dyDescent="0.4">
      <c r="A10" s="4" t="s">
        <v>139</v>
      </c>
      <c r="B10" s="4"/>
      <c r="C10" s="4"/>
      <c r="D10" s="4"/>
      <c r="E10" s="4"/>
      <c r="F10" s="4"/>
      <c r="G10" s="13"/>
      <c r="H10" s="4" t="s">
        <v>123</v>
      </c>
      <c r="I10" s="13"/>
      <c r="J10" s="13"/>
    </row>
    <row r="11" spans="1:10" s="30" customFormat="1" x14ac:dyDescent="0.4">
      <c r="A11" s="4"/>
      <c r="B11" s="4"/>
      <c r="C11" s="4"/>
      <c r="D11" s="4"/>
      <c r="E11" s="4"/>
      <c r="F11" s="4"/>
      <c r="G11" s="13"/>
      <c r="H11" s="4"/>
      <c r="I11" s="13"/>
      <c r="J11" s="13"/>
    </row>
    <row r="12" spans="1:10" s="30" customFormat="1" x14ac:dyDescent="0.4">
      <c r="A12" s="4" t="s">
        <v>38</v>
      </c>
      <c r="B12" s="4"/>
      <c r="C12" s="4"/>
      <c r="D12" s="4"/>
      <c r="E12" s="4"/>
      <c r="F12" s="4"/>
      <c r="G12" s="13"/>
      <c r="H12" s="4" t="s">
        <v>39</v>
      </c>
      <c r="I12" s="13"/>
      <c r="J12" s="13"/>
    </row>
    <row r="13" spans="1:10" s="30" customFormat="1" x14ac:dyDescent="0.4">
      <c r="A13" s="4" t="s">
        <v>124</v>
      </c>
      <c r="B13" s="4"/>
      <c r="C13" s="4"/>
      <c r="D13" s="4"/>
      <c r="E13" s="4"/>
      <c r="F13" s="4"/>
      <c r="G13" s="13">
        <f>ROUND(-ABS(C2*(E2+H2)*0.1425%),0)</f>
        <v>-2093929</v>
      </c>
      <c r="H13" s="4" t="s">
        <v>25</v>
      </c>
      <c r="I13" s="13"/>
      <c r="J13" s="13">
        <f>ROUND(-F3*(E3+H3)*0.1425%,0)</f>
        <v>-6120220</v>
      </c>
    </row>
    <row r="14" spans="1:10" s="30" customFormat="1" x14ac:dyDescent="0.4">
      <c r="A14" s="4" t="s">
        <v>129</v>
      </c>
      <c r="B14" s="4"/>
      <c r="C14" s="4"/>
      <c r="D14" s="4"/>
      <c r="E14" s="4"/>
      <c r="F14" s="4"/>
      <c r="G14" s="13">
        <f>ROUND(-C2*H2*0.3%,0)</f>
        <v>-2317730</v>
      </c>
      <c r="H14" s="4" t="s">
        <v>130</v>
      </c>
      <c r="I14" s="13"/>
      <c r="J14" s="13">
        <f>ROUND(-F3*H3*0.3%,0)</f>
        <v>-6566082</v>
      </c>
    </row>
    <row r="15" spans="1:10" s="30" customFormat="1" x14ac:dyDescent="0.4">
      <c r="A15" s="6" t="s">
        <v>40</v>
      </c>
      <c r="B15" s="6"/>
      <c r="C15" s="6"/>
      <c r="D15" s="6"/>
      <c r="E15" s="6"/>
      <c r="F15" s="6"/>
      <c r="G15" s="21">
        <f>SUM(G9,G13:G14)</f>
        <v>71317877</v>
      </c>
      <c r="H15" s="6" t="s">
        <v>40</v>
      </c>
      <c r="I15" s="21"/>
      <c r="J15" s="21">
        <f>SUM(J9,J13:J14)</f>
        <v>69810277</v>
      </c>
    </row>
    <row r="16" spans="1:10" s="30" customFormat="1" x14ac:dyDescent="0.4">
      <c r="A16" s="4"/>
      <c r="B16" s="4"/>
      <c r="C16" s="4"/>
      <c r="D16" s="4"/>
      <c r="E16" s="4"/>
      <c r="F16" s="4"/>
      <c r="G16" s="13"/>
      <c r="H16" s="4"/>
      <c r="I16" s="13"/>
      <c r="J16" s="13"/>
    </row>
    <row r="17" spans="1:10" s="30" customFormat="1" x14ac:dyDescent="0.4">
      <c r="A17" s="4" t="s">
        <v>41</v>
      </c>
      <c r="B17" s="4"/>
      <c r="C17" s="4"/>
      <c r="D17" s="4"/>
      <c r="E17" s="4"/>
      <c r="F17" s="4"/>
      <c r="G17" s="13"/>
      <c r="H17" s="4" t="s">
        <v>41</v>
      </c>
      <c r="I17" s="13"/>
      <c r="J17" s="13"/>
    </row>
    <row r="18" spans="1:10" s="30" customFormat="1" x14ac:dyDescent="0.4">
      <c r="A18" s="4" t="s">
        <v>131</v>
      </c>
      <c r="B18" s="4"/>
      <c r="C18" s="4"/>
      <c r="D18" s="4"/>
      <c r="E18" s="4"/>
      <c r="F18" s="4"/>
      <c r="G18" s="22">
        <v>48.55</v>
      </c>
      <c r="H18" s="4" t="s">
        <v>133</v>
      </c>
      <c r="I18" s="22"/>
      <c r="J18" s="22">
        <v>129.5</v>
      </c>
    </row>
    <row r="19" spans="1:10" s="30" customFormat="1" x14ac:dyDescent="0.4">
      <c r="A19" s="4" t="s">
        <v>42</v>
      </c>
      <c r="B19" s="4"/>
      <c r="C19" s="4"/>
      <c r="D19" s="4"/>
      <c r="E19" s="4"/>
      <c r="F19" s="4"/>
      <c r="G19" s="13">
        <f>F2-C2</f>
        <v>165000</v>
      </c>
      <c r="H19" s="4" t="s">
        <v>26</v>
      </c>
      <c r="I19" s="13"/>
      <c r="J19" s="13">
        <f>C3-F3</f>
        <v>444500</v>
      </c>
    </row>
    <row r="20" spans="1:10" s="30" customFormat="1" x14ac:dyDescent="0.4">
      <c r="A20" s="4" t="s">
        <v>43</v>
      </c>
      <c r="B20" s="4"/>
      <c r="C20" s="4"/>
      <c r="D20" s="4"/>
      <c r="E20" s="4"/>
      <c r="F20" s="4"/>
      <c r="G20" s="13">
        <f>ROUND(G19*(H2-G18),0)</f>
        <v>10517612</v>
      </c>
      <c r="H20" s="4" t="s">
        <v>43</v>
      </c>
      <c r="I20" s="13"/>
      <c r="J20" s="13">
        <f>ROUND(J19*(J18-E3),0)</f>
        <v>-168866</v>
      </c>
    </row>
    <row r="21" spans="1:10" s="30" customFormat="1" x14ac:dyDescent="0.4">
      <c r="A21" s="4" t="s">
        <v>140</v>
      </c>
      <c r="B21" s="4"/>
      <c r="C21" s="4"/>
      <c r="D21" s="4"/>
      <c r="E21" s="4"/>
      <c r="F21" s="4"/>
      <c r="G21" s="13"/>
      <c r="H21" s="4" t="s">
        <v>142</v>
      </c>
      <c r="I21" s="13"/>
      <c r="J21" s="13"/>
    </row>
    <row r="22" spans="1:10" s="30" customFormat="1" x14ac:dyDescent="0.4">
      <c r="A22" s="4" t="s">
        <v>38</v>
      </c>
      <c r="B22" s="4"/>
      <c r="C22" s="4"/>
      <c r="D22" s="4"/>
      <c r="E22" s="4"/>
      <c r="F22" s="4"/>
      <c r="G22" s="13"/>
      <c r="H22" s="4" t="s">
        <v>39</v>
      </c>
      <c r="I22" s="13"/>
      <c r="J22" s="13"/>
    </row>
    <row r="23" spans="1:10" s="30" customFormat="1" x14ac:dyDescent="0.4">
      <c r="A23" s="4" t="s">
        <v>132</v>
      </c>
      <c r="B23" s="4"/>
      <c r="C23" s="4"/>
      <c r="D23" s="4"/>
      <c r="E23" s="4"/>
      <c r="F23" s="4"/>
      <c r="G23" s="13">
        <f>ROUND(-G19*(G18+H2)*0.1425%,0)</f>
        <v>-37818</v>
      </c>
      <c r="H23" s="4" t="s">
        <v>134</v>
      </c>
      <c r="I23" s="13"/>
      <c r="J23" s="13">
        <f>ROUND(-J19*(E3+J18)*0.1425%,0)</f>
        <v>-164294</v>
      </c>
    </row>
    <row r="24" spans="1:10" s="30" customFormat="1" x14ac:dyDescent="0.4">
      <c r="A24" s="4" t="s">
        <v>141</v>
      </c>
      <c r="B24" s="4"/>
      <c r="C24" s="4"/>
      <c r="D24" s="4"/>
      <c r="E24" s="4"/>
      <c r="F24" s="4"/>
      <c r="G24" s="13">
        <f>ROUND(-G19*H2*0.3%,0)</f>
        <v>-55585</v>
      </c>
      <c r="H24" s="4" t="s">
        <v>143</v>
      </c>
      <c r="I24" s="13"/>
      <c r="J24" s="13">
        <f>ROUND(-J19*J18*0.3%,0)</f>
        <v>-172688</v>
      </c>
    </row>
    <row r="25" spans="1:10" s="30" customFormat="1" x14ac:dyDescent="0.4">
      <c r="A25" s="6" t="s">
        <v>40</v>
      </c>
      <c r="B25" s="6"/>
      <c r="C25" s="6"/>
      <c r="D25" s="6"/>
      <c r="E25" s="6"/>
      <c r="F25" s="6"/>
      <c r="G25" s="21">
        <f>SUM(G20,G23:G24)</f>
        <v>10424209</v>
      </c>
      <c r="H25" s="6" t="s">
        <v>40</v>
      </c>
      <c r="I25" s="21"/>
      <c r="J25" s="21">
        <f>SUM(J20,J23:J24)</f>
        <v>-505848</v>
      </c>
    </row>
    <row r="26" spans="1:10" s="30" customFormat="1" x14ac:dyDescent="0.4">
      <c r="A26" s="18" t="s">
        <v>44</v>
      </c>
      <c r="B26" s="18"/>
      <c r="C26" s="18"/>
      <c r="D26" s="18"/>
      <c r="E26" s="18"/>
      <c r="F26" s="18"/>
      <c r="G26" s="23">
        <f>SUM(G15,G25)</f>
        <v>81742086</v>
      </c>
      <c r="H26" s="18" t="s">
        <v>44</v>
      </c>
      <c r="I26" s="23"/>
      <c r="J26" s="23">
        <f>SUM(J15,J25)</f>
        <v>69304429</v>
      </c>
    </row>
    <row r="28" spans="1:10" x14ac:dyDescent="0.4">
      <c r="A28" s="46" t="s">
        <v>148</v>
      </c>
      <c r="B28" s="47"/>
      <c r="C28" s="47"/>
      <c r="D28" s="47"/>
      <c r="E28" s="47"/>
      <c r="F28" s="47"/>
      <c r="G28" s="47"/>
      <c r="H28" s="47"/>
      <c r="I28" s="47"/>
      <c r="J28" s="48"/>
    </row>
    <row r="29" spans="1:10" ht="61" customHeight="1" x14ac:dyDescent="0.4">
      <c r="A29" s="45" t="s">
        <v>149</v>
      </c>
      <c r="B29" s="45"/>
      <c r="C29" s="45"/>
      <c r="D29" s="45"/>
      <c r="E29" s="45"/>
      <c r="F29" s="45"/>
      <c r="G29" s="45"/>
      <c r="H29" s="45"/>
      <c r="I29" s="45"/>
      <c r="J29" s="45"/>
    </row>
    <row r="30" spans="1:10" ht="37" customHeight="1" x14ac:dyDescent="0.4"/>
  </sheetData>
  <mergeCells count="2">
    <mergeCell ref="A29:J29"/>
    <mergeCell ref="A28:J28"/>
  </mergeCells>
  <phoneticPr fontId="1" type="noConversion"/>
  <pageMargins left="0.70866141732283472" right="0.70866141732283472" top="1.0629921259842521" bottom="0.74803149606299213" header="0.70866141732283472" footer="0.31496062992125984"/>
  <pageSetup paperSize="9" scale="64" orientation="landscape" r:id="rId1"/>
  <headerFooter>
    <oddHeader>&amp;L附表十七：佳必琪第一段期間所獲取之財物及財產上利益計算表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workbookViewId="0">
      <selection activeCell="A29" sqref="A29:I29"/>
    </sheetView>
  </sheetViews>
  <sheetFormatPr defaultColWidth="8.81640625" defaultRowHeight="17" x14ac:dyDescent="0.4"/>
  <cols>
    <col min="1" max="1" width="10.81640625" style="3" customWidth="1"/>
    <col min="2" max="2" width="15.1796875" style="3" customWidth="1"/>
    <col min="3" max="3" width="15.1796875" style="3" bestFit="1" customWidth="1"/>
    <col min="4" max="5" width="15.453125" style="3" customWidth="1"/>
    <col min="6" max="6" width="15.1796875" style="2" bestFit="1" customWidth="1"/>
    <col min="7" max="7" width="14.1796875" style="1" customWidth="1"/>
    <col min="8" max="16384" width="8.81640625" style="3"/>
  </cols>
  <sheetData>
    <row r="1" spans="1:7" s="2" customFormat="1" ht="34" x14ac:dyDescent="0.4">
      <c r="A1" s="9" t="s">
        <v>17</v>
      </c>
      <c r="B1" s="10" t="s">
        <v>22</v>
      </c>
      <c r="C1" s="10" t="s">
        <v>0</v>
      </c>
      <c r="D1" s="10" t="s">
        <v>1</v>
      </c>
      <c r="E1" s="10" t="s">
        <v>23</v>
      </c>
      <c r="F1" s="10" t="s">
        <v>2</v>
      </c>
      <c r="G1" s="10" t="s">
        <v>3</v>
      </c>
    </row>
    <row r="2" spans="1:7" s="2" customFormat="1" x14ac:dyDescent="0.4">
      <c r="A2" s="9" t="s">
        <v>18</v>
      </c>
      <c r="B2" s="9">
        <v>7265.6998716600001</v>
      </c>
      <c r="C2" s="9">
        <v>658101.1</v>
      </c>
      <c r="D2" s="19">
        <v>90.576422316442745</v>
      </c>
      <c r="E2" s="9">
        <v>7265.6998716600001</v>
      </c>
      <c r="F2" s="9">
        <v>726506.8</v>
      </c>
      <c r="G2" s="19">
        <v>99.991303361394486</v>
      </c>
    </row>
    <row r="3" spans="1:7" s="2" customFormat="1" x14ac:dyDescent="0.4">
      <c r="A3" s="9" t="s">
        <v>19</v>
      </c>
      <c r="B3" s="9">
        <v>16487.9997902</v>
      </c>
      <c r="C3" s="9">
        <v>1978907.1</v>
      </c>
      <c r="D3" s="19">
        <v>120.02105320114126</v>
      </c>
      <c r="E3" s="9">
        <v>15758.4997917</v>
      </c>
      <c r="F3" s="9">
        <v>1958688</v>
      </c>
      <c r="G3" s="19">
        <v>124.2940651642259</v>
      </c>
    </row>
    <row r="4" spans="1:7" x14ac:dyDescent="0.4">
      <c r="B4" s="4"/>
      <c r="C4" s="8"/>
      <c r="D4" s="5"/>
      <c r="E4" s="4"/>
      <c r="F4" s="20"/>
      <c r="G4" s="12"/>
    </row>
    <row r="5" spans="1:7" x14ac:dyDescent="0.4">
      <c r="B5" s="4"/>
      <c r="C5" s="8"/>
      <c r="D5" s="5"/>
      <c r="E5" s="4"/>
      <c r="F5" s="20"/>
      <c r="G5" s="12"/>
    </row>
    <row r="6" spans="1:7" s="4" customFormat="1" x14ac:dyDescent="0.4">
      <c r="C6" s="5"/>
      <c r="F6" s="14" t="s">
        <v>18</v>
      </c>
      <c r="G6" s="15" t="s">
        <v>19</v>
      </c>
    </row>
    <row r="7" spans="1:7" s="4" customFormat="1" x14ac:dyDescent="0.4">
      <c r="A7" s="5" t="s">
        <v>4</v>
      </c>
      <c r="F7" s="20"/>
      <c r="G7" s="13"/>
    </row>
    <row r="8" spans="1:7" s="4" customFormat="1" x14ac:dyDescent="0.4">
      <c r="A8" s="4" t="s">
        <v>5</v>
      </c>
      <c r="F8" s="13">
        <v>68405.700000000041</v>
      </c>
      <c r="G8" s="13">
        <v>67336.258130200935</v>
      </c>
    </row>
    <row r="9" spans="1:7" s="4" customFormat="1" x14ac:dyDescent="0.4">
      <c r="A9" s="4" t="s">
        <v>24</v>
      </c>
      <c r="F9" s="13"/>
      <c r="G9" s="13"/>
    </row>
    <row r="10" spans="1:7" s="4" customFormat="1" x14ac:dyDescent="0.4">
      <c r="A10" s="4" t="s">
        <v>6</v>
      </c>
      <c r="F10" s="13">
        <v>0</v>
      </c>
      <c r="G10" s="13">
        <v>225</v>
      </c>
    </row>
    <row r="11" spans="1:7" s="4" customFormat="1" x14ac:dyDescent="0.4">
      <c r="A11" s="4" t="s">
        <v>7</v>
      </c>
      <c r="F11" s="13"/>
      <c r="G11" s="13"/>
    </row>
    <row r="12" spans="1:7" s="4" customFormat="1" x14ac:dyDescent="0.4">
      <c r="A12" s="4" t="s">
        <v>25</v>
      </c>
      <c r="F12" s="13">
        <v>-1973.0662575000003</v>
      </c>
      <c r="G12" s="13">
        <v>-5486.3066321644637</v>
      </c>
    </row>
    <row r="13" spans="1:7" s="4" customFormat="1" x14ac:dyDescent="0.4">
      <c r="A13" s="4" t="s">
        <v>8</v>
      </c>
      <c r="F13" s="13">
        <v>-2179.5204000000003</v>
      </c>
      <c r="G13" s="13">
        <v>-5876.0640000000003</v>
      </c>
    </row>
    <row r="14" spans="1:7" s="4" customFormat="1" x14ac:dyDescent="0.4">
      <c r="A14" s="6" t="s">
        <v>20</v>
      </c>
      <c r="B14" s="6"/>
      <c r="C14" s="6"/>
      <c r="D14" s="6"/>
      <c r="E14" s="6"/>
      <c r="F14" s="21">
        <v>64253.113342500037</v>
      </c>
      <c r="G14" s="21">
        <v>56198.887498036471</v>
      </c>
    </row>
    <row r="15" spans="1:7" s="4" customFormat="1" x14ac:dyDescent="0.4">
      <c r="F15" s="13"/>
      <c r="G15" s="13"/>
    </row>
    <row r="16" spans="1:7" s="4" customFormat="1" x14ac:dyDescent="0.4">
      <c r="A16" s="4" t="s">
        <v>10</v>
      </c>
      <c r="F16" s="13"/>
      <c r="G16" s="13"/>
    </row>
    <row r="17" spans="1:7" s="4" customFormat="1" x14ac:dyDescent="0.4">
      <c r="A17" s="4" t="s">
        <v>11</v>
      </c>
      <c r="F17" s="22" t="s">
        <v>34</v>
      </c>
      <c r="G17" s="24">
        <v>166</v>
      </c>
    </row>
    <row r="18" spans="1:7" s="4" customFormat="1" x14ac:dyDescent="0.4">
      <c r="A18" s="4" t="s">
        <v>26</v>
      </c>
      <c r="F18" s="13" t="s">
        <v>35</v>
      </c>
      <c r="G18" s="13">
        <v>729.49999849999949</v>
      </c>
    </row>
    <row r="19" spans="1:7" s="4" customFormat="1" x14ac:dyDescent="0.4">
      <c r="A19" s="4" t="s">
        <v>12</v>
      </c>
      <c r="F19" s="13" t="s">
        <v>35</v>
      </c>
      <c r="G19" s="13">
        <v>33541.641620799011</v>
      </c>
    </row>
    <row r="20" spans="1:7" s="4" customFormat="1" x14ac:dyDescent="0.4">
      <c r="A20" s="4" t="s">
        <v>27</v>
      </c>
      <c r="F20" s="13"/>
      <c r="G20" s="13"/>
    </row>
    <row r="21" spans="1:7" s="4" customFormat="1" x14ac:dyDescent="0.4">
      <c r="A21" s="4" t="s">
        <v>7</v>
      </c>
      <c r="F21" s="13"/>
      <c r="G21" s="13"/>
    </row>
    <row r="22" spans="1:7" s="4" customFormat="1" x14ac:dyDescent="0.4">
      <c r="A22" s="4" t="s">
        <v>28</v>
      </c>
      <c r="F22" s="13" t="s">
        <v>35</v>
      </c>
      <c r="G22" s="13">
        <v>-297.32960998071121</v>
      </c>
    </row>
    <row r="23" spans="1:7" s="4" customFormat="1" x14ac:dyDescent="0.4">
      <c r="A23" s="4" t="s">
        <v>29</v>
      </c>
      <c r="F23" s="13" t="s">
        <v>35</v>
      </c>
      <c r="G23" s="13">
        <v>-363.29099925299971</v>
      </c>
    </row>
    <row r="24" spans="1:7" s="4" customFormat="1" x14ac:dyDescent="0.4">
      <c r="A24" s="6" t="s">
        <v>20</v>
      </c>
      <c r="B24" s="6"/>
      <c r="C24" s="6"/>
      <c r="D24" s="6"/>
      <c r="E24" s="6"/>
      <c r="F24" s="21" t="s">
        <v>35</v>
      </c>
      <c r="G24" s="21">
        <v>32881.021011565303</v>
      </c>
    </row>
    <row r="25" spans="1:7" s="4" customFormat="1" x14ac:dyDescent="0.4">
      <c r="A25" s="18" t="s">
        <v>21</v>
      </c>
      <c r="B25" s="18"/>
      <c r="C25" s="18"/>
      <c r="D25" s="18"/>
      <c r="E25" s="18"/>
      <c r="F25" s="23">
        <v>64253.113342500037</v>
      </c>
      <c r="G25" s="23">
        <v>89079.908509601781</v>
      </c>
    </row>
    <row r="26" spans="1:7" s="4" customFormat="1" x14ac:dyDescent="0.4">
      <c r="F26" s="13"/>
      <c r="G26" s="13"/>
    </row>
    <row r="27" spans="1:7" s="11" customFormat="1" ht="36" customHeight="1" x14ac:dyDescent="0.4">
      <c r="A27" s="49" t="s">
        <v>30</v>
      </c>
      <c r="B27" s="49"/>
      <c r="C27" s="49"/>
      <c r="D27" s="49"/>
      <c r="E27" s="49"/>
      <c r="F27" s="49"/>
      <c r="G27" s="49"/>
    </row>
    <row r="28" spans="1:7" s="11" customFormat="1" ht="33" customHeight="1" x14ac:dyDescent="0.4">
      <c r="A28" s="17"/>
      <c r="B28" s="17"/>
      <c r="C28" s="17"/>
      <c r="D28" s="17"/>
      <c r="E28" s="17"/>
      <c r="F28" s="16"/>
      <c r="G28" s="16"/>
    </row>
    <row r="29" spans="1:7" s="11" customFormat="1" ht="33" customHeight="1" x14ac:dyDescent="0.4">
      <c r="A29" s="17"/>
      <c r="B29" s="17"/>
      <c r="C29" s="17"/>
      <c r="D29" s="17"/>
      <c r="E29" s="17"/>
      <c r="F29" s="16"/>
      <c r="G29" s="16"/>
    </row>
    <row r="30" spans="1:7" s="11" customFormat="1" ht="33" customHeight="1" x14ac:dyDescent="0.4">
      <c r="A30" s="17"/>
      <c r="B30" s="17"/>
      <c r="C30" s="17"/>
      <c r="D30" s="17"/>
      <c r="E30" s="17"/>
      <c r="F30" s="16"/>
      <c r="G30" s="16"/>
    </row>
    <row r="31" spans="1:7" s="11" customFormat="1" ht="33" customHeight="1" x14ac:dyDescent="0.4">
      <c r="A31" s="17"/>
      <c r="B31" s="17"/>
      <c r="C31" s="17"/>
      <c r="D31" s="17"/>
      <c r="E31" s="17"/>
      <c r="F31" s="16"/>
      <c r="G31" s="16"/>
    </row>
    <row r="32" spans="1:7" s="11" customFormat="1" ht="33" customHeight="1" x14ac:dyDescent="0.4">
      <c r="A32" s="17"/>
      <c r="B32" s="17"/>
      <c r="C32" s="17"/>
      <c r="D32" s="17"/>
      <c r="E32" s="17"/>
      <c r="F32" s="16"/>
      <c r="G32" s="16"/>
    </row>
    <row r="33" spans="1:7" s="11" customFormat="1" ht="33" customHeight="1" x14ac:dyDescent="0.4">
      <c r="A33" s="17"/>
      <c r="B33" s="17"/>
      <c r="C33" s="17"/>
      <c r="D33" s="17"/>
      <c r="E33" s="17"/>
      <c r="F33" s="16"/>
      <c r="G33" s="16"/>
    </row>
    <row r="36" spans="1:7" x14ac:dyDescent="0.4">
      <c r="B36" s="3" t="s">
        <v>31</v>
      </c>
      <c r="C36" s="3" t="s">
        <v>32</v>
      </c>
      <c r="D36" s="3" t="s">
        <v>33</v>
      </c>
    </row>
    <row r="37" spans="1:7" x14ac:dyDescent="0.4">
      <c r="A37" s="3" t="s">
        <v>13</v>
      </c>
      <c r="B37" s="3">
        <v>6417</v>
      </c>
      <c r="C37" s="3">
        <v>6417</v>
      </c>
      <c r="D37" s="3">
        <f>B37-C37</f>
        <v>0</v>
      </c>
    </row>
    <row r="38" spans="1:7" x14ac:dyDescent="0.4">
      <c r="A38" s="3" t="s">
        <v>14</v>
      </c>
      <c r="B38" s="3">
        <v>207</v>
      </c>
      <c r="C38" s="3">
        <v>207</v>
      </c>
    </row>
    <row r="39" spans="1:7" x14ac:dyDescent="0.4">
      <c r="A39" s="3" t="s">
        <v>9</v>
      </c>
      <c r="B39" s="3">
        <f>SUM(B37:B38)</f>
        <v>6624</v>
      </c>
      <c r="C39" s="3">
        <f>SUM(C37:C38)</f>
        <v>6624</v>
      </c>
    </row>
    <row r="41" spans="1:7" x14ac:dyDescent="0.4">
      <c r="A41" s="3" t="s">
        <v>15</v>
      </c>
      <c r="B41" s="7">
        <v>1.09999998</v>
      </c>
    </row>
    <row r="42" spans="1:7" x14ac:dyDescent="0.4">
      <c r="A42" s="3" t="s">
        <v>16</v>
      </c>
      <c r="B42" s="7">
        <v>3</v>
      </c>
    </row>
  </sheetData>
  <mergeCells count="1">
    <mergeCell ref="A27:G27"/>
  </mergeCells>
  <phoneticPr fontId="1" type="noConversion"/>
  <pageMargins left="0.70866141732283472" right="0.70866141732283472" top="1.18" bottom="0.74803149606299213" header="0.7" footer="0.31496062992125984"/>
  <pageSetup paperSize="9" scale="99" orientation="landscape" horizontalDpi="200" verticalDpi="200" r:id="rId1"/>
  <headerFooter>
    <oddHeader>&amp;L附表十七之二：佳必琪第一段期間各被告犯罪所得計算表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SRB321</vt:lpstr>
      <vt:lpstr>本審附表十七</vt:lpstr>
      <vt:lpstr>前審附表17-2</vt:lpstr>
      <vt:lpstr>'前審附表17-2'!Print_Area</vt:lpstr>
      <vt:lpstr>'SRB321'!吉2_SRB321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張亮美</cp:lastModifiedBy>
  <cp:lastPrinted>2021-07-26T02:37:03Z</cp:lastPrinted>
  <dcterms:created xsi:type="dcterms:W3CDTF">2014-08-05T03:07:39Z</dcterms:created>
  <dcterms:modified xsi:type="dcterms:W3CDTF">2021-08-03T09:57:00Z</dcterms:modified>
</cp:coreProperties>
</file>