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3040" windowHeight="8480" firstSheet="1" activeTab="1"/>
  </bookViews>
  <sheets>
    <sheet name="前審附表16-2" sheetId="3" state="hidden" r:id="rId1"/>
    <sheet name="本審附表十七之一" sheetId="4" r:id="rId2"/>
    <sheet name="SRB321" sheetId="5" state="hidden" r:id="rId3"/>
  </sheets>
  <definedNames>
    <definedName name="_xlnm.Print_Area" localSheetId="0">'前審附表16-2'!$A$1:$G$27</definedName>
    <definedName name="吉2_SRB321" localSheetId="2">'SRB321'!$B$1:$G$115</definedName>
  </definedNames>
  <calcPr calcId="162913"/>
</workbook>
</file>

<file path=xl/calcChain.xml><?xml version="1.0" encoding="utf-8"?>
<calcChain xmlns="http://schemas.openxmlformats.org/spreadsheetml/2006/main">
  <c r="E111" i="5" l="1"/>
  <c r="D5" i="4" s="1"/>
  <c r="F111" i="5"/>
  <c r="F5" i="4" s="1"/>
  <c r="G111" i="5"/>
  <c r="G5" i="4" s="1"/>
  <c r="D111" i="5"/>
  <c r="C5" i="4" s="1"/>
  <c r="D4" i="4"/>
  <c r="E77" i="5"/>
  <c r="F77" i="5"/>
  <c r="F4" i="4" s="1"/>
  <c r="G77" i="5"/>
  <c r="G4" i="4" s="1"/>
  <c r="D77" i="5"/>
  <c r="C4" i="4" s="1"/>
  <c r="G43" i="4" l="1"/>
  <c r="G48" i="4" s="1"/>
  <c r="J43" i="4"/>
  <c r="E4" i="4"/>
  <c r="G47" i="4" s="1"/>
  <c r="H5" i="4"/>
  <c r="H4" i="4"/>
  <c r="G38" i="4" s="1"/>
  <c r="E5" i="4"/>
  <c r="E27" i="5"/>
  <c r="E33" i="5" s="1"/>
  <c r="D3" i="4" s="1"/>
  <c r="F27" i="5"/>
  <c r="F33" i="5" s="1"/>
  <c r="F3" i="4" s="1"/>
  <c r="G27" i="5"/>
  <c r="G33" i="5" s="1"/>
  <c r="G3" i="4" s="1"/>
  <c r="D27" i="5"/>
  <c r="D33" i="5" s="1"/>
  <c r="C3" i="4" s="1"/>
  <c r="G44" i="4" l="1"/>
  <c r="G33" i="4"/>
  <c r="G49" i="4"/>
  <c r="J33" i="4"/>
  <c r="J47" i="4"/>
  <c r="J48" i="4"/>
  <c r="G37" i="4"/>
  <c r="J44" i="4"/>
  <c r="J38" i="4"/>
  <c r="J37" i="4"/>
  <c r="E3" i="4"/>
  <c r="H3" i="4"/>
  <c r="G9" i="5"/>
  <c r="F9" i="5"/>
  <c r="E9" i="5"/>
  <c r="D9" i="5"/>
  <c r="G39" i="4" l="1"/>
  <c r="G50" i="4" s="1"/>
  <c r="J39" i="4"/>
  <c r="J49" i="4"/>
  <c r="J10" i="4"/>
  <c r="J14" i="4"/>
  <c r="J15" i="4"/>
  <c r="D2" i="4"/>
  <c r="E119" i="5"/>
  <c r="F2" i="4"/>
  <c r="F119" i="5"/>
  <c r="G2" i="4"/>
  <c r="G119" i="5"/>
  <c r="D119" i="5"/>
  <c r="C2" i="4"/>
  <c r="J20" i="4"/>
  <c r="J50" i="4" l="1"/>
  <c r="J24" i="4"/>
  <c r="J21" i="4"/>
  <c r="J25" i="4"/>
  <c r="H2" i="4"/>
  <c r="G20" i="4"/>
  <c r="E2" i="4"/>
  <c r="J16" i="4"/>
  <c r="G10" i="4" l="1"/>
  <c r="G21" i="4"/>
  <c r="G25" i="4"/>
  <c r="G14" i="4"/>
  <c r="G24" i="4"/>
  <c r="G15" i="4"/>
  <c r="J26" i="4"/>
  <c r="J27" i="4" s="1"/>
  <c r="G16" i="4" l="1"/>
  <c r="G26" i="4"/>
  <c r="G27" i="4" l="1"/>
</calcChain>
</file>

<file path=xl/connections.xml><?xml version="1.0" encoding="utf-8"?>
<connections xmlns="http://schemas.openxmlformats.org/spreadsheetml/2006/main">
  <connection id="1" name="吉2_SRB321" type="6" refreshedVersion="6" background="1" saveData="1">
    <textPr codePage="950" sourceFile="C:\Users\cltsai\Documents\108金上重更一7 (刑新) 吉祥佳必琪炒作案\WP\txt\吉2_SRB321.TXT" delimited="0">
      <textFields count="12">
        <textField type="text"/>
        <textField type="text" position="11"/>
        <textField position="21"/>
        <textField position="33"/>
        <textField position="40"/>
        <textField position="54"/>
        <textField position="63"/>
        <textField position="75"/>
        <textField position="82"/>
        <textField position="96"/>
        <textField position="105"/>
        <textField position="117"/>
      </textFields>
    </textPr>
  </connection>
</connections>
</file>

<file path=xl/sharedStrings.xml><?xml version="1.0" encoding="utf-8"?>
<sst xmlns="http://schemas.openxmlformats.org/spreadsheetml/2006/main" count="363" uniqueCount="145">
  <si>
    <t>買進金額
（仟元）</t>
    <phoneticPr fontId="1" type="noConversion"/>
  </si>
  <si>
    <t>每股買進均價
（元）</t>
    <phoneticPr fontId="1" type="noConversion"/>
  </si>
  <si>
    <t>賣出金額
（仟元）</t>
    <phoneticPr fontId="1" type="noConversion"/>
  </si>
  <si>
    <t>每股賣出均價
（元）</t>
    <phoneticPr fontId="1" type="noConversion"/>
  </si>
  <si>
    <t>已實現獲利(虧損)(仟元):</t>
    <phoneticPr fontId="1" type="noConversion"/>
  </si>
  <si>
    <t>實際獲利(損失)金額 =</t>
    <phoneticPr fontId="1" type="noConversion"/>
  </si>
  <si>
    <t>調整：現金股利（註）</t>
    <phoneticPr fontId="1" type="noConversion"/>
  </si>
  <si>
    <t>調整：交易成本</t>
    <phoneticPr fontId="1" type="noConversion"/>
  </si>
  <si>
    <t>擬制獲利（虧損）（仟元）：</t>
    <phoneticPr fontId="1" type="noConversion"/>
  </si>
  <si>
    <t>擬制性獲利（虧損）金額 =</t>
    <phoneticPr fontId="1" type="noConversion"/>
  </si>
  <si>
    <t>姓名</t>
    <phoneticPr fontId="1" type="noConversion"/>
  </si>
  <si>
    <t>翁秋南</t>
    <phoneticPr fontId="1" type="noConversion"/>
  </si>
  <si>
    <t>鄭光育</t>
    <phoneticPr fontId="1" type="noConversion"/>
  </si>
  <si>
    <t>小計（仟元）：</t>
    <phoneticPr fontId="1" type="noConversion"/>
  </si>
  <si>
    <t>合計（仟元）：</t>
    <phoneticPr fontId="1" type="noConversion"/>
  </si>
  <si>
    <t>買進股數
(仟股)</t>
  </si>
  <si>
    <t>賣出股數
(仟股)</t>
  </si>
  <si>
    <t>(每股賣出均價－每股買進均價）x 買進股數</t>
  </si>
  <si>
    <t>　　　手續費（買進股數 x（每股買進均價+每股賣出均價） x 0.1425%）</t>
  </si>
  <si>
    <t>　　　交易稅（買進股數 x 每股平均賣價 x 0.3%）</t>
  </si>
  <si>
    <t>賣超股數（賣出股數 - 買進股數）</t>
  </si>
  <si>
    <t>（每股賣出均價-期初收盤價格作為買價）x 賣超股數</t>
  </si>
  <si>
    <t>　　　手續費（賣超股數 x（期初收盤價 + 每股賣出均價） x 0.1425%）</t>
  </si>
  <si>
    <t>　　　交易稅（每股賣出均價 x 賣超股數 x 0.3%）</t>
  </si>
  <si>
    <t>註：前開計算已依據除權、除息等情形調整（查核期間97年8月11日現金股利每股1.49767049元）故所發放股利金額分別為972千元、875千元（即97/03/05至97/08/10累計買超股數649千股、584千股 x 每股股利1.49767049元）</t>
  </si>
  <si>
    <t>97/03/04期初收盤價格</t>
    <phoneticPr fontId="1" type="noConversion"/>
  </si>
  <si>
    <t>姓名</t>
    <phoneticPr fontId="1" type="noConversion"/>
  </si>
  <si>
    <t>每股買進均價
（元）</t>
  </si>
  <si>
    <t>翁秋南</t>
    <phoneticPr fontId="1" type="noConversion"/>
  </si>
  <si>
    <t>翁秋南</t>
    <phoneticPr fontId="1" type="noConversion"/>
  </si>
  <si>
    <t>鄭光育</t>
    <phoneticPr fontId="1" type="noConversion"/>
  </si>
  <si>
    <t>鄭光育</t>
    <phoneticPr fontId="1" type="noConversion"/>
  </si>
  <si>
    <t>鄭光育</t>
    <phoneticPr fontId="1" type="noConversion"/>
  </si>
  <si>
    <t>調整：交易成本</t>
  </si>
  <si>
    <t>調整：交易成本</t>
    <phoneticPr fontId="1" type="noConversion"/>
  </si>
  <si>
    <t>調整：交易成本</t>
    <phoneticPr fontId="1" type="noConversion"/>
  </si>
  <si>
    <t>小計（元）：</t>
  </si>
  <si>
    <t>擬制獲利（虧損）（元）：</t>
  </si>
  <si>
    <t>擬制性獲利（虧損）金額 =</t>
  </si>
  <si>
    <t>合計（元）：</t>
  </si>
  <si>
    <t>群組</t>
    <phoneticPr fontId="1" type="noConversion"/>
  </si>
  <si>
    <t>投資人姓名</t>
  </si>
  <si>
    <t>身分證字號</t>
  </si>
  <si>
    <t>買進股數</t>
  </si>
  <si>
    <t>買進金額</t>
  </si>
  <si>
    <t>賣出股數</t>
  </si>
  <si>
    <t>賣出金額</t>
  </si>
  <si>
    <t>翁秋南</t>
    <phoneticPr fontId="1" type="noConversion"/>
  </si>
  <si>
    <t>楊美鈴　　</t>
  </si>
  <si>
    <t>E222070487</t>
  </si>
  <si>
    <t>翁秋南</t>
  </si>
  <si>
    <t>Q102084286</t>
  </si>
  <si>
    <t>姚朝順</t>
  </si>
  <si>
    <t>Q102102529</t>
  </si>
  <si>
    <t>翁國富</t>
  </si>
  <si>
    <t>Q122591871</t>
  </si>
  <si>
    <t>翁姚靜花</t>
  </si>
  <si>
    <t>Q202148527</t>
  </si>
  <si>
    <t>翁莉芳</t>
  </si>
  <si>
    <t>Q221624177</t>
  </si>
  <si>
    <t>翁意茹</t>
  </si>
  <si>
    <t>Q223472233</t>
  </si>
  <si>
    <t>翁秋南總計</t>
    <phoneticPr fontId="1" type="noConversion"/>
  </si>
  <si>
    <t>鄭光育</t>
    <phoneticPr fontId="1" type="noConversion"/>
  </si>
  <si>
    <t>王家修　　</t>
  </si>
  <si>
    <t>A121891780</t>
  </si>
  <si>
    <t>曾林春桂　</t>
  </si>
  <si>
    <t>A203166722</t>
  </si>
  <si>
    <t>曾潔慧</t>
  </si>
  <si>
    <t>A221053102</t>
  </si>
  <si>
    <t>曾秋鳳　　</t>
  </si>
  <si>
    <t>A221053111</t>
  </si>
  <si>
    <t>詹淑惠</t>
  </si>
  <si>
    <t>鄭光育</t>
    <phoneticPr fontId="1" type="noConversion"/>
  </si>
  <si>
    <t>郭慧敏　　</t>
  </si>
  <si>
    <t>A223015173</t>
  </si>
  <si>
    <t>柯月華</t>
  </si>
  <si>
    <t>E201556240</t>
  </si>
  <si>
    <t>鄭光育</t>
  </si>
  <si>
    <t>張鄭幸枝　</t>
  </si>
  <si>
    <t>H201952101</t>
  </si>
  <si>
    <t>張宣宸　　</t>
  </si>
  <si>
    <t>J120737436</t>
  </si>
  <si>
    <t>翁瑞隆　　</t>
  </si>
  <si>
    <t>N120758787</t>
  </si>
  <si>
    <t>翁淑麗　　</t>
  </si>
  <si>
    <t>N220754058</t>
  </si>
  <si>
    <t>鄭光育總計</t>
    <phoneticPr fontId="1" type="noConversion"/>
  </si>
  <si>
    <t>不列入</t>
    <phoneticPr fontId="1" type="noConversion"/>
  </si>
  <si>
    <t>N222623949</t>
  </si>
  <si>
    <t>ID非本案之詹淑惠</t>
    <phoneticPr fontId="1" type="noConversion"/>
  </si>
  <si>
    <t>D220347920</t>
    <phoneticPr fontId="1" type="noConversion"/>
  </si>
  <si>
    <t>楊美鈴</t>
    <phoneticPr fontId="1" type="noConversion"/>
  </si>
  <si>
    <t>Y220405469</t>
    <phoneticPr fontId="1" type="noConversion"/>
  </si>
  <si>
    <t>ID非本案之楊美鈴</t>
    <phoneticPr fontId="1" type="noConversion"/>
  </si>
  <si>
    <t>王志仁</t>
    <phoneticPr fontId="1" type="noConversion"/>
  </si>
  <si>
    <t>A121775110</t>
    <phoneticPr fontId="1" type="noConversion"/>
  </si>
  <si>
    <t>曾秀美</t>
    <phoneticPr fontId="1" type="noConversion"/>
  </si>
  <si>
    <t>A221053095</t>
    <phoneticPr fontId="1" type="noConversion"/>
  </si>
  <si>
    <t>曾一峰</t>
    <phoneticPr fontId="1" type="noConversion"/>
  </si>
  <si>
    <t>曾重凱</t>
    <phoneticPr fontId="1" type="noConversion"/>
  </si>
  <si>
    <t>P120468270</t>
    <phoneticPr fontId="1" type="noConversion"/>
  </si>
  <si>
    <t>P122497831</t>
    <phoneticPr fontId="1" type="noConversion"/>
  </si>
  <si>
    <t>合計</t>
    <phoneticPr fontId="1" type="noConversion"/>
  </si>
  <si>
    <t>　　　手續費（賣超股數 x（期初收盤價格 + 每股賣出均價） x 0.1425%）</t>
  </si>
  <si>
    <t>　　　交易稅（買進股數 x 每股賣出均價 x 0.3%）</t>
  </si>
  <si>
    <t>已實現獲利（虧損）（元）:</t>
  </si>
  <si>
    <t>買進金額
（元）</t>
  </si>
  <si>
    <t>賣出金額
（元）</t>
  </si>
  <si>
    <t>每股賣出均價
（元）</t>
  </si>
  <si>
    <t>買進股數
（股）</t>
  </si>
  <si>
    <t>賣出股數
（股）</t>
  </si>
  <si>
    <t>實際獲利（損失）金額 =</t>
  </si>
  <si>
    <t>減</t>
    <phoneticPr fontId="1" type="noConversion"/>
  </si>
  <si>
    <t>小計</t>
    <phoneticPr fontId="1" type="noConversion"/>
  </si>
  <si>
    <t>97/03/05－97/11/30</t>
    <phoneticPr fontId="1" type="noConversion"/>
  </si>
  <si>
    <t>余世欽</t>
    <phoneticPr fontId="1" type="noConversion"/>
  </si>
  <si>
    <t>方翔立</t>
    <phoneticPr fontId="1" type="noConversion"/>
  </si>
  <si>
    <t>97/06/19－97/08/22</t>
    <phoneticPr fontId="1" type="noConversion"/>
  </si>
  <si>
    <t>97/06/26－97/11/30</t>
    <phoneticPr fontId="1" type="noConversion"/>
  </si>
  <si>
    <t>余世欽小計</t>
    <phoneticPr fontId="1" type="noConversion"/>
  </si>
  <si>
    <t>方翔立小計</t>
    <phoneticPr fontId="1" type="noConversion"/>
  </si>
  <si>
    <t>97/06/25期初收盤價格</t>
    <phoneticPr fontId="1" type="noConversion"/>
  </si>
  <si>
    <t>97/08/22期末收盤價格</t>
    <phoneticPr fontId="1" type="noConversion"/>
  </si>
  <si>
    <t>　　　手續費（賣出股數 x（每股買進均價+每股賣出均價） x 0.1425%）</t>
    <phoneticPr fontId="1" type="noConversion"/>
  </si>
  <si>
    <t>　　　交易稅（賣出股數 x 每股賣出均價 x 0.3%）</t>
    <phoneticPr fontId="1" type="noConversion"/>
  </si>
  <si>
    <t>買超股數（買進股數 - 賣出股數）</t>
    <phoneticPr fontId="1" type="noConversion"/>
  </si>
  <si>
    <t>　　　手續費（買超股數 x（每股買進均價+期末收盤價格） x 0.1425%）</t>
    <phoneticPr fontId="1" type="noConversion"/>
  </si>
  <si>
    <t>　　　交易稅（賣超股數 x 每股賣出均價 x 0.3%）</t>
    <phoneticPr fontId="1" type="noConversion"/>
  </si>
  <si>
    <t>賣出股數 x （每股賣出均價－每股買進均價）</t>
    <phoneticPr fontId="1" type="noConversion"/>
  </si>
  <si>
    <t>買超股數 x （期末收盤價格作為賣價 - 每股買進均價）</t>
    <phoneticPr fontId="1" type="noConversion"/>
  </si>
  <si>
    <t>買進股數 x（每股賣出均價－每股買進均價）</t>
    <phoneticPr fontId="1" type="noConversion"/>
  </si>
  <si>
    <t>賣超股數 x（每股賣出均價-期初收盤價格作為買價）</t>
    <phoneticPr fontId="1" type="noConversion"/>
  </si>
  <si>
    <t>買進股數 x （每股賣出均價－每股買進均價）</t>
    <phoneticPr fontId="1" type="noConversion"/>
  </si>
  <si>
    <t>賣超股數 x （每股賣出均價-期初收盤價格作為買價）</t>
    <phoneticPr fontId="1" type="noConversion"/>
  </si>
  <si>
    <t>犯罪起訖日</t>
    <phoneticPr fontId="1" type="noConversion"/>
  </si>
  <si>
    <t>　　　交易稅（買超股數 x 期末收盤價格 x 0.3%）</t>
    <phoneticPr fontId="1" type="noConversion"/>
  </si>
  <si>
    <t>帳號</t>
    <phoneticPr fontId="1" type="noConversion"/>
  </si>
  <si>
    <t>王家修</t>
    <phoneticPr fontId="1" type="noConversion"/>
  </si>
  <si>
    <t>該帳號非鄭光育借用</t>
    <phoneticPr fontId="1" type="noConversion"/>
  </si>
  <si>
    <t>余世欽*</t>
    <phoneticPr fontId="1" type="noConversion"/>
  </si>
  <si>
    <t>方翔立*</t>
    <phoneticPr fontId="1" type="noConversion"/>
  </si>
  <si>
    <t>*註：余世欽、方翔立因參與操縱股價之始點不同，故其等因犯罪所獲取之財物及財產上利益，應分別按各自參與之日起，以鄭光育、翁秋南合併計算之犯罪規模為基準。</t>
    <phoneticPr fontId="1" type="noConversion"/>
  </si>
  <si>
    <t>小結：鄭光育、翁秋南在佳必琪第二段期間所獲取之財物及財產上利益，合併計為 -27,665,772元。</t>
    <phoneticPr fontId="1" type="noConversion"/>
  </si>
  <si>
    <t>資料出處：證交所110.1.22臺證密字第1100001312號函佳必琪 （代號:6197））檔名: SRB321_202101211105540060_rpt.doc，該表所列帳戶非本案被告所使用部分已減除（計有：詹淑惠身分證字號0000000000、0000000000、楊美鈴身分證字號0000000000、曾秋鳳身分證字號0000000000）。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</si>
</sst>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#,##0_ "/>
    <numFmt numFmtId="177" formatCode="#,##0_);[Red]\(#,##0\)"/>
    <numFmt numFmtId="178" formatCode="#,##0.0_ "/>
    <numFmt numFmtId="179" formatCode="#,##0.0000_ "/>
    <numFmt numFmtId="180" formatCode="#,##0.00_);[Red]\(#,##0.00\)"/>
    <numFmt numFmtId="181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Border="1">
      <alignment vertical="center"/>
    </xf>
    <xf numFmtId="17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>
      <alignment vertical="center"/>
    </xf>
    <xf numFmtId="176" fontId="0" fillId="0" borderId="0" xfId="0" applyNumberFormat="1" applyBorder="1" applyAlignment="1">
      <alignment vertical="center" wrapText="1"/>
    </xf>
    <xf numFmtId="176" fontId="0" fillId="2" borderId="2" xfId="0" applyNumberFormat="1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9" fontId="0" fillId="0" borderId="1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79" fontId="2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Font="1" applyBorder="1" applyAlignment="1">
      <alignment horizontal="center" vertical="center"/>
    </xf>
    <xf numFmtId="179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>
      <alignment vertical="center"/>
    </xf>
    <xf numFmtId="181" fontId="0" fillId="0" borderId="0" xfId="1" applyNumberFormat="1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0" xfId="0" applyNumberFormat="1" applyFill="1" applyBorder="1">
      <alignment vertical="center"/>
    </xf>
    <xf numFmtId="177" fontId="0" fillId="0" borderId="0" xfId="0" applyNumberFormat="1" applyFill="1" applyBorder="1" applyAlignment="1">
      <alignment horizontal="center" vertical="center"/>
    </xf>
    <xf numFmtId="176" fontId="0" fillId="0" borderId="0" xfId="0" applyNumberFormat="1" applyBorder="1" applyAlignment="1">
      <alignment horizontal="left" vertical="center" wrapText="1"/>
    </xf>
    <xf numFmtId="176" fontId="0" fillId="0" borderId="0" xfId="0" applyNumberFormat="1" applyAlignment="1">
      <alignment horizontal="left" vertical="top" wrapText="1"/>
    </xf>
    <xf numFmtId="176" fontId="0" fillId="0" borderId="3" xfId="0" applyNumberFormat="1" applyBorder="1" applyAlignment="1">
      <alignment horizontal="left" vertical="center" wrapText="1"/>
    </xf>
    <xf numFmtId="176" fontId="7" fillId="3" borderId="4" xfId="0" applyNumberFormat="1" applyFont="1" applyFill="1" applyBorder="1" applyAlignment="1">
      <alignment horizontal="left" vertical="center"/>
    </xf>
    <xf numFmtId="176" fontId="7" fillId="3" borderId="5" xfId="0" applyNumberFormat="1" applyFont="1" applyFill="1" applyBorder="1" applyAlignment="1">
      <alignment horizontal="left" vertical="center"/>
    </xf>
    <xf numFmtId="176" fontId="7" fillId="3" borderId="6" xfId="0" applyNumberFormat="1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吉2_SRB3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opLeftCell="A8" workbookViewId="0">
      <selection activeCell="B9" sqref="B9"/>
    </sheetView>
  </sheetViews>
  <sheetFormatPr defaultColWidth="8.81640625" defaultRowHeight="17" x14ac:dyDescent="0.4"/>
  <cols>
    <col min="1" max="2" width="15.1796875" style="1" customWidth="1"/>
    <col min="3" max="3" width="15.1796875" style="1" bestFit="1" customWidth="1"/>
    <col min="4" max="5" width="15.453125" style="1" customWidth="1"/>
    <col min="6" max="6" width="15.1796875" style="5" bestFit="1" customWidth="1"/>
    <col min="7" max="7" width="14.54296875" style="4" customWidth="1"/>
    <col min="8" max="16384" width="8.81640625" style="1"/>
  </cols>
  <sheetData>
    <row r="1" spans="1:7" s="5" customFormat="1" ht="34" x14ac:dyDescent="0.4">
      <c r="A1" s="9" t="s">
        <v>10</v>
      </c>
      <c r="B1" s="10" t="s">
        <v>15</v>
      </c>
      <c r="C1" s="10" t="s">
        <v>0</v>
      </c>
      <c r="D1" s="10" t="s">
        <v>1</v>
      </c>
      <c r="E1" s="10" t="s">
        <v>16</v>
      </c>
      <c r="F1" s="10" t="s">
        <v>2</v>
      </c>
      <c r="G1" s="10" t="s">
        <v>3</v>
      </c>
    </row>
    <row r="2" spans="1:7" x14ac:dyDescent="0.4">
      <c r="A2" s="9" t="s">
        <v>11</v>
      </c>
      <c r="B2" s="9">
        <v>3100.3552550489999</v>
      </c>
      <c r="C2" s="9">
        <v>228431.3</v>
      </c>
      <c r="D2" s="11">
        <v>73.679072624982041</v>
      </c>
      <c r="E2" s="9">
        <v>3101.3512810100001</v>
      </c>
      <c r="F2" s="9">
        <v>225475.66800000001</v>
      </c>
      <c r="G2" s="11">
        <v>72.702395688169375</v>
      </c>
    </row>
    <row r="3" spans="1:7" x14ac:dyDescent="0.4">
      <c r="A3" s="9" t="s">
        <v>12</v>
      </c>
      <c r="B3" s="9">
        <v>11241.100857273999</v>
      </c>
      <c r="C3" s="9">
        <v>777626.45</v>
      </c>
      <c r="D3" s="11">
        <v>69.177072590431038</v>
      </c>
      <c r="E3" s="9">
        <v>11869.24076045</v>
      </c>
      <c r="F3" s="9">
        <v>813471.82799999998</v>
      </c>
      <c r="G3" s="11">
        <v>68.536130020262448</v>
      </c>
    </row>
    <row r="4" spans="1:7" x14ac:dyDescent="0.4">
      <c r="C4" s="6"/>
      <c r="D4" s="2"/>
      <c r="G4" s="12"/>
    </row>
    <row r="5" spans="1:7" x14ac:dyDescent="0.4">
      <c r="C5" s="6"/>
      <c r="D5" s="2"/>
      <c r="G5" s="12"/>
    </row>
    <row r="6" spans="1:7" x14ac:dyDescent="0.4">
      <c r="C6" s="2"/>
      <c r="F6" s="16" t="s">
        <v>11</v>
      </c>
      <c r="G6" s="17" t="s">
        <v>12</v>
      </c>
    </row>
    <row r="7" spans="1:7" x14ac:dyDescent="0.4">
      <c r="A7" s="2" t="s">
        <v>4</v>
      </c>
    </row>
    <row r="8" spans="1:7" x14ac:dyDescent="0.4">
      <c r="A8" s="1" t="s">
        <v>5</v>
      </c>
      <c r="F8" s="4">
        <v>-3028.0454735323092</v>
      </c>
      <c r="G8" s="4">
        <v>-7204.9000749855431</v>
      </c>
    </row>
    <row r="9" spans="1:7" x14ac:dyDescent="0.4">
      <c r="A9" s="1" t="s">
        <v>17</v>
      </c>
      <c r="F9" s="4"/>
    </row>
    <row r="10" spans="1:7" x14ac:dyDescent="0.4">
      <c r="A10" s="1" t="s">
        <v>6</v>
      </c>
      <c r="F10" s="4">
        <v>971.94558010000003</v>
      </c>
      <c r="G10" s="4">
        <v>874.60126160000004</v>
      </c>
    </row>
    <row r="11" spans="1:7" x14ac:dyDescent="0.4">
      <c r="A11" s="1" t="s">
        <v>7</v>
      </c>
      <c r="F11" s="4"/>
    </row>
    <row r="12" spans="1:7" x14ac:dyDescent="0.4">
      <c r="A12" s="1" t="s">
        <v>18</v>
      </c>
      <c r="F12" s="4">
        <v>-646.71424020021641</v>
      </c>
      <c r="G12" s="4">
        <v>-2205.9683998931459</v>
      </c>
    </row>
    <row r="13" spans="1:7" x14ac:dyDescent="0.4">
      <c r="A13" s="1" t="s">
        <v>19</v>
      </c>
      <c r="F13" s="4">
        <v>-676.20976357940299</v>
      </c>
      <c r="G13" s="4">
        <v>-2311.2646497750434</v>
      </c>
    </row>
    <row r="14" spans="1:7" x14ac:dyDescent="0.4">
      <c r="A14" s="3" t="s">
        <v>13</v>
      </c>
      <c r="B14" s="3"/>
      <c r="C14" s="3"/>
      <c r="D14" s="3"/>
      <c r="E14" s="3"/>
      <c r="F14" s="13">
        <v>-3379.0238972119287</v>
      </c>
      <c r="G14" s="13">
        <v>-10847.531863053733</v>
      </c>
    </row>
    <row r="15" spans="1:7" x14ac:dyDescent="0.4">
      <c r="F15" s="4"/>
    </row>
    <row r="16" spans="1:7" x14ac:dyDescent="0.4">
      <c r="A16" s="1" t="s">
        <v>8</v>
      </c>
      <c r="F16" s="4"/>
    </row>
    <row r="17" spans="1:7" x14ac:dyDescent="0.4">
      <c r="A17" s="1" t="s">
        <v>25</v>
      </c>
      <c r="F17" s="14">
        <v>71.599999999999994</v>
      </c>
      <c r="G17" s="14">
        <v>71.599999999999994</v>
      </c>
    </row>
    <row r="18" spans="1:7" x14ac:dyDescent="0.4">
      <c r="A18" s="1" t="s">
        <v>20</v>
      </c>
      <c r="F18" s="4">
        <v>0.99602596100021401</v>
      </c>
      <c r="G18" s="4">
        <v>628.1399031760011</v>
      </c>
    </row>
    <row r="19" spans="1:7" x14ac:dyDescent="0.4">
      <c r="A19" s="1" t="s">
        <v>9</v>
      </c>
      <c r="F19" s="4">
        <v>1.0980147247113996</v>
      </c>
      <c r="G19" s="4">
        <v>-1924.5389924161989</v>
      </c>
    </row>
    <row r="20" spans="1:7" x14ac:dyDescent="0.4">
      <c r="A20" s="1" t="s">
        <v>21</v>
      </c>
      <c r="F20" s="4"/>
    </row>
    <row r="21" spans="1:7" x14ac:dyDescent="0.4">
      <c r="A21" s="1" t="s">
        <v>7</v>
      </c>
      <c r="F21" s="4"/>
    </row>
    <row r="22" spans="1:7" x14ac:dyDescent="0.4">
      <c r="A22" s="1" t="s">
        <v>22</v>
      </c>
      <c r="F22" s="4">
        <v>-0.20481372858441743</v>
      </c>
      <c r="G22" s="4">
        <v>-125.43576057790169</v>
      </c>
    </row>
    <row r="23" spans="1:7" x14ac:dyDescent="0.4">
      <c r="A23" s="1" t="s">
        <v>23</v>
      </c>
      <c r="F23" s="4">
        <v>-0.21724042059698015</v>
      </c>
      <c r="G23" s="4">
        <v>-129.15083422495644</v>
      </c>
    </row>
    <row r="24" spans="1:7" x14ac:dyDescent="0.4">
      <c r="A24" s="3" t="s">
        <v>13</v>
      </c>
      <c r="B24" s="3"/>
      <c r="C24" s="3"/>
      <c r="D24" s="3"/>
      <c r="E24" s="3"/>
      <c r="F24" s="13">
        <v>0.67596057553000211</v>
      </c>
      <c r="G24" s="13">
        <v>-2179.1255872190568</v>
      </c>
    </row>
    <row r="25" spans="1:7" x14ac:dyDescent="0.4">
      <c r="A25" s="8" t="s">
        <v>14</v>
      </c>
      <c r="B25" s="8"/>
      <c r="C25" s="8"/>
      <c r="D25" s="8"/>
      <c r="E25" s="8"/>
      <c r="F25" s="15">
        <v>-3378.3479366363986</v>
      </c>
      <c r="G25" s="15">
        <v>-13026.657450272789</v>
      </c>
    </row>
    <row r="26" spans="1:7" x14ac:dyDescent="0.4">
      <c r="F26" s="4"/>
    </row>
    <row r="27" spans="1:7" s="7" customFormat="1" ht="48.65" customHeight="1" x14ac:dyDescent="0.4">
      <c r="A27" s="35" t="s">
        <v>24</v>
      </c>
      <c r="B27" s="35"/>
      <c r="C27" s="35"/>
      <c r="D27" s="35"/>
      <c r="E27" s="35"/>
      <c r="F27" s="35"/>
      <c r="G27" s="35"/>
    </row>
  </sheetData>
  <mergeCells count="1">
    <mergeCell ref="A27:G27"/>
  </mergeCells>
  <phoneticPr fontId="1" type="noConversion"/>
  <pageMargins left="0.70866141732283472" right="0.70866141732283472" top="1.19" bottom="0.74803149606299213" header="0.83" footer="0.31496062992125984"/>
  <pageSetup paperSize="9" scale="97" orientation="landscape" horizontalDpi="200" verticalDpi="200" r:id="rId1"/>
  <headerFooter>
    <oddHeader>&amp;L附表十六之二：佳必琪第二段期間各被告犯罪所得計算表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="85" zoomScaleNormal="85" workbookViewId="0">
      <selection activeCell="A52" sqref="A52:J52"/>
    </sheetView>
  </sheetViews>
  <sheetFormatPr defaultRowHeight="17" x14ac:dyDescent="0.4"/>
  <cols>
    <col min="1" max="1" width="10.453125" customWidth="1"/>
    <col min="2" max="2" width="19.08984375" customWidth="1"/>
    <col min="3" max="3" width="13.1796875" customWidth="1"/>
    <col min="4" max="4" width="15.36328125" customWidth="1"/>
    <col min="5" max="5" width="15.1796875" customWidth="1"/>
    <col min="6" max="6" width="15.36328125" bestFit="1" customWidth="1"/>
    <col min="7" max="8" width="15.1796875" customWidth="1"/>
    <col min="9" max="9" width="55.453125" customWidth="1"/>
    <col min="10" max="10" width="14.453125" customWidth="1"/>
  </cols>
  <sheetData>
    <row r="1" spans="1:10" s="20" customFormat="1" ht="32.5" customHeight="1" x14ac:dyDescent="0.4">
      <c r="A1" s="18" t="s">
        <v>26</v>
      </c>
      <c r="B1" s="32" t="s">
        <v>135</v>
      </c>
      <c r="C1" s="18" t="s">
        <v>110</v>
      </c>
      <c r="D1" s="18" t="s">
        <v>107</v>
      </c>
      <c r="E1" s="18" t="s">
        <v>27</v>
      </c>
      <c r="F1" s="18" t="s">
        <v>111</v>
      </c>
      <c r="G1" s="18" t="s">
        <v>108</v>
      </c>
      <c r="H1" s="18" t="s">
        <v>109</v>
      </c>
      <c r="I1" s="19"/>
    </row>
    <row r="2" spans="1:10" x14ac:dyDescent="0.4">
      <c r="A2" s="21" t="s">
        <v>29</v>
      </c>
      <c r="B2" s="21" t="s">
        <v>115</v>
      </c>
      <c r="C2" s="9">
        <f>'SRB321'!D9</f>
        <v>2898000</v>
      </c>
      <c r="D2" s="9">
        <f>'SRB321'!E9</f>
        <v>228431300</v>
      </c>
      <c r="E2" s="11">
        <f>ROUND(D2/C2,4)</f>
        <v>78.823800000000006</v>
      </c>
      <c r="F2" s="9">
        <f>'SRB321'!F9</f>
        <v>2982235</v>
      </c>
      <c r="G2" s="9">
        <f>'SRB321'!G9</f>
        <v>225405468</v>
      </c>
      <c r="H2" s="11">
        <f>ROUND(G2/F2,4)</f>
        <v>75.582700000000003</v>
      </c>
      <c r="I2" s="12"/>
    </row>
    <row r="3" spans="1:10" x14ac:dyDescent="0.4">
      <c r="A3" s="9" t="s">
        <v>31</v>
      </c>
      <c r="B3" s="21" t="s">
        <v>115</v>
      </c>
      <c r="C3" s="9">
        <f>'SRB321'!D33</f>
        <v>9735000</v>
      </c>
      <c r="D3" s="9">
        <f>'SRB321'!E33</f>
        <v>730754650</v>
      </c>
      <c r="E3" s="11">
        <f>ROUND(D3/C3,4)</f>
        <v>75.064700000000002</v>
      </c>
      <c r="F3" s="9">
        <f>'SRB321'!F33</f>
        <v>10546942</v>
      </c>
      <c r="G3" s="9">
        <f>'SRB321'!G33</f>
        <v>776171478</v>
      </c>
      <c r="H3" s="11">
        <f>ROUND(G3/F3,4)</f>
        <v>73.592100000000002</v>
      </c>
      <c r="I3" s="12"/>
    </row>
    <row r="4" spans="1:10" x14ac:dyDescent="0.4">
      <c r="A4" s="21" t="s">
        <v>140</v>
      </c>
      <c r="B4" s="21" t="s">
        <v>118</v>
      </c>
      <c r="C4" s="9">
        <f>'SRB321'!D77</f>
        <v>7376000</v>
      </c>
      <c r="D4" s="9">
        <f>'SRB321'!E77</f>
        <v>585214100</v>
      </c>
      <c r="E4" s="11">
        <f>ROUND(D4/C4,4)</f>
        <v>79.340299999999999</v>
      </c>
      <c r="F4" s="9">
        <f>'SRB321'!F77</f>
        <v>6728000</v>
      </c>
      <c r="G4" s="9">
        <f>'SRB321'!G77</f>
        <v>533860600</v>
      </c>
      <c r="H4" s="11">
        <f>ROUND(G4/F4,4)</f>
        <v>79.349100000000007</v>
      </c>
      <c r="I4" s="12"/>
    </row>
    <row r="5" spans="1:10" x14ac:dyDescent="0.4">
      <c r="A5" s="9" t="s">
        <v>141</v>
      </c>
      <c r="B5" s="21" t="s">
        <v>119</v>
      </c>
      <c r="C5" s="9">
        <f>'SRB321'!D111</f>
        <v>11116000</v>
      </c>
      <c r="D5" s="9">
        <f>'SRB321'!E111</f>
        <v>850006450</v>
      </c>
      <c r="E5" s="11">
        <f>ROUND(D5/C5,4)</f>
        <v>76.466899999999995</v>
      </c>
      <c r="F5" s="9">
        <f>'SRB321'!F111</f>
        <v>12258177</v>
      </c>
      <c r="G5" s="9">
        <f>'SRB321'!G111</f>
        <v>909393146</v>
      </c>
      <c r="H5" s="11">
        <f>ROUND(G5/F5,4)</f>
        <v>74.186700000000002</v>
      </c>
      <c r="I5" s="12"/>
    </row>
    <row r="6" spans="1:10" ht="32.4" customHeight="1" x14ac:dyDescent="0.4">
      <c r="A6" s="37" t="s">
        <v>142</v>
      </c>
      <c r="B6" s="37"/>
      <c r="C6" s="37"/>
      <c r="D6" s="37"/>
      <c r="E6" s="37"/>
      <c r="F6" s="37"/>
      <c r="G6" s="37"/>
      <c r="H6" s="37"/>
      <c r="I6" s="12"/>
    </row>
    <row r="7" spans="1:10" s="22" customFormat="1" x14ac:dyDescent="0.4">
      <c r="A7" s="1"/>
      <c r="B7" s="1"/>
      <c r="C7" s="1"/>
      <c r="D7" s="2"/>
      <c r="E7" s="1"/>
      <c r="F7" s="1"/>
      <c r="G7" s="2"/>
      <c r="H7" s="2"/>
      <c r="I7" s="2"/>
    </row>
    <row r="8" spans="1:10" s="26" customFormat="1" x14ac:dyDescent="0.4">
      <c r="A8" s="23"/>
      <c r="B8" s="23"/>
      <c r="C8" s="23"/>
      <c r="D8" s="24"/>
      <c r="E8" s="23"/>
      <c r="F8" s="23"/>
      <c r="G8" s="16" t="s">
        <v>28</v>
      </c>
      <c r="H8" s="24"/>
      <c r="I8" s="24"/>
      <c r="J8" s="25" t="s">
        <v>32</v>
      </c>
    </row>
    <row r="9" spans="1:10" s="22" customFormat="1" x14ac:dyDescent="0.4">
      <c r="A9" s="2" t="s">
        <v>106</v>
      </c>
      <c r="B9" s="2"/>
      <c r="C9" s="1"/>
      <c r="D9" s="1"/>
      <c r="E9" s="1"/>
      <c r="F9" s="1"/>
      <c r="G9" s="5"/>
      <c r="H9" s="2" t="s">
        <v>106</v>
      </c>
      <c r="I9" s="5"/>
      <c r="J9" s="27"/>
    </row>
    <row r="10" spans="1:10" s="22" customFormat="1" x14ac:dyDescent="0.4">
      <c r="A10" s="1" t="s">
        <v>112</v>
      </c>
      <c r="B10" s="1"/>
      <c r="C10" s="1"/>
      <c r="D10" s="1"/>
      <c r="E10" s="1"/>
      <c r="F10" s="1"/>
      <c r="G10" s="4">
        <f>ROUND(C2*(H2-E2),0)</f>
        <v>-9392708</v>
      </c>
      <c r="H10" s="1" t="s">
        <v>112</v>
      </c>
      <c r="I10" s="4"/>
      <c r="J10" s="4">
        <f>ROUND(C3*(H3-E3),0)</f>
        <v>-14335761</v>
      </c>
    </row>
    <row r="11" spans="1:10" s="22" customFormat="1" x14ac:dyDescent="0.4">
      <c r="A11" s="1" t="s">
        <v>133</v>
      </c>
      <c r="B11" s="1"/>
      <c r="C11" s="1"/>
      <c r="D11" s="1"/>
      <c r="E11" s="1"/>
      <c r="F11" s="1"/>
      <c r="G11" s="4"/>
      <c r="H11" s="1" t="s">
        <v>133</v>
      </c>
      <c r="I11" s="4"/>
      <c r="J11" s="4"/>
    </row>
    <row r="12" spans="1:10" s="22" customFormat="1" x14ac:dyDescent="0.4">
      <c r="A12" s="1"/>
      <c r="B12" s="1"/>
      <c r="C12" s="1"/>
      <c r="D12" s="1"/>
      <c r="E12" s="1"/>
      <c r="F12" s="1"/>
      <c r="G12" s="4"/>
      <c r="H12" s="1"/>
      <c r="I12" s="4"/>
      <c r="J12" s="4"/>
    </row>
    <row r="13" spans="1:10" s="22" customFormat="1" x14ac:dyDescent="0.4">
      <c r="A13" s="1" t="s">
        <v>33</v>
      </c>
      <c r="B13" s="1"/>
      <c r="C13" s="1"/>
      <c r="D13" s="1"/>
      <c r="E13" s="1"/>
      <c r="F13" s="1"/>
      <c r="G13" s="4"/>
      <c r="H13" s="1" t="s">
        <v>35</v>
      </c>
      <c r="I13" s="4"/>
      <c r="J13" s="4"/>
    </row>
    <row r="14" spans="1:10" s="22" customFormat="1" x14ac:dyDescent="0.4">
      <c r="A14" s="1" t="s">
        <v>18</v>
      </c>
      <c r="B14" s="1"/>
      <c r="C14" s="1"/>
      <c r="D14" s="1"/>
      <c r="E14" s="1"/>
      <c r="F14" s="1"/>
      <c r="G14" s="4">
        <f>ROUND(-ABS(C2*(E2+H2)*0.1425%),0)</f>
        <v>-637645</v>
      </c>
      <c r="H14" s="1" t="s">
        <v>18</v>
      </c>
      <c r="I14" s="4"/>
      <c r="J14" s="4">
        <f>ROUND(-C3*(E3+H3)*0.1425%,0)</f>
        <v>-2062223</v>
      </c>
    </row>
    <row r="15" spans="1:10" s="22" customFormat="1" x14ac:dyDescent="0.4">
      <c r="A15" s="1" t="s">
        <v>105</v>
      </c>
      <c r="B15" s="1"/>
      <c r="C15" s="1"/>
      <c r="D15" s="1"/>
      <c r="E15" s="1"/>
      <c r="F15" s="1"/>
      <c r="G15" s="4">
        <f>ROUND(-C2*H2*0.3%,0)</f>
        <v>-657116</v>
      </c>
      <c r="H15" s="1" t="s">
        <v>105</v>
      </c>
      <c r="I15" s="4"/>
      <c r="J15" s="4">
        <f>ROUND(-C3*H3*0.3%,0)</f>
        <v>-2149257</v>
      </c>
    </row>
    <row r="16" spans="1:10" s="22" customFormat="1" x14ac:dyDescent="0.4">
      <c r="A16" s="3" t="s">
        <v>36</v>
      </c>
      <c r="B16" s="3"/>
      <c r="C16" s="3"/>
      <c r="D16" s="3"/>
      <c r="E16" s="3"/>
      <c r="F16" s="3"/>
      <c r="G16" s="13">
        <f>SUM(G10,G14:G15)</f>
        <v>-10687469</v>
      </c>
      <c r="H16" s="3" t="s">
        <v>36</v>
      </c>
      <c r="I16" s="13"/>
      <c r="J16" s="13">
        <f>SUM(J10,J14:J15)</f>
        <v>-18547241</v>
      </c>
    </row>
    <row r="17" spans="1:10" s="22" customFormat="1" x14ac:dyDescent="0.4">
      <c r="A17" s="1"/>
      <c r="B17" s="1"/>
      <c r="C17" s="1"/>
      <c r="D17" s="1"/>
      <c r="E17" s="1"/>
      <c r="F17" s="1"/>
      <c r="G17" s="4"/>
      <c r="H17" s="1"/>
      <c r="I17" s="4"/>
      <c r="J17" s="4"/>
    </row>
    <row r="18" spans="1:10" s="22" customFormat="1" x14ac:dyDescent="0.4">
      <c r="A18" s="1" t="s">
        <v>37</v>
      </c>
      <c r="B18" s="1"/>
      <c r="C18" s="1"/>
      <c r="D18" s="1"/>
      <c r="E18" s="1"/>
      <c r="F18" s="1"/>
      <c r="G18" s="4"/>
      <c r="H18" s="1" t="s">
        <v>37</v>
      </c>
      <c r="I18" s="4"/>
      <c r="J18" s="4"/>
    </row>
    <row r="19" spans="1:10" s="22" customFormat="1" x14ac:dyDescent="0.4">
      <c r="A19" s="1" t="s">
        <v>25</v>
      </c>
      <c r="B19" s="1"/>
      <c r="C19" s="1"/>
      <c r="D19" s="1"/>
      <c r="E19" s="1"/>
      <c r="F19" s="1"/>
      <c r="G19" s="14">
        <v>71.599999999999994</v>
      </c>
      <c r="H19" s="1" t="s">
        <v>25</v>
      </c>
      <c r="I19" s="14"/>
      <c r="J19" s="14">
        <v>71.599999999999994</v>
      </c>
    </row>
    <row r="20" spans="1:10" s="22" customFormat="1" x14ac:dyDescent="0.4">
      <c r="A20" s="1" t="s">
        <v>20</v>
      </c>
      <c r="B20" s="1"/>
      <c r="C20" s="1"/>
      <c r="D20" s="1"/>
      <c r="E20" s="1"/>
      <c r="F20" s="1"/>
      <c r="G20" s="4">
        <f>F2-C2</f>
        <v>84235</v>
      </c>
      <c r="H20" s="1" t="s">
        <v>20</v>
      </c>
      <c r="I20" s="4"/>
      <c r="J20" s="4">
        <f>F3-C3</f>
        <v>811942</v>
      </c>
    </row>
    <row r="21" spans="1:10" s="22" customFormat="1" x14ac:dyDescent="0.4">
      <c r="A21" s="1" t="s">
        <v>38</v>
      </c>
      <c r="B21" s="1"/>
      <c r="C21" s="1"/>
      <c r="D21" s="1"/>
      <c r="E21" s="1"/>
      <c r="F21" s="1"/>
      <c r="G21" s="4">
        <f>ROUND(G20*(H2-G19),0)</f>
        <v>335483</v>
      </c>
      <c r="H21" s="1" t="s">
        <v>38</v>
      </c>
      <c r="I21" s="4"/>
      <c r="J21" s="4">
        <f>ROUND(J20*(H3-J19),0)</f>
        <v>1617470</v>
      </c>
    </row>
    <row r="22" spans="1:10" s="22" customFormat="1" x14ac:dyDescent="0.4">
      <c r="A22" s="1" t="s">
        <v>134</v>
      </c>
      <c r="B22" s="1"/>
      <c r="C22" s="1"/>
      <c r="D22" s="1"/>
      <c r="E22" s="1"/>
      <c r="F22" s="1"/>
      <c r="G22" s="4"/>
      <c r="H22" s="1" t="s">
        <v>134</v>
      </c>
      <c r="I22" s="4"/>
      <c r="J22" s="4"/>
    </row>
    <row r="23" spans="1:10" s="22" customFormat="1" x14ac:dyDescent="0.4">
      <c r="A23" s="1" t="s">
        <v>33</v>
      </c>
      <c r="B23" s="1"/>
      <c r="C23" s="1"/>
      <c r="D23" s="1"/>
      <c r="E23" s="1"/>
      <c r="F23" s="1"/>
      <c r="G23" s="4"/>
      <c r="H23" s="1" t="s">
        <v>34</v>
      </c>
      <c r="I23" s="4"/>
      <c r="J23" s="4"/>
    </row>
    <row r="24" spans="1:10" s="22" customFormat="1" x14ac:dyDescent="0.4">
      <c r="A24" s="1" t="s">
        <v>104</v>
      </c>
      <c r="B24" s="1"/>
      <c r="C24" s="1"/>
      <c r="D24" s="1"/>
      <c r="E24" s="1"/>
      <c r="F24" s="1"/>
      <c r="G24" s="4">
        <f>ROUND(-G20*(G19+H2)*0.1425%,0)</f>
        <v>-17667</v>
      </c>
      <c r="H24" s="1" t="s">
        <v>104</v>
      </c>
      <c r="I24" s="4"/>
      <c r="J24" s="4">
        <f>ROUND(-J20*(J19+H3)*0.1425%,0)</f>
        <v>-167990</v>
      </c>
    </row>
    <row r="25" spans="1:10" s="22" customFormat="1" x14ac:dyDescent="0.4">
      <c r="A25" s="1" t="s">
        <v>128</v>
      </c>
      <c r="B25" s="1"/>
      <c r="C25" s="1"/>
      <c r="D25" s="1"/>
      <c r="E25" s="1"/>
      <c r="F25" s="1"/>
      <c r="G25" s="4">
        <f>ROUND(-G20*H2*0.3%,0)</f>
        <v>-19100</v>
      </c>
      <c r="H25" s="1" t="s">
        <v>128</v>
      </c>
      <c r="I25" s="4"/>
      <c r="J25" s="4">
        <f>ROUND(-J20*H3*0.3%,0)</f>
        <v>-179258</v>
      </c>
    </row>
    <row r="26" spans="1:10" s="22" customFormat="1" x14ac:dyDescent="0.4">
      <c r="A26" s="3" t="s">
        <v>36</v>
      </c>
      <c r="B26" s="3"/>
      <c r="C26" s="3"/>
      <c r="D26" s="3"/>
      <c r="E26" s="3"/>
      <c r="F26" s="3"/>
      <c r="G26" s="13">
        <f>SUM(G21,G24:G25)</f>
        <v>298716</v>
      </c>
      <c r="H26" s="3" t="s">
        <v>36</v>
      </c>
      <c r="I26" s="13"/>
      <c r="J26" s="13">
        <f>SUM(J21,J24:J25)</f>
        <v>1270222</v>
      </c>
    </row>
    <row r="27" spans="1:10" s="22" customFormat="1" x14ac:dyDescent="0.4">
      <c r="A27" s="8" t="s">
        <v>39</v>
      </c>
      <c r="B27" s="8"/>
      <c r="C27" s="8"/>
      <c r="D27" s="8"/>
      <c r="E27" s="8"/>
      <c r="F27" s="8"/>
      <c r="G27" s="15">
        <f>SUM(G16,G26)</f>
        <v>-10388753</v>
      </c>
      <c r="H27" s="8" t="s">
        <v>39</v>
      </c>
      <c r="I27" s="15"/>
      <c r="J27" s="15">
        <f>SUM(J16,J26)</f>
        <v>-17277019</v>
      </c>
    </row>
    <row r="28" spans="1:10" s="22" customFormat="1" x14ac:dyDescent="0.4">
      <c r="A28" s="33"/>
      <c r="B28" s="33"/>
      <c r="C28" s="33"/>
      <c r="D28" s="33"/>
      <c r="E28" s="33"/>
      <c r="F28" s="33"/>
      <c r="G28" s="34"/>
      <c r="H28" s="33"/>
      <c r="I28" s="34"/>
      <c r="J28" s="34"/>
    </row>
    <row r="29" spans="1:10" s="22" customFormat="1" x14ac:dyDescent="0.4">
      <c r="A29" s="38" t="s">
        <v>143</v>
      </c>
      <c r="B29" s="39"/>
      <c r="C29" s="39"/>
      <c r="D29" s="39"/>
      <c r="E29" s="39"/>
      <c r="F29" s="39"/>
      <c r="G29" s="39"/>
      <c r="H29" s="39"/>
      <c r="I29" s="39"/>
      <c r="J29" s="40"/>
    </row>
    <row r="30" spans="1:10" s="22" customFormat="1" x14ac:dyDescent="0.4">
      <c r="A30" s="33"/>
      <c r="B30" s="33"/>
      <c r="C30" s="33"/>
      <c r="D30" s="33"/>
      <c r="E30" s="33"/>
      <c r="F30" s="33"/>
      <c r="G30" s="34"/>
      <c r="H30" s="33"/>
      <c r="I30" s="34"/>
      <c r="J30" s="34"/>
    </row>
    <row r="31" spans="1:10" s="26" customFormat="1" x14ac:dyDescent="0.4">
      <c r="A31" s="23"/>
      <c r="B31" s="23"/>
      <c r="C31" s="23"/>
      <c r="D31" s="24"/>
      <c r="E31" s="23"/>
      <c r="F31" s="23"/>
      <c r="G31" s="16" t="s">
        <v>116</v>
      </c>
      <c r="H31" s="24"/>
      <c r="I31" s="24"/>
      <c r="J31" s="25" t="s">
        <v>117</v>
      </c>
    </row>
    <row r="32" spans="1:10" s="22" customFormat="1" x14ac:dyDescent="0.4">
      <c r="A32" s="2" t="s">
        <v>106</v>
      </c>
      <c r="B32" s="2"/>
      <c r="C32" s="1"/>
      <c r="D32" s="1"/>
      <c r="E32" s="1"/>
      <c r="F32" s="1"/>
      <c r="G32" s="5"/>
      <c r="H32" s="2" t="s">
        <v>106</v>
      </c>
      <c r="I32" s="5"/>
      <c r="J32" s="27"/>
    </row>
    <row r="33" spans="1:10" s="22" customFormat="1" x14ac:dyDescent="0.4">
      <c r="A33" s="1" t="s">
        <v>112</v>
      </c>
      <c r="B33" s="1"/>
      <c r="C33" s="1"/>
      <c r="D33" s="1"/>
      <c r="E33" s="1"/>
      <c r="F33" s="1"/>
      <c r="G33" s="4">
        <f>ROUND(F4*(H4-E4),0)</f>
        <v>59206</v>
      </c>
      <c r="H33" s="1" t="s">
        <v>112</v>
      </c>
      <c r="I33" s="4"/>
      <c r="J33" s="4">
        <f>ROUND(C5*(H5-E5),0)</f>
        <v>-25346703</v>
      </c>
    </row>
    <row r="34" spans="1:10" s="22" customFormat="1" x14ac:dyDescent="0.4">
      <c r="A34" s="1" t="s">
        <v>129</v>
      </c>
      <c r="B34" s="1"/>
      <c r="C34" s="1"/>
      <c r="D34" s="1"/>
      <c r="E34" s="1"/>
      <c r="F34" s="1"/>
      <c r="G34" s="4"/>
      <c r="H34" s="1" t="s">
        <v>131</v>
      </c>
      <c r="I34" s="4"/>
      <c r="J34" s="4"/>
    </row>
    <row r="35" spans="1:10" s="22" customFormat="1" x14ac:dyDescent="0.4">
      <c r="A35" s="1"/>
      <c r="B35" s="1"/>
      <c r="C35" s="1"/>
      <c r="D35" s="1"/>
      <c r="E35" s="1"/>
      <c r="F35" s="1"/>
      <c r="G35" s="4"/>
      <c r="H35" s="1"/>
      <c r="I35" s="4"/>
      <c r="J35" s="4"/>
    </row>
    <row r="36" spans="1:10" s="22" customFormat="1" x14ac:dyDescent="0.4">
      <c r="A36" s="1" t="s">
        <v>33</v>
      </c>
      <c r="B36" s="1"/>
      <c r="C36" s="1"/>
      <c r="D36" s="1"/>
      <c r="E36" s="1"/>
      <c r="F36" s="1"/>
      <c r="G36" s="4"/>
      <c r="H36" s="1" t="s">
        <v>7</v>
      </c>
      <c r="I36" s="4"/>
      <c r="J36" s="4"/>
    </row>
    <row r="37" spans="1:10" s="22" customFormat="1" x14ac:dyDescent="0.4">
      <c r="A37" s="1" t="s">
        <v>124</v>
      </c>
      <c r="B37" s="1"/>
      <c r="C37" s="1"/>
      <c r="D37" s="1"/>
      <c r="E37" s="1"/>
      <c r="F37" s="1"/>
      <c r="G37" s="4">
        <f>ROUND(-ABS(F4*(E4+H4)*0.1425%),0)</f>
        <v>-1521419</v>
      </c>
      <c r="H37" s="1" t="s">
        <v>18</v>
      </c>
      <c r="I37" s="4"/>
      <c r="J37" s="4">
        <f>ROUND(-C5*(E5+H5)*0.1425%,0)</f>
        <v>-2386398</v>
      </c>
    </row>
    <row r="38" spans="1:10" s="22" customFormat="1" x14ac:dyDescent="0.4">
      <c r="A38" s="1" t="s">
        <v>125</v>
      </c>
      <c r="B38" s="1"/>
      <c r="C38" s="1"/>
      <c r="D38" s="1"/>
      <c r="E38" s="1"/>
      <c r="F38" s="1"/>
      <c r="G38" s="4">
        <f>ROUND(-F4*H4*0.3%,0)</f>
        <v>-1601582</v>
      </c>
      <c r="H38" s="1" t="s">
        <v>105</v>
      </c>
      <c r="I38" s="4"/>
      <c r="J38" s="4">
        <f>ROUND(-C5*H5*0.3%,0)</f>
        <v>-2473978</v>
      </c>
    </row>
    <row r="39" spans="1:10" s="22" customFormat="1" x14ac:dyDescent="0.4">
      <c r="A39" s="3" t="s">
        <v>36</v>
      </c>
      <c r="B39" s="3"/>
      <c r="C39" s="3"/>
      <c r="D39" s="3"/>
      <c r="E39" s="3"/>
      <c r="F39" s="3"/>
      <c r="G39" s="13">
        <f>SUM(G33,G37:G38)</f>
        <v>-3063795</v>
      </c>
      <c r="H39" s="3" t="s">
        <v>36</v>
      </c>
      <c r="I39" s="13"/>
      <c r="J39" s="13">
        <f>SUM(J33,J37:J38)</f>
        <v>-30207079</v>
      </c>
    </row>
    <row r="40" spans="1:10" s="22" customFormat="1" x14ac:dyDescent="0.4">
      <c r="A40" s="1"/>
      <c r="B40" s="1"/>
      <c r="C40" s="1"/>
      <c r="D40" s="1"/>
      <c r="E40" s="1"/>
      <c r="F40" s="1"/>
      <c r="G40" s="4"/>
      <c r="H40" s="1"/>
      <c r="I40" s="4"/>
      <c r="J40" s="4"/>
    </row>
    <row r="41" spans="1:10" s="22" customFormat="1" x14ac:dyDescent="0.4">
      <c r="A41" s="1" t="s">
        <v>37</v>
      </c>
      <c r="B41" s="1"/>
      <c r="C41" s="1"/>
      <c r="D41" s="1"/>
      <c r="E41" s="1"/>
      <c r="F41" s="1"/>
      <c r="G41" s="4"/>
      <c r="H41" s="1" t="s">
        <v>37</v>
      </c>
      <c r="I41" s="4"/>
      <c r="J41" s="4"/>
    </row>
    <row r="42" spans="1:10" s="22" customFormat="1" x14ac:dyDescent="0.4">
      <c r="A42" s="1" t="s">
        <v>123</v>
      </c>
      <c r="B42" s="1"/>
      <c r="C42" s="1"/>
      <c r="D42" s="1"/>
      <c r="E42" s="1"/>
      <c r="F42" s="1"/>
      <c r="G42" s="14">
        <v>79.5</v>
      </c>
      <c r="H42" s="1" t="s">
        <v>122</v>
      </c>
      <c r="I42" s="14"/>
      <c r="J42" s="14">
        <v>55.4</v>
      </c>
    </row>
    <row r="43" spans="1:10" s="22" customFormat="1" x14ac:dyDescent="0.4">
      <c r="A43" s="1" t="s">
        <v>126</v>
      </c>
      <c r="B43" s="1"/>
      <c r="C43" s="1"/>
      <c r="D43" s="1"/>
      <c r="E43" s="1"/>
      <c r="F43" s="1"/>
      <c r="G43" s="4">
        <f>C4-F4</f>
        <v>648000</v>
      </c>
      <c r="H43" s="1" t="s">
        <v>20</v>
      </c>
      <c r="I43" s="4"/>
      <c r="J43" s="4">
        <f>F5-C5</f>
        <v>1142177</v>
      </c>
    </row>
    <row r="44" spans="1:10" s="22" customFormat="1" x14ac:dyDescent="0.4">
      <c r="A44" s="1" t="s">
        <v>38</v>
      </c>
      <c r="B44" s="1"/>
      <c r="C44" s="1"/>
      <c r="D44" s="1"/>
      <c r="E44" s="1"/>
      <c r="F44" s="1"/>
      <c r="G44" s="4">
        <f>ROUND(G43*(G42-E4),0)</f>
        <v>103486</v>
      </c>
      <c r="H44" s="1" t="s">
        <v>38</v>
      </c>
      <c r="I44" s="4"/>
      <c r="J44" s="4">
        <f>ROUND(J43*(H5-J42),0)</f>
        <v>21457737</v>
      </c>
    </row>
    <row r="45" spans="1:10" s="22" customFormat="1" x14ac:dyDescent="0.4">
      <c r="A45" s="1" t="s">
        <v>130</v>
      </c>
      <c r="B45" s="1"/>
      <c r="C45" s="1"/>
      <c r="D45" s="1"/>
      <c r="E45" s="1"/>
      <c r="F45" s="1"/>
      <c r="G45" s="4"/>
      <c r="H45" s="1" t="s">
        <v>132</v>
      </c>
      <c r="I45" s="4"/>
      <c r="J45" s="4"/>
    </row>
    <row r="46" spans="1:10" s="22" customFormat="1" x14ac:dyDescent="0.4">
      <c r="A46" s="1" t="s">
        <v>33</v>
      </c>
      <c r="B46" s="1"/>
      <c r="C46" s="1"/>
      <c r="D46" s="1"/>
      <c r="E46" s="1"/>
      <c r="F46" s="1"/>
      <c r="G46" s="4"/>
      <c r="H46" s="1" t="s">
        <v>7</v>
      </c>
      <c r="I46" s="4"/>
      <c r="J46" s="4"/>
    </row>
    <row r="47" spans="1:10" s="22" customFormat="1" x14ac:dyDescent="0.4">
      <c r="A47" s="1" t="s">
        <v>127</v>
      </c>
      <c r="B47" s="1"/>
      <c r="C47" s="1"/>
      <c r="D47" s="1"/>
      <c r="E47" s="1"/>
      <c r="F47" s="1"/>
      <c r="G47" s="4">
        <f>ROUND(-G43*(E4+G42)*0.1425%,0)</f>
        <v>-146673</v>
      </c>
      <c r="H47" s="1" t="s">
        <v>104</v>
      </c>
      <c r="I47" s="4"/>
      <c r="J47" s="4">
        <f>ROUND(-J43*(J42+H5)*0.1425%,0)</f>
        <v>-210916</v>
      </c>
    </row>
    <row r="48" spans="1:10" s="22" customFormat="1" x14ac:dyDescent="0.4">
      <c r="A48" s="1" t="s">
        <v>136</v>
      </c>
      <c r="B48" s="1"/>
      <c r="C48" s="1"/>
      <c r="D48" s="1"/>
      <c r="E48" s="1"/>
      <c r="F48" s="1"/>
      <c r="G48" s="4">
        <f>ROUND(-G43*G42*0.3%,0)</f>
        <v>-154548</v>
      </c>
      <c r="H48" s="1" t="s">
        <v>128</v>
      </c>
      <c r="I48" s="4"/>
      <c r="J48" s="4">
        <f>ROUND(-J43*H5*0.3%,0)</f>
        <v>-254203</v>
      </c>
    </row>
    <row r="49" spans="1:10" s="22" customFormat="1" x14ac:dyDescent="0.4">
      <c r="A49" s="3" t="s">
        <v>36</v>
      </c>
      <c r="B49" s="3"/>
      <c r="C49" s="3"/>
      <c r="D49" s="3"/>
      <c r="E49" s="3"/>
      <c r="F49" s="3"/>
      <c r="G49" s="13">
        <f>SUM(G44,G47:G48)</f>
        <v>-197735</v>
      </c>
      <c r="H49" s="3" t="s">
        <v>36</v>
      </c>
      <c r="I49" s="13"/>
      <c r="J49" s="13">
        <f>SUM(J44,J47:J48)</f>
        <v>20992618</v>
      </c>
    </row>
    <row r="50" spans="1:10" s="22" customFormat="1" x14ac:dyDescent="0.4">
      <c r="A50" s="8" t="s">
        <v>39</v>
      </c>
      <c r="B50" s="8"/>
      <c r="C50" s="8"/>
      <c r="D50" s="8"/>
      <c r="E50" s="8"/>
      <c r="F50" s="8"/>
      <c r="G50" s="15">
        <f>SUM(G39,G49)</f>
        <v>-3261530</v>
      </c>
      <c r="H50" s="8" t="s">
        <v>39</v>
      </c>
      <c r="I50" s="15"/>
      <c r="J50" s="15">
        <f>SUM(J39,J49)</f>
        <v>-9214461</v>
      </c>
    </row>
    <row r="51" spans="1:10" s="22" customFormat="1" x14ac:dyDescent="0.4">
      <c r="A51" s="33"/>
      <c r="B51" s="33"/>
      <c r="C51" s="33"/>
      <c r="D51" s="33"/>
      <c r="E51" s="33"/>
      <c r="F51" s="33"/>
      <c r="G51" s="34"/>
      <c r="H51" s="33"/>
      <c r="I51" s="34"/>
      <c r="J51" s="34"/>
    </row>
    <row r="52" spans="1:10" ht="69" customHeight="1" x14ac:dyDescent="0.4">
      <c r="A52" s="36" t="s">
        <v>144</v>
      </c>
      <c r="B52" s="36"/>
      <c r="C52" s="36"/>
      <c r="D52" s="36"/>
      <c r="E52" s="36"/>
      <c r="F52" s="36"/>
      <c r="G52" s="36"/>
      <c r="H52" s="36"/>
      <c r="I52" s="36"/>
      <c r="J52" s="36"/>
    </row>
  </sheetData>
  <mergeCells count="3">
    <mergeCell ref="A52:J52"/>
    <mergeCell ref="A6:H6"/>
    <mergeCell ref="A29:J29"/>
  </mergeCells>
  <phoneticPr fontId="1" type="noConversion"/>
  <pageMargins left="0.70866141732283472" right="0.70866141732283472" top="1.0629921259842521" bottom="0.74803149606299213" header="0.70866141732283472" footer="0.31496062992125984"/>
  <pageSetup paperSize="9" scale="51" orientation="landscape" r:id="rId1"/>
  <headerFooter>
    <oddHeader>&amp;L附表十七之一：佳必琪第二段期間所獲取之財物及財產上利益計算表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workbookViewId="0">
      <pane ySplit="1" topLeftCell="A79" activePane="bottomLeft" state="frozen"/>
      <selection activeCell="B9" sqref="B9"/>
      <selection pane="bottomLeft" activeCell="C29" sqref="C29"/>
    </sheetView>
  </sheetViews>
  <sheetFormatPr defaultRowHeight="17" x14ac:dyDescent="0.4"/>
  <cols>
    <col min="2" max="2" width="11.6328125" bestFit="1" customWidth="1"/>
    <col min="3" max="3" width="12.1796875" bestFit="1" customWidth="1"/>
    <col min="4" max="4" width="14.81640625" style="29" bestFit="1" customWidth="1"/>
    <col min="5" max="5" width="17.453125" style="29" bestFit="1" customWidth="1"/>
    <col min="6" max="6" width="14.81640625" style="29" bestFit="1" customWidth="1"/>
    <col min="7" max="7" width="17.453125" style="29" bestFit="1" customWidth="1"/>
  </cols>
  <sheetData>
    <row r="1" spans="1:7" x14ac:dyDescent="0.4">
      <c r="A1" t="s">
        <v>40</v>
      </c>
      <c r="B1" s="28" t="s">
        <v>41</v>
      </c>
      <c r="C1" s="28" t="s">
        <v>42</v>
      </c>
      <c r="D1" s="29" t="s">
        <v>43</v>
      </c>
      <c r="E1" s="29" t="s">
        <v>44</v>
      </c>
      <c r="F1" s="29" t="s">
        <v>45</v>
      </c>
      <c r="G1" s="29" t="s">
        <v>46</v>
      </c>
    </row>
    <row r="2" spans="1:7" x14ac:dyDescent="0.4">
      <c r="A2" t="s">
        <v>47</v>
      </c>
      <c r="B2" s="28" t="s">
        <v>48</v>
      </c>
      <c r="C2" s="28" t="s">
        <v>49</v>
      </c>
      <c r="D2" s="29">
        <v>50000</v>
      </c>
      <c r="E2" s="29">
        <v>3929700</v>
      </c>
      <c r="F2" s="29">
        <v>52595</v>
      </c>
      <c r="G2" s="29">
        <v>3972518</v>
      </c>
    </row>
    <row r="3" spans="1:7" x14ac:dyDescent="0.4">
      <c r="A3" t="s">
        <v>47</v>
      </c>
      <c r="B3" s="28" t="s">
        <v>50</v>
      </c>
      <c r="C3" s="28" t="s">
        <v>51</v>
      </c>
      <c r="D3" s="29">
        <v>2539000</v>
      </c>
      <c r="E3" s="29">
        <v>200105000</v>
      </c>
      <c r="F3" s="29">
        <v>2603899</v>
      </c>
      <c r="G3" s="29">
        <v>196802226</v>
      </c>
    </row>
    <row r="4" spans="1:7" x14ac:dyDescent="0.4">
      <c r="A4" t="s">
        <v>47</v>
      </c>
      <c r="B4" s="28" t="s">
        <v>52</v>
      </c>
      <c r="C4" s="28" t="s">
        <v>53</v>
      </c>
      <c r="D4" s="29">
        <v>39000</v>
      </c>
      <c r="E4" s="29">
        <v>3362100</v>
      </c>
      <c r="F4" s="29">
        <v>42764</v>
      </c>
      <c r="G4" s="29">
        <v>3350998</v>
      </c>
    </row>
    <row r="5" spans="1:7" x14ac:dyDescent="0.4">
      <c r="A5" t="s">
        <v>47</v>
      </c>
      <c r="B5" s="28" t="s">
        <v>54</v>
      </c>
      <c r="C5" s="28" t="s">
        <v>55</v>
      </c>
      <c r="D5" s="29">
        <v>230000</v>
      </c>
      <c r="E5" s="29">
        <v>17622700</v>
      </c>
      <c r="F5" s="29">
        <v>237787</v>
      </c>
      <c r="G5" s="29">
        <v>17738748</v>
      </c>
    </row>
    <row r="6" spans="1:7" x14ac:dyDescent="0.4">
      <c r="A6" t="s">
        <v>47</v>
      </c>
      <c r="B6" s="28" t="s">
        <v>56</v>
      </c>
      <c r="C6" s="28" t="s">
        <v>57</v>
      </c>
    </row>
    <row r="7" spans="1:7" x14ac:dyDescent="0.4">
      <c r="A7" t="s">
        <v>47</v>
      </c>
      <c r="B7" s="28" t="s">
        <v>58</v>
      </c>
      <c r="C7" s="28" t="s">
        <v>59</v>
      </c>
      <c r="D7" s="29">
        <v>20000</v>
      </c>
      <c r="E7" s="29">
        <v>1707000</v>
      </c>
      <c r="F7" s="29">
        <v>22595</v>
      </c>
      <c r="G7" s="29">
        <v>1773059</v>
      </c>
    </row>
    <row r="8" spans="1:7" x14ac:dyDescent="0.4">
      <c r="A8" t="s">
        <v>47</v>
      </c>
      <c r="B8" s="28" t="s">
        <v>60</v>
      </c>
      <c r="C8" s="28" t="s">
        <v>61</v>
      </c>
      <c r="D8" s="29">
        <v>20000</v>
      </c>
      <c r="E8" s="29">
        <v>1704800</v>
      </c>
      <c r="F8" s="29">
        <v>22595</v>
      </c>
      <c r="G8" s="29">
        <v>1767919</v>
      </c>
    </row>
    <row r="9" spans="1:7" x14ac:dyDescent="0.4">
      <c r="A9" s="30" t="s">
        <v>62</v>
      </c>
      <c r="B9" s="28"/>
      <c r="C9" s="28"/>
      <c r="D9" s="29">
        <f>SUM(D2:D8)</f>
        <v>2898000</v>
      </c>
      <c r="E9" s="29">
        <f>SUM(E2:E8)</f>
        <v>228431300</v>
      </c>
      <c r="F9" s="29">
        <f>SUM(F2:F8)</f>
        <v>2982235</v>
      </c>
      <c r="G9" s="29">
        <f>SUM(G2:G8)</f>
        <v>225405468</v>
      </c>
    </row>
    <row r="10" spans="1:7" x14ac:dyDescent="0.4">
      <c r="B10" s="28"/>
      <c r="C10" s="28"/>
    </row>
    <row r="11" spans="1:7" x14ac:dyDescent="0.4">
      <c r="B11" s="28"/>
      <c r="C11" s="28"/>
    </row>
    <row r="12" spans="1:7" x14ac:dyDescent="0.4">
      <c r="B12" s="28"/>
      <c r="C12" s="28"/>
    </row>
    <row r="14" spans="1:7" x14ac:dyDescent="0.4">
      <c r="A14" t="s">
        <v>63</v>
      </c>
      <c r="B14" t="s">
        <v>95</v>
      </c>
      <c r="C14" t="s">
        <v>96</v>
      </c>
      <c r="D14" s="29">
        <v>1603000</v>
      </c>
      <c r="E14" s="29">
        <v>116595700</v>
      </c>
      <c r="F14" s="29">
        <v>1619873</v>
      </c>
      <c r="G14" s="29">
        <v>117757033</v>
      </c>
    </row>
    <row r="15" spans="1:7" x14ac:dyDescent="0.4">
      <c r="A15" t="s">
        <v>63</v>
      </c>
      <c r="B15" s="28" t="s">
        <v>64</v>
      </c>
      <c r="C15" s="28" t="s">
        <v>65</v>
      </c>
      <c r="D15" s="29">
        <v>50000</v>
      </c>
      <c r="E15" s="29">
        <v>3063400</v>
      </c>
      <c r="F15" s="29">
        <v>50000</v>
      </c>
      <c r="G15" s="29">
        <v>3066250</v>
      </c>
    </row>
    <row r="16" spans="1:7" x14ac:dyDescent="0.4">
      <c r="A16" t="s">
        <v>63</v>
      </c>
      <c r="B16" s="28" t="s">
        <v>66</v>
      </c>
      <c r="C16" s="28" t="s">
        <v>67</v>
      </c>
      <c r="D16" s="29">
        <v>2306000</v>
      </c>
      <c r="E16" s="29">
        <v>172260600</v>
      </c>
      <c r="F16" s="29">
        <v>2334555</v>
      </c>
      <c r="G16" s="29">
        <v>173955044</v>
      </c>
    </row>
    <row r="17" spans="1:8" x14ac:dyDescent="0.4">
      <c r="A17" t="s">
        <v>30</v>
      </c>
      <c r="B17" s="28" t="s">
        <v>97</v>
      </c>
      <c r="C17" s="28" t="s">
        <v>98</v>
      </c>
      <c r="D17" s="29">
        <v>1019000</v>
      </c>
      <c r="E17" s="29">
        <v>83227300</v>
      </c>
      <c r="F17" s="29">
        <v>1097555</v>
      </c>
      <c r="G17" s="29">
        <v>84782594</v>
      </c>
    </row>
    <row r="18" spans="1:8" x14ac:dyDescent="0.4">
      <c r="A18" t="s">
        <v>30</v>
      </c>
      <c r="B18" s="28" t="s">
        <v>68</v>
      </c>
      <c r="C18" s="28" t="s">
        <v>69</v>
      </c>
      <c r="D18" s="29">
        <v>2133000</v>
      </c>
      <c r="E18" s="29">
        <v>160242200</v>
      </c>
      <c r="F18" s="29">
        <v>2438959</v>
      </c>
      <c r="G18" s="29">
        <v>179001907</v>
      </c>
    </row>
    <row r="19" spans="1:8" x14ac:dyDescent="0.4">
      <c r="A19" t="s">
        <v>73</v>
      </c>
      <c r="B19" s="28" t="s">
        <v>74</v>
      </c>
      <c r="C19" s="28" t="s">
        <v>75</v>
      </c>
      <c r="D19" s="29">
        <v>582000</v>
      </c>
      <c r="E19" s="29">
        <v>46962000</v>
      </c>
      <c r="F19" s="29">
        <v>582000</v>
      </c>
      <c r="G19" s="29">
        <v>42886300</v>
      </c>
    </row>
    <row r="20" spans="1:8" x14ac:dyDescent="0.4">
      <c r="A20" t="s">
        <v>30</v>
      </c>
      <c r="B20" s="28" t="s">
        <v>76</v>
      </c>
      <c r="C20" s="28" t="s">
        <v>77</v>
      </c>
      <c r="D20" s="29">
        <v>150000</v>
      </c>
      <c r="E20" s="29">
        <v>11854700</v>
      </c>
      <c r="F20" s="29">
        <v>225000</v>
      </c>
      <c r="G20" s="29">
        <v>16082300</v>
      </c>
    </row>
    <row r="21" spans="1:8" x14ac:dyDescent="0.4">
      <c r="A21" t="s">
        <v>78</v>
      </c>
      <c r="B21" s="28" t="s">
        <v>79</v>
      </c>
      <c r="C21" s="28" t="s">
        <v>80</v>
      </c>
      <c r="D21" s="29">
        <v>166000</v>
      </c>
      <c r="E21" s="29">
        <v>12305650</v>
      </c>
      <c r="F21" s="29">
        <v>289000</v>
      </c>
      <c r="G21" s="29">
        <v>20904000</v>
      </c>
    </row>
    <row r="22" spans="1:8" x14ac:dyDescent="0.4">
      <c r="A22" t="s">
        <v>30</v>
      </c>
      <c r="B22" s="28" t="s">
        <v>81</v>
      </c>
      <c r="C22" s="28" t="s">
        <v>82</v>
      </c>
      <c r="D22" s="29">
        <v>357000</v>
      </c>
      <c r="E22" s="29">
        <v>26347500</v>
      </c>
      <c r="F22" s="29">
        <v>439000</v>
      </c>
      <c r="G22" s="29">
        <v>28674700</v>
      </c>
    </row>
    <row r="23" spans="1:8" x14ac:dyDescent="0.4">
      <c r="A23" t="s">
        <v>73</v>
      </c>
      <c r="B23" s="28" t="s">
        <v>83</v>
      </c>
      <c r="C23" s="28" t="s">
        <v>84</v>
      </c>
      <c r="D23" s="29">
        <v>1151000</v>
      </c>
      <c r="E23" s="29">
        <v>79929400</v>
      </c>
      <c r="F23" s="29">
        <v>1231000</v>
      </c>
      <c r="G23" s="29">
        <v>88989700</v>
      </c>
    </row>
    <row r="24" spans="1:8" x14ac:dyDescent="0.4">
      <c r="A24" t="s">
        <v>73</v>
      </c>
      <c r="B24" s="28" t="s">
        <v>85</v>
      </c>
      <c r="C24" s="28" t="s">
        <v>86</v>
      </c>
      <c r="D24" s="29">
        <v>178000</v>
      </c>
      <c r="E24" s="29">
        <v>14381200</v>
      </c>
      <c r="F24" s="29">
        <v>178000</v>
      </c>
      <c r="G24" s="29">
        <v>14919300</v>
      </c>
    </row>
    <row r="25" spans="1:8" x14ac:dyDescent="0.4">
      <c r="A25" t="s">
        <v>73</v>
      </c>
      <c r="B25" s="28" t="s">
        <v>99</v>
      </c>
      <c r="C25" s="28" t="s">
        <v>101</v>
      </c>
      <c r="D25" s="29">
        <v>30000</v>
      </c>
      <c r="E25" s="29">
        <v>2223000</v>
      </c>
      <c r="F25" s="29">
        <v>31000</v>
      </c>
      <c r="G25" s="29">
        <v>2490900</v>
      </c>
    </row>
    <row r="26" spans="1:8" x14ac:dyDescent="0.4">
      <c r="A26" t="s">
        <v>73</v>
      </c>
      <c r="B26" s="28" t="s">
        <v>100</v>
      </c>
      <c r="C26" s="28" t="s">
        <v>102</v>
      </c>
      <c r="D26" s="29">
        <v>30000</v>
      </c>
      <c r="E26" s="29">
        <v>2223000</v>
      </c>
      <c r="F26" s="29">
        <v>51000</v>
      </c>
      <c r="G26" s="29">
        <v>3586700</v>
      </c>
    </row>
    <row r="27" spans="1:8" x14ac:dyDescent="0.4">
      <c r="A27" s="31" t="s">
        <v>114</v>
      </c>
      <c r="D27" s="29">
        <f>SUM(D14:D26)</f>
        <v>9755000</v>
      </c>
      <c r="E27" s="29">
        <f>SUM(E14:E26)</f>
        <v>731615650</v>
      </c>
      <c r="F27" s="29">
        <f>SUM(F14:F26)</f>
        <v>10566942</v>
      </c>
      <c r="G27" s="29">
        <f>SUM(G14:G26)</f>
        <v>777096728</v>
      </c>
    </row>
    <row r="28" spans="1:8" x14ac:dyDescent="0.4">
      <c r="C28" s="28" t="s">
        <v>137</v>
      </c>
    </row>
    <row r="29" spans="1:8" x14ac:dyDescent="0.4">
      <c r="A29" t="s">
        <v>113</v>
      </c>
      <c r="B29" s="28" t="s">
        <v>64</v>
      </c>
      <c r="C29" s="30">
        <v>64692</v>
      </c>
      <c r="D29" s="29">
        <v>20000</v>
      </c>
      <c r="E29" s="29">
        <v>861000</v>
      </c>
      <c r="F29" s="29">
        <v>20000</v>
      </c>
      <c r="G29" s="29">
        <v>925250</v>
      </c>
      <c r="H29" s="30" t="s">
        <v>139</v>
      </c>
    </row>
    <row r="30" spans="1:8" x14ac:dyDescent="0.4">
      <c r="B30" s="28" t="s">
        <v>68</v>
      </c>
    </row>
    <row r="31" spans="1:8" x14ac:dyDescent="0.4">
      <c r="B31" s="28" t="s">
        <v>79</v>
      </c>
    </row>
    <row r="32" spans="1:8" x14ac:dyDescent="0.4">
      <c r="B32" s="28" t="s">
        <v>81</v>
      </c>
    </row>
    <row r="33" spans="1:7" x14ac:dyDescent="0.4">
      <c r="A33" s="30" t="s">
        <v>87</v>
      </c>
      <c r="B33" s="28"/>
      <c r="D33" s="29">
        <f>D27-D29-D30-D31-D32</f>
        <v>9735000</v>
      </c>
      <c r="E33" s="29">
        <f t="shared" ref="E33:G33" si="0">E27-E29-E30-E31-E32</f>
        <v>730754650</v>
      </c>
      <c r="F33" s="29">
        <f t="shared" si="0"/>
        <v>10546942</v>
      </c>
      <c r="G33" s="29">
        <f t="shared" si="0"/>
        <v>776171478</v>
      </c>
    </row>
    <row r="34" spans="1:7" x14ac:dyDescent="0.4">
      <c r="B34" s="28"/>
    </row>
    <row r="35" spans="1:7" x14ac:dyDescent="0.4">
      <c r="B35" s="28"/>
    </row>
    <row r="36" spans="1:7" x14ac:dyDescent="0.4">
      <c r="A36" t="s">
        <v>116</v>
      </c>
      <c r="B36" s="28" t="s">
        <v>48</v>
      </c>
      <c r="C36" s="28" t="s">
        <v>49</v>
      </c>
      <c r="D36" s="29">
        <v>50000</v>
      </c>
      <c r="E36" s="29">
        <v>3929700</v>
      </c>
      <c r="F36" s="29">
        <v>52595</v>
      </c>
      <c r="G36" s="29">
        <v>3972518</v>
      </c>
    </row>
    <row r="37" spans="1:7" x14ac:dyDescent="0.4">
      <c r="A37" t="s">
        <v>116</v>
      </c>
      <c r="B37" s="28" t="s">
        <v>50</v>
      </c>
      <c r="C37" s="28" t="s">
        <v>51</v>
      </c>
      <c r="D37" s="29">
        <v>2539000</v>
      </c>
      <c r="E37" s="29">
        <v>200105000</v>
      </c>
      <c r="F37" s="29">
        <v>2603899</v>
      </c>
      <c r="G37" s="29">
        <v>196802226</v>
      </c>
    </row>
    <row r="38" spans="1:7" x14ac:dyDescent="0.4">
      <c r="A38" t="s">
        <v>116</v>
      </c>
      <c r="B38" s="28" t="s">
        <v>52</v>
      </c>
      <c r="C38" s="28" t="s">
        <v>53</v>
      </c>
      <c r="D38" s="29">
        <v>39000</v>
      </c>
      <c r="E38" s="29">
        <v>3362100</v>
      </c>
      <c r="F38" s="29">
        <v>42764</v>
      </c>
      <c r="G38" s="29">
        <v>3350998</v>
      </c>
    </row>
    <row r="39" spans="1:7" x14ac:dyDescent="0.4">
      <c r="A39" t="s">
        <v>116</v>
      </c>
      <c r="B39" s="28" t="s">
        <v>54</v>
      </c>
      <c r="C39" s="28" t="s">
        <v>55</v>
      </c>
      <c r="D39" s="29">
        <v>230000</v>
      </c>
      <c r="E39" s="29">
        <v>17622700</v>
      </c>
      <c r="F39" s="29">
        <v>237787</v>
      </c>
      <c r="G39" s="29">
        <v>17738748</v>
      </c>
    </row>
    <row r="40" spans="1:7" x14ac:dyDescent="0.4">
      <c r="A40" t="s">
        <v>116</v>
      </c>
      <c r="B40" s="28" t="s">
        <v>56</v>
      </c>
      <c r="C40" s="28" t="s">
        <v>57</v>
      </c>
    </row>
    <row r="41" spans="1:7" x14ac:dyDescent="0.4">
      <c r="A41" t="s">
        <v>116</v>
      </c>
      <c r="B41" s="28" t="s">
        <v>58</v>
      </c>
      <c r="C41" s="28" t="s">
        <v>59</v>
      </c>
      <c r="D41" s="29">
        <v>20000</v>
      </c>
      <c r="E41" s="29">
        <v>1707000</v>
      </c>
      <c r="F41" s="29">
        <v>22595</v>
      </c>
      <c r="G41" s="29">
        <v>1773059</v>
      </c>
    </row>
    <row r="42" spans="1:7" x14ac:dyDescent="0.4">
      <c r="A42" t="s">
        <v>116</v>
      </c>
      <c r="B42" s="28" t="s">
        <v>60</v>
      </c>
      <c r="C42" s="28" t="s">
        <v>61</v>
      </c>
      <c r="D42" s="29">
        <v>20000</v>
      </c>
      <c r="E42" s="29">
        <v>1704800</v>
      </c>
      <c r="F42" s="29">
        <v>22595</v>
      </c>
      <c r="G42" s="29">
        <v>1767919</v>
      </c>
    </row>
    <row r="43" spans="1:7" x14ac:dyDescent="0.4">
      <c r="A43" t="s">
        <v>116</v>
      </c>
      <c r="B43" t="s">
        <v>95</v>
      </c>
      <c r="C43" t="s">
        <v>96</v>
      </c>
      <c r="D43" s="29">
        <v>1603000</v>
      </c>
      <c r="E43" s="29">
        <v>116595700</v>
      </c>
      <c r="F43" s="29">
        <v>1619873</v>
      </c>
      <c r="G43" s="29">
        <v>117757033</v>
      </c>
    </row>
    <row r="44" spans="1:7" x14ac:dyDescent="0.4">
      <c r="A44" t="s">
        <v>116</v>
      </c>
      <c r="B44" s="28" t="s">
        <v>64</v>
      </c>
      <c r="C44" s="28" t="s">
        <v>65</v>
      </c>
      <c r="D44" s="29">
        <v>50000</v>
      </c>
      <c r="E44" s="29">
        <v>3063400</v>
      </c>
      <c r="F44" s="29">
        <v>50000</v>
      </c>
      <c r="G44" s="29">
        <v>3066250</v>
      </c>
    </row>
    <row r="45" spans="1:7" x14ac:dyDescent="0.4">
      <c r="A45" t="s">
        <v>116</v>
      </c>
      <c r="B45" s="28" t="s">
        <v>66</v>
      </c>
      <c r="C45" s="28" t="s">
        <v>67</v>
      </c>
      <c r="D45" s="29">
        <v>2306000</v>
      </c>
      <c r="E45" s="29">
        <v>172260600</v>
      </c>
      <c r="F45" s="29">
        <v>2334555</v>
      </c>
      <c r="G45" s="29">
        <v>173955044</v>
      </c>
    </row>
    <row r="46" spans="1:7" x14ac:dyDescent="0.4">
      <c r="A46" t="s">
        <v>116</v>
      </c>
      <c r="B46" s="28" t="s">
        <v>97</v>
      </c>
      <c r="C46" s="28" t="s">
        <v>98</v>
      </c>
      <c r="D46" s="29">
        <v>1019000</v>
      </c>
      <c r="E46" s="29">
        <v>83227300</v>
      </c>
      <c r="F46" s="29">
        <v>1097555</v>
      </c>
      <c r="G46" s="29">
        <v>84782594</v>
      </c>
    </row>
    <row r="47" spans="1:7" x14ac:dyDescent="0.4">
      <c r="A47" t="s">
        <v>116</v>
      </c>
      <c r="B47" s="28" t="s">
        <v>68</v>
      </c>
      <c r="C47" s="28" t="s">
        <v>69</v>
      </c>
      <c r="D47" s="29">
        <v>2133000</v>
      </c>
      <c r="E47" s="29">
        <v>160242200</v>
      </c>
      <c r="F47" s="29">
        <v>2438959</v>
      </c>
      <c r="G47" s="29">
        <v>179001907</v>
      </c>
    </row>
    <row r="48" spans="1:7" x14ac:dyDescent="0.4">
      <c r="A48" t="s">
        <v>116</v>
      </c>
      <c r="B48" s="28" t="s">
        <v>74</v>
      </c>
      <c r="C48" s="28" t="s">
        <v>75</v>
      </c>
      <c r="D48" s="29">
        <v>582000</v>
      </c>
      <c r="E48" s="29">
        <v>46962000</v>
      </c>
      <c r="F48" s="29">
        <v>582000</v>
      </c>
      <c r="G48" s="29">
        <v>42886300</v>
      </c>
    </row>
    <row r="49" spans="1:7" x14ac:dyDescent="0.4">
      <c r="A49" t="s">
        <v>116</v>
      </c>
      <c r="B49" s="28" t="s">
        <v>76</v>
      </c>
      <c r="C49" s="28" t="s">
        <v>77</v>
      </c>
      <c r="D49" s="29">
        <v>150000</v>
      </c>
      <c r="E49" s="29">
        <v>11854700</v>
      </c>
      <c r="F49" s="29">
        <v>225000</v>
      </c>
      <c r="G49" s="29">
        <v>16082300</v>
      </c>
    </row>
    <row r="50" spans="1:7" x14ac:dyDescent="0.4">
      <c r="A50" t="s">
        <v>116</v>
      </c>
      <c r="B50" s="28" t="s">
        <v>79</v>
      </c>
      <c r="C50" s="28" t="s">
        <v>80</v>
      </c>
      <c r="D50" s="29">
        <v>166000</v>
      </c>
      <c r="E50" s="29">
        <v>12305650</v>
      </c>
      <c r="F50" s="29">
        <v>289000</v>
      </c>
      <c r="G50" s="29">
        <v>20904000</v>
      </c>
    </row>
    <row r="51" spans="1:7" x14ac:dyDescent="0.4">
      <c r="A51" t="s">
        <v>116</v>
      </c>
      <c r="B51" s="28" t="s">
        <v>81</v>
      </c>
      <c r="C51" s="28" t="s">
        <v>82</v>
      </c>
      <c r="D51" s="29">
        <v>357000</v>
      </c>
      <c r="E51" s="29">
        <v>26347500</v>
      </c>
      <c r="F51" s="29">
        <v>439000</v>
      </c>
      <c r="G51" s="29">
        <v>28674700</v>
      </c>
    </row>
    <row r="52" spans="1:7" x14ac:dyDescent="0.4">
      <c r="A52" t="s">
        <v>116</v>
      </c>
      <c r="B52" s="28" t="s">
        <v>83</v>
      </c>
      <c r="C52" s="28" t="s">
        <v>84</v>
      </c>
      <c r="D52" s="29">
        <v>1151000</v>
      </c>
      <c r="E52" s="29">
        <v>79929400</v>
      </c>
      <c r="F52" s="29">
        <v>1231000</v>
      </c>
      <c r="G52" s="29">
        <v>88989700</v>
      </c>
    </row>
    <row r="53" spans="1:7" x14ac:dyDescent="0.4">
      <c r="A53" t="s">
        <v>116</v>
      </c>
      <c r="B53" s="28" t="s">
        <v>85</v>
      </c>
      <c r="C53" s="28" t="s">
        <v>86</v>
      </c>
      <c r="D53" s="29">
        <v>178000</v>
      </c>
      <c r="E53" s="29">
        <v>14381200</v>
      </c>
      <c r="F53" s="29">
        <v>178000</v>
      </c>
      <c r="G53" s="29">
        <v>14919300</v>
      </c>
    </row>
    <row r="54" spans="1:7" x14ac:dyDescent="0.4">
      <c r="A54" t="s">
        <v>116</v>
      </c>
      <c r="B54" s="28" t="s">
        <v>99</v>
      </c>
      <c r="C54" s="28" t="s">
        <v>101</v>
      </c>
      <c r="D54" s="29">
        <v>30000</v>
      </c>
      <c r="E54" s="29">
        <v>2223000</v>
      </c>
      <c r="F54" s="29">
        <v>31000</v>
      </c>
      <c r="G54" s="29">
        <v>2490900</v>
      </c>
    </row>
    <row r="55" spans="1:7" x14ac:dyDescent="0.4">
      <c r="A55" t="s">
        <v>116</v>
      </c>
      <c r="B55" s="28" t="s">
        <v>100</v>
      </c>
      <c r="C55" s="28" t="s">
        <v>102</v>
      </c>
      <c r="D55" s="29">
        <v>30000</v>
      </c>
      <c r="E55" s="29">
        <v>2223000</v>
      </c>
      <c r="F55" s="29">
        <v>51000</v>
      </c>
      <c r="G55" s="29">
        <v>3586700</v>
      </c>
    </row>
    <row r="56" spans="1:7" x14ac:dyDescent="0.4">
      <c r="B56" s="28"/>
    </row>
    <row r="57" spans="1:7" x14ac:dyDescent="0.4">
      <c r="B57" s="28"/>
    </row>
    <row r="58" spans="1:7" x14ac:dyDescent="0.4">
      <c r="A58" t="s">
        <v>113</v>
      </c>
      <c r="B58" s="28"/>
    </row>
    <row r="59" spans="1:7" x14ac:dyDescent="0.4">
      <c r="B59" s="28" t="s">
        <v>48</v>
      </c>
      <c r="D59" s="29">
        <v>20000</v>
      </c>
      <c r="E59" s="29">
        <v>1439700</v>
      </c>
      <c r="F59" s="29">
        <v>32595</v>
      </c>
      <c r="G59" s="29">
        <v>2318518</v>
      </c>
    </row>
    <row r="60" spans="1:7" x14ac:dyDescent="0.4">
      <c r="B60" s="28" t="s">
        <v>50</v>
      </c>
      <c r="D60" s="29">
        <v>1015000</v>
      </c>
      <c r="E60" s="29">
        <v>73458900</v>
      </c>
      <c r="F60" s="29">
        <v>1209899</v>
      </c>
      <c r="G60" s="29">
        <v>83333726</v>
      </c>
    </row>
    <row r="61" spans="1:7" x14ac:dyDescent="0.4">
      <c r="B61" s="28" t="s">
        <v>52</v>
      </c>
      <c r="D61" s="29">
        <v>0</v>
      </c>
      <c r="E61" s="29">
        <v>0</v>
      </c>
      <c r="F61" s="29">
        <v>13764</v>
      </c>
      <c r="G61" s="29">
        <v>942898</v>
      </c>
    </row>
    <row r="62" spans="1:7" x14ac:dyDescent="0.4">
      <c r="B62" s="28" t="s">
        <v>54</v>
      </c>
      <c r="D62" s="29">
        <v>100000</v>
      </c>
      <c r="E62" s="29">
        <v>7088300</v>
      </c>
      <c r="F62" s="29">
        <v>157787</v>
      </c>
      <c r="G62" s="29">
        <v>11430748</v>
      </c>
    </row>
    <row r="63" spans="1:7" x14ac:dyDescent="0.4">
      <c r="B63" s="28" t="s">
        <v>58</v>
      </c>
      <c r="D63" s="29">
        <v>0</v>
      </c>
      <c r="E63" s="29">
        <v>0</v>
      </c>
      <c r="F63" s="29">
        <v>2595</v>
      </c>
      <c r="G63" s="29">
        <v>119059</v>
      </c>
    </row>
    <row r="64" spans="1:7" x14ac:dyDescent="0.4">
      <c r="B64" s="28" t="s">
        <v>60</v>
      </c>
      <c r="F64" s="29">
        <v>2595</v>
      </c>
      <c r="G64" s="29">
        <v>113919</v>
      </c>
    </row>
    <row r="65" spans="1:7" x14ac:dyDescent="0.4">
      <c r="B65" t="s">
        <v>95</v>
      </c>
      <c r="D65" s="29">
        <v>640000</v>
      </c>
      <c r="E65" s="29">
        <v>45006500</v>
      </c>
      <c r="F65" s="29">
        <v>786873</v>
      </c>
      <c r="G65" s="29">
        <v>52351233</v>
      </c>
    </row>
    <row r="66" spans="1:7" x14ac:dyDescent="0.4">
      <c r="B66" s="28" t="s">
        <v>64</v>
      </c>
      <c r="D66" s="29">
        <v>50000</v>
      </c>
      <c r="E66" s="29">
        <v>3063400</v>
      </c>
      <c r="F66" s="29">
        <v>50000</v>
      </c>
      <c r="G66" s="29">
        <v>3066250</v>
      </c>
    </row>
    <row r="67" spans="1:7" x14ac:dyDescent="0.4">
      <c r="B67" s="28" t="s">
        <v>66</v>
      </c>
      <c r="D67" s="29">
        <v>951000</v>
      </c>
      <c r="E67" s="29">
        <v>66274400</v>
      </c>
      <c r="F67" s="29">
        <v>1162555</v>
      </c>
      <c r="G67" s="29">
        <v>80088244</v>
      </c>
    </row>
    <row r="68" spans="1:7" x14ac:dyDescent="0.4">
      <c r="B68" s="28" t="s">
        <v>97</v>
      </c>
      <c r="D68" s="29">
        <v>202000</v>
      </c>
      <c r="E68" s="29">
        <v>15379600</v>
      </c>
      <c r="F68" s="29">
        <v>280555</v>
      </c>
      <c r="G68" s="29">
        <v>16574794</v>
      </c>
    </row>
    <row r="69" spans="1:7" x14ac:dyDescent="0.4">
      <c r="B69" s="28" t="s">
        <v>68</v>
      </c>
      <c r="D69" s="29">
        <v>829000</v>
      </c>
      <c r="E69" s="29">
        <v>58849700</v>
      </c>
      <c r="F69" s="29">
        <v>1374959</v>
      </c>
      <c r="G69" s="29">
        <v>96465807</v>
      </c>
    </row>
    <row r="70" spans="1:7" x14ac:dyDescent="0.4">
      <c r="B70" s="28" t="s">
        <v>74</v>
      </c>
      <c r="D70" s="29">
        <v>260000</v>
      </c>
      <c r="E70" s="29">
        <v>18396600</v>
      </c>
      <c r="F70" s="29">
        <v>320000</v>
      </c>
      <c r="G70" s="29">
        <v>22075900</v>
      </c>
    </row>
    <row r="71" spans="1:7" x14ac:dyDescent="0.4">
      <c r="B71" s="28" t="s">
        <v>76</v>
      </c>
      <c r="D71" s="29">
        <v>50000</v>
      </c>
      <c r="E71" s="29">
        <v>3700000</v>
      </c>
      <c r="F71" s="29">
        <v>200000</v>
      </c>
      <c r="G71" s="29">
        <v>13935400</v>
      </c>
    </row>
    <row r="72" spans="1:7" x14ac:dyDescent="0.4">
      <c r="B72" s="28" t="s">
        <v>79</v>
      </c>
      <c r="D72" s="29">
        <v>136000</v>
      </c>
      <c r="E72" s="29">
        <v>9537550</v>
      </c>
      <c r="F72" s="29">
        <v>264000</v>
      </c>
      <c r="G72" s="29">
        <v>18599000</v>
      </c>
    </row>
    <row r="73" spans="1:7" x14ac:dyDescent="0.4">
      <c r="B73" s="28" t="s">
        <v>81</v>
      </c>
      <c r="D73" s="29">
        <v>357000</v>
      </c>
      <c r="E73" s="29">
        <v>26347500</v>
      </c>
      <c r="F73" s="29">
        <v>439000</v>
      </c>
      <c r="G73" s="29">
        <v>28674700</v>
      </c>
    </row>
    <row r="74" spans="1:7" x14ac:dyDescent="0.4">
      <c r="B74" s="28" t="s">
        <v>83</v>
      </c>
      <c r="D74" s="29">
        <v>627000</v>
      </c>
      <c r="E74" s="29">
        <v>43438700</v>
      </c>
      <c r="F74" s="29">
        <v>484000</v>
      </c>
      <c r="G74" s="29">
        <v>36103100</v>
      </c>
    </row>
    <row r="75" spans="1:7" x14ac:dyDescent="0.4">
      <c r="B75" s="28" t="s">
        <v>99</v>
      </c>
      <c r="D75" s="29">
        <v>20000</v>
      </c>
      <c r="E75" s="29">
        <v>1426000</v>
      </c>
      <c r="F75" s="29">
        <v>10000</v>
      </c>
      <c r="G75" s="29">
        <v>676500</v>
      </c>
    </row>
    <row r="76" spans="1:7" x14ac:dyDescent="0.4">
      <c r="B76" s="28" t="s">
        <v>100</v>
      </c>
      <c r="D76" s="29">
        <v>20000</v>
      </c>
      <c r="E76" s="29">
        <v>1426000</v>
      </c>
      <c r="F76" s="29">
        <v>30000</v>
      </c>
      <c r="G76" s="29">
        <v>1771800</v>
      </c>
    </row>
    <row r="77" spans="1:7" x14ac:dyDescent="0.4">
      <c r="A77" s="30" t="s">
        <v>120</v>
      </c>
      <c r="B77" s="28"/>
      <c r="D77" s="29">
        <f>SUM(D36:D55)-SUM(D59:D76)</f>
        <v>7376000</v>
      </c>
      <c r="E77" s="29">
        <f t="shared" ref="E77:G77" si="1">SUM(E36:E55)-SUM(E59:E76)</f>
        <v>585214100</v>
      </c>
      <c r="F77" s="29">
        <f t="shared" si="1"/>
        <v>6728000</v>
      </c>
      <c r="G77" s="29">
        <f t="shared" si="1"/>
        <v>533860600</v>
      </c>
    </row>
    <row r="78" spans="1:7" x14ac:dyDescent="0.4">
      <c r="B78" s="28"/>
    </row>
    <row r="79" spans="1:7" x14ac:dyDescent="0.4">
      <c r="B79" s="28"/>
    </row>
    <row r="80" spans="1:7" x14ac:dyDescent="0.4">
      <c r="A80" t="s">
        <v>117</v>
      </c>
      <c r="B80" s="28" t="s">
        <v>48</v>
      </c>
      <c r="C80" s="28" t="s">
        <v>49</v>
      </c>
      <c r="D80" s="29">
        <v>50000</v>
      </c>
      <c r="E80" s="29">
        <v>3929700</v>
      </c>
      <c r="F80" s="29">
        <v>52595</v>
      </c>
      <c r="G80" s="29">
        <v>3972518</v>
      </c>
    </row>
    <row r="81" spans="1:7" x14ac:dyDescent="0.4">
      <c r="A81" t="s">
        <v>117</v>
      </c>
      <c r="B81" s="28" t="s">
        <v>50</v>
      </c>
      <c r="C81" s="28" t="s">
        <v>51</v>
      </c>
      <c r="D81" s="29">
        <v>2539000</v>
      </c>
      <c r="E81" s="29">
        <v>200105000</v>
      </c>
      <c r="F81" s="29">
        <v>2603899</v>
      </c>
      <c r="G81" s="29">
        <v>196802226</v>
      </c>
    </row>
    <row r="82" spans="1:7" x14ac:dyDescent="0.4">
      <c r="A82" t="s">
        <v>117</v>
      </c>
      <c r="B82" s="28" t="s">
        <v>52</v>
      </c>
      <c r="C82" s="28" t="s">
        <v>53</v>
      </c>
      <c r="D82" s="29">
        <v>39000</v>
      </c>
      <c r="E82" s="29">
        <v>3362100</v>
      </c>
      <c r="F82" s="29">
        <v>42764</v>
      </c>
      <c r="G82" s="29">
        <v>3350998</v>
      </c>
    </row>
    <row r="83" spans="1:7" x14ac:dyDescent="0.4">
      <c r="A83" t="s">
        <v>117</v>
      </c>
      <c r="B83" s="28" t="s">
        <v>54</v>
      </c>
      <c r="C83" s="28" t="s">
        <v>55</v>
      </c>
      <c r="D83" s="29">
        <v>230000</v>
      </c>
      <c r="E83" s="29">
        <v>17622700</v>
      </c>
      <c r="F83" s="29">
        <v>237787</v>
      </c>
      <c r="G83" s="29">
        <v>17738748</v>
      </c>
    </row>
    <row r="84" spans="1:7" x14ac:dyDescent="0.4">
      <c r="A84" t="s">
        <v>117</v>
      </c>
      <c r="B84" s="28" t="s">
        <v>56</v>
      </c>
      <c r="C84" s="28" t="s">
        <v>57</v>
      </c>
    </row>
    <row r="85" spans="1:7" x14ac:dyDescent="0.4">
      <c r="A85" t="s">
        <v>117</v>
      </c>
      <c r="B85" s="28" t="s">
        <v>58</v>
      </c>
      <c r="C85" s="28" t="s">
        <v>59</v>
      </c>
      <c r="D85" s="29">
        <v>20000</v>
      </c>
      <c r="E85" s="29">
        <v>1707000</v>
      </c>
      <c r="F85" s="29">
        <v>22595</v>
      </c>
      <c r="G85" s="29">
        <v>1773059</v>
      </c>
    </row>
    <row r="86" spans="1:7" x14ac:dyDescent="0.4">
      <c r="A86" t="s">
        <v>117</v>
      </c>
      <c r="B86" s="28" t="s">
        <v>60</v>
      </c>
      <c r="C86" s="28" t="s">
        <v>61</v>
      </c>
      <c r="D86" s="29">
        <v>20000</v>
      </c>
      <c r="E86" s="29">
        <v>1704800</v>
      </c>
      <c r="F86" s="29">
        <v>22595</v>
      </c>
      <c r="G86" s="29">
        <v>1767919</v>
      </c>
    </row>
    <row r="87" spans="1:7" x14ac:dyDescent="0.4">
      <c r="A87" t="s">
        <v>117</v>
      </c>
      <c r="B87" t="s">
        <v>95</v>
      </c>
      <c r="C87" t="s">
        <v>96</v>
      </c>
      <c r="D87" s="29">
        <v>1603000</v>
      </c>
      <c r="E87" s="29">
        <v>116595700</v>
      </c>
      <c r="F87" s="29">
        <v>1619873</v>
      </c>
      <c r="G87" s="29">
        <v>117757033</v>
      </c>
    </row>
    <row r="88" spans="1:7" x14ac:dyDescent="0.4">
      <c r="A88" t="s">
        <v>117</v>
      </c>
      <c r="B88" s="28" t="s">
        <v>64</v>
      </c>
      <c r="C88" s="28" t="s">
        <v>65</v>
      </c>
      <c r="D88" s="29">
        <v>50000</v>
      </c>
      <c r="E88" s="29">
        <v>3063400</v>
      </c>
      <c r="F88" s="29">
        <v>50000</v>
      </c>
      <c r="G88" s="29">
        <v>3066250</v>
      </c>
    </row>
    <row r="89" spans="1:7" x14ac:dyDescent="0.4">
      <c r="A89" t="s">
        <v>117</v>
      </c>
      <c r="B89" s="28" t="s">
        <v>66</v>
      </c>
      <c r="C89" s="28" t="s">
        <v>67</v>
      </c>
      <c r="D89" s="29">
        <v>2306000</v>
      </c>
      <c r="E89" s="29">
        <v>172260600</v>
      </c>
      <c r="F89" s="29">
        <v>2334555</v>
      </c>
      <c r="G89" s="29">
        <v>173955044</v>
      </c>
    </row>
    <row r="90" spans="1:7" x14ac:dyDescent="0.4">
      <c r="A90" t="s">
        <v>117</v>
      </c>
      <c r="B90" s="28" t="s">
        <v>97</v>
      </c>
      <c r="C90" s="28" t="s">
        <v>98</v>
      </c>
      <c r="D90" s="29">
        <v>1019000</v>
      </c>
      <c r="E90" s="29">
        <v>83227300</v>
      </c>
      <c r="F90" s="29">
        <v>1097555</v>
      </c>
      <c r="G90" s="29">
        <v>84782594</v>
      </c>
    </row>
    <row r="91" spans="1:7" x14ac:dyDescent="0.4">
      <c r="A91" t="s">
        <v>117</v>
      </c>
      <c r="B91" s="28" t="s">
        <v>68</v>
      </c>
      <c r="C91" s="28" t="s">
        <v>69</v>
      </c>
      <c r="D91" s="29">
        <v>2133000</v>
      </c>
      <c r="E91" s="29">
        <v>160242200</v>
      </c>
      <c r="F91" s="29">
        <v>2438959</v>
      </c>
      <c r="G91" s="29">
        <v>179001907</v>
      </c>
    </row>
    <row r="92" spans="1:7" x14ac:dyDescent="0.4">
      <c r="A92" t="s">
        <v>117</v>
      </c>
      <c r="B92" s="28" t="s">
        <v>74</v>
      </c>
      <c r="C92" s="28" t="s">
        <v>75</v>
      </c>
      <c r="D92" s="29">
        <v>582000</v>
      </c>
      <c r="E92" s="29">
        <v>46962000</v>
      </c>
      <c r="F92" s="29">
        <v>582000</v>
      </c>
      <c r="G92" s="29">
        <v>42886300</v>
      </c>
    </row>
    <row r="93" spans="1:7" x14ac:dyDescent="0.4">
      <c r="A93" t="s">
        <v>117</v>
      </c>
      <c r="B93" s="28" t="s">
        <v>76</v>
      </c>
      <c r="C93" s="28" t="s">
        <v>77</v>
      </c>
      <c r="D93" s="29">
        <v>150000</v>
      </c>
      <c r="E93" s="29">
        <v>11854700</v>
      </c>
      <c r="F93" s="29">
        <v>225000</v>
      </c>
      <c r="G93" s="29">
        <v>16082300</v>
      </c>
    </row>
    <row r="94" spans="1:7" x14ac:dyDescent="0.4">
      <c r="A94" t="s">
        <v>117</v>
      </c>
      <c r="B94" s="28" t="s">
        <v>79</v>
      </c>
      <c r="C94" s="28" t="s">
        <v>80</v>
      </c>
      <c r="D94" s="29">
        <v>166000</v>
      </c>
      <c r="E94" s="29">
        <v>12305650</v>
      </c>
      <c r="F94" s="29">
        <v>289000</v>
      </c>
      <c r="G94" s="29">
        <v>20904000</v>
      </c>
    </row>
    <row r="95" spans="1:7" x14ac:dyDescent="0.4">
      <c r="A95" t="s">
        <v>117</v>
      </c>
      <c r="B95" s="28" t="s">
        <v>81</v>
      </c>
      <c r="C95" s="28" t="s">
        <v>82</v>
      </c>
      <c r="D95" s="29">
        <v>357000</v>
      </c>
      <c r="E95" s="29">
        <v>26347500</v>
      </c>
      <c r="F95" s="29">
        <v>439000</v>
      </c>
      <c r="G95" s="29">
        <v>28674700</v>
      </c>
    </row>
    <row r="96" spans="1:7" x14ac:dyDescent="0.4">
      <c r="A96" t="s">
        <v>117</v>
      </c>
      <c r="B96" s="28" t="s">
        <v>83</v>
      </c>
      <c r="C96" s="28" t="s">
        <v>84</v>
      </c>
      <c r="D96" s="29">
        <v>1151000</v>
      </c>
      <c r="E96" s="29">
        <v>79929400</v>
      </c>
      <c r="F96" s="29">
        <v>1231000</v>
      </c>
      <c r="G96" s="29">
        <v>88989700</v>
      </c>
    </row>
    <row r="97" spans="1:8" x14ac:dyDescent="0.4">
      <c r="A97" t="s">
        <v>117</v>
      </c>
      <c r="B97" s="28" t="s">
        <v>85</v>
      </c>
      <c r="C97" s="28" t="s">
        <v>86</v>
      </c>
      <c r="D97" s="29">
        <v>178000</v>
      </c>
      <c r="E97" s="29">
        <v>14381200</v>
      </c>
      <c r="F97" s="29">
        <v>178000</v>
      </c>
      <c r="G97" s="29">
        <v>14919300</v>
      </c>
    </row>
    <row r="98" spans="1:8" x14ac:dyDescent="0.4">
      <c r="A98" t="s">
        <v>117</v>
      </c>
      <c r="B98" s="28" t="s">
        <v>99</v>
      </c>
      <c r="C98" s="28" t="s">
        <v>101</v>
      </c>
      <c r="D98" s="29">
        <v>30000</v>
      </c>
      <c r="E98" s="29">
        <v>2223000</v>
      </c>
      <c r="F98" s="29">
        <v>31000</v>
      </c>
      <c r="G98" s="29">
        <v>2490900</v>
      </c>
    </row>
    <row r="99" spans="1:8" x14ac:dyDescent="0.4">
      <c r="A99" t="s">
        <v>117</v>
      </c>
      <c r="B99" s="28" t="s">
        <v>100</v>
      </c>
      <c r="C99" s="28" t="s">
        <v>102</v>
      </c>
      <c r="D99" s="29">
        <v>30000</v>
      </c>
      <c r="E99" s="29">
        <v>2223000</v>
      </c>
      <c r="F99" s="29">
        <v>51000</v>
      </c>
      <c r="G99" s="29">
        <v>3586700</v>
      </c>
    </row>
    <row r="100" spans="1:8" x14ac:dyDescent="0.4">
      <c r="B100" s="28"/>
    </row>
    <row r="101" spans="1:8" x14ac:dyDescent="0.4">
      <c r="B101" s="28"/>
    </row>
    <row r="102" spans="1:8" x14ac:dyDescent="0.4">
      <c r="A102" t="s">
        <v>113</v>
      </c>
      <c r="B102" s="28"/>
      <c r="C102" s="28" t="s">
        <v>137</v>
      </c>
    </row>
    <row r="103" spans="1:8" x14ac:dyDescent="0.4">
      <c r="B103" s="28" t="s">
        <v>138</v>
      </c>
      <c r="C103" s="30">
        <v>64692</v>
      </c>
      <c r="D103" s="29">
        <v>20000</v>
      </c>
      <c r="E103" s="29">
        <v>861000</v>
      </c>
      <c r="F103" s="29">
        <v>20000</v>
      </c>
      <c r="G103" s="29">
        <v>925250</v>
      </c>
      <c r="H103" s="30" t="s">
        <v>139</v>
      </c>
    </row>
    <row r="104" spans="1:8" x14ac:dyDescent="0.4">
      <c r="B104" s="28" t="s">
        <v>50</v>
      </c>
      <c r="D104" s="29">
        <v>156000</v>
      </c>
      <c r="E104" s="29">
        <v>12180000</v>
      </c>
      <c r="F104" s="29">
        <v>26000</v>
      </c>
      <c r="G104" s="29">
        <v>2049000</v>
      </c>
    </row>
    <row r="105" spans="1:8" x14ac:dyDescent="0.4">
      <c r="B105" s="28" t="s">
        <v>66</v>
      </c>
      <c r="D105" s="29">
        <v>79000</v>
      </c>
      <c r="E105" s="29">
        <v>4579100</v>
      </c>
      <c r="F105" s="29">
        <v>0</v>
      </c>
      <c r="G105" s="29">
        <v>0</v>
      </c>
    </row>
    <row r="106" spans="1:8" x14ac:dyDescent="0.4">
      <c r="B106" s="28" t="s">
        <v>97</v>
      </c>
      <c r="D106" s="29">
        <v>202000</v>
      </c>
      <c r="E106" s="29">
        <v>15379600</v>
      </c>
      <c r="F106" s="29">
        <v>252000</v>
      </c>
      <c r="G106" s="29">
        <v>15178100</v>
      </c>
    </row>
    <row r="107" spans="1:8" x14ac:dyDescent="0.4">
      <c r="B107" s="28" t="s">
        <v>68</v>
      </c>
      <c r="D107" s="29">
        <v>0</v>
      </c>
      <c r="E107" s="29">
        <v>0</v>
      </c>
      <c r="F107" s="29">
        <v>280000</v>
      </c>
      <c r="G107" s="29">
        <v>21392000</v>
      </c>
    </row>
    <row r="108" spans="1:8" x14ac:dyDescent="0.4">
      <c r="B108" s="28" t="s">
        <v>79</v>
      </c>
      <c r="D108" s="29">
        <v>96000</v>
      </c>
      <c r="E108" s="29">
        <v>7254600</v>
      </c>
      <c r="F108" s="29">
        <v>70000</v>
      </c>
      <c r="G108" s="29">
        <v>5279900</v>
      </c>
    </row>
    <row r="109" spans="1:8" x14ac:dyDescent="0.4">
      <c r="B109" s="28" t="s">
        <v>81</v>
      </c>
      <c r="D109" s="29">
        <v>357000</v>
      </c>
      <c r="E109" s="29">
        <v>26347500</v>
      </c>
      <c r="F109" s="29">
        <v>159000</v>
      </c>
      <c r="G109" s="29">
        <v>12181700</v>
      </c>
    </row>
    <row r="110" spans="1:8" x14ac:dyDescent="0.4">
      <c r="B110" s="28" t="s">
        <v>83</v>
      </c>
      <c r="D110" s="29">
        <v>627000</v>
      </c>
      <c r="E110" s="29">
        <v>43438700</v>
      </c>
      <c r="F110" s="29">
        <v>484000</v>
      </c>
      <c r="G110" s="29">
        <v>36103100</v>
      </c>
    </row>
    <row r="111" spans="1:8" x14ac:dyDescent="0.4">
      <c r="A111" s="30" t="s">
        <v>121</v>
      </c>
      <c r="B111" s="28"/>
      <c r="D111" s="29">
        <f>SUM(D80:D99)-SUM(D103:D110)</f>
        <v>11116000</v>
      </c>
      <c r="E111" s="29">
        <f t="shared" ref="E111:G111" si="2">SUM(E80:E99)-SUM(E103:E110)</f>
        <v>850006450</v>
      </c>
      <c r="F111" s="29">
        <f t="shared" si="2"/>
        <v>12258177</v>
      </c>
      <c r="G111" s="29">
        <f t="shared" si="2"/>
        <v>909393146</v>
      </c>
    </row>
    <row r="112" spans="1:8" x14ac:dyDescent="0.4">
      <c r="B112" s="28"/>
    </row>
    <row r="113" spans="1:8" x14ac:dyDescent="0.4">
      <c r="A113" s="30" t="s">
        <v>88</v>
      </c>
      <c r="B113" s="28"/>
      <c r="C113" s="28"/>
    </row>
    <row r="114" spans="1:8" x14ac:dyDescent="0.4">
      <c r="B114" s="28" t="s">
        <v>92</v>
      </c>
      <c r="C114" s="28" t="s">
        <v>93</v>
      </c>
      <c r="D114" s="29">
        <v>82000</v>
      </c>
      <c r="E114" s="29">
        <v>2619300</v>
      </c>
      <c r="F114" s="29">
        <v>142000</v>
      </c>
      <c r="G114" s="29">
        <v>9991700</v>
      </c>
      <c r="H114" t="s">
        <v>94</v>
      </c>
    </row>
    <row r="115" spans="1:8" x14ac:dyDescent="0.4">
      <c r="B115" s="28" t="s">
        <v>72</v>
      </c>
      <c r="C115" s="28" t="s">
        <v>91</v>
      </c>
      <c r="D115" s="29">
        <v>33000</v>
      </c>
      <c r="E115" s="29">
        <v>1575500</v>
      </c>
      <c r="F115" s="29">
        <v>33000</v>
      </c>
      <c r="G115" s="29">
        <v>1618750</v>
      </c>
      <c r="H115" t="s">
        <v>90</v>
      </c>
    </row>
    <row r="116" spans="1:8" x14ac:dyDescent="0.4">
      <c r="B116" s="28" t="s">
        <v>72</v>
      </c>
      <c r="C116" s="28" t="s">
        <v>89</v>
      </c>
      <c r="D116" s="29">
        <v>1000</v>
      </c>
      <c r="E116" s="29">
        <v>30500</v>
      </c>
      <c r="F116" s="29">
        <v>1000</v>
      </c>
      <c r="G116" s="29">
        <v>31850</v>
      </c>
      <c r="H116" t="s">
        <v>90</v>
      </c>
    </row>
    <row r="117" spans="1:8" x14ac:dyDescent="0.4">
      <c r="B117" s="28" t="s">
        <v>70</v>
      </c>
      <c r="C117" s="28" t="s">
        <v>71</v>
      </c>
      <c r="D117" s="29">
        <v>887000</v>
      </c>
      <c r="E117" s="29">
        <v>63987200</v>
      </c>
      <c r="F117" s="29">
        <v>887000</v>
      </c>
      <c r="G117" s="29">
        <v>60711300</v>
      </c>
    </row>
    <row r="118" spans="1:8" x14ac:dyDescent="0.4">
      <c r="B118" s="28"/>
      <c r="C118" s="28"/>
    </row>
    <row r="119" spans="1:8" x14ac:dyDescent="0.4">
      <c r="A119" s="30" t="s">
        <v>103</v>
      </c>
      <c r="B119" s="28"/>
      <c r="C119" s="28"/>
      <c r="D119" s="29">
        <f>SUM(D114:D118)+D9+D27</f>
        <v>13656000</v>
      </c>
      <c r="E119" s="29">
        <f>SUM(E114:E118)+E9+E27</f>
        <v>1028259450</v>
      </c>
      <c r="F119" s="29">
        <f>SUM(F114:F118)+F9+F27</f>
        <v>14612177</v>
      </c>
      <c r="G119" s="29">
        <f>SUM(G114:G118)+G9+G27</f>
        <v>1074855796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前審附表16-2</vt:lpstr>
      <vt:lpstr>本審附表十七之一</vt:lpstr>
      <vt:lpstr>SRB321</vt:lpstr>
      <vt:lpstr>'前審附表16-2'!Print_Area</vt:lpstr>
      <vt:lpstr>'SRB321'!吉2_SRB321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張亮美</cp:lastModifiedBy>
  <cp:lastPrinted>2021-07-26T02:46:47Z</cp:lastPrinted>
  <dcterms:created xsi:type="dcterms:W3CDTF">2014-08-05T03:08:13Z</dcterms:created>
  <dcterms:modified xsi:type="dcterms:W3CDTF">2021-08-03T09:58:39Z</dcterms:modified>
</cp:coreProperties>
</file>