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3040" windowHeight="8480" firstSheet="1" activeTab="1"/>
  </bookViews>
  <sheets>
    <sheet name="SRB321" sheetId="4" state="hidden" r:id="rId1"/>
    <sheet name="本審附表十七之二" sheetId="5" r:id="rId2"/>
    <sheet name="前審附表18" sheetId="3" state="hidden" r:id="rId3"/>
  </sheets>
  <definedNames>
    <definedName name="_xlnm.Print_Area" localSheetId="2">前審附表18!$A$1:$G$25</definedName>
    <definedName name="吉2_SRB321" localSheetId="0">'SRB321'!$B$1:$G$74</definedName>
  </definedNames>
  <calcPr calcId="162913"/>
</workbook>
</file>

<file path=xl/calcChain.xml><?xml version="1.0" encoding="utf-8"?>
<calcChain xmlns="http://schemas.openxmlformats.org/spreadsheetml/2006/main">
  <c r="G4" i="5" l="1"/>
  <c r="E66" i="4"/>
  <c r="D4" i="5" s="1"/>
  <c r="F66" i="4"/>
  <c r="F4" i="5" s="1"/>
  <c r="G66" i="4"/>
  <c r="D66" i="4"/>
  <c r="C4" i="5" s="1"/>
  <c r="H4" i="5" l="1"/>
  <c r="E4" i="5" l="1"/>
  <c r="G27" i="4"/>
  <c r="G36" i="4" s="1"/>
  <c r="G3" i="5" s="1"/>
  <c r="F27" i="4"/>
  <c r="F36" i="4" s="1"/>
  <c r="F3" i="5" s="1"/>
  <c r="E27" i="4"/>
  <c r="E36" i="4" s="1"/>
  <c r="D3" i="5" s="1"/>
  <c r="D27" i="4"/>
  <c r="D36" i="4" s="1"/>
  <c r="C3" i="5" s="1"/>
  <c r="G10" i="4"/>
  <c r="F10" i="4"/>
  <c r="E10" i="4"/>
  <c r="D10" i="4"/>
  <c r="J19" i="5" l="1"/>
  <c r="E13" i="4"/>
  <c r="D2" i="5" s="1"/>
  <c r="F13" i="4"/>
  <c r="F2" i="5" s="1"/>
  <c r="G13" i="4"/>
  <c r="G2" i="5" s="1"/>
  <c r="D13" i="4"/>
  <c r="C2" i="5" s="1"/>
  <c r="E3" i="5"/>
  <c r="H3" i="5"/>
  <c r="J14" i="5" s="1"/>
  <c r="E78" i="4"/>
  <c r="G78" i="4"/>
  <c r="F78" i="4"/>
  <c r="D78" i="4"/>
  <c r="J20" i="5" l="1"/>
  <c r="J24" i="5"/>
  <c r="J9" i="5"/>
  <c r="J13" i="5"/>
  <c r="J23" i="5"/>
  <c r="H2" i="5"/>
  <c r="E2" i="5"/>
  <c r="G9" i="5" l="1"/>
  <c r="G13" i="5"/>
  <c r="G14" i="5"/>
  <c r="J25" i="5"/>
  <c r="J15" i="5"/>
  <c r="G15" i="5" l="1"/>
  <c r="J26" i="5"/>
  <c r="G26" i="5" l="1"/>
</calcChain>
</file>

<file path=xl/connections.xml><?xml version="1.0" encoding="utf-8"?>
<connections xmlns="http://schemas.openxmlformats.org/spreadsheetml/2006/main">
  <connection id="1" name="吉2_SRB321" type="6" refreshedVersion="6" background="1" saveData="1">
    <textPr codePage="950" sourceFile="C:\Users\cltsai\Documents\108金上重更一7 (刑新) 吉祥佳必琪炒作案\WP\txt\吉2_SRB321.TXT" delimited="0">
      <textFields count="12">
        <textField type="text"/>
        <textField type="text" position="11"/>
        <textField position="21"/>
        <textField position="33"/>
        <textField position="40"/>
        <textField position="54"/>
        <textField position="63"/>
        <textField position="75"/>
        <textField position="82"/>
        <textField position="96"/>
        <textField position="105"/>
        <textField position="117"/>
      </textFields>
    </textPr>
  </connection>
</connections>
</file>

<file path=xl/sharedStrings.xml><?xml version="1.0" encoding="utf-8"?>
<sst xmlns="http://schemas.openxmlformats.org/spreadsheetml/2006/main" count="230" uniqueCount="125">
  <si>
    <t>買進金額
（仟元）</t>
    <phoneticPr fontId="1" type="noConversion"/>
  </si>
  <si>
    <t>每股買進均價
（元）</t>
    <phoneticPr fontId="1" type="noConversion"/>
  </si>
  <si>
    <t>賣出金額
（仟元）</t>
    <phoneticPr fontId="1" type="noConversion"/>
  </si>
  <si>
    <t>每股賣出均價
（元）</t>
    <phoneticPr fontId="1" type="noConversion"/>
  </si>
  <si>
    <t>已實現獲利(虧損)(仟元):</t>
    <phoneticPr fontId="1" type="noConversion"/>
  </si>
  <si>
    <t>實際獲利(損失)金額 =</t>
    <phoneticPr fontId="1" type="noConversion"/>
  </si>
  <si>
    <t>調整：交易成本</t>
    <phoneticPr fontId="1" type="noConversion"/>
  </si>
  <si>
    <t>　　　交易稅（賣出金額 x 0.3%）</t>
    <phoneticPr fontId="1" type="noConversion"/>
  </si>
  <si>
    <t>翁秋南</t>
    <phoneticPr fontId="1" type="noConversion"/>
  </si>
  <si>
    <t>鄭光育</t>
    <phoneticPr fontId="1" type="noConversion"/>
  </si>
  <si>
    <t>姓名</t>
    <phoneticPr fontId="1" type="noConversion"/>
  </si>
  <si>
    <t>小計（仟元）：</t>
    <phoneticPr fontId="1" type="noConversion"/>
  </si>
  <si>
    <t>買進股數
(仟股)</t>
  </si>
  <si>
    <t>賣出股數
(仟股)</t>
  </si>
  <si>
    <t>(每股賣出均價－每股買進均價）x 賣出股數</t>
  </si>
  <si>
    <t>　　　手續費（賣出股數 x（每股買進均價+每股賣出均價） x 0.1425%）</t>
  </si>
  <si>
    <t>擬制獲利（虧損）（仟元）：</t>
  </si>
  <si>
    <t>賣超張數（賣出數量 - 買進數量）</t>
  </si>
  <si>
    <t>擬制性獲利（虧損）金額 =</t>
  </si>
  <si>
    <t>（每股賣出均價-期初收盤價格作為買價）x 買超張數</t>
  </si>
  <si>
    <t>調整：交易成本</t>
  </si>
  <si>
    <t>　　　手續費（賣超張數 x（期初收盤價 + 每股賣出均價） x 0.1425%）</t>
  </si>
  <si>
    <t>　　　交易稅（每股賣出均價 x 賣超張數 x 0.3%）</t>
  </si>
  <si>
    <t>小計</t>
  </si>
  <si>
    <t>合計</t>
  </si>
  <si>
    <t>98/09/29期初收盤價格</t>
  </si>
  <si>
    <t>-</t>
    <phoneticPr fontId="1" type="noConversion"/>
  </si>
  <si>
    <t>-</t>
    <phoneticPr fontId="1" type="noConversion"/>
  </si>
  <si>
    <t>群組</t>
    <phoneticPr fontId="1" type="noConversion"/>
  </si>
  <si>
    <t>投資人姓名</t>
  </si>
  <si>
    <t>身分證字號</t>
  </si>
  <si>
    <t>買進股數</t>
  </si>
  <si>
    <t>買進金額</t>
  </si>
  <si>
    <t>賣出股數</t>
  </si>
  <si>
    <t>賣出金額</t>
  </si>
  <si>
    <t>翁秋南</t>
    <phoneticPr fontId="1" type="noConversion"/>
  </si>
  <si>
    <t>楊美鈴　　</t>
  </si>
  <si>
    <t>E222070487</t>
  </si>
  <si>
    <t>翁秋南</t>
  </si>
  <si>
    <t>Q102084286</t>
  </si>
  <si>
    <t>姚朝順</t>
  </si>
  <si>
    <t>Q102102529</t>
  </si>
  <si>
    <t>翁國富</t>
  </si>
  <si>
    <t>Q122591871</t>
  </si>
  <si>
    <t>翁姚靜花</t>
  </si>
  <si>
    <t>Q202148527</t>
  </si>
  <si>
    <t>翁莉芳</t>
  </si>
  <si>
    <t>Q221624177</t>
  </si>
  <si>
    <t>翁意茹</t>
  </si>
  <si>
    <t>Q223472233</t>
  </si>
  <si>
    <t>翁秋南總計</t>
    <phoneticPr fontId="1" type="noConversion"/>
  </si>
  <si>
    <t>鄭光育</t>
    <phoneticPr fontId="1" type="noConversion"/>
  </si>
  <si>
    <t>王家修　　</t>
  </si>
  <si>
    <t>A121891780</t>
  </si>
  <si>
    <t>鄭光育</t>
    <phoneticPr fontId="1" type="noConversion"/>
  </si>
  <si>
    <t>鄭光育</t>
    <phoneticPr fontId="1" type="noConversion"/>
  </si>
  <si>
    <t>曾秀美</t>
    <phoneticPr fontId="1" type="noConversion"/>
  </si>
  <si>
    <t>A221053095</t>
    <phoneticPr fontId="1" type="noConversion"/>
  </si>
  <si>
    <t>鄭光育</t>
    <phoneticPr fontId="1" type="noConversion"/>
  </si>
  <si>
    <t>曾潔慧</t>
  </si>
  <si>
    <t>A221053102</t>
  </si>
  <si>
    <t>曾秋鳳　　</t>
  </si>
  <si>
    <t>A221053111</t>
  </si>
  <si>
    <t>郭慧敏　　</t>
  </si>
  <si>
    <t>A223015173</t>
  </si>
  <si>
    <t>柯月華</t>
  </si>
  <si>
    <t>E201556240</t>
  </si>
  <si>
    <t>鄭光育</t>
  </si>
  <si>
    <t>張鄭幸枝　</t>
  </si>
  <si>
    <t>H201952101</t>
  </si>
  <si>
    <t>張宣宸　　</t>
  </si>
  <si>
    <t>J120737436</t>
  </si>
  <si>
    <t>翁瑞隆　　</t>
  </si>
  <si>
    <t>N120758787</t>
  </si>
  <si>
    <t>鄭光育</t>
    <phoneticPr fontId="1" type="noConversion"/>
  </si>
  <si>
    <t>翁淑麗　　</t>
  </si>
  <si>
    <t>N220754058</t>
  </si>
  <si>
    <t>鄭光育總計</t>
    <phoneticPr fontId="1" type="noConversion"/>
  </si>
  <si>
    <t>不列入</t>
    <phoneticPr fontId="1" type="noConversion"/>
  </si>
  <si>
    <t>合計</t>
    <phoneticPr fontId="1" type="noConversion"/>
  </si>
  <si>
    <t>每股買進均價
（元）</t>
  </si>
  <si>
    <t>翁秋南</t>
    <phoneticPr fontId="1" type="noConversion"/>
  </si>
  <si>
    <t>小計（元）：</t>
  </si>
  <si>
    <t>擬制獲利（虧損）（元）：</t>
  </si>
  <si>
    <t>賣超股數（賣出股數 - 買進股數）</t>
  </si>
  <si>
    <t>（每股賣出均價-期初收盤價格作為買價）x 賣超股數</t>
  </si>
  <si>
    <t>調整：交易成本</t>
    <phoneticPr fontId="1" type="noConversion"/>
  </si>
  <si>
    <t>　　　交易稅（每股賣出均價 x 賣超股數 x 0.3%）</t>
  </si>
  <si>
    <t>合計（元）：</t>
  </si>
  <si>
    <t>楊美鈴</t>
    <phoneticPr fontId="1" type="noConversion"/>
  </si>
  <si>
    <t>Y220405469</t>
    <phoneticPr fontId="1" type="noConversion"/>
  </si>
  <si>
    <t>非本案ID人頭</t>
    <phoneticPr fontId="1" type="noConversion"/>
  </si>
  <si>
    <t>莊富漳</t>
    <phoneticPr fontId="1" type="noConversion"/>
  </si>
  <si>
    <t>H122288873</t>
    <phoneticPr fontId="1" type="noConversion"/>
  </si>
  <si>
    <t>買進金額
（元）</t>
  </si>
  <si>
    <t>賣出金額
（元）</t>
  </si>
  <si>
    <t>每股賣出均價
（元）</t>
  </si>
  <si>
    <t>　　　手續費（買進股數 x（每股買進均價+每股賣出均價） x 0.1425%）</t>
  </si>
  <si>
    <t>　　　交易稅（買進股數 x 每股賣出均價 x 0.3%）</t>
  </si>
  <si>
    <t>賣超股數（賣出股數 -買進股數）</t>
  </si>
  <si>
    <t>　　　手續費（賣超股數 x（期初收盤價格 + 每股賣出均價） x 0.1425%）</t>
  </si>
  <si>
    <t>買進股數
（股）</t>
  </si>
  <si>
    <t>賣出股數
（股）</t>
  </si>
  <si>
    <t>已實現獲利（虧損）（元）:</t>
  </si>
  <si>
    <t>實際獲利（損失）金額 =</t>
  </si>
  <si>
    <t>　　　交易稅（買進股數 x 每股賣出均價 x 0.3%）</t>
    <phoneticPr fontId="1" type="noConversion"/>
  </si>
  <si>
    <t>98/10/06期初收盤價格</t>
    <phoneticPr fontId="1" type="noConversion"/>
  </si>
  <si>
    <t>減</t>
    <phoneticPr fontId="1" type="noConversion"/>
  </si>
  <si>
    <t>莊富璋</t>
    <phoneticPr fontId="1" type="noConversion"/>
  </si>
  <si>
    <t>小計</t>
    <phoneticPr fontId="1" type="noConversion"/>
  </si>
  <si>
    <t>王家修</t>
    <phoneticPr fontId="1" type="noConversion"/>
  </si>
  <si>
    <t>曾潔慧</t>
    <phoneticPr fontId="1" type="noConversion"/>
  </si>
  <si>
    <t>98/10/07－99/09/01</t>
    <phoneticPr fontId="1" type="noConversion"/>
  </si>
  <si>
    <t>方翔立</t>
    <phoneticPr fontId="1" type="noConversion"/>
  </si>
  <si>
    <t>方翔立總計</t>
    <phoneticPr fontId="1" type="noConversion"/>
  </si>
  <si>
    <t>買進股數 x （每股賣出均價－每股買進均價）</t>
    <phoneticPr fontId="1" type="noConversion"/>
  </si>
  <si>
    <t>賣超股數 x （每股賣出均價 - 期初收盤價格作為買價）</t>
    <phoneticPr fontId="1" type="noConversion"/>
  </si>
  <si>
    <t>　　　交易稅（賣超股數 x 每股賣出均價 x 0.3%）</t>
    <phoneticPr fontId="1" type="noConversion"/>
  </si>
  <si>
    <t>犯罪起訖日</t>
    <phoneticPr fontId="1" type="noConversion"/>
  </si>
  <si>
    <t>該帳號非鄭光育借用</t>
    <phoneticPr fontId="1" type="noConversion"/>
  </si>
  <si>
    <t>帳號</t>
    <phoneticPr fontId="1" type="noConversion"/>
  </si>
  <si>
    <t>方翔立*</t>
    <phoneticPr fontId="1" type="noConversion"/>
  </si>
  <si>
    <t>*註：方翔立此段期間因犯罪所獲取之財物及財產上利益，應以鄭光育、翁秋南合併計算之犯罪規模為基準。</t>
    <phoneticPr fontId="1" type="noConversion"/>
  </si>
  <si>
    <t>小結：鄭光育、翁秋南在佳必琪第三段期間所獲取之財物及財產上利益，合併計為238,014,011元。方翔立此段期間因犯罪所獲取之財物及財產上利益，應以鄭光育、翁秋南合併計算之犯罪規模為準。</t>
    <phoneticPr fontId="1" type="noConversion"/>
  </si>
  <si>
    <t>資料出處：證交所110.1.22臺證密字第1100001312號函佳必琪 （代號:6197））檔名: SRB321_202101211105550062_rpt.doc，該表所列帳戶非本案被告所使用部分已減除（計有：楊美鈴身分證字號0000000000、曾秋鳳身分證字號0000000000）。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</si>
</sst>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#,##0_ "/>
    <numFmt numFmtId="177" formatCode="#,##0_);[Red]\(#,##0\)"/>
    <numFmt numFmtId="178" formatCode="#,##0.0000_ "/>
    <numFmt numFmtId="179" formatCode="#,##0.00_);[Red]\(#,##0.00\)"/>
    <numFmt numFmtId="180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 applyBorder="1">
      <alignment vertical="center"/>
    </xf>
    <xf numFmtId="178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>
      <alignment vertical="center"/>
    </xf>
    <xf numFmtId="178" fontId="2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176" fontId="0" fillId="2" borderId="2" xfId="0" applyNumberFormat="1" applyFill="1" applyBorder="1">
      <alignment vertical="center"/>
    </xf>
    <xf numFmtId="178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5" fillId="0" borderId="0" xfId="0" applyFont="1">
      <alignment vertical="center"/>
    </xf>
    <xf numFmtId="180" fontId="0" fillId="0" borderId="0" xfId="1" applyNumberFormat="1" applyFo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Font="1">
      <alignment vertical="center"/>
    </xf>
    <xf numFmtId="0" fontId="6" fillId="0" borderId="0" xfId="0" applyFont="1">
      <alignment vertical="center"/>
    </xf>
    <xf numFmtId="180" fontId="0" fillId="0" borderId="0" xfId="0" applyNumberFormat="1">
      <alignment vertical="center"/>
    </xf>
    <xf numFmtId="176" fontId="0" fillId="0" borderId="0" xfId="0" applyNumberFormat="1" applyFill="1" applyBorder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76" fontId="0" fillId="0" borderId="2" xfId="0" applyNumberFormat="1" applyFill="1" applyBorder="1">
      <alignment vertical="center"/>
    </xf>
    <xf numFmtId="177" fontId="0" fillId="0" borderId="2" xfId="0" applyNumberFormat="1" applyFill="1" applyBorder="1" applyAlignment="1">
      <alignment horizontal="center" vertical="center"/>
    </xf>
    <xf numFmtId="179" fontId="0" fillId="0" borderId="0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 wrapText="1"/>
    </xf>
    <xf numFmtId="176" fontId="0" fillId="3" borderId="2" xfId="0" applyNumberFormat="1" applyFill="1" applyBorder="1">
      <alignment vertical="center"/>
    </xf>
    <xf numFmtId="177" fontId="0" fillId="3" borderId="2" xfId="0" applyNumberFormat="1" applyFill="1" applyBorder="1" applyAlignment="1">
      <alignment horizontal="center" vertical="center"/>
    </xf>
    <xf numFmtId="176" fontId="0" fillId="0" borderId="0" xfId="0" applyNumberFormat="1" applyFill="1" applyAlignment="1">
      <alignment horizontal="left" vertical="top" wrapText="1"/>
    </xf>
    <xf numFmtId="176" fontId="0" fillId="0" borderId="4" xfId="0" applyNumberFormat="1" applyBorder="1" applyAlignment="1">
      <alignment horizontal="left" vertical="center"/>
    </xf>
    <xf numFmtId="176" fontId="7" fillId="4" borderId="5" xfId="0" applyNumberFormat="1" applyFont="1" applyFill="1" applyBorder="1" applyAlignment="1">
      <alignment horizontal="left" vertical="center" wrapText="1"/>
    </xf>
    <xf numFmtId="176" fontId="7" fillId="4" borderId="3" xfId="0" applyNumberFormat="1" applyFont="1" applyFill="1" applyBorder="1" applyAlignment="1">
      <alignment horizontal="left" vertical="center" wrapText="1"/>
    </xf>
    <xf numFmtId="176" fontId="7" fillId="4" borderId="6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吉2_SRB3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workbookViewId="0">
      <pane ySplit="1" topLeftCell="A53" activePane="bottomLeft" state="frozen"/>
      <selection activeCell="G21" sqref="G21"/>
      <selection pane="bottomLeft" activeCell="D66" sqref="D66"/>
    </sheetView>
  </sheetViews>
  <sheetFormatPr defaultRowHeight="17" x14ac:dyDescent="0.4"/>
  <cols>
    <col min="2" max="2" width="11.6328125" bestFit="1" customWidth="1"/>
    <col min="3" max="3" width="12.1796875" bestFit="1" customWidth="1"/>
    <col min="4" max="4" width="13.453125" bestFit="1" customWidth="1"/>
    <col min="5" max="5" width="15.6328125" bestFit="1" customWidth="1"/>
    <col min="6" max="6" width="13.453125" bestFit="1" customWidth="1"/>
    <col min="7" max="7" width="15" bestFit="1" customWidth="1"/>
  </cols>
  <sheetData>
    <row r="1" spans="1:7" x14ac:dyDescent="0.4">
      <c r="A1" t="s">
        <v>28</v>
      </c>
      <c r="B1" s="17" t="s">
        <v>29</v>
      </c>
      <c r="C1" s="17" t="s">
        <v>30</v>
      </c>
      <c r="D1" t="s">
        <v>31</v>
      </c>
      <c r="E1" t="s">
        <v>32</v>
      </c>
      <c r="F1" t="s">
        <v>33</v>
      </c>
      <c r="G1" t="s">
        <v>34</v>
      </c>
    </row>
    <row r="2" spans="1:7" x14ac:dyDescent="0.4">
      <c r="A2" t="s">
        <v>35</v>
      </c>
      <c r="B2" s="17" t="s">
        <v>36</v>
      </c>
      <c r="C2" s="17" t="s">
        <v>37</v>
      </c>
      <c r="D2" s="18">
        <v>13000</v>
      </c>
      <c r="E2" s="18">
        <v>814700</v>
      </c>
      <c r="F2" s="18">
        <v>13000</v>
      </c>
      <c r="G2" s="18">
        <v>965500</v>
      </c>
    </row>
    <row r="3" spans="1:7" x14ac:dyDescent="0.4">
      <c r="A3" t="s">
        <v>35</v>
      </c>
      <c r="B3" s="17" t="s">
        <v>92</v>
      </c>
      <c r="C3" s="17" t="s">
        <v>93</v>
      </c>
      <c r="D3" s="18">
        <v>5000</v>
      </c>
      <c r="E3" s="18">
        <v>514500</v>
      </c>
      <c r="F3" s="18">
        <v>5000</v>
      </c>
      <c r="G3" s="18">
        <v>571000</v>
      </c>
    </row>
    <row r="4" spans="1:7" x14ac:dyDescent="0.4">
      <c r="A4" t="s">
        <v>35</v>
      </c>
      <c r="B4" s="17" t="s">
        <v>38</v>
      </c>
      <c r="C4" s="17" t="s">
        <v>39</v>
      </c>
      <c r="D4" s="18">
        <v>110000</v>
      </c>
      <c r="E4" s="18">
        <v>11046000</v>
      </c>
      <c r="F4" s="18">
        <v>110000</v>
      </c>
      <c r="G4" s="18">
        <v>13240000</v>
      </c>
    </row>
    <row r="5" spans="1:7" x14ac:dyDescent="0.4">
      <c r="A5" t="s">
        <v>35</v>
      </c>
      <c r="B5" s="17" t="s">
        <v>40</v>
      </c>
      <c r="C5" s="17" t="s">
        <v>41</v>
      </c>
      <c r="D5" s="18">
        <v>10000</v>
      </c>
      <c r="E5" s="18">
        <v>692000</v>
      </c>
      <c r="F5" s="18">
        <v>10000</v>
      </c>
      <c r="G5" s="18">
        <v>700000</v>
      </c>
    </row>
    <row r="6" spans="1:7" x14ac:dyDescent="0.4">
      <c r="A6" t="s">
        <v>35</v>
      </c>
      <c r="B6" s="17" t="s">
        <v>42</v>
      </c>
      <c r="C6" s="17" t="s">
        <v>43</v>
      </c>
      <c r="D6" s="18">
        <v>620000</v>
      </c>
      <c r="E6" s="18">
        <v>42527000</v>
      </c>
      <c r="F6" s="18">
        <v>620000</v>
      </c>
      <c r="G6" s="18">
        <v>44479100</v>
      </c>
    </row>
    <row r="7" spans="1:7" x14ac:dyDescent="0.4">
      <c r="A7" t="s">
        <v>8</v>
      </c>
      <c r="B7" s="17" t="s">
        <v>44</v>
      </c>
      <c r="C7" s="17" t="s">
        <v>45</v>
      </c>
      <c r="D7" s="18">
        <v>690000</v>
      </c>
      <c r="E7" s="18">
        <v>55091700</v>
      </c>
      <c r="F7" s="18">
        <v>690000</v>
      </c>
      <c r="G7" s="18">
        <v>59585500</v>
      </c>
    </row>
    <row r="8" spans="1:7" x14ac:dyDescent="0.4">
      <c r="A8" t="s">
        <v>8</v>
      </c>
      <c r="B8" s="17" t="s">
        <v>46</v>
      </c>
      <c r="C8" s="17" t="s">
        <v>47</v>
      </c>
      <c r="D8" s="18"/>
      <c r="E8" s="18"/>
      <c r="F8" s="18"/>
      <c r="G8" s="18"/>
    </row>
    <row r="9" spans="1:7" x14ac:dyDescent="0.4">
      <c r="A9" t="s">
        <v>35</v>
      </c>
      <c r="B9" s="17" t="s">
        <v>48</v>
      </c>
      <c r="C9" s="17" t="s">
        <v>49</v>
      </c>
      <c r="D9" s="18"/>
      <c r="E9" s="18"/>
      <c r="F9" s="18"/>
      <c r="G9" s="18"/>
    </row>
    <row r="10" spans="1:7" x14ac:dyDescent="0.4">
      <c r="A10" s="27" t="s">
        <v>109</v>
      </c>
      <c r="B10" s="17"/>
      <c r="C10" s="17"/>
      <c r="D10" s="18">
        <f>SUM(D2:D9)</f>
        <v>1448000</v>
      </c>
      <c r="E10" s="18">
        <f>SUM(E2:E9)</f>
        <v>110685900</v>
      </c>
      <c r="F10" s="18">
        <f>SUM(F2:F9)</f>
        <v>1448000</v>
      </c>
      <c r="G10" s="18">
        <f>SUM(G2:G9)</f>
        <v>119541100</v>
      </c>
    </row>
    <row r="11" spans="1:7" x14ac:dyDescent="0.4">
      <c r="A11" s="19"/>
      <c r="B11" s="17"/>
      <c r="C11" s="17"/>
      <c r="D11" s="18"/>
      <c r="E11" s="18"/>
      <c r="F11" s="18"/>
      <c r="G11" s="18"/>
    </row>
    <row r="12" spans="1:7" x14ac:dyDescent="0.4">
      <c r="A12" s="28" t="s">
        <v>107</v>
      </c>
      <c r="B12" s="17" t="s">
        <v>108</v>
      </c>
      <c r="C12" s="17"/>
      <c r="D12" s="18"/>
      <c r="E12" s="18"/>
      <c r="F12" s="18"/>
      <c r="G12" s="18"/>
    </row>
    <row r="13" spans="1:7" x14ac:dyDescent="0.4">
      <c r="A13" s="19" t="s">
        <v>50</v>
      </c>
      <c r="B13" s="17"/>
      <c r="C13" s="17"/>
      <c r="D13" s="18">
        <f>D10-D12</f>
        <v>1448000</v>
      </c>
      <c r="E13" s="18">
        <f t="shared" ref="E13:G13" si="0">E10-E12</f>
        <v>110685900</v>
      </c>
      <c r="F13" s="18">
        <f t="shared" si="0"/>
        <v>1448000</v>
      </c>
      <c r="G13" s="18">
        <f t="shared" si="0"/>
        <v>119541100</v>
      </c>
    </row>
    <row r="14" spans="1:7" x14ac:dyDescent="0.4">
      <c r="B14" s="17"/>
      <c r="C14" s="17"/>
      <c r="D14" s="18"/>
      <c r="E14" s="18"/>
      <c r="F14" s="18"/>
      <c r="G14" s="18"/>
    </row>
    <row r="15" spans="1:7" x14ac:dyDescent="0.4">
      <c r="B15" s="17"/>
      <c r="C15" s="17"/>
      <c r="D15" s="18"/>
      <c r="E15" s="18"/>
      <c r="F15" s="18"/>
      <c r="G15" s="18"/>
    </row>
    <row r="16" spans="1:7" x14ac:dyDescent="0.4">
      <c r="B16" s="17"/>
      <c r="C16" s="17"/>
      <c r="D16" s="18"/>
      <c r="E16" s="18"/>
      <c r="F16" s="18"/>
      <c r="G16" s="18"/>
    </row>
    <row r="18" spans="1:8" x14ac:dyDescent="0.4">
      <c r="A18" t="s">
        <v>51</v>
      </c>
      <c r="B18" s="17" t="s">
        <v>52</v>
      </c>
      <c r="C18" s="17" t="s">
        <v>53</v>
      </c>
      <c r="D18" s="20">
        <v>226000</v>
      </c>
      <c r="E18" s="20">
        <v>24385000</v>
      </c>
      <c r="F18" s="20">
        <v>226000</v>
      </c>
      <c r="G18" s="20">
        <v>31765000</v>
      </c>
    </row>
    <row r="19" spans="1:8" x14ac:dyDescent="0.4">
      <c r="A19" t="s">
        <v>55</v>
      </c>
      <c r="B19" s="17" t="s">
        <v>56</v>
      </c>
      <c r="C19" s="17" t="s">
        <v>57</v>
      </c>
      <c r="D19" s="20">
        <v>115000</v>
      </c>
      <c r="E19" s="20">
        <v>11488500</v>
      </c>
      <c r="F19" s="20">
        <v>115000</v>
      </c>
      <c r="G19" s="20">
        <v>12802000</v>
      </c>
    </row>
    <row r="20" spans="1:8" x14ac:dyDescent="0.4">
      <c r="A20" t="s">
        <v>58</v>
      </c>
      <c r="B20" s="17" t="s">
        <v>59</v>
      </c>
      <c r="C20" s="17" t="s">
        <v>60</v>
      </c>
      <c r="D20" s="20">
        <v>1355000</v>
      </c>
      <c r="E20" s="20">
        <v>115108800</v>
      </c>
      <c r="F20" s="20">
        <v>1630000</v>
      </c>
      <c r="G20" s="20">
        <v>200000300</v>
      </c>
    </row>
    <row r="21" spans="1:8" x14ac:dyDescent="0.4">
      <c r="A21" t="s">
        <v>54</v>
      </c>
      <c r="B21" s="17" t="s">
        <v>63</v>
      </c>
      <c r="C21" s="17" t="s">
        <v>64</v>
      </c>
      <c r="D21" s="20">
        <v>410000</v>
      </c>
      <c r="E21" s="20">
        <v>34135100</v>
      </c>
      <c r="F21" s="20">
        <v>410000</v>
      </c>
      <c r="G21" s="20">
        <v>50376000</v>
      </c>
    </row>
    <row r="22" spans="1:8" x14ac:dyDescent="0.4">
      <c r="A22" t="s">
        <v>54</v>
      </c>
      <c r="B22" s="17" t="s">
        <v>65</v>
      </c>
      <c r="C22" s="17" t="s">
        <v>66</v>
      </c>
      <c r="D22" s="20">
        <v>80000</v>
      </c>
      <c r="E22" s="20">
        <v>6071000</v>
      </c>
      <c r="F22" s="20">
        <v>80000</v>
      </c>
      <c r="G22" s="20">
        <v>7907600</v>
      </c>
    </row>
    <row r="23" spans="1:8" x14ac:dyDescent="0.4">
      <c r="A23" t="s">
        <v>67</v>
      </c>
      <c r="B23" s="17" t="s">
        <v>68</v>
      </c>
      <c r="C23" s="17" t="s">
        <v>69</v>
      </c>
      <c r="D23" s="20">
        <v>396000</v>
      </c>
      <c r="E23" s="20">
        <v>28377800</v>
      </c>
      <c r="F23" s="20">
        <v>420000</v>
      </c>
      <c r="G23" s="20">
        <v>60146700</v>
      </c>
    </row>
    <row r="24" spans="1:8" x14ac:dyDescent="0.4">
      <c r="A24" t="s">
        <v>55</v>
      </c>
      <c r="B24" s="17" t="s">
        <v>70</v>
      </c>
      <c r="C24" s="17" t="s">
        <v>71</v>
      </c>
      <c r="D24" s="20">
        <v>1180000</v>
      </c>
      <c r="E24" s="20">
        <v>106684000</v>
      </c>
      <c r="F24" s="20">
        <v>1270000</v>
      </c>
      <c r="G24" s="20">
        <v>157900200</v>
      </c>
    </row>
    <row r="25" spans="1:8" x14ac:dyDescent="0.4">
      <c r="A25" t="s">
        <v>54</v>
      </c>
      <c r="B25" s="17" t="s">
        <v>72</v>
      </c>
      <c r="C25" s="17" t="s">
        <v>73</v>
      </c>
      <c r="D25" s="20">
        <v>581000</v>
      </c>
      <c r="E25" s="20">
        <v>41296000</v>
      </c>
      <c r="F25" s="20">
        <v>581000</v>
      </c>
      <c r="G25" s="20">
        <v>58602100</v>
      </c>
    </row>
    <row r="26" spans="1:8" x14ac:dyDescent="0.4">
      <c r="A26" t="s">
        <v>74</v>
      </c>
      <c r="B26" s="17" t="s">
        <v>75</v>
      </c>
      <c r="C26" s="17" t="s">
        <v>76</v>
      </c>
      <c r="D26" s="20">
        <v>1269000</v>
      </c>
      <c r="E26" s="20">
        <v>76887850</v>
      </c>
      <c r="F26" s="20">
        <v>1299000</v>
      </c>
      <c r="G26" s="20">
        <v>118461500</v>
      </c>
    </row>
    <row r="27" spans="1:8" x14ac:dyDescent="0.4">
      <c r="A27" s="27" t="s">
        <v>109</v>
      </c>
      <c r="D27" s="18">
        <f>SUM(D18:D26)</f>
        <v>5612000</v>
      </c>
      <c r="E27" s="18">
        <f>SUM(E18:E26)</f>
        <v>444434050</v>
      </c>
      <c r="F27" s="18">
        <f>SUM(F18:F26)</f>
        <v>6031000</v>
      </c>
      <c r="G27" s="18">
        <f>SUM(G18:G26)</f>
        <v>697961400</v>
      </c>
    </row>
    <row r="28" spans="1:8" x14ac:dyDescent="0.4">
      <c r="A28" s="27"/>
      <c r="D28" s="18"/>
      <c r="E28" s="18"/>
      <c r="F28" s="18"/>
      <c r="G28" s="18"/>
    </row>
    <row r="29" spans="1:8" x14ac:dyDescent="0.4">
      <c r="C29" s="17" t="s">
        <v>120</v>
      </c>
    </row>
    <row r="30" spans="1:8" x14ac:dyDescent="0.4">
      <c r="A30" t="s">
        <v>107</v>
      </c>
      <c r="B30" s="17" t="s">
        <v>110</v>
      </c>
      <c r="C30" s="19">
        <v>5658093</v>
      </c>
      <c r="D30" s="20">
        <v>16000</v>
      </c>
      <c r="E30" s="20">
        <v>1808000</v>
      </c>
      <c r="F30" s="20">
        <v>16000</v>
      </c>
      <c r="G30" s="20">
        <v>1865000</v>
      </c>
      <c r="H30" s="19" t="s">
        <v>119</v>
      </c>
    </row>
    <row r="31" spans="1:8" x14ac:dyDescent="0.4">
      <c r="B31" s="17" t="s">
        <v>56</v>
      </c>
      <c r="D31" s="20"/>
      <c r="E31" s="20"/>
      <c r="F31" s="20"/>
      <c r="G31" s="20"/>
    </row>
    <row r="32" spans="1:8" x14ac:dyDescent="0.4">
      <c r="B32" s="17" t="s">
        <v>111</v>
      </c>
      <c r="D32" s="20">
        <v>166000</v>
      </c>
      <c r="E32" s="20">
        <v>7860200</v>
      </c>
      <c r="F32" s="20">
        <v>0</v>
      </c>
      <c r="G32" s="20">
        <v>0</v>
      </c>
    </row>
    <row r="33" spans="1:7" x14ac:dyDescent="0.4">
      <c r="B33" s="17" t="s">
        <v>68</v>
      </c>
      <c r="D33" s="20">
        <v>40000</v>
      </c>
      <c r="E33" s="20">
        <v>1920000</v>
      </c>
      <c r="F33" s="20">
        <v>0</v>
      </c>
      <c r="G33" s="20">
        <v>0</v>
      </c>
    </row>
    <row r="34" spans="1:7" x14ac:dyDescent="0.4">
      <c r="B34" s="17" t="s">
        <v>70</v>
      </c>
      <c r="D34" s="20">
        <v>53000</v>
      </c>
      <c r="E34" s="20">
        <v>2528400</v>
      </c>
      <c r="F34" s="20">
        <v>0</v>
      </c>
      <c r="G34" s="20">
        <v>0</v>
      </c>
    </row>
    <row r="35" spans="1:7" x14ac:dyDescent="0.4">
      <c r="B35" s="17" t="s">
        <v>75</v>
      </c>
      <c r="D35" s="20">
        <v>269000</v>
      </c>
      <c r="E35" s="20">
        <v>12728650</v>
      </c>
      <c r="F35" s="20">
        <v>50000</v>
      </c>
      <c r="G35" s="20">
        <v>2328700</v>
      </c>
    </row>
    <row r="36" spans="1:7" x14ac:dyDescent="0.4">
      <c r="A36" s="19" t="s">
        <v>77</v>
      </c>
      <c r="D36" s="29">
        <f>D27-D30-D31-D32-D33-D34-D35</f>
        <v>5068000</v>
      </c>
      <c r="E36" s="29">
        <f t="shared" ref="E36:G36" si="1">E27-E30-E31-E32-E33-E34-E35</f>
        <v>417588800</v>
      </c>
      <c r="F36" s="29">
        <f t="shared" si="1"/>
        <v>5965000</v>
      </c>
      <c r="G36" s="29">
        <f t="shared" si="1"/>
        <v>693767700</v>
      </c>
    </row>
    <row r="37" spans="1:7" x14ac:dyDescent="0.4">
      <c r="A37" s="19"/>
      <c r="D37" s="29"/>
      <c r="E37" s="29"/>
      <c r="F37" s="29"/>
      <c r="G37" s="29"/>
    </row>
    <row r="38" spans="1:7" x14ac:dyDescent="0.4">
      <c r="A38" s="19"/>
      <c r="D38" s="29"/>
      <c r="E38" s="29"/>
      <c r="F38" s="29"/>
      <c r="G38" s="29"/>
    </row>
    <row r="39" spans="1:7" x14ac:dyDescent="0.4">
      <c r="A39" t="s">
        <v>113</v>
      </c>
      <c r="B39" s="17" t="s">
        <v>36</v>
      </c>
      <c r="C39" s="17" t="s">
        <v>37</v>
      </c>
      <c r="D39" s="18">
        <v>13000</v>
      </c>
      <c r="E39" s="18">
        <v>814700</v>
      </c>
      <c r="F39" s="18">
        <v>13000</v>
      </c>
      <c r="G39" s="18">
        <v>965500</v>
      </c>
    </row>
    <row r="40" spans="1:7" x14ac:dyDescent="0.4">
      <c r="A40" t="s">
        <v>113</v>
      </c>
      <c r="B40" s="17" t="s">
        <v>92</v>
      </c>
      <c r="C40" s="17" t="s">
        <v>93</v>
      </c>
      <c r="D40" s="18">
        <v>5000</v>
      </c>
      <c r="E40" s="18">
        <v>514500</v>
      </c>
      <c r="F40" s="18">
        <v>5000</v>
      </c>
      <c r="G40" s="18">
        <v>571000</v>
      </c>
    </row>
    <row r="41" spans="1:7" x14ac:dyDescent="0.4">
      <c r="A41" t="s">
        <v>113</v>
      </c>
      <c r="B41" s="17" t="s">
        <v>38</v>
      </c>
      <c r="C41" s="17" t="s">
        <v>39</v>
      </c>
      <c r="D41" s="18">
        <v>110000</v>
      </c>
      <c r="E41" s="18">
        <v>11046000</v>
      </c>
      <c r="F41" s="18">
        <v>110000</v>
      </c>
      <c r="G41" s="18">
        <v>13240000</v>
      </c>
    </row>
    <row r="42" spans="1:7" x14ac:dyDescent="0.4">
      <c r="A42" t="s">
        <v>113</v>
      </c>
      <c r="B42" s="17" t="s">
        <v>40</v>
      </c>
      <c r="C42" s="17" t="s">
        <v>41</v>
      </c>
      <c r="D42" s="18">
        <v>10000</v>
      </c>
      <c r="E42" s="18">
        <v>692000</v>
      </c>
      <c r="F42" s="18">
        <v>10000</v>
      </c>
      <c r="G42" s="18">
        <v>700000</v>
      </c>
    </row>
    <row r="43" spans="1:7" x14ac:dyDescent="0.4">
      <c r="A43" t="s">
        <v>113</v>
      </c>
      <c r="B43" s="17" t="s">
        <v>42</v>
      </c>
      <c r="C43" s="17" t="s">
        <v>43</v>
      </c>
      <c r="D43" s="18">
        <v>620000</v>
      </c>
      <c r="E43" s="18">
        <v>42527000</v>
      </c>
      <c r="F43" s="18">
        <v>620000</v>
      </c>
      <c r="G43" s="18">
        <v>44479100</v>
      </c>
    </row>
    <row r="44" spans="1:7" x14ac:dyDescent="0.4">
      <c r="A44" t="s">
        <v>113</v>
      </c>
      <c r="B44" s="17" t="s">
        <v>44</v>
      </c>
      <c r="C44" s="17" t="s">
        <v>45</v>
      </c>
      <c r="D44" s="18">
        <v>690000</v>
      </c>
      <c r="E44" s="18">
        <v>55091700</v>
      </c>
      <c r="F44" s="18">
        <v>690000</v>
      </c>
      <c r="G44" s="18">
        <v>59585500</v>
      </c>
    </row>
    <row r="45" spans="1:7" x14ac:dyDescent="0.4">
      <c r="A45" t="s">
        <v>113</v>
      </c>
      <c r="B45" s="17" t="s">
        <v>46</v>
      </c>
      <c r="C45" s="17" t="s">
        <v>47</v>
      </c>
      <c r="D45" s="18"/>
      <c r="E45" s="18"/>
      <c r="F45" s="18"/>
      <c r="G45" s="18"/>
    </row>
    <row r="46" spans="1:7" x14ac:dyDescent="0.4">
      <c r="A46" t="s">
        <v>113</v>
      </c>
      <c r="B46" s="17" t="s">
        <v>48</v>
      </c>
      <c r="C46" s="17" t="s">
        <v>49</v>
      </c>
      <c r="D46" s="18"/>
      <c r="E46" s="18"/>
      <c r="F46" s="18"/>
      <c r="G46" s="18"/>
    </row>
    <row r="47" spans="1:7" x14ac:dyDescent="0.4">
      <c r="A47" t="s">
        <v>113</v>
      </c>
      <c r="B47" s="17" t="s">
        <v>52</v>
      </c>
      <c r="C47" s="17" t="s">
        <v>53</v>
      </c>
      <c r="D47" s="20">
        <v>226000</v>
      </c>
      <c r="E47" s="20">
        <v>24385000</v>
      </c>
      <c r="F47" s="20">
        <v>226000</v>
      </c>
      <c r="G47" s="20">
        <v>31765000</v>
      </c>
    </row>
    <row r="48" spans="1:7" x14ac:dyDescent="0.4">
      <c r="A48" t="s">
        <v>113</v>
      </c>
      <c r="B48" s="17" t="s">
        <v>56</v>
      </c>
      <c r="C48" s="17" t="s">
        <v>57</v>
      </c>
      <c r="D48" s="20">
        <v>115000</v>
      </c>
      <c r="E48" s="20">
        <v>11488500</v>
      </c>
      <c r="F48" s="20">
        <v>115000</v>
      </c>
      <c r="G48" s="20">
        <v>12802000</v>
      </c>
    </row>
    <row r="49" spans="1:8" x14ac:dyDescent="0.4">
      <c r="A49" t="s">
        <v>113</v>
      </c>
      <c r="B49" s="17" t="s">
        <v>59</v>
      </c>
      <c r="C49" s="17" t="s">
        <v>60</v>
      </c>
      <c r="D49" s="20">
        <v>1355000</v>
      </c>
      <c r="E49" s="20">
        <v>115108800</v>
      </c>
      <c r="F49" s="20">
        <v>1630000</v>
      </c>
      <c r="G49" s="20">
        <v>200000300</v>
      </c>
    </row>
    <row r="50" spans="1:8" x14ac:dyDescent="0.4">
      <c r="A50" t="s">
        <v>113</v>
      </c>
      <c r="B50" s="17" t="s">
        <v>63</v>
      </c>
      <c r="C50" s="17" t="s">
        <v>64</v>
      </c>
      <c r="D50" s="20">
        <v>410000</v>
      </c>
      <c r="E50" s="20">
        <v>34135100</v>
      </c>
      <c r="F50" s="20">
        <v>410000</v>
      </c>
      <c r="G50" s="20">
        <v>50376000</v>
      </c>
    </row>
    <row r="51" spans="1:8" x14ac:dyDescent="0.4">
      <c r="A51" t="s">
        <v>113</v>
      </c>
      <c r="B51" s="17" t="s">
        <v>65</v>
      </c>
      <c r="C51" s="17" t="s">
        <v>66</v>
      </c>
      <c r="D51" s="20">
        <v>80000</v>
      </c>
      <c r="E51" s="20">
        <v>6071000</v>
      </c>
      <c r="F51" s="20">
        <v>80000</v>
      </c>
      <c r="G51" s="20">
        <v>7907600</v>
      </c>
    </row>
    <row r="52" spans="1:8" x14ac:dyDescent="0.4">
      <c r="A52" t="s">
        <v>113</v>
      </c>
      <c r="B52" s="17" t="s">
        <v>68</v>
      </c>
      <c r="C52" s="17" t="s">
        <v>69</v>
      </c>
      <c r="D52" s="20">
        <v>396000</v>
      </c>
      <c r="E52" s="20">
        <v>28377800</v>
      </c>
      <c r="F52" s="20">
        <v>420000</v>
      </c>
      <c r="G52" s="20">
        <v>60146700</v>
      </c>
    </row>
    <row r="53" spans="1:8" x14ac:dyDescent="0.4">
      <c r="A53" t="s">
        <v>113</v>
      </c>
      <c r="B53" s="17" t="s">
        <v>70</v>
      </c>
      <c r="C53" s="17" t="s">
        <v>71</v>
      </c>
      <c r="D53" s="20">
        <v>1180000</v>
      </c>
      <c r="E53" s="20">
        <v>106684000</v>
      </c>
      <c r="F53" s="20">
        <v>1270000</v>
      </c>
      <c r="G53" s="20">
        <v>157900200</v>
      </c>
    </row>
    <row r="54" spans="1:8" x14ac:dyDescent="0.4">
      <c r="A54" t="s">
        <v>113</v>
      </c>
      <c r="B54" s="17" t="s">
        <v>72</v>
      </c>
      <c r="C54" s="17" t="s">
        <v>73</v>
      </c>
      <c r="D54" s="20">
        <v>581000</v>
      </c>
      <c r="E54" s="20">
        <v>41296000</v>
      </c>
      <c r="F54" s="20">
        <v>581000</v>
      </c>
      <c r="G54" s="20">
        <v>58602100</v>
      </c>
    </row>
    <row r="55" spans="1:8" x14ac:dyDescent="0.4">
      <c r="A55" t="s">
        <v>113</v>
      </c>
      <c r="B55" s="17" t="s">
        <v>75</v>
      </c>
      <c r="C55" s="17" t="s">
        <v>76</v>
      </c>
      <c r="D55" s="20">
        <v>1269000</v>
      </c>
      <c r="E55" s="20">
        <v>76887850</v>
      </c>
      <c r="F55" s="20">
        <v>1299000</v>
      </c>
      <c r="G55" s="20">
        <v>118461500</v>
      </c>
    </row>
    <row r="56" spans="1:8" x14ac:dyDescent="0.4">
      <c r="A56" s="19"/>
      <c r="D56" s="29"/>
      <c r="E56" s="29"/>
      <c r="F56" s="29"/>
      <c r="G56" s="29"/>
    </row>
    <row r="57" spans="1:8" x14ac:dyDescent="0.4">
      <c r="A57" s="27" t="s">
        <v>107</v>
      </c>
      <c r="C57" s="17" t="s">
        <v>120</v>
      </c>
      <c r="D57" s="29"/>
      <c r="E57" s="29"/>
      <c r="F57" s="29"/>
      <c r="G57" s="29"/>
    </row>
    <row r="58" spans="1:8" x14ac:dyDescent="0.4">
      <c r="A58" s="19"/>
      <c r="B58" s="17" t="s">
        <v>59</v>
      </c>
      <c r="D58" s="29">
        <v>166000</v>
      </c>
      <c r="E58" s="29">
        <v>7860200</v>
      </c>
      <c r="F58" s="29">
        <v>0</v>
      </c>
      <c r="G58" s="29">
        <v>0</v>
      </c>
    </row>
    <row r="59" spans="1:8" x14ac:dyDescent="0.4">
      <c r="B59" s="17" t="s">
        <v>110</v>
      </c>
      <c r="C59" s="19">
        <v>5658093</v>
      </c>
      <c r="D59" s="20">
        <v>16000</v>
      </c>
      <c r="E59" s="20">
        <v>1808000</v>
      </c>
      <c r="F59" s="20">
        <v>16000</v>
      </c>
      <c r="G59" s="20">
        <v>1865000</v>
      </c>
      <c r="H59" s="19" t="s">
        <v>119</v>
      </c>
    </row>
    <row r="60" spans="1:8" x14ac:dyDescent="0.4">
      <c r="A60" s="19"/>
      <c r="B60" s="17" t="s">
        <v>63</v>
      </c>
      <c r="D60" s="29"/>
      <c r="E60" s="29"/>
      <c r="F60" s="29"/>
      <c r="G60" s="29"/>
    </row>
    <row r="61" spans="1:8" x14ac:dyDescent="0.4">
      <c r="A61" s="19"/>
      <c r="B61" s="17" t="s">
        <v>65</v>
      </c>
      <c r="D61" s="29"/>
      <c r="E61" s="29"/>
      <c r="F61" s="29"/>
      <c r="G61" s="29"/>
    </row>
    <row r="62" spans="1:8" x14ac:dyDescent="0.4">
      <c r="A62" s="19"/>
      <c r="B62" s="17" t="s">
        <v>68</v>
      </c>
      <c r="D62" s="29">
        <v>40000</v>
      </c>
      <c r="E62" s="29">
        <v>1920000</v>
      </c>
      <c r="F62" s="29">
        <v>0</v>
      </c>
      <c r="G62" s="29">
        <v>0</v>
      </c>
    </row>
    <row r="63" spans="1:8" x14ac:dyDescent="0.4">
      <c r="A63" s="19"/>
      <c r="B63" s="17" t="s">
        <v>70</v>
      </c>
      <c r="D63" s="29">
        <v>53000</v>
      </c>
      <c r="E63" s="29">
        <v>2528400</v>
      </c>
      <c r="F63" s="29">
        <v>0</v>
      </c>
      <c r="G63" s="29">
        <v>0</v>
      </c>
    </row>
    <row r="64" spans="1:8" x14ac:dyDescent="0.4">
      <c r="A64" s="19"/>
      <c r="B64" s="17" t="s">
        <v>72</v>
      </c>
      <c r="D64" s="29"/>
      <c r="E64" s="29"/>
      <c r="F64" s="29"/>
      <c r="G64" s="29"/>
    </row>
    <row r="65" spans="1:8" x14ac:dyDescent="0.4">
      <c r="A65" s="19"/>
      <c r="B65" s="17" t="s">
        <v>75</v>
      </c>
      <c r="D65" s="29">
        <v>269000</v>
      </c>
      <c r="E65" s="29">
        <v>12728650</v>
      </c>
      <c r="F65" s="29">
        <v>50000</v>
      </c>
      <c r="G65" s="29">
        <v>2328700</v>
      </c>
    </row>
    <row r="66" spans="1:8" x14ac:dyDescent="0.4">
      <c r="A66" s="19" t="s">
        <v>114</v>
      </c>
      <c r="D66" s="29">
        <f>SUM(D39:D55)-SUM(D58:D65)</f>
        <v>6516000</v>
      </c>
      <c r="E66" s="29">
        <f t="shared" ref="E66:G66" si="2">SUM(E39:E55)-SUM(E58:E65)</f>
        <v>528274700</v>
      </c>
      <c r="F66" s="29">
        <f t="shared" si="2"/>
        <v>7413000</v>
      </c>
      <c r="G66" s="29">
        <f t="shared" si="2"/>
        <v>813308800</v>
      </c>
    </row>
    <row r="67" spans="1:8" x14ac:dyDescent="0.4">
      <c r="A67" s="19"/>
      <c r="D67" s="29"/>
      <c r="E67" s="29"/>
      <c r="F67" s="29"/>
      <c r="G67" s="29"/>
    </row>
    <row r="68" spans="1:8" x14ac:dyDescent="0.4">
      <c r="A68" s="19"/>
      <c r="D68" s="29"/>
      <c r="E68" s="29"/>
      <c r="F68" s="29"/>
      <c r="G68" s="29"/>
    </row>
    <row r="69" spans="1:8" x14ac:dyDescent="0.4">
      <c r="A69" s="19"/>
      <c r="D69" s="29"/>
      <c r="E69" s="29"/>
      <c r="F69" s="29"/>
      <c r="G69" s="29"/>
    </row>
    <row r="70" spans="1:8" x14ac:dyDescent="0.4">
      <c r="A70" s="19"/>
      <c r="D70" s="29"/>
      <c r="E70" s="29"/>
      <c r="F70" s="29"/>
      <c r="G70" s="29"/>
    </row>
    <row r="72" spans="1:8" x14ac:dyDescent="0.4">
      <c r="A72" s="19" t="s">
        <v>78</v>
      </c>
      <c r="B72" s="17"/>
      <c r="C72" s="17"/>
      <c r="D72" s="18"/>
      <c r="E72" s="18"/>
      <c r="F72" s="18"/>
      <c r="G72" s="18"/>
    </row>
    <row r="73" spans="1:8" x14ac:dyDescent="0.4">
      <c r="B73" s="17" t="s">
        <v>89</v>
      </c>
      <c r="C73" s="17" t="s">
        <v>90</v>
      </c>
      <c r="D73" s="20">
        <v>213000</v>
      </c>
      <c r="E73" s="20">
        <v>22421000</v>
      </c>
      <c r="F73" s="20">
        <v>0</v>
      </c>
      <c r="G73" s="20">
        <v>0</v>
      </c>
      <c r="H73" t="s">
        <v>91</v>
      </c>
    </row>
    <row r="74" spans="1:8" x14ac:dyDescent="0.4">
      <c r="B74" s="17" t="s">
        <v>61</v>
      </c>
      <c r="C74" s="17" t="s">
        <v>62</v>
      </c>
      <c r="D74" s="20">
        <v>944000</v>
      </c>
      <c r="E74" s="20">
        <v>64936050</v>
      </c>
      <c r="F74" s="20">
        <v>944000</v>
      </c>
      <c r="G74" s="20">
        <v>119564100</v>
      </c>
    </row>
    <row r="75" spans="1:8" x14ac:dyDescent="0.4">
      <c r="B75" s="17"/>
      <c r="C75" s="17"/>
      <c r="D75" s="20"/>
      <c r="E75" s="20"/>
      <c r="F75" s="20"/>
      <c r="G75" s="20"/>
    </row>
    <row r="76" spans="1:8" x14ac:dyDescent="0.4">
      <c r="B76" s="17"/>
      <c r="C76" s="17"/>
      <c r="D76" s="18"/>
      <c r="E76" s="18"/>
      <c r="F76" s="18"/>
      <c r="G76" s="18"/>
    </row>
    <row r="77" spans="1:8" x14ac:dyDescent="0.4">
      <c r="B77" s="17"/>
      <c r="C77" s="17"/>
      <c r="F77" s="18"/>
      <c r="G77" s="18"/>
    </row>
    <row r="78" spans="1:8" x14ac:dyDescent="0.4">
      <c r="A78" s="19" t="s">
        <v>79</v>
      </c>
      <c r="B78" s="17"/>
      <c r="C78" s="17"/>
      <c r="D78" s="18">
        <f>SUM(D73:D77)+D10+D27</f>
        <v>8217000</v>
      </c>
      <c r="E78" s="18">
        <f>SUM(E73:E77)+E10+E27</f>
        <v>642477000</v>
      </c>
      <c r="F78" s="18">
        <f>SUM(F73:F77)+F10+F27</f>
        <v>8423000</v>
      </c>
      <c r="G78" s="18">
        <f>SUM(G73:G77)+G10+G27</f>
        <v>937066600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A30" sqref="A30:J30"/>
    </sheetView>
  </sheetViews>
  <sheetFormatPr defaultRowHeight="17" x14ac:dyDescent="0.4"/>
  <cols>
    <col min="1" max="1" width="10.453125" customWidth="1"/>
    <col min="2" max="2" width="19.08984375" customWidth="1"/>
    <col min="3" max="3" width="13.1796875" customWidth="1"/>
    <col min="4" max="4" width="15.36328125" customWidth="1"/>
    <col min="5" max="5" width="15.1796875" customWidth="1"/>
    <col min="6" max="6" width="15.36328125" bestFit="1" customWidth="1"/>
    <col min="7" max="7" width="15.1796875" customWidth="1"/>
    <col min="8" max="8" width="20.453125" customWidth="1"/>
    <col min="9" max="9" width="55.453125" customWidth="1"/>
    <col min="10" max="10" width="23.1796875" bestFit="1" customWidth="1"/>
  </cols>
  <sheetData>
    <row r="1" spans="1:10" s="23" customFormat="1" ht="32.5" customHeight="1" x14ac:dyDescent="0.4">
      <c r="A1" s="21" t="s">
        <v>10</v>
      </c>
      <c r="B1" s="45" t="s">
        <v>118</v>
      </c>
      <c r="C1" s="21" t="s">
        <v>101</v>
      </c>
      <c r="D1" s="21" t="s">
        <v>94</v>
      </c>
      <c r="E1" s="21" t="s">
        <v>80</v>
      </c>
      <c r="F1" s="21" t="s">
        <v>102</v>
      </c>
      <c r="G1" s="21" t="s">
        <v>95</v>
      </c>
      <c r="H1" s="21" t="s">
        <v>96</v>
      </c>
      <c r="I1" s="22"/>
    </row>
    <row r="2" spans="1:10" x14ac:dyDescent="0.4">
      <c r="A2" s="24" t="s">
        <v>81</v>
      </c>
      <c r="B2" s="24" t="s">
        <v>112</v>
      </c>
      <c r="C2" s="8">
        <f>'SRB321'!D13</f>
        <v>1448000</v>
      </c>
      <c r="D2" s="8">
        <f>'SRB321'!E13</f>
        <v>110685900</v>
      </c>
      <c r="E2" s="10">
        <f>ROUND(D2/C2,4)</f>
        <v>76.4405</v>
      </c>
      <c r="F2" s="8">
        <f>'SRB321'!F13</f>
        <v>1448000</v>
      </c>
      <c r="G2" s="8">
        <f>'SRB321'!G13</f>
        <v>119541100</v>
      </c>
      <c r="H2" s="10">
        <f>ROUND(G2/F2,4)</f>
        <v>82.555999999999997</v>
      </c>
      <c r="I2" s="12"/>
    </row>
    <row r="3" spans="1:10" x14ac:dyDescent="0.4">
      <c r="A3" s="8" t="s">
        <v>9</v>
      </c>
      <c r="B3" s="24" t="s">
        <v>112</v>
      </c>
      <c r="C3" s="8">
        <f>'SRB321'!D36</f>
        <v>5068000</v>
      </c>
      <c r="D3" s="8">
        <f>'SRB321'!E36</f>
        <v>417588800</v>
      </c>
      <c r="E3" s="10">
        <f>ROUND(D3/C3,4)</f>
        <v>82.397199999999998</v>
      </c>
      <c r="F3" s="8">
        <f>'SRB321'!F36</f>
        <v>5965000</v>
      </c>
      <c r="G3" s="8">
        <f>'SRB321'!G36</f>
        <v>693767700</v>
      </c>
      <c r="H3" s="10">
        <f>ROUND(G3/F3,4)</f>
        <v>116.3064</v>
      </c>
      <c r="I3" s="12"/>
    </row>
    <row r="4" spans="1:10" x14ac:dyDescent="0.4">
      <c r="A4" s="8" t="s">
        <v>121</v>
      </c>
      <c r="B4" s="24" t="s">
        <v>112</v>
      </c>
      <c r="C4" s="8">
        <f>'SRB321'!D66</f>
        <v>6516000</v>
      </c>
      <c r="D4" s="8">
        <f>'SRB321'!E66</f>
        <v>528274700</v>
      </c>
      <c r="E4" s="10">
        <f>ROUND(D4/C4,4)</f>
        <v>81.073499999999996</v>
      </c>
      <c r="F4" s="8">
        <f>'SRB321'!F66</f>
        <v>7413000</v>
      </c>
      <c r="G4" s="8">
        <f>'SRB321'!G66</f>
        <v>813308800</v>
      </c>
      <c r="H4" s="10">
        <f>ROUND(G4/F4,4)</f>
        <v>109.7139</v>
      </c>
      <c r="I4" s="26"/>
    </row>
    <row r="5" spans="1:10" x14ac:dyDescent="0.4">
      <c r="A5" s="49" t="s">
        <v>122</v>
      </c>
      <c r="B5" s="49"/>
      <c r="C5" s="49"/>
      <c r="D5" s="49"/>
      <c r="E5" s="49"/>
      <c r="F5" s="49"/>
      <c r="G5" s="49"/>
      <c r="H5" s="49"/>
      <c r="I5" s="26"/>
    </row>
    <row r="6" spans="1:10" x14ac:dyDescent="0.4">
      <c r="A6" s="25"/>
      <c r="B6" s="25"/>
      <c r="C6" s="25"/>
      <c r="D6" s="26"/>
      <c r="E6" s="25"/>
      <c r="F6" s="25"/>
      <c r="G6" s="26"/>
      <c r="H6" s="26"/>
      <c r="I6" s="26"/>
    </row>
    <row r="7" spans="1:10" s="37" customFormat="1" x14ac:dyDescent="0.4">
      <c r="A7" s="33"/>
      <c r="B7" s="33"/>
      <c r="C7" s="33"/>
      <c r="D7" s="34"/>
      <c r="E7" s="33"/>
      <c r="F7" s="33"/>
      <c r="G7" s="35" t="s">
        <v>8</v>
      </c>
      <c r="H7" s="34"/>
      <c r="I7" s="34"/>
      <c r="J7" s="36" t="s">
        <v>9</v>
      </c>
    </row>
    <row r="8" spans="1:10" s="32" customFormat="1" x14ac:dyDescent="0.4">
      <c r="A8" s="31" t="s">
        <v>103</v>
      </c>
      <c r="B8" s="31"/>
      <c r="C8" s="30"/>
      <c r="D8" s="30"/>
      <c r="E8" s="30"/>
      <c r="F8" s="30"/>
      <c r="G8" s="38"/>
      <c r="H8" s="31" t="s">
        <v>103</v>
      </c>
      <c r="I8" s="38"/>
      <c r="J8" s="39"/>
    </row>
    <row r="9" spans="1:10" s="32" customFormat="1" x14ac:dyDescent="0.4">
      <c r="A9" s="30" t="s">
        <v>104</v>
      </c>
      <c r="B9" s="30"/>
      <c r="C9" s="30"/>
      <c r="D9" s="30"/>
      <c r="E9" s="30"/>
      <c r="F9" s="30"/>
      <c r="G9" s="40">
        <f>ROUND(C2*(H2-E2),0)</f>
        <v>8855244</v>
      </c>
      <c r="H9" s="30" t="s">
        <v>104</v>
      </c>
      <c r="I9" s="40"/>
      <c r="J9" s="40">
        <f>ROUND(C3*(H3-E3),0)</f>
        <v>171851826</v>
      </c>
    </row>
    <row r="10" spans="1:10" s="32" customFormat="1" x14ac:dyDescent="0.4">
      <c r="A10" s="30" t="s">
        <v>115</v>
      </c>
      <c r="B10" s="30"/>
      <c r="C10" s="30"/>
      <c r="D10" s="30"/>
      <c r="E10" s="30"/>
      <c r="F10" s="30"/>
      <c r="G10" s="40"/>
      <c r="H10" s="30" t="s">
        <v>115</v>
      </c>
      <c r="I10" s="40"/>
      <c r="J10" s="40"/>
    </row>
    <row r="11" spans="1:10" s="32" customFormat="1" x14ac:dyDescent="0.4">
      <c r="A11" s="30"/>
      <c r="B11" s="30"/>
      <c r="C11" s="30"/>
      <c r="D11" s="30"/>
      <c r="E11" s="30"/>
      <c r="F11" s="30"/>
      <c r="G11" s="40"/>
      <c r="H11" s="30"/>
      <c r="I11" s="40"/>
      <c r="J11" s="40"/>
    </row>
    <row r="12" spans="1:10" s="32" customFormat="1" x14ac:dyDescent="0.4">
      <c r="A12" s="30" t="s">
        <v>20</v>
      </c>
      <c r="B12" s="30"/>
      <c r="C12" s="30"/>
      <c r="D12" s="30"/>
      <c r="E12" s="30"/>
      <c r="F12" s="30"/>
      <c r="G12" s="40"/>
      <c r="H12" s="30" t="s">
        <v>6</v>
      </c>
      <c r="I12" s="40"/>
      <c r="J12" s="40"/>
    </row>
    <row r="13" spans="1:10" s="32" customFormat="1" x14ac:dyDescent="0.4">
      <c r="A13" s="30" t="s">
        <v>97</v>
      </c>
      <c r="B13" s="30"/>
      <c r="C13" s="30"/>
      <c r="D13" s="30"/>
      <c r="E13" s="30"/>
      <c r="F13" s="30"/>
      <c r="G13" s="40">
        <f>ROUND(-ABS(C2*(E2+H2)*0.1425%),0)</f>
        <v>-328073</v>
      </c>
      <c r="H13" s="30" t="s">
        <v>97</v>
      </c>
      <c r="I13" s="40"/>
      <c r="J13" s="40">
        <f>ROUND(-C3*(E3+H3)*0.1425%,0)</f>
        <v>-1435018</v>
      </c>
    </row>
    <row r="14" spans="1:10" s="32" customFormat="1" x14ac:dyDescent="0.4">
      <c r="A14" s="30" t="s">
        <v>105</v>
      </c>
      <c r="B14" s="30"/>
      <c r="C14" s="30"/>
      <c r="D14" s="30"/>
      <c r="E14" s="30"/>
      <c r="F14" s="30"/>
      <c r="G14" s="40">
        <f>ROUND(-C2*H2*0.3%,0)</f>
        <v>-358623</v>
      </c>
      <c r="H14" s="30" t="s">
        <v>98</v>
      </c>
      <c r="I14" s="40"/>
      <c r="J14" s="40">
        <f>ROUND(-C3*H3*0.3%,0)</f>
        <v>-1768323</v>
      </c>
    </row>
    <row r="15" spans="1:10" s="32" customFormat="1" x14ac:dyDescent="0.4">
      <c r="A15" s="41" t="s">
        <v>82</v>
      </c>
      <c r="B15" s="41"/>
      <c r="C15" s="41"/>
      <c r="D15" s="41"/>
      <c r="E15" s="41"/>
      <c r="F15" s="41"/>
      <c r="G15" s="42">
        <f>SUM(G9,G13:G14)</f>
        <v>8168548</v>
      </c>
      <c r="H15" s="41" t="s">
        <v>82</v>
      </c>
      <c r="I15" s="42"/>
      <c r="J15" s="42">
        <f>SUM(J9,J13:J14)</f>
        <v>168648485</v>
      </c>
    </row>
    <row r="16" spans="1:10" s="32" customFormat="1" x14ac:dyDescent="0.4">
      <c r="A16" s="30"/>
      <c r="B16" s="30"/>
      <c r="C16" s="30"/>
      <c r="D16" s="30"/>
      <c r="E16" s="30"/>
      <c r="F16" s="30"/>
      <c r="G16" s="40"/>
      <c r="H16" s="30"/>
      <c r="I16" s="40"/>
      <c r="J16" s="40"/>
    </row>
    <row r="17" spans="1:10" s="32" customFormat="1" x14ac:dyDescent="0.4">
      <c r="A17" s="30" t="s">
        <v>83</v>
      </c>
      <c r="B17" s="30"/>
      <c r="C17" s="30"/>
      <c r="D17" s="30"/>
      <c r="E17" s="30"/>
      <c r="F17" s="30"/>
      <c r="G17" s="40"/>
      <c r="H17" s="30" t="s">
        <v>83</v>
      </c>
      <c r="I17" s="40"/>
      <c r="J17" s="40"/>
    </row>
    <row r="18" spans="1:10" s="32" customFormat="1" x14ac:dyDescent="0.4">
      <c r="A18" s="30" t="s">
        <v>106</v>
      </c>
      <c r="B18" s="30"/>
      <c r="C18" s="30"/>
      <c r="D18" s="30"/>
      <c r="E18" s="30"/>
      <c r="F18" s="30"/>
      <c r="G18" s="43"/>
      <c r="H18" s="30" t="s">
        <v>106</v>
      </c>
      <c r="I18" s="43"/>
      <c r="J18" s="43">
        <v>47.5</v>
      </c>
    </row>
    <row r="19" spans="1:10" s="32" customFormat="1" x14ac:dyDescent="0.4">
      <c r="A19" s="30" t="s">
        <v>84</v>
      </c>
      <c r="B19" s="30"/>
      <c r="C19" s="30"/>
      <c r="D19" s="30"/>
      <c r="E19" s="30"/>
      <c r="F19" s="30"/>
      <c r="G19" s="40"/>
      <c r="H19" s="30" t="s">
        <v>99</v>
      </c>
      <c r="I19" s="40"/>
      <c r="J19" s="40">
        <f>F3-C3</f>
        <v>897000</v>
      </c>
    </row>
    <row r="20" spans="1:10" s="32" customFormat="1" x14ac:dyDescent="0.4">
      <c r="A20" s="30" t="s">
        <v>18</v>
      </c>
      <c r="B20" s="30"/>
      <c r="C20" s="30"/>
      <c r="D20" s="30"/>
      <c r="E20" s="30"/>
      <c r="F20" s="30"/>
      <c r="G20" s="40"/>
      <c r="H20" s="30" t="s">
        <v>18</v>
      </c>
      <c r="I20" s="40"/>
      <c r="J20" s="40">
        <f>ROUND(J19*(H3-J18),0)</f>
        <v>61719341</v>
      </c>
    </row>
    <row r="21" spans="1:10" s="32" customFormat="1" x14ac:dyDescent="0.4">
      <c r="A21" s="30" t="s">
        <v>85</v>
      </c>
      <c r="B21" s="30"/>
      <c r="C21" s="30"/>
      <c r="D21" s="30"/>
      <c r="E21" s="30"/>
      <c r="F21" s="30"/>
      <c r="G21" s="40"/>
      <c r="H21" s="30" t="s">
        <v>116</v>
      </c>
      <c r="I21" s="40"/>
      <c r="J21" s="40"/>
    </row>
    <row r="22" spans="1:10" s="32" customFormat="1" x14ac:dyDescent="0.4">
      <c r="A22" s="30" t="s">
        <v>20</v>
      </c>
      <c r="B22" s="30"/>
      <c r="C22" s="30"/>
      <c r="D22" s="30"/>
      <c r="E22" s="30"/>
      <c r="F22" s="30"/>
      <c r="G22" s="40"/>
      <c r="H22" s="30" t="s">
        <v>86</v>
      </c>
      <c r="I22" s="40"/>
      <c r="J22" s="40"/>
    </row>
    <row r="23" spans="1:10" s="32" customFormat="1" x14ac:dyDescent="0.4">
      <c r="A23" s="30" t="s">
        <v>100</v>
      </c>
      <c r="B23" s="30"/>
      <c r="C23" s="30"/>
      <c r="D23" s="30"/>
      <c r="E23" s="30"/>
      <c r="F23" s="30"/>
      <c r="G23" s="40"/>
      <c r="H23" s="30" t="s">
        <v>100</v>
      </c>
      <c r="I23" s="40"/>
      <c r="J23" s="40">
        <f>ROUND(-J19*(J18+H3)*0.1425%,0)</f>
        <v>-209381</v>
      </c>
    </row>
    <row r="24" spans="1:10" s="32" customFormat="1" x14ac:dyDescent="0.4">
      <c r="A24" s="30" t="s">
        <v>87</v>
      </c>
      <c r="B24" s="30"/>
      <c r="C24" s="30"/>
      <c r="D24" s="30"/>
      <c r="E24" s="30"/>
      <c r="F24" s="30"/>
      <c r="G24" s="40"/>
      <c r="H24" s="30" t="s">
        <v>117</v>
      </c>
      <c r="I24" s="40"/>
      <c r="J24" s="40">
        <f>ROUND(-J19*H3*0.3%,0)</f>
        <v>-312981</v>
      </c>
    </row>
    <row r="25" spans="1:10" s="32" customFormat="1" x14ac:dyDescent="0.4">
      <c r="A25" s="41" t="s">
        <v>82</v>
      </c>
      <c r="B25" s="41"/>
      <c r="C25" s="41"/>
      <c r="D25" s="41"/>
      <c r="E25" s="41"/>
      <c r="F25" s="41"/>
      <c r="G25" s="42"/>
      <c r="H25" s="41" t="s">
        <v>82</v>
      </c>
      <c r="I25" s="42"/>
      <c r="J25" s="42">
        <f>SUM(J20,J23:J24)</f>
        <v>61196979</v>
      </c>
    </row>
    <row r="26" spans="1:10" s="32" customFormat="1" x14ac:dyDescent="0.4">
      <c r="A26" s="46" t="s">
        <v>88</v>
      </c>
      <c r="B26" s="46"/>
      <c r="C26" s="46"/>
      <c r="D26" s="46"/>
      <c r="E26" s="46"/>
      <c r="F26" s="46"/>
      <c r="G26" s="47">
        <f>SUM(G15,G25)</f>
        <v>8168548</v>
      </c>
      <c r="H26" s="46" t="s">
        <v>88</v>
      </c>
      <c r="I26" s="47"/>
      <c r="J26" s="47">
        <f>SUM(J15,J25)</f>
        <v>229845464</v>
      </c>
    </row>
    <row r="27" spans="1:10" s="32" customFormat="1" x14ac:dyDescent="0.4">
      <c r="A27" s="30"/>
      <c r="B27" s="30"/>
      <c r="C27" s="30"/>
      <c r="D27" s="30"/>
      <c r="E27" s="30"/>
      <c r="F27" s="30"/>
      <c r="G27" s="40"/>
      <c r="H27" s="30"/>
      <c r="I27" s="40"/>
      <c r="J27" s="40"/>
    </row>
    <row r="28" spans="1:10" s="32" customFormat="1" ht="33" customHeight="1" x14ac:dyDescent="0.4">
      <c r="A28" s="50" t="s">
        <v>123</v>
      </c>
      <c r="B28" s="51"/>
      <c r="C28" s="51"/>
      <c r="D28" s="51"/>
      <c r="E28" s="51"/>
      <c r="F28" s="51"/>
      <c r="G28" s="51"/>
      <c r="H28" s="51"/>
      <c r="I28" s="51"/>
      <c r="J28" s="52"/>
    </row>
    <row r="29" spans="1:10" s="44" customFormat="1" x14ac:dyDescent="0.4"/>
    <row r="30" spans="1:10" s="44" customFormat="1" ht="39" customHeight="1" x14ac:dyDescent="0.4">
      <c r="A30" s="48" t="s">
        <v>124</v>
      </c>
      <c r="B30" s="48"/>
      <c r="C30" s="48"/>
      <c r="D30" s="48"/>
      <c r="E30" s="48"/>
      <c r="F30" s="48"/>
      <c r="G30" s="48"/>
      <c r="H30" s="48"/>
      <c r="I30" s="48"/>
      <c r="J30" s="48"/>
    </row>
    <row r="31" spans="1:10" s="44" customFormat="1" ht="64" customHeight="1" x14ac:dyDescent="0.4"/>
    <row r="32" spans="1:10" s="44" customFormat="1" ht="64" customHeight="1" x14ac:dyDescent="0.4"/>
  </sheetData>
  <mergeCells count="3">
    <mergeCell ref="A30:J30"/>
    <mergeCell ref="A5:H5"/>
    <mergeCell ref="A28:J28"/>
  </mergeCells>
  <phoneticPr fontId="1" type="noConversion"/>
  <pageMargins left="0.70866141732283472" right="0.70866141732283472" top="1.0629921259842521" bottom="0.74803149606299213" header="0.70866141732283472" footer="0.31496062992125984"/>
  <pageSetup paperSize="9" scale="64" orientation="landscape" r:id="rId1"/>
  <headerFooter>
    <oddHeader>&amp;L附表十七之二：佳必琪第三段期間所獲取之財物及財產上利益計算表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zoomScale="85" zoomScaleNormal="85" workbookViewId="0">
      <selection activeCell="G21" sqref="G21"/>
    </sheetView>
  </sheetViews>
  <sheetFormatPr defaultColWidth="8.81640625" defaultRowHeight="17" x14ac:dyDescent="0.4"/>
  <cols>
    <col min="1" max="2" width="15.1796875" style="1" customWidth="1"/>
    <col min="3" max="3" width="15.1796875" style="1" bestFit="1" customWidth="1"/>
    <col min="4" max="5" width="15.453125" style="1" customWidth="1"/>
    <col min="6" max="6" width="15.1796875" style="4" bestFit="1" customWidth="1"/>
    <col min="7" max="7" width="14.1796875" style="13" customWidth="1"/>
    <col min="8" max="16384" width="8.81640625" style="1"/>
  </cols>
  <sheetData>
    <row r="1" spans="1:7" s="4" customFormat="1" ht="34" x14ac:dyDescent="0.4">
      <c r="A1" s="8" t="s">
        <v>10</v>
      </c>
      <c r="B1" s="9" t="s">
        <v>12</v>
      </c>
      <c r="C1" s="9" t="s">
        <v>0</v>
      </c>
      <c r="D1" s="9" t="s">
        <v>1</v>
      </c>
      <c r="E1" s="9" t="s">
        <v>13</v>
      </c>
      <c r="F1" s="9" t="s">
        <v>2</v>
      </c>
      <c r="G1" s="9" t="s">
        <v>3</v>
      </c>
    </row>
    <row r="2" spans="1:7" x14ac:dyDescent="0.4">
      <c r="A2" s="8" t="s">
        <v>8</v>
      </c>
      <c r="B2" s="8">
        <v>1706</v>
      </c>
      <c r="C2" s="8">
        <v>144206.79999999999</v>
      </c>
      <c r="D2" s="10">
        <v>84.529191090269634</v>
      </c>
      <c r="E2" s="8">
        <v>1706</v>
      </c>
      <c r="F2" s="8">
        <v>159655.9</v>
      </c>
      <c r="G2" s="10">
        <v>93.584935521688152</v>
      </c>
    </row>
    <row r="3" spans="1:7" x14ac:dyDescent="0.4">
      <c r="A3" s="8" t="s">
        <v>9</v>
      </c>
      <c r="B3" s="8">
        <v>6132</v>
      </c>
      <c r="C3" s="8">
        <v>467831.6</v>
      </c>
      <c r="D3" s="10">
        <v>76.293476842791904</v>
      </c>
      <c r="E3" s="8">
        <v>6470</v>
      </c>
      <c r="F3" s="8">
        <v>762439.4</v>
      </c>
      <c r="G3" s="10">
        <v>117.84225656877898</v>
      </c>
    </row>
    <row r="4" spans="1:7" x14ac:dyDescent="0.4">
      <c r="C4" s="2"/>
      <c r="F4" s="12"/>
    </row>
    <row r="5" spans="1:7" x14ac:dyDescent="0.4">
      <c r="C5" s="2"/>
      <c r="F5" s="12"/>
    </row>
    <row r="6" spans="1:7" x14ac:dyDescent="0.4">
      <c r="C6" s="2"/>
      <c r="F6" s="6" t="s">
        <v>8</v>
      </c>
      <c r="G6" s="7" t="s">
        <v>9</v>
      </c>
    </row>
    <row r="7" spans="1:7" x14ac:dyDescent="0.4">
      <c r="A7" s="2" t="s">
        <v>4</v>
      </c>
    </row>
    <row r="8" spans="1:7" x14ac:dyDescent="0.4">
      <c r="A8" s="1" t="s">
        <v>5</v>
      </c>
      <c r="F8" s="13">
        <v>15449.099999999991</v>
      </c>
      <c r="G8" s="13">
        <v>268820.60482713638</v>
      </c>
    </row>
    <row r="9" spans="1:7" x14ac:dyDescent="0.4">
      <c r="A9" s="1" t="s">
        <v>14</v>
      </c>
      <c r="F9" s="13"/>
    </row>
    <row r="10" spans="1:7" x14ac:dyDescent="0.4">
      <c r="F10" s="13"/>
    </row>
    <row r="11" spans="1:7" x14ac:dyDescent="0.4">
      <c r="A11" s="1" t="s">
        <v>6</v>
      </c>
      <c r="F11" s="13"/>
    </row>
    <row r="12" spans="1:7" x14ac:dyDescent="0.4">
      <c r="A12" s="1" t="s">
        <v>15</v>
      </c>
      <c r="F12" s="13">
        <v>-433.00434749999994</v>
      </c>
      <c r="G12" s="13">
        <v>-1789.8829281213307</v>
      </c>
    </row>
    <row r="13" spans="1:7" x14ac:dyDescent="0.4">
      <c r="A13" s="1" t="s">
        <v>7</v>
      </c>
      <c r="F13" s="13">
        <v>-478.96769999999998</v>
      </c>
      <c r="G13" s="13">
        <v>-2287.3182000000002</v>
      </c>
    </row>
    <row r="14" spans="1:7" x14ac:dyDescent="0.4">
      <c r="A14" s="3" t="s">
        <v>11</v>
      </c>
      <c r="B14" s="3"/>
      <c r="C14" s="3"/>
      <c r="D14" s="3"/>
      <c r="E14" s="3"/>
      <c r="F14" s="14">
        <v>14537.127952499992</v>
      </c>
      <c r="G14" s="14">
        <v>264743.40369901509</v>
      </c>
    </row>
    <row r="15" spans="1:7" x14ac:dyDescent="0.4">
      <c r="F15" s="13"/>
    </row>
    <row r="16" spans="1:7" x14ac:dyDescent="0.4">
      <c r="A16" s="1" t="s">
        <v>16</v>
      </c>
      <c r="F16" s="13"/>
    </row>
    <row r="17" spans="1:7" x14ac:dyDescent="0.4">
      <c r="A17" s="1" t="s">
        <v>25</v>
      </c>
      <c r="F17" s="15" t="s">
        <v>26</v>
      </c>
      <c r="G17" s="15">
        <v>45.5</v>
      </c>
    </row>
    <row r="18" spans="1:7" x14ac:dyDescent="0.4">
      <c r="A18" s="1" t="s">
        <v>17</v>
      </c>
      <c r="F18" s="13" t="s">
        <v>27</v>
      </c>
      <c r="G18" s="13">
        <v>338</v>
      </c>
    </row>
    <row r="19" spans="1:7" x14ac:dyDescent="0.4">
      <c r="A19" s="1" t="s">
        <v>18</v>
      </c>
      <c r="F19" s="13" t="s">
        <v>27</v>
      </c>
      <c r="G19" s="13">
        <v>24451.682720247296</v>
      </c>
    </row>
    <row r="20" spans="1:7" s="5" customFormat="1" x14ac:dyDescent="0.4">
      <c r="A20" s="1" t="s">
        <v>19</v>
      </c>
      <c r="B20" s="1"/>
      <c r="C20" s="1"/>
      <c r="D20" s="1"/>
      <c r="E20" s="1"/>
      <c r="F20" s="13"/>
      <c r="G20" s="13"/>
    </row>
    <row r="21" spans="1:7" s="5" customFormat="1" x14ac:dyDescent="0.4">
      <c r="A21" s="1" t="s">
        <v>20</v>
      </c>
      <c r="B21" s="1"/>
      <c r="C21" s="1"/>
      <c r="D21" s="1"/>
      <c r="E21" s="1"/>
      <c r="F21" s="13"/>
      <c r="G21" s="13"/>
    </row>
    <row r="22" spans="1:7" s="5" customFormat="1" x14ac:dyDescent="0.4">
      <c r="A22" s="1" t="s">
        <v>21</v>
      </c>
      <c r="B22" s="1"/>
      <c r="C22" s="1"/>
      <c r="D22" s="1"/>
      <c r="E22" s="1"/>
      <c r="F22" s="13" t="s">
        <v>27</v>
      </c>
      <c r="G22" s="13">
        <v>-78.673797876352396</v>
      </c>
    </row>
    <row r="23" spans="1:7" s="5" customFormat="1" x14ac:dyDescent="0.4">
      <c r="A23" s="1" t="s">
        <v>22</v>
      </c>
      <c r="B23" s="1"/>
      <c r="C23" s="1"/>
      <c r="D23" s="1"/>
      <c r="E23" s="1"/>
      <c r="F23" s="13" t="s">
        <v>27</v>
      </c>
      <c r="G23" s="13">
        <v>-119.49204816074187</v>
      </c>
    </row>
    <row r="24" spans="1:7" s="5" customFormat="1" x14ac:dyDescent="0.4">
      <c r="A24" s="3" t="s">
        <v>23</v>
      </c>
      <c r="B24" s="3"/>
      <c r="C24" s="3"/>
      <c r="D24" s="3"/>
      <c r="E24" s="3"/>
      <c r="F24" s="14" t="s">
        <v>27</v>
      </c>
      <c r="G24" s="14">
        <v>24253.516874210203</v>
      </c>
    </row>
    <row r="25" spans="1:7" x14ac:dyDescent="0.4">
      <c r="A25" s="11" t="s">
        <v>24</v>
      </c>
      <c r="B25" s="11"/>
      <c r="C25" s="11"/>
      <c r="D25" s="11"/>
      <c r="E25" s="11"/>
      <c r="F25" s="16">
        <v>14537.127952499992</v>
      </c>
      <c r="G25" s="16">
        <v>288996.9205732253</v>
      </c>
    </row>
  </sheetData>
  <phoneticPr fontId="1" type="noConversion"/>
  <pageMargins left="0.70866141732283472" right="0.70866141732283472" top="1.1811023622047245" bottom="0.74803149606299213" header="0.70866141732283472" footer="0.31496062992125984"/>
  <pageSetup paperSize="9" orientation="landscape" horizontalDpi="200" verticalDpi="200" r:id="rId1"/>
  <headerFooter>
    <oddHeader>&amp;L附表十八：佳必琪第三段期間各被告犯罪所得計算表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SRB321</vt:lpstr>
      <vt:lpstr>本審附表十七之二</vt:lpstr>
      <vt:lpstr>前審附表18</vt:lpstr>
      <vt:lpstr>前審附表18!Print_Area</vt:lpstr>
      <vt:lpstr>'SRB321'!吉2_SRB321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張亮美</cp:lastModifiedBy>
  <cp:lastPrinted>2021-07-26T02:55:54Z</cp:lastPrinted>
  <dcterms:created xsi:type="dcterms:W3CDTF">2014-08-05T03:08:39Z</dcterms:created>
  <dcterms:modified xsi:type="dcterms:W3CDTF">2021-08-03T09:59:47Z</dcterms:modified>
</cp:coreProperties>
</file>