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ud3\temp\"/>
    </mc:Choice>
  </mc:AlternateContent>
  <bookViews>
    <workbookView xWindow="-110" yWindow="-110" windowWidth="19420" windowHeight="10420" firstSheet="2" activeTab="2"/>
  </bookViews>
  <sheets>
    <sheet name="前審附表17-1" sheetId="7" state="hidden" r:id="rId1"/>
    <sheet name="SRB321" sheetId="6" state="hidden" r:id="rId2"/>
    <sheet name="本審附表十六" sheetId="5" r:id="rId3"/>
  </sheets>
  <definedNames>
    <definedName name="_xlnm.Print_Area" localSheetId="0">'前審附表17-1'!$A$1:$H$27</definedName>
    <definedName name="吉2_SRB321" localSheetId="1">'SRB321'!$B$1:$G$40</definedName>
  </definedNames>
  <calcPr calcId="162913"/>
</workbook>
</file>

<file path=xl/calcChain.xml><?xml version="1.0" encoding="utf-8"?>
<calcChain xmlns="http://schemas.openxmlformats.org/spreadsheetml/2006/main">
  <c r="E47" i="6" l="1"/>
  <c r="F47" i="6"/>
  <c r="D47" i="6"/>
  <c r="G3" i="5" l="1"/>
  <c r="F3" i="5"/>
  <c r="D3" i="5"/>
  <c r="C3" i="5"/>
  <c r="E21" i="6"/>
  <c r="F21" i="6"/>
  <c r="G21" i="6"/>
  <c r="D21" i="6"/>
  <c r="E45" i="6"/>
  <c r="F45" i="6"/>
  <c r="G45" i="6"/>
  <c r="G47" i="6" s="1"/>
  <c r="D45" i="6"/>
  <c r="G32" i="6"/>
  <c r="F32" i="6"/>
  <c r="E32" i="6"/>
  <c r="D32" i="6"/>
  <c r="G14" i="6" l="1"/>
  <c r="F14" i="6"/>
  <c r="E14" i="6"/>
  <c r="D14" i="6"/>
  <c r="G2" i="5"/>
  <c r="F2" i="5"/>
  <c r="D2" i="5"/>
  <c r="C2" i="5"/>
  <c r="G19" i="5" s="1"/>
  <c r="G24" i="5" l="1"/>
  <c r="H2" i="5"/>
  <c r="G14" i="5" s="1"/>
  <c r="E2" i="5"/>
  <c r="G23" i="5" s="1"/>
  <c r="H3" i="5"/>
  <c r="J19" i="5"/>
  <c r="E3" i="5"/>
  <c r="G13" i="5" l="1"/>
  <c r="J13" i="5"/>
  <c r="G9" i="5"/>
  <c r="J20" i="5"/>
  <c r="J23" i="5"/>
  <c r="J24" i="5"/>
  <c r="J14" i="5"/>
  <c r="J9" i="5"/>
  <c r="J15" i="5" s="1"/>
  <c r="G20" i="5"/>
  <c r="G25" i="5" s="1"/>
  <c r="G15" i="5" l="1"/>
  <c r="J25" i="5"/>
  <c r="J26" i="5" s="1"/>
  <c r="G26" i="5"/>
</calcChain>
</file>

<file path=xl/connections.xml><?xml version="1.0" encoding="utf-8"?>
<connections xmlns="http://schemas.openxmlformats.org/spreadsheetml/2006/main">
  <connection id="1" name="吉2_SRB321" type="6" refreshedVersion="6" background="1" saveData="1">
    <textPr codePage="950" sourceFile="C:\Users\cltsai\Documents\108金上重更一7 (刑新) 吉祥佳必琪炒作案\WP\txt\吉2_SRB321.TXT" delimited="0">
      <textFields count="12">
        <textField type="text"/>
        <textField type="text" position="11"/>
        <textField position="21"/>
        <textField position="33"/>
        <textField position="40"/>
        <textField position="54"/>
        <textField position="63"/>
        <textField position="75"/>
        <textField position="82"/>
        <textField position="96"/>
        <textField position="105"/>
        <textField position="117"/>
      </textFields>
    </textPr>
  </connection>
</connections>
</file>

<file path=xl/sharedStrings.xml><?xml version="1.0" encoding="utf-8"?>
<sst xmlns="http://schemas.openxmlformats.org/spreadsheetml/2006/main" count="189" uniqueCount="137">
  <si>
    <t>小計</t>
    <phoneticPr fontId="1" type="noConversion"/>
  </si>
  <si>
    <t>翁秋南</t>
    <phoneticPr fontId="1" type="noConversion"/>
  </si>
  <si>
    <t>鄭光育</t>
    <phoneticPr fontId="1" type="noConversion"/>
  </si>
  <si>
    <t>　　　手續費（賣出股數 x（每股買進均價+每股賣出均價） x 0.1425%）</t>
  </si>
  <si>
    <t>買超股數（買進股數 - 賣出股數）</t>
  </si>
  <si>
    <t>買進股數</t>
  </si>
  <si>
    <t>賣出股數</t>
  </si>
  <si>
    <t>姓名</t>
    <phoneticPr fontId="1" type="noConversion"/>
  </si>
  <si>
    <t>每股買進均價
（元）</t>
  </si>
  <si>
    <t>調整：交易成本</t>
  </si>
  <si>
    <t>調整：交易成本</t>
    <phoneticPr fontId="1" type="noConversion"/>
  </si>
  <si>
    <t>小計（元）：</t>
  </si>
  <si>
    <t>擬制獲利（虧損）（元）：</t>
  </si>
  <si>
    <t>擬制性獲利（虧損）金額 =</t>
  </si>
  <si>
    <t>合計（元）：</t>
  </si>
  <si>
    <t>群組</t>
    <phoneticPr fontId="1" type="noConversion"/>
  </si>
  <si>
    <t>投資人姓名</t>
  </si>
  <si>
    <t>身分證字號</t>
  </si>
  <si>
    <t>買進金額</t>
  </si>
  <si>
    <t>賣出金額</t>
  </si>
  <si>
    <t>翁秋南</t>
    <phoneticPr fontId="1" type="noConversion"/>
  </si>
  <si>
    <t>楊美鈴　　</t>
  </si>
  <si>
    <t>E222070487</t>
  </si>
  <si>
    <t>翁秋南</t>
    <phoneticPr fontId="1" type="noConversion"/>
  </si>
  <si>
    <t>翁秋南</t>
  </si>
  <si>
    <t>Q102084286</t>
  </si>
  <si>
    <t>翁秋南</t>
    <phoneticPr fontId="1" type="noConversion"/>
  </si>
  <si>
    <t>姚朝順</t>
  </si>
  <si>
    <t>Q102102529</t>
  </si>
  <si>
    <t>翁秋南</t>
    <phoneticPr fontId="1" type="noConversion"/>
  </si>
  <si>
    <t>翁國富</t>
  </si>
  <si>
    <t>Q122591871</t>
  </si>
  <si>
    <t>翁秋南</t>
    <phoneticPr fontId="1" type="noConversion"/>
  </si>
  <si>
    <t>翁姚靜花</t>
  </si>
  <si>
    <t>Q202148527</t>
  </si>
  <si>
    <t>翁秋南</t>
    <phoneticPr fontId="1" type="noConversion"/>
  </si>
  <si>
    <t>翁莉芳</t>
  </si>
  <si>
    <t>Q221624177</t>
  </si>
  <si>
    <t>翁秋南</t>
    <phoneticPr fontId="1" type="noConversion"/>
  </si>
  <si>
    <t>翁意茹</t>
  </si>
  <si>
    <t>Q223472233</t>
  </si>
  <si>
    <t>鄭光育</t>
    <phoneticPr fontId="1" type="noConversion"/>
  </si>
  <si>
    <t>王志仁</t>
    <phoneticPr fontId="1" type="noConversion"/>
  </si>
  <si>
    <t>A121775110</t>
    <phoneticPr fontId="1" type="noConversion"/>
  </si>
  <si>
    <t>鄭光育</t>
    <phoneticPr fontId="1" type="noConversion"/>
  </si>
  <si>
    <t>王家修　　</t>
  </si>
  <si>
    <t>A121891780</t>
  </si>
  <si>
    <t>鄭光育</t>
    <phoneticPr fontId="1" type="noConversion"/>
  </si>
  <si>
    <t>曾秀美</t>
    <phoneticPr fontId="1" type="noConversion"/>
  </si>
  <si>
    <t>鄭光育</t>
    <phoneticPr fontId="1" type="noConversion"/>
  </si>
  <si>
    <t>曾潔慧</t>
  </si>
  <si>
    <t>A221053102</t>
  </si>
  <si>
    <t>A221053111</t>
  </si>
  <si>
    <t>詹淑惠</t>
  </si>
  <si>
    <t>A222560115</t>
  </si>
  <si>
    <t>鄭光育</t>
    <phoneticPr fontId="1" type="noConversion"/>
  </si>
  <si>
    <t>郭慧敏　　</t>
  </si>
  <si>
    <t>A223015173</t>
  </si>
  <si>
    <t>柯月華</t>
  </si>
  <si>
    <t>E201556240</t>
  </si>
  <si>
    <t>鄭光育</t>
  </si>
  <si>
    <t>張鄭幸枝　</t>
  </si>
  <si>
    <t>H201952101</t>
  </si>
  <si>
    <t>鄭光育</t>
    <phoneticPr fontId="1" type="noConversion"/>
  </si>
  <si>
    <t>張宣宸　　</t>
  </si>
  <si>
    <t>J120737436</t>
  </si>
  <si>
    <t>鄭光育</t>
    <phoneticPr fontId="1" type="noConversion"/>
  </si>
  <si>
    <t>翁瑞隆　　</t>
  </si>
  <si>
    <t>N120758787</t>
  </si>
  <si>
    <t>翁淑麗　　</t>
  </si>
  <si>
    <t>N220754058</t>
  </si>
  <si>
    <t>曾一峰</t>
    <phoneticPr fontId="1" type="noConversion"/>
  </si>
  <si>
    <t>P120468270</t>
    <phoneticPr fontId="1" type="noConversion"/>
  </si>
  <si>
    <t>曾重凱</t>
    <phoneticPr fontId="1" type="noConversion"/>
  </si>
  <si>
    <t>P122497831</t>
    <phoneticPr fontId="1" type="noConversion"/>
  </si>
  <si>
    <t>不列入</t>
    <phoneticPr fontId="1" type="noConversion"/>
  </si>
  <si>
    <t>合計</t>
    <phoneticPr fontId="1" type="noConversion"/>
  </si>
  <si>
    <t>黃思云</t>
    <phoneticPr fontId="1" type="noConversion"/>
  </si>
  <si>
    <t>I200216923</t>
    <phoneticPr fontId="1" type="noConversion"/>
  </si>
  <si>
    <t>黃錦章</t>
    <phoneticPr fontId="1" type="noConversion"/>
  </si>
  <si>
    <t>Q120545988</t>
    <phoneticPr fontId="1" type="noConversion"/>
  </si>
  <si>
    <t>李昇樺</t>
    <phoneticPr fontId="1" type="noConversion"/>
  </si>
  <si>
    <t>Q220080340</t>
    <phoneticPr fontId="1" type="noConversion"/>
  </si>
  <si>
    <t>買進金額
（元）</t>
  </si>
  <si>
    <t>賣出金額
（元）</t>
  </si>
  <si>
    <t>每股賣出均價
（元）</t>
  </si>
  <si>
    <t>（每股賣出均價－每股買進均價）x 賣出股數</t>
  </si>
  <si>
    <t>買進股數
（股）</t>
  </si>
  <si>
    <t>賣出股數
（股）</t>
  </si>
  <si>
    <t>已實現獲利（虧損）（元）:</t>
  </si>
  <si>
    <t>實際獲利（損失）金額 =</t>
  </si>
  <si>
    <t>　　　交易稅（賣出股數 x 每股賣出均價 x 0.3%）</t>
    <phoneticPr fontId="1" type="noConversion"/>
  </si>
  <si>
    <t>　　　手續費（買超股數 x（每股買進均價+期末收盤價格） x 0.1425%）</t>
    <phoneticPr fontId="1" type="noConversion"/>
  </si>
  <si>
    <t>王家修　　</t>
    <phoneticPr fontId="1" type="noConversion"/>
  </si>
  <si>
    <t>郭慧敏　　</t>
    <phoneticPr fontId="1" type="noConversion"/>
  </si>
  <si>
    <t>減</t>
    <phoneticPr fontId="1" type="noConversion"/>
  </si>
  <si>
    <t>詹淑惠</t>
    <phoneticPr fontId="1" type="noConversion"/>
  </si>
  <si>
    <t>C200788611</t>
    <phoneticPr fontId="1" type="noConversion"/>
  </si>
  <si>
    <t>N222623949</t>
    <phoneticPr fontId="1" type="noConversion"/>
  </si>
  <si>
    <t>74265</t>
    <phoneticPr fontId="1" type="noConversion"/>
  </si>
  <si>
    <t>楊美鈴</t>
    <phoneticPr fontId="1" type="noConversion"/>
  </si>
  <si>
    <t>V220261742</t>
    <phoneticPr fontId="1" type="noConversion"/>
  </si>
  <si>
    <t>鄭光育小計</t>
    <phoneticPr fontId="1" type="noConversion"/>
  </si>
  <si>
    <t>翁秋南小計</t>
    <phoneticPr fontId="1" type="noConversion"/>
  </si>
  <si>
    <t>不列入小計</t>
    <phoneticPr fontId="1" type="noConversion"/>
  </si>
  <si>
    <t>曾秋鳳</t>
    <phoneticPr fontId="1" type="noConversion"/>
  </si>
  <si>
    <t>　　　手續費（賣出股數 x（每股買進均價+每股賣出均價） x 0.1425%）</t>
    <phoneticPr fontId="1" type="noConversion"/>
  </si>
  <si>
    <t>買超股數（買進股數 - 賣出股數）</t>
    <phoneticPr fontId="1" type="noConversion"/>
  </si>
  <si>
    <t>ID非本案之楊美鈴</t>
    <phoneticPr fontId="1" type="noConversion"/>
  </si>
  <si>
    <t>非人頭帳戶</t>
    <phoneticPr fontId="1" type="noConversion"/>
  </si>
  <si>
    <t>ID非本案之曾秀美</t>
    <phoneticPr fontId="1" type="noConversion"/>
  </si>
  <si>
    <t>ID非本案之詹淑惠</t>
    <phoneticPr fontId="1" type="noConversion"/>
  </si>
  <si>
    <t>買進股數
(仟股)</t>
  </si>
  <si>
    <t>買進金額
（仟元）</t>
  </si>
  <si>
    <t>賣出股數
(仟股)</t>
  </si>
  <si>
    <t>賣出金額
（仟元）</t>
  </si>
  <si>
    <t>每股賣出均價
（元）</t>
    <phoneticPr fontId="1" type="noConversion"/>
  </si>
  <si>
    <t>已實現獲利(虧損)(仟元):</t>
  </si>
  <si>
    <t>實際獲利(損失)金額 =</t>
  </si>
  <si>
    <t>(每股賣出均價－每股買進均價）x 賣出股數</t>
  </si>
  <si>
    <t>　　　交易稅（賣出金額 x 0.3%）</t>
  </si>
  <si>
    <t>小計（仟元）：</t>
    <phoneticPr fontId="1" type="noConversion"/>
  </si>
  <si>
    <t>擬制獲利（虧損）（仟元）：</t>
    <phoneticPr fontId="1" type="noConversion"/>
  </si>
  <si>
    <t>96/11/08期末收盤價格</t>
  </si>
  <si>
    <t>（期末收盤價格作為賣價 - 每股買進均價）x 買超股數</t>
  </si>
  <si>
    <t>　　　手續費（買超股數 x（每股買進均價+期末收盤價） x 0.1425%）</t>
  </si>
  <si>
    <t>　　　交易稅（期末收盤價 x 買超股數 x 0.3%）</t>
  </si>
  <si>
    <t>合計（仟元）：</t>
    <phoneticPr fontId="1" type="noConversion"/>
  </si>
  <si>
    <t>96/05/10－96/11/08</t>
    <phoneticPr fontId="1" type="noConversion"/>
  </si>
  <si>
    <t>96/11/08期末收盤價格</t>
    <phoneticPr fontId="1" type="noConversion"/>
  </si>
  <si>
    <t>賣出股數 x （每股賣出均價－每股買進均價）</t>
    <phoneticPr fontId="1" type="noConversion"/>
  </si>
  <si>
    <t>買超股數 x （期末收盤價格作為賣價 -每股買進均價）</t>
    <phoneticPr fontId="1" type="noConversion"/>
  </si>
  <si>
    <t>　　　交易稅（買超股數 x 期末收盤價格 x 0.3%）</t>
    <phoneticPr fontId="1" type="noConversion"/>
  </si>
  <si>
    <t>犯罪起訖日</t>
    <phoneticPr fontId="1" type="noConversion"/>
  </si>
  <si>
    <t>該帳號非鄭光育借用</t>
    <phoneticPr fontId="1" type="noConversion"/>
  </si>
  <si>
    <t>小結：鄭光育、翁秋南在吉祥全球第一段期間所獲取之財物及財產上利益，合併計為248,762,970元。</t>
    <phoneticPr fontId="1" type="noConversion"/>
  </si>
  <si>
    <t>資料出處：證交所110.1.22臺證密字第1100001312號函吉祥全球 （代號:2491））檔名: SRB545_202101211105340052_rpt.doc，
該表所列帳戶非本案被告所使用部分已減除（計有：曾秀美身分證字號0000000000、詹淑惠身分證字號0000000000、黃錦章身分證字號0000000000、李昇樺身分證字號0000000000、黃思云身分證字號0000000000、楊美鈴身分證字號0000000000、曾秋鳳身分證字號0000000000）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</si>
</sst>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76" formatCode="#,##0_ "/>
    <numFmt numFmtId="177" formatCode="#,##0_);[Red]\(#,##0\)"/>
    <numFmt numFmtId="178" formatCode="#,##0.0000_ "/>
    <numFmt numFmtId="179" formatCode="#,##0.00_);[Red]\(#,##0.00\)"/>
    <numFmt numFmtId="180" formatCode="_-* #,##0_-;\-* #,##0_-;_-* &quot;-&quot;??_-;_-@_-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theme="1"/>
      <name val="新細明體"/>
      <family val="2"/>
      <charset val="136"/>
      <scheme val="minor"/>
    </font>
    <font>
      <u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Border="1">
      <alignment vertical="center"/>
    </xf>
    <xf numFmtId="178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178" fontId="0" fillId="0" borderId="0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8" fontId="2" fillId="0" borderId="0" xfId="0" applyNumberFormat="1" applyFont="1" applyBorder="1" applyAlignment="1">
      <alignment horizontal="center" vertical="center"/>
    </xf>
    <xf numFmtId="176" fontId="0" fillId="2" borderId="2" xfId="0" applyNumberFormat="1" applyFill="1" applyBorder="1">
      <alignment vertical="center"/>
    </xf>
    <xf numFmtId="178" fontId="0" fillId="0" borderId="1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9" fontId="0" fillId="0" borderId="0" xfId="0" applyNumberFormat="1" applyBorder="1" applyAlignment="1">
      <alignment horizontal="center" vertical="center"/>
    </xf>
    <xf numFmtId="177" fontId="0" fillId="2" borderId="2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8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Font="1" applyBorder="1" applyAlignment="1">
      <alignment horizontal="center" vertical="center"/>
    </xf>
    <xf numFmtId="178" fontId="0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180" fontId="0" fillId="0" borderId="0" xfId="1" applyNumberFormat="1" applyFont="1">
      <alignment vertical="center"/>
    </xf>
    <xf numFmtId="49" fontId="7" fillId="0" borderId="0" xfId="0" applyNumberFormat="1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0" fontId="7" fillId="0" borderId="0" xfId="0" applyFont="1">
      <alignment vertical="center"/>
    </xf>
    <xf numFmtId="49" fontId="5" fillId="0" borderId="0" xfId="0" applyNumberFormat="1" applyFont="1" applyAlignment="1">
      <alignment horizontal="right" vertical="center"/>
    </xf>
    <xf numFmtId="49" fontId="6" fillId="0" borderId="0" xfId="0" applyNumberFormat="1" applyFont="1">
      <alignment vertical="center"/>
    </xf>
    <xf numFmtId="0" fontId="0" fillId="0" borderId="0" xfId="0" applyFont="1">
      <alignment vertical="center"/>
    </xf>
    <xf numFmtId="176" fontId="0" fillId="0" borderId="0" xfId="0" applyNumberFormat="1" applyAlignment="1">
      <alignment horizontal="left" vertical="top" wrapText="1"/>
    </xf>
    <xf numFmtId="0" fontId="8" fillId="3" borderId="3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吉2_SRB32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workbookViewId="0">
      <selection activeCell="D9" sqref="D9"/>
    </sheetView>
  </sheetViews>
  <sheetFormatPr defaultRowHeight="17" x14ac:dyDescent="0.4"/>
  <cols>
    <col min="1" max="1" width="10.54296875" customWidth="1"/>
    <col min="2" max="2" width="13.1796875" customWidth="1"/>
    <col min="3" max="3" width="15.36328125" customWidth="1"/>
    <col min="4" max="4" width="15.1796875" customWidth="1"/>
    <col min="5" max="5" width="15.36328125" bestFit="1" customWidth="1"/>
    <col min="6" max="6" width="15.1796875" customWidth="1"/>
    <col min="7" max="7" width="14.1796875" customWidth="1"/>
    <col min="8" max="8" width="14.453125" customWidth="1"/>
  </cols>
  <sheetData>
    <row r="1" spans="1:8" s="31" customFormat="1" ht="32.4" customHeight="1" x14ac:dyDescent="0.4">
      <c r="A1" s="30" t="s">
        <v>7</v>
      </c>
      <c r="B1" s="30" t="s">
        <v>112</v>
      </c>
      <c r="C1" s="30" t="s">
        <v>113</v>
      </c>
      <c r="D1" s="30" t="s">
        <v>8</v>
      </c>
      <c r="E1" s="30" t="s">
        <v>114</v>
      </c>
      <c r="F1" s="30" t="s">
        <v>115</v>
      </c>
      <c r="G1" s="30" t="s">
        <v>116</v>
      </c>
    </row>
    <row r="2" spans="1:8" x14ac:dyDescent="0.4">
      <c r="A2" s="18" t="s">
        <v>1</v>
      </c>
      <c r="B2" s="5">
        <v>80471</v>
      </c>
      <c r="C2" s="5">
        <v>1588197.77</v>
      </c>
      <c r="D2" s="10">
        <v>19.736274807073357</v>
      </c>
      <c r="E2" s="5">
        <v>76895</v>
      </c>
      <c r="F2" s="5">
        <v>1716465.98</v>
      </c>
      <c r="G2" s="10">
        <v>22.322205344950905</v>
      </c>
    </row>
    <row r="3" spans="1:8" x14ac:dyDescent="0.4">
      <c r="A3" s="5" t="s">
        <v>2</v>
      </c>
      <c r="B3" s="5">
        <v>26362</v>
      </c>
      <c r="C3" s="5">
        <v>481968.6</v>
      </c>
      <c r="D3" s="10">
        <v>18.282702374630148</v>
      </c>
      <c r="E3" s="5">
        <v>24837</v>
      </c>
      <c r="F3" s="5">
        <v>511939.43</v>
      </c>
      <c r="G3" s="10">
        <v>20.611967226315578</v>
      </c>
    </row>
    <row r="4" spans="1:8" x14ac:dyDescent="0.4">
      <c r="A4" s="5" t="s">
        <v>79</v>
      </c>
      <c r="B4" s="5">
        <v>14742</v>
      </c>
      <c r="C4" s="5">
        <v>261806.38</v>
      </c>
      <c r="D4" s="10">
        <v>17.759217202550538</v>
      </c>
      <c r="E4" s="5">
        <v>13717</v>
      </c>
      <c r="F4" s="5">
        <v>303795.55</v>
      </c>
      <c r="G4" s="10">
        <v>22.147375519428447</v>
      </c>
    </row>
    <row r="5" spans="1:8" x14ac:dyDescent="0.4">
      <c r="A5" s="1"/>
      <c r="B5" s="1"/>
      <c r="C5" s="19"/>
      <c r="D5" s="1"/>
      <c r="E5" s="1"/>
      <c r="F5" s="19"/>
    </row>
    <row r="6" spans="1:8" x14ac:dyDescent="0.4">
      <c r="A6" s="1"/>
      <c r="B6" s="1"/>
      <c r="C6" s="19"/>
      <c r="D6" s="1"/>
      <c r="E6" s="1"/>
      <c r="F6" s="19"/>
    </row>
    <row r="7" spans="1:8" x14ac:dyDescent="0.4">
      <c r="A7" s="1"/>
      <c r="B7" s="1"/>
      <c r="C7" s="19"/>
      <c r="D7" s="1"/>
      <c r="E7" s="1"/>
      <c r="F7" s="19"/>
    </row>
    <row r="8" spans="1:8" s="36" customFormat="1" x14ac:dyDescent="0.4">
      <c r="A8" s="32"/>
      <c r="B8" s="32"/>
      <c r="C8" s="33"/>
      <c r="D8" s="32"/>
      <c r="E8" s="32"/>
      <c r="F8" s="34" t="s">
        <v>1</v>
      </c>
      <c r="G8" s="35" t="s">
        <v>2</v>
      </c>
      <c r="H8" s="35" t="s">
        <v>79</v>
      </c>
    </row>
    <row r="9" spans="1:8" x14ac:dyDescent="0.4">
      <c r="A9" s="19" t="s">
        <v>117</v>
      </c>
      <c r="B9" s="1"/>
      <c r="C9" s="1"/>
      <c r="D9" s="1"/>
      <c r="E9" s="1"/>
      <c r="F9" s="32"/>
      <c r="G9" s="36"/>
      <c r="H9" s="36"/>
    </row>
    <row r="10" spans="1:8" x14ac:dyDescent="0.4">
      <c r="A10" s="1" t="s">
        <v>118</v>
      </c>
      <c r="B10" s="1"/>
      <c r="C10" s="1"/>
      <c r="D10" s="1"/>
      <c r="E10" s="1"/>
      <c r="F10" s="37">
        <v>198845.12871009405</v>
      </c>
      <c r="G10" s="37">
        <v>57851.951121311024</v>
      </c>
      <c r="H10" s="37">
        <v>60192.367632614281</v>
      </c>
    </row>
    <row r="11" spans="1:8" x14ac:dyDescent="0.4">
      <c r="A11" s="1" t="s">
        <v>119</v>
      </c>
      <c r="B11" s="1"/>
      <c r="C11" s="1"/>
      <c r="D11" s="1"/>
      <c r="E11" s="1"/>
      <c r="F11" s="37"/>
      <c r="G11" s="37"/>
      <c r="H11" s="37"/>
    </row>
    <row r="12" spans="1:8" x14ac:dyDescent="0.4">
      <c r="A12" s="1"/>
      <c r="B12" s="1"/>
      <c r="C12" s="1"/>
      <c r="D12" s="1"/>
      <c r="E12" s="1"/>
      <c r="F12" s="37"/>
      <c r="G12" s="37"/>
      <c r="H12" s="37"/>
    </row>
    <row r="13" spans="1:8" x14ac:dyDescent="0.4">
      <c r="A13" s="1" t="s">
        <v>9</v>
      </c>
      <c r="B13" s="1"/>
      <c r="C13" s="1"/>
      <c r="D13" s="1"/>
      <c r="E13" s="1"/>
      <c r="F13" s="37"/>
      <c r="G13" s="37"/>
      <c r="H13" s="37"/>
    </row>
    <row r="14" spans="1:8" x14ac:dyDescent="0.4">
      <c r="A14" s="1" t="s">
        <v>3</v>
      </c>
      <c r="B14" s="1"/>
      <c r="C14" s="1"/>
      <c r="D14" s="1"/>
      <c r="E14" s="1"/>
      <c r="F14" s="37">
        <v>-4608.5737345881153</v>
      </c>
      <c r="G14" s="37">
        <v>-1376.5883451521318</v>
      </c>
      <c r="H14" s="37">
        <v>-780.04319362352453</v>
      </c>
    </row>
    <row r="15" spans="1:8" x14ac:dyDescent="0.4">
      <c r="A15" s="1" t="s">
        <v>120</v>
      </c>
      <c r="B15" s="1"/>
      <c r="C15" s="1"/>
      <c r="D15" s="1"/>
      <c r="E15" s="1"/>
      <c r="F15" s="37">
        <v>-5149.3979399999998</v>
      </c>
      <c r="G15" s="37">
        <v>-1535.8182899999999</v>
      </c>
      <c r="H15" s="37">
        <v>-911.38665000000003</v>
      </c>
    </row>
    <row r="16" spans="1:8" x14ac:dyDescent="0.4">
      <c r="A16" s="4" t="s">
        <v>121</v>
      </c>
      <c r="B16" s="4"/>
      <c r="C16" s="4"/>
      <c r="D16" s="4"/>
      <c r="E16" s="4"/>
      <c r="F16" s="12">
        <v>189087.15703550595</v>
      </c>
      <c r="G16" s="12">
        <v>54939.544486158891</v>
      </c>
      <c r="H16" s="12">
        <v>58500.937788990756</v>
      </c>
    </row>
    <row r="17" spans="1:8" x14ac:dyDescent="0.4">
      <c r="A17" s="1"/>
      <c r="B17" s="1"/>
      <c r="C17" s="1"/>
      <c r="D17" s="1"/>
      <c r="E17" s="1"/>
      <c r="F17" s="37"/>
      <c r="G17" s="37"/>
      <c r="H17" s="37"/>
    </row>
    <row r="18" spans="1:8" x14ac:dyDescent="0.4">
      <c r="A18" s="1" t="s">
        <v>122</v>
      </c>
      <c r="B18" s="1"/>
      <c r="C18" s="1"/>
      <c r="D18" s="1"/>
      <c r="E18" s="1"/>
      <c r="F18" s="37"/>
      <c r="G18" s="37"/>
      <c r="H18" s="37"/>
    </row>
    <row r="19" spans="1:8" x14ac:dyDescent="0.4">
      <c r="A19" s="1" t="s">
        <v>123</v>
      </c>
      <c r="B19" s="1"/>
      <c r="C19" s="1"/>
      <c r="D19" s="1"/>
      <c r="E19" s="1"/>
      <c r="F19" s="38">
        <v>18.5</v>
      </c>
      <c r="G19" s="38">
        <v>18.5</v>
      </c>
      <c r="H19" s="38">
        <v>18.5</v>
      </c>
    </row>
    <row r="20" spans="1:8" x14ac:dyDescent="0.4">
      <c r="A20" s="1" t="s">
        <v>4</v>
      </c>
      <c r="B20" s="1"/>
      <c r="C20" s="1"/>
      <c r="D20" s="1"/>
      <c r="E20" s="1"/>
      <c r="F20" s="37">
        <v>3576</v>
      </c>
      <c r="G20" s="37">
        <v>1525</v>
      </c>
      <c r="H20" s="37">
        <v>1025</v>
      </c>
    </row>
    <row r="21" spans="1:8" x14ac:dyDescent="0.4">
      <c r="A21" s="1" t="s">
        <v>13</v>
      </c>
      <c r="B21" s="1"/>
      <c r="C21" s="1"/>
      <c r="D21" s="1"/>
      <c r="E21" s="1"/>
      <c r="F21" s="37">
        <v>-4420.9187100943254</v>
      </c>
      <c r="G21" s="37">
        <v>331.37887868902459</v>
      </c>
      <c r="H21" s="37">
        <v>759.30236738569886</v>
      </c>
    </row>
    <row r="22" spans="1:8" x14ac:dyDescent="0.4">
      <c r="A22" s="1" t="s">
        <v>124</v>
      </c>
      <c r="B22" s="1"/>
      <c r="C22" s="1"/>
      <c r="D22" s="1"/>
      <c r="E22" s="1"/>
      <c r="F22" s="37"/>
      <c r="G22" s="37"/>
      <c r="H22" s="37"/>
    </row>
    <row r="23" spans="1:8" x14ac:dyDescent="0.4">
      <c r="A23" s="1" t="s">
        <v>9</v>
      </c>
      <c r="B23" s="1"/>
      <c r="C23" s="1"/>
      <c r="D23" s="1"/>
      <c r="E23" s="1"/>
      <c r="F23" s="37"/>
      <c r="G23" s="37"/>
      <c r="H23" s="37"/>
    </row>
    <row r="24" spans="1:8" x14ac:dyDescent="0.4">
      <c r="A24" s="1" t="s">
        <v>125</v>
      </c>
      <c r="B24" s="1"/>
      <c r="C24" s="1"/>
      <c r="D24" s="1"/>
      <c r="E24" s="1"/>
      <c r="F24" s="37">
        <v>-194.84440916188441</v>
      </c>
      <c r="G24" s="37">
        <v>-79.933410097868148</v>
      </c>
      <c r="H24" s="37">
        <v>-52.961119126475374</v>
      </c>
    </row>
    <row r="25" spans="1:8" x14ac:dyDescent="0.4">
      <c r="A25" s="1" t="s">
        <v>126</v>
      </c>
      <c r="B25" s="1"/>
      <c r="C25" s="1"/>
      <c r="D25" s="1"/>
      <c r="E25" s="1"/>
      <c r="F25" s="37">
        <v>-198.46800000000002</v>
      </c>
      <c r="G25" s="37">
        <v>-84.637500000000003</v>
      </c>
      <c r="H25" s="37">
        <v>-56.887500000000003</v>
      </c>
    </row>
    <row r="26" spans="1:8" x14ac:dyDescent="0.4">
      <c r="A26" s="4" t="s">
        <v>121</v>
      </c>
      <c r="B26" s="4"/>
      <c r="C26" s="4"/>
      <c r="D26" s="4"/>
      <c r="E26" s="4"/>
      <c r="F26" s="12">
        <v>-4814.2311192562092</v>
      </c>
      <c r="G26" s="12">
        <v>166.80796859115645</v>
      </c>
      <c r="H26" s="12">
        <v>649.4537482592234</v>
      </c>
    </row>
    <row r="27" spans="1:8" x14ac:dyDescent="0.4">
      <c r="A27" s="9" t="s">
        <v>127</v>
      </c>
      <c r="B27" s="9"/>
      <c r="C27" s="9"/>
      <c r="D27" s="9"/>
      <c r="E27" s="9"/>
      <c r="F27" s="14">
        <v>184272.92591624975</v>
      </c>
      <c r="G27" s="14">
        <v>55106.352454750049</v>
      </c>
      <c r="H27" s="14">
        <v>59150.391537249976</v>
      </c>
    </row>
  </sheetData>
  <phoneticPr fontId="1" type="noConversion"/>
  <pageMargins left="0.70866141732283472" right="0.70866141732283472" top="1.2" bottom="0.74803149606299213" header="0.74" footer="0.31496062992125984"/>
  <pageSetup paperSize="9" orientation="landscape" r:id="rId1"/>
  <headerFooter>
    <oddHeader>&amp;L附表十七之一：吉祥全球第一段期間各被告犯罪所得計算表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workbookViewId="0">
      <pane xSplit="2" ySplit="1" topLeftCell="C37" activePane="bottomRight" state="frozen"/>
      <selection activeCell="D9" sqref="D9"/>
      <selection pane="topRight" activeCell="D9" sqref="D9"/>
      <selection pane="bottomLeft" activeCell="D9" sqref="D9"/>
      <selection pane="bottomRight" activeCell="A34" sqref="A34:A36"/>
    </sheetView>
  </sheetViews>
  <sheetFormatPr defaultRowHeight="17" x14ac:dyDescent="0.4"/>
  <cols>
    <col min="2" max="2" width="11.6328125" bestFit="1" customWidth="1"/>
    <col min="3" max="3" width="12.1796875" bestFit="1" customWidth="1"/>
    <col min="4" max="4" width="14.81640625" style="28" bestFit="1" customWidth="1"/>
    <col min="5" max="5" width="15.81640625" style="28" bestFit="1" customWidth="1"/>
    <col min="6" max="6" width="14.81640625" style="28" bestFit="1" customWidth="1"/>
    <col min="7" max="7" width="15.81640625" style="28" bestFit="1" customWidth="1"/>
  </cols>
  <sheetData>
    <row r="1" spans="1:8" x14ac:dyDescent="0.4">
      <c r="A1" t="s">
        <v>15</v>
      </c>
      <c r="B1" s="26" t="s">
        <v>16</v>
      </c>
      <c r="C1" s="26" t="s">
        <v>17</v>
      </c>
      <c r="D1" s="28" t="s">
        <v>5</v>
      </c>
      <c r="E1" s="28" t="s">
        <v>18</v>
      </c>
      <c r="F1" s="28" t="s">
        <v>6</v>
      </c>
      <c r="G1" s="28" t="s">
        <v>19</v>
      </c>
    </row>
    <row r="2" spans="1:8" x14ac:dyDescent="0.4">
      <c r="A2" t="s">
        <v>41</v>
      </c>
      <c r="B2" t="s">
        <v>42</v>
      </c>
      <c r="C2" t="s">
        <v>43</v>
      </c>
      <c r="D2" s="28">
        <v>766000</v>
      </c>
      <c r="E2" s="28">
        <v>13458400</v>
      </c>
      <c r="F2" s="28">
        <v>766000</v>
      </c>
      <c r="G2" s="28">
        <v>15330250</v>
      </c>
    </row>
    <row r="3" spans="1:8" x14ac:dyDescent="0.4">
      <c r="A3" t="s">
        <v>44</v>
      </c>
      <c r="B3" s="26" t="s">
        <v>45</v>
      </c>
      <c r="C3" s="26" t="s">
        <v>46</v>
      </c>
      <c r="D3" s="28">
        <v>2083000</v>
      </c>
      <c r="E3" s="28">
        <v>35878100</v>
      </c>
      <c r="F3" s="28">
        <v>2083000</v>
      </c>
      <c r="G3" s="28">
        <v>46893900</v>
      </c>
    </row>
    <row r="4" spans="1:8" x14ac:dyDescent="0.4">
      <c r="A4" t="s">
        <v>49</v>
      </c>
      <c r="B4" s="26" t="s">
        <v>50</v>
      </c>
      <c r="C4" s="26" t="s">
        <v>51</v>
      </c>
      <c r="D4" s="28">
        <v>240000</v>
      </c>
      <c r="E4" s="28">
        <v>4288000</v>
      </c>
      <c r="F4" s="28">
        <v>240000</v>
      </c>
      <c r="G4" s="28">
        <v>5604000</v>
      </c>
    </row>
    <row r="5" spans="1:8" x14ac:dyDescent="0.4">
      <c r="A5" t="s">
        <v>49</v>
      </c>
      <c r="B5" s="26" t="s">
        <v>53</v>
      </c>
      <c r="C5" s="26" t="s">
        <v>54</v>
      </c>
      <c r="D5" s="28">
        <v>1679000</v>
      </c>
      <c r="E5" s="28">
        <v>28142900</v>
      </c>
      <c r="F5" s="28">
        <v>1679000</v>
      </c>
      <c r="G5" s="28">
        <v>29737750</v>
      </c>
    </row>
    <row r="6" spans="1:8" x14ac:dyDescent="0.4">
      <c r="A6" t="s">
        <v>55</v>
      </c>
      <c r="B6" s="26" t="s">
        <v>56</v>
      </c>
      <c r="C6" s="26" t="s">
        <v>57</v>
      </c>
      <c r="D6" s="28">
        <v>7755000</v>
      </c>
      <c r="E6" s="28">
        <v>135008300</v>
      </c>
      <c r="F6" s="28">
        <v>7515000</v>
      </c>
      <c r="G6" s="28">
        <v>146879880</v>
      </c>
    </row>
    <row r="7" spans="1:8" x14ac:dyDescent="0.4">
      <c r="A7" t="s">
        <v>44</v>
      </c>
      <c r="B7" s="26" t="s">
        <v>58</v>
      </c>
      <c r="C7" s="26" t="s">
        <v>59</v>
      </c>
      <c r="D7" s="28">
        <v>4964000</v>
      </c>
      <c r="E7" s="28">
        <v>92412300</v>
      </c>
      <c r="F7" s="28">
        <v>3464000</v>
      </c>
      <c r="G7" s="28">
        <v>75156200</v>
      </c>
    </row>
    <row r="8" spans="1:8" x14ac:dyDescent="0.4">
      <c r="A8" t="s">
        <v>60</v>
      </c>
      <c r="B8" s="26" t="s">
        <v>61</v>
      </c>
      <c r="C8" s="26" t="s">
        <v>62</v>
      </c>
      <c r="D8" s="28">
        <v>2766000</v>
      </c>
      <c r="E8" s="28">
        <v>59103500</v>
      </c>
      <c r="F8" s="28">
        <v>2726000</v>
      </c>
      <c r="G8" s="28">
        <v>62777600</v>
      </c>
    </row>
    <row r="9" spans="1:8" x14ac:dyDescent="0.4">
      <c r="A9" t="s">
        <v>63</v>
      </c>
      <c r="B9" s="26" t="s">
        <v>64</v>
      </c>
      <c r="C9" s="26" t="s">
        <v>65</v>
      </c>
      <c r="D9" s="28">
        <v>4233000</v>
      </c>
      <c r="E9" s="28">
        <v>93562750</v>
      </c>
      <c r="F9" s="28">
        <v>2980000</v>
      </c>
      <c r="G9" s="28">
        <v>70104900</v>
      </c>
    </row>
    <row r="10" spans="1:8" x14ac:dyDescent="0.4">
      <c r="A10" t="s">
        <v>66</v>
      </c>
      <c r="B10" s="26" t="s">
        <v>67</v>
      </c>
      <c r="C10" s="26" t="s">
        <v>68</v>
      </c>
      <c r="D10" s="28">
        <v>1785000</v>
      </c>
      <c r="E10" s="28">
        <v>30512150</v>
      </c>
      <c r="F10" s="28">
        <v>1785000</v>
      </c>
      <c r="G10" s="28">
        <v>38246800</v>
      </c>
    </row>
    <row r="11" spans="1:8" x14ac:dyDescent="0.4">
      <c r="A11" t="s">
        <v>49</v>
      </c>
      <c r="B11" s="26" t="s">
        <v>69</v>
      </c>
      <c r="C11" s="26" t="s">
        <v>70</v>
      </c>
      <c r="D11" s="28">
        <v>4645000</v>
      </c>
      <c r="E11" s="28">
        <v>76557500</v>
      </c>
      <c r="F11" s="28">
        <v>4645000</v>
      </c>
      <c r="G11" s="28">
        <v>89015050</v>
      </c>
    </row>
    <row r="12" spans="1:8" x14ac:dyDescent="0.4">
      <c r="A12" t="s">
        <v>47</v>
      </c>
      <c r="B12" s="26" t="s">
        <v>71</v>
      </c>
      <c r="C12" s="26" t="s">
        <v>72</v>
      </c>
      <c r="D12" s="28">
        <v>100000</v>
      </c>
      <c r="E12" s="28">
        <v>1785000</v>
      </c>
      <c r="F12" s="28">
        <v>100000</v>
      </c>
      <c r="G12" s="28">
        <v>2550000</v>
      </c>
    </row>
    <row r="13" spans="1:8" x14ac:dyDescent="0.4">
      <c r="A13" t="s">
        <v>63</v>
      </c>
      <c r="B13" s="26" t="s">
        <v>73</v>
      </c>
      <c r="C13" s="26" t="s">
        <v>74</v>
      </c>
      <c r="D13" s="28">
        <v>100000</v>
      </c>
      <c r="E13" s="28">
        <v>1785000</v>
      </c>
      <c r="F13" s="28">
        <v>100000</v>
      </c>
      <c r="G13" s="28">
        <v>2550000</v>
      </c>
    </row>
    <row r="14" spans="1:8" x14ac:dyDescent="0.4">
      <c r="A14" s="27" t="s">
        <v>0</v>
      </c>
      <c r="D14" s="28">
        <f>SUM(D2:D13)</f>
        <v>31116000</v>
      </c>
      <c r="E14" s="28">
        <f t="shared" ref="E14:G14" si="0">SUM(E2:E13)</f>
        <v>572493900</v>
      </c>
      <c r="F14" s="28">
        <f t="shared" si="0"/>
        <v>28083000</v>
      </c>
      <c r="G14" s="28">
        <f t="shared" si="0"/>
        <v>584846330</v>
      </c>
    </row>
    <row r="15" spans="1:8" x14ac:dyDescent="0.4">
      <c r="A15" s="27"/>
    </row>
    <row r="16" spans="1:8" x14ac:dyDescent="0.4">
      <c r="A16" s="42" t="s">
        <v>95</v>
      </c>
      <c r="B16" s="41" t="s">
        <v>93</v>
      </c>
      <c r="C16" s="27">
        <v>64692</v>
      </c>
      <c r="D16" s="28">
        <v>158000</v>
      </c>
      <c r="E16" s="28">
        <v>2539400</v>
      </c>
      <c r="F16" s="28">
        <v>158000</v>
      </c>
      <c r="G16" s="28">
        <v>2733200</v>
      </c>
      <c r="H16" s="27" t="s">
        <v>134</v>
      </c>
    </row>
    <row r="17" spans="1:8" x14ac:dyDescent="0.4">
      <c r="A17" s="27"/>
      <c r="B17" s="41" t="s">
        <v>93</v>
      </c>
      <c r="C17" s="27">
        <v>69911</v>
      </c>
      <c r="D17" s="28">
        <v>291000</v>
      </c>
      <c r="E17" s="28">
        <v>4822550</v>
      </c>
      <c r="F17" s="28">
        <v>291000</v>
      </c>
      <c r="G17" s="28">
        <v>4812900</v>
      </c>
      <c r="H17" s="39" t="s">
        <v>134</v>
      </c>
    </row>
    <row r="18" spans="1:8" x14ac:dyDescent="0.4">
      <c r="A18" s="27"/>
      <c r="B18" s="41" t="s">
        <v>94</v>
      </c>
      <c r="C18" s="27">
        <v>501181</v>
      </c>
      <c r="D18" s="28">
        <v>204000</v>
      </c>
      <c r="E18" s="28">
        <v>2832000</v>
      </c>
      <c r="F18" s="28">
        <v>204000</v>
      </c>
      <c r="G18" s="28">
        <v>3036100</v>
      </c>
      <c r="H18" s="39" t="s">
        <v>134</v>
      </c>
    </row>
    <row r="19" spans="1:8" x14ac:dyDescent="0.4">
      <c r="A19" s="27"/>
      <c r="B19" s="41" t="s">
        <v>94</v>
      </c>
      <c r="C19" s="27">
        <v>8097693</v>
      </c>
      <c r="D19" s="28">
        <v>20000</v>
      </c>
      <c r="E19" s="28">
        <v>356000</v>
      </c>
      <c r="F19" s="28">
        <v>20000</v>
      </c>
      <c r="G19" s="28">
        <v>350000</v>
      </c>
      <c r="H19" s="39" t="s">
        <v>134</v>
      </c>
    </row>
    <row r="20" spans="1:8" x14ac:dyDescent="0.4">
      <c r="B20" s="41" t="s">
        <v>94</v>
      </c>
      <c r="C20" s="40" t="s">
        <v>99</v>
      </c>
      <c r="D20" s="28">
        <v>130000</v>
      </c>
      <c r="E20" s="28">
        <v>1473300</v>
      </c>
      <c r="F20" s="28">
        <v>130000</v>
      </c>
      <c r="G20" s="28">
        <v>1498300</v>
      </c>
      <c r="H20" s="39" t="s">
        <v>134</v>
      </c>
    </row>
    <row r="21" spans="1:8" x14ac:dyDescent="0.4">
      <c r="A21" s="27" t="s">
        <v>102</v>
      </c>
      <c r="B21" s="29"/>
      <c r="C21" s="26"/>
      <c r="D21" s="28">
        <f>D14-D16-D17-D18-D19-D20</f>
        <v>30313000</v>
      </c>
      <c r="E21" s="28">
        <f t="shared" ref="E21:G21" si="1">E14-E16-E17-E18-E19-E20</f>
        <v>560470650</v>
      </c>
      <c r="F21" s="28">
        <f t="shared" si="1"/>
        <v>27280000</v>
      </c>
      <c r="G21" s="28">
        <f t="shared" si="1"/>
        <v>572415830</v>
      </c>
    </row>
    <row r="22" spans="1:8" x14ac:dyDescent="0.4">
      <c r="B22" s="29"/>
      <c r="C22" s="26"/>
    </row>
    <row r="23" spans="1:8" x14ac:dyDescent="0.4">
      <c r="B23" s="26"/>
      <c r="C23" s="26"/>
    </row>
    <row r="25" spans="1:8" x14ac:dyDescent="0.4">
      <c r="A25" t="s">
        <v>23</v>
      </c>
      <c r="B25" s="26" t="s">
        <v>24</v>
      </c>
      <c r="C25" s="26" t="s">
        <v>25</v>
      </c>
      <c r="D25" s="28">
        <v>73916000</v>
      </c>
      <c r="E25" s="28">
        <v>1463596080</v>
      </c>
      <c r="F25" s="28">
        <v>70887000</v>
      </c>
      <c r="G25" s="28">
        <v>1578750530</v>
      </c>
    </row>
    <row r="26" spans="1:8" x14ac:dyDescent="0.4">
      <c r="A26" t="s">
        <v>26</v>
      </c>
      <c r="B26" s="26" t="s">
        <v>27</v>
      </c>
      <c r="C26" s="26" t="s">
        <v>28</v>
      </c>
      <c r="D26" s="28">
        <v>864000</v>
      </c>
      <c r="E26" s="28">
        <v>15970730</v>
      </c>
      <c r="F26" s="28">
        <v>814000</v>
      </c>
      <c r="G26" s="28">
        <v>17379500</v>
      </c>
    </row>
    <row r="27" spans="1:8" x14ac:dyDescent="0.4">
      <c r="A27" t="s">
        <v>29</v>
      </c>
      <c r="B27" s="26" t="s">
        <v>30</v>
      </c>
      <c r="C27" s="26" t="s">
        <v>31</v>
      </c>
      <c r="D27" s="28">
        <v>2585000</v>
      </c>
      <c r="E27" s="28">
        <v>48124610</v>
      </c>
      <c r="F27" s="28">
        <v>2370000</v>
      </c>
      <c r="G27" s="28">
        <v>53665000</v>
      </c>
    </row>
    <row r="28" spans="1:8" x14ac:dyDescent="0.4">
      <c r="A28" t="s">
        <v>32</v>
      </c>
      <c r="B28" s="26" t="s">
        <v>33</v>
      </c>
      <c r="C28" s="26" t="s">
        <v>34</v>
      </c>
      <c r="D28" s="28">
        <v>1037000</v>
      </c>
      <c r="E28" s="28">
        <v>21348900</v>
      </c>
      <c r="F28" s="28">
        <v>1037000</v>
      </c>
      <c r="G28" s="28">
        <v>27994050</v>
      </c>
    </row>
    <row r="29" spans="1:8" x14ac:dyDescent="0.4">
      <c r="A29" t="s">
        <v>35</v>
      </c>
      <c r="B29" s="26" t="s">
        <v>36</v>
      </c>
      <c r="C29" s="26" t="s">
        <v>37</v>
      </c>
      <c r="D29" s="28">
        <v>310000</v>
      </c>
      <c r="E29" s="28">
        <v>5971250</v>
      </c>
      <c r="F29" s="28">
        <v>250000</v>
      </c>
      <c r="G29" s="28">
        <v>6557850</v>
      </c>
    </row>
    <row r="30" spans="1:8" x14ac:dyDescent="0.4">
      <c r="A30" t="s">
        <v>38</v>
      </c>
      <c r="B30" s="26" t="s">
        <v>39</v>
      </c>
      <c r="C30" s="26" t="s">
        <v>40</v>
      </c>
      <c r="D30" s="28">
        <v>1348000</v>
      </c>
      <c r="E30" s="28">
        <v>25378750</v>
      </c>
      <c r="F30" s="28">
        <v>1148000</v>
      </c>
      <c r="G30" s="28">
        <v>23243000</v>
      </c>
    </row>
    <row r="31" spans="1:8" x14ac:dyDescent="0.4">
      <c r="A31" t="s">
        <v>20</v>
      </c>
      <c r="B31" s="26" t="s">
        <v>21</v>
      </c>
      <c r="C31" s="26" t="s">
        <v>22</v>
      </c>
      <c r="D31" s="28">
        <v>396000</v>
      </c>
      <c r="E31" s="28">
        <v>7549150</v>
      </c>
      <c r="F31" s="28">
        <v>386000</v>
      </c>
      <c r="G31" s="28">
        <v>8845600</v>
      </c>
    </row>
    <row r="32" spans="1:8" x14ac:dyDescent="0.4">
      <c r="A32" s="27" t="s">
        <v>103</v>
      </c>
      <c r="B32" s="26"/>
      <c r="C32" s="26"/>
      <c r="D32" s="28">
        <f>SUM(D24:D31)</f>
        <v>80456000</v>
      </c>
      <c r="E32" s="28">
        <f>SUM(E24:E31)</f>
        <v>1587939470</v>
      </c>
      <c r="F32" s="28">
        <f>SUM(F24:F31)</f>
        <v>76892000</v>
      </c>
      <c r="G32" s="28">
        <f>SUM(G24:G31)</f>
        <v>1716435530</v>
      </c>
    </row>
    <row r="33" spans="1:8" x14ac:dyDescent="0.4">
      <c r="A33" s="27"/>
      <c r="B33" s="26"/>
      <c r="C33" s="26"/>
    </row>
    <row r="34" spans="1:8" x14ac:dyDescent="0.4">
      <c r="A34" s="27"/>
      <c r="B34" s="26"/>
      <c r="C34" s="26"/>
    </row>
    <row r="35" spans="1:8" x14ac:dyDescent="0.4">
      <c r="A35" s="27"/>
      <c r="B35" s="26"/>
      <c r="C35" s="26"/>
    </row>
    <row r="36" spans="1:8" x14ac:dyDescent="0.4">
      <c r="A36" s="27"/>
      <c r="B36" s="26"/>
      <c r="C36" s="26"/>
    </row>
    <row r="37" spans="1:8" x14ac:dyDescent="0.4">
      <c r="A37" s="27"/>
      <c r="B37" s="26"/>
      <c r="C37" s="26"/>
    </row>
    <row r="38" spans="1:8" x14ac:dyDescent="0.4">
      <c r="A38" t="s">
        <v>75</v>
      </c>
      <c r="B38" s="26" t="s">
        <v>100</v>
      </c>
      <c r="C38" s="26" t="s">
        <v>101</v>
      </c>
      <c r="D38" s="28">
        <v>0</v>
      </c>
      <c r="E38" s="28">
        <v>0</v>
      </c>
      <c r="F38" s="28">
        <v>3000</v>
      </c>
      <c r="G38" s="28">
        <v>30450</v>
      </c>
      <c r="H38" t="s">
        <v>108</v>
      </c>
    </row>
    <row r="39" spans="1:8" x14ac:dyDescent="0.4">
      <c r="A39" t="s">
        <v>75</v>
      </c>
      <c r="B39" s="26" t="s">
        <v>77</v>
      </c>
      <c r="C39" s="26" t="s">
        <v>78</v>
      </c>
      <c r="D39" s="28">
        <v>1043000</v>
      </c>
      <c r="E39" s="28">
        <v>18303740</v>
      </c>
      <c r="F39" s="28">
        <v>1043000</v>
      </c>
      <c r="G39" s="28">
        <v>25195500</v>
      </c>
      <c r="H39" t="s">
        <v>109</v>
      </c>
    </row>
    <row r="40" spans="1:8" x14ac:dyDescent="0.4">
      <c r="A40" t="s">
        <v>75</v>
      </c>
      <c r="B40" s="26" t="s">
        <v>79</v>
      </c>
      <c r="C40" s="26" t="s">
        <v>80</v>
      </c>
      <c r="D40" s="28">
        <v>12456000</v>
      </c>
      <c r="E40" s="28">
        <v>216974540</v>
      </c>
      <c r="F40" s="28">
        <v>11431000</v>
      </c>
      <c r="G40" s="28">
        <v>249227650</v>
      </c>
      <c r="H40" t="s">
        <v>109</v>
      </c>
    </row>
    <row r="41" spans="1:8" x14ac:dyDescent="0.4">
      <c r="A41" t="s">
        <v>75</v>
      </c>
      <c r="B41" s="26" t="s">
        <v>81</v>
      </c>
      <c r="C41" s="26" t="s">
        <v>82</v>
      </c>
      <c r="D41" s="28">
        <v>1243000</v>
      </c>
      <c r="E41" s="28">
        <v>26528100</v>
      </c>
      <c r="F41" s="28">
        <v>1243000</v>
      </c>
      <c r="G41" s="28">
        <v>29372400</v>
      </c>
      <c r="H41" t="s">
        <v>109</v>
      </c>
    </row>
    <row r="42" spans="1:8" x14ac:dyDescent="0.4">
      <c r="A42" t="s">
        <v>75</v>
      </c>
      <c r="B42" s="26" t="s">
        <v>48</v>
      </c>
      <c r="C42" s="26" t="s">
        <v>97</v>
      </c>
      <c r="D42" s="28">
        <v>14000</v>
      </c>
      <c r="E42" s="28">
        <v>176040</v>
      </c>
      <c r="F42" s="28">
        <v>9000</v>
      </c>
      <c r="G42" s="28">
        <v>67820</v>
      </c>
      <c r="H42" t="s">
        <v>110</v>
      </c>
    </row>
    <row r="43" spans="1:8" x14ac:dyDescent="0.4">
      <c r="A43" t="s">
        <v>75</v>
      </c>
      <c r="B43" s="26" t="s">
        <v>96</v>
      </c>
      <c r="C43" s="26" t="s">
        <v>98</v>
      </c>
      <c r="D43" s="28">
        <v>3000</v>
      </c>
      <c r="E43" s="28">
        <v>54000</v>
      </c>
      <c r="F43" s="28">
        <v>3000</v>
      </c>
      <c r="G43" s="28">
        <v>51150</v>
      </c>
      <c r="H43" t="s">
        <v>111</v>
      </c>
    </row>
    <row r="44" spans="1:8" x14ac:dyDescent="0.4">
      <c r="A44" t="s">
        <v>75</v>
      </c>
      <c r="B44" s="26" t="s">
        <v>105</v>
      </c>
      <c r="C44" s="26" t="s">
        <v>52</v>
      </c>
      <c r="D44" s="28">
        <v>410000</v>
      </c>
      <c r="E44" s="28">
        <v>5457000</v>
      </c>
      <c r="F44" s="28">
        <v>410000</v>
      </c>
      <c r="G44" s="28">
        <v>7211400</v>
      </c>
      <c r="H44" t="s">
        <v>109</v>
      </c>
    </row>
    <row r="45" spans="1:8" x14ac:dyDescent="0.4">
      <c r="A45" t="s">
        <v>104</v>
      </c>
      <c r="B45" s="26"/>
      <c r="C45" s="26"/>
      <c r="D45" s="28">
        <f>SUM(D38:D44)</f>
        <v>15169000</v>
      </c>
      <c r="E45" s="28">
        <f t="shared" ref="E45:G45" si="2">SUM(E38:E44)</f>
        <v>267493420</v>
      </c>
      <c r="F45" s="28">
        <f t="shared" si="2"/>
        <v>14142000</v>
      </c>
      <c r="G45" s="28">
        <f t="shared" si="2"/>
        <v>311156370</v>
      </c>
    </row>
    <row r="46" spans="1:8" x14ac:dyDescent="0.4">
      <c r="B46" s="26"/>
      <c r="C46" s="26"/>
    </row>
    <row r="47" spans="1:8" x14ac:dyDescent="0.4">
      <c r="A47" s="27" t="s">
        <v>76</v>
      </c>
      <c r="B47" s="26"/>
      <c r="C47" s="26"/>
      <c r="D47" s="28">
        <f>D14+D32+D45</f>
        <v>126741000</v>
      </c>
      <c r="E47" s="28">
        <f t="shared" ref="E47:G47" si="3">E14+E32+E45</f>
        <v>2427926790</v>
      </c>
      <c r="F47" s="28">
        <f t="shared" si="3"/>
        <v>119117000</v>
      </c>
      <c r="G47" s="28">
        <f t="shared" si="3"/>
        <v>2612438230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zoomScale="85" zoomScaleNormal="85" workbookViewId="0">
      <selection activeCell="A29" sqref="A29:J29"/>
    </sheetView>
  </sheetViews>
  <sheetFormatPr defaultRowHeight="17" x14ac:dyDescent="0.4"/>
  <cols>
    <col min="1" max="1" width="10.453125" customWidth="1"/>
    <col min="2" max="2" width="18.1796875" bestFit="1" customWidth="1"/>
    <col min="3" max="3" width="13.1796875" customWidth="1"/>
    <col min="4" max="4" width="15.36328125" customWidth="1"/>
    <col min="5" max="5" width="15.1796875" customWidth="1"/>
    <col min="6" max="6" width="15.36328125" bestFit="1" customWidth="1"/>
    <col min="7" max="7" width="15.1796875" customWidth="1"/>
    <col min="8" max="8" width="20.453125" customWidth="1"/>
    <col min="9" max="9" width="55.453125" customWidth="1"/>
    <col min="10" max="10" width="23.1796875" bestFit="1" customWidth="1"/>
  </cols>
  <sheetData>
    <row r="1" spans="1:10" s="17" customFormat="1" ht="32.5" customHeight="1" x14ac:dyDescent="0.4">
      <c r="A1" s="15" t="s">
        <v>7</v>
      </c>
      <c r="B1" s="15" t="s">
        <v>133</v>
      </c>
      <c r="C1" s="15" t="s">
        <v>87</v>
      </c>
      <c r="D1" s="15" t="s">
        <v>83</v>
      </c>
      <c r="E1" s="15" t="s">
        <v>8</v>
      </c>
      <c r="F1" s="15" t="s">
        <v>88</v>
      </c>
      <c r="G1" s="15" t="s">
        <v>84</v>
      </c>
      <c r="H1" s="15" t="s">
        <v>85</v>
      </c>
      <c r="I1" s="16"/>
    </row>
    <row r="2" spans="1:10" x14ac:dyDescent="0.4">
      <c r="A2" s="18" t="s">
        <v>1</v>
      </c>
      <c r="B2" s="18" t="s">
        <v>128</v>
      </c>
      <c r="C2" s="5">
        <f>'SRB321'!D32</f>
        <v>80456000</v>
      </c>
      <c r="D2" s="5">
        <f>'SRB321'!E32</f>
        <v>1587939470</v>
      </c>
      <c r="E2" s="10">
        <f>ROUND(D2/C2,4)</f>
        <v>19.736699999999999</v>
      </c>
      <c r="F2" s="5">
        <f>'SRB321'!F32</f>
        <v>76892000</v>
      </c>
      <c r="G2" s="5">
        <f>'SRB321'!G32</f>
        <v>1716435530</v>
      </c>
      <c r="H2" s="10">
        <f>ROUND(G2/F2,4)</f>
        <v>22.322700000000001</v>
      </c>
      <c r="I2" s="6"/>
    </row>
    <row r="3" spans="1:10" x14ac:dyDescent="0.4">
      <c r="A3" s="5" t="s">
        <v>2</v>
      </c>
      <c r="B3" s="18" t="s">
        <v>128</v>
      </c>
      <c r="C3" s="5">
        <f>'SRB321'!D21</f>
        <v>30313000</v>
      </c>
      <c r="D3" s="5">
        <f>'SRB321'!E21</f>
        <v>560470650</v>
      </c>
      <c r="E3" s="10">
        <f>ROUND(D3/C3,4)</f>
        <v>18.4894</v>
      </c>
      <c r="F3" s="5">
        <f>'SRB321'!F21</f>
        <v>27280000</v>
      </c>
      <c r="G3" s="5">
        <f>'SRB321'!G21</f>
        <v>572415830</v>
      </c>
      <c r="H3" s="10">
        <f>ROUND(G3/F3,4)</f>
        <v>20.983000000000001</v>
      </c>
      <c r="I3" s="6"/>
    </row>
    <row r="4" spans="1:10" x14ac:dyDescent="0.4">
      <c r="A4" s="1"/>
      <c r="B4" s="1"/>
      <c r="C4" s="1"/>
      <c r="D4" s="19"/>
      <c r="E4" s="1"/>
      <c r="F4" s="1"/>
      <c r="G4" s="19"/>
      <c r="H4" s="19"/>
      <c r="I4" s="19"/>
    </row>
    <row r="5" spans="1:10" x14ac:dyDescent="0.4">
      <c r="A5" s="1"/>
      <c r="B5" s="1"/>
      <c r="C5" s="1"/>
      <c r="D5" s="19"/>
      <c r="E5" s="1"/>
      <c r="F5" s="1"/>
      <c r="G5" s="19"/>
      <c r="H5" s="19"/>
      <c r="I5" s="19"/>
    </row>
    <row r="6" spans="1:10" s="20" customFormat="1" x14ac:dyDescent="0.4">
      <c r="A6" s="2"/>
      <c r="B6" s="2"/>
      <c r="C6" s="2"/>
      <c r="D6" s="3"/>
      <c r="E6" s="2"/>
      <c r="F6" s="2"/>
      <c r="G6" s="3"/>
      <c r="H6" s="3"/>
      <c r="I6" s="3"/>
    </row>
    <row r="7" spans="1:10" s="24" customFormat="1" x14ac:dyDescent="0.4">
      <c r="A7" s="21"/>
      <c r="B7" s="21"/>
      <c r="C7" s="21"/>
      <c r="D7" s="22"/>
      <c r="E7" s="21"/>
      <c r="F7" s="21"/>
      <c r="G7" s="8" t="s">
        <v>1</v>
      </c>
      <c r="H7" s="22"/>
      <c r="I7" s="22"/>
      <c r="J7" s="23" t="s">
        <v>2</v>
      </c>
    </row>
    <row r="8" spans="1:10" s="20" customFormat="1" x14ac:dyDescent="0.4">
      <c r="A8" s="3" t="s">
        <v>89</v>
      </c>
      <c r="B8" s="3"/>
      <c r="C8" s="2"/>
      <c r="D8" s="2"/>
      <c r="E8" s="2"/>
      <c r="F8" s="2"/>
      <c r="G8" s="11"/>
      <c r="H8" s="3" t="s">
        <v>89</v>
      </c>
      <c r="I8" s="11"/>
      <c r="J8" s="25"/>
    </row>
    <row r="9" spans="1:10" s="20" customFormat="1" x14ac:dyDescent="0.4">
      <c r="A9" s="2" t="s">
        <v>90</v>
      </c>
      <c r="B9" s="2"/>
      <c r="C9" s="2"/>
      <c r="D9" s="2"/>
      <c r="E9" s="2"/>
      <c r="F9" s="2"/>
      <c r="G9" s="7">
        <f>ROUND(F2*(H2-E2),0)</f>
        <v>198842712</v>
      </c>
      <c r="H9" s="2" t="s">
        <v>90</v>
      </c>
      <c r="I9" s="7"/>
      <c r="J9" s="7">
        <f>ROUND(F3*(H3-E3),0)</f>
        <v>68025408</v>
      </c>
    </row>
    <row r="10" spans="1:10" s="20" customFormat="1" x14ac:dyDescent="0.4">
      <c r="A10" s="2" t="s">
        <v>130</v>
      </c>
      <c r="B10" s="2"/>
      <c r="C10" s="2"/>
      <c r="D10" s="2"/>
      <c r="E10" s="2"/>
      <c r="F10" s="2"/>
      <c r="G10" s="7"/>
      <c r="H10" s="2" t="s">
        <v>86</v>
      </c>
      <c r="I10" s="7"/>
      <c r="J10" s="7"/>
    </row>
    <row r="11" spans="1:10" s="20" customFormat="1" x14ac:dyDescent="0.4">
      <c r="A11" s="2"/>
      <c r="B11" s="2"/>
      <c r="C11" s="2"/>
      <c r="D11" s="2"/>
      <c r="E11" s="2"/>
      <c r="F11" s="2"/>
      <c r="G11" s="7"/>
      <c r="H11" s="2"/>
      <c r="I11" s="7"/>
      <c r="J11" s="7"/>
    </row>
    <row r="12" spans="1:10" s="20" customFormat="1" x14ac:dyDescent="0.4">
      <c r="A12" s="2" t="s">
        <v>9</v>
      </c>
      <c r="B12" s="2"/>
      <c r="C12" s="2"/>
      <c r="D12" s="2"/>
      <c r="E12" s="2"/>
      <c r="F12" s="2"/>
      <c r="G12" s="7"/>
      <c r="H12" s="2" t="s">
        <v>10</v>
      </c>
      <c r="I12" s="7"/>
      <c r="J12" s="7"/>
    </row>
    <row r="13" spans="1:10" s="20" customFormat="1" x14ac:dyDescent="0.4">
      <c r="A13" s="2" t="s">
        <v>106</v>
      </c>
      <c r="B13" s="2"/>
      <c r="C13" s="2"/>
      <c r="D13" s="2"/>
      <c r="E13" s="2"/>
      <c r="F13" s="2"/>
      <c r="G13" s="7">
        <f>ROUND(-ABS(F2*(E2+H2)*0.1425%),0)</f>
        <v>-4608495</v>
      </c>
      <c r="H13" s="2" t="s">
        <v>3</v>
      </c>
      <c r="I13" s="7"/>
      <c r="J13" s="7">
        <f>ROUND(-F3*(E3+H3)*0.1425%,0)</f>
        <v>-1534450</v>
      </c>
    </row>
    <row r="14" spans="1:10" s="20" customFormat="1" x14ac:dyDescent="0.4">
      <c r="A14" s="2" t="s">
        <v>91</v>
      </c>
      <c r="B14" s="2"/>
      <c r="C14" s="2"/>
      <c r="D14" s="2"/>
      <c r="E14" s="2"/>
      <c r="F14" s="2"/>
      <c r="G14" s="7">
        <f>ROUND(-F2*H2*0.3%,0)</f>
        <v>-5149311</v>
      </c>
      <c r="H14" s="2" t="s">
        <v>91</v>
      </c>
      <c r="I14" s="7"/>
      <c r="J14" s="7">
        <f>ROUND(-F3*H3*0.3%,0)</f>
        <v>-1717249</v>
      </c>
    </row>
    <row r="15" spans="1:10" s="20" customFormat="1" x14ac:dyDescent="0.4">
      <c r="A15" s="4" t="s">
        <v>11</v>
      </c>
      <c r="B15" s="4"/>
      <c r="C15" s="4"/>
      <c r="D15" s="4"/>
      <c r="E15" s="4"/>
      <c r="F15" s="4"/>
      <c r="G15" s="12">
        <f>SUM(G9,G13:G14)</f>
        <v>189084906</v>
      </c>
      <c r="H15" s="4" t="s">
        <v>11</v>
      </c>
      <c r="I15" s="12"/>
      <c r="J15" s="12">
        <f>SUM(J9,J13:J14)</f>
        <v>64773709</v>
      </c>
    </row>
    <row r="16" spans="1:10" s="20" customFormat="1" x14ac:dyDescent="0.4">
      <c r="A16" s="2"/>
      <c r="B16" s="2"/>
      <c r="C16" s="2"/>
      <c r="D16" s="2"/>
      <c r="E16" s="2"/>
      <c r="F16" s="2"/>
      <c r="G16" s="7"/>
      <c r="H16" s="2"/>
      <c r="I16" s="7"/>
      <c r="J16" s="7"/>
    </row>
    <row r="17" spans="1:10" s="20" customFormat="1" x14ac:dyDescent="0.4">
      <c r="A17" s="2" t="s">
        <v>12</v>
      </c>
      <c r="B17" s="2"/>
      <c r="C17" s="2"/>
      <c r="D17" s="2"/>
      <c r="E17" s="2"/>
      <c r="F17" s="2"/>
      <c r="G17" s="7"/>
      <c r="H17" s="2" t="s">
        <v>12</v>
      </c>
      <c r="I17" s="7"/>
      <c r="J17" s="7"/>
    </row>
    <row r="18" spans="1:10" s="20" customFormat="1" x14ac:dyDescent="0.4">
      <c r="A18" s="2" t="s">
        <v>129</v>
      </c>
      <c r="B18" s="2"/>
      <c r="C18" s="2"/>
      <c r="D18" s="2"/>
      <c r="E18" s="2"/>
      <c r="F18" s="2"/>
      <c r="G18" s="13">
        <v>18.5</v>
      </c>
      <c r="H18" s="2" t="s">
        <v>129</v>
      </c>
      <c r="I18" s="13"/>
      <c r="J18" s="13">
        <v>18.5</v>
      </c>
    </row>
    <row r="19" spans="1:10" s="20" customFormat="1" x14ac:dyDescent="0.4">
      <c r="A19" s="2" t="s">
        <v>107</v>
      </c>
      <c r="B19" s="2"/>
      <c r="C19" s="2"/>
      <c r="D19" s="2"/>
      <c r="E19" s="2"/>
      <c r="F19" s="2"/>
      <c r="G19" s="7">
        <f>C2-F2</f>
        <v>3564000</v>
      </c>
      <c r="H19" s="2" t="s">
        <v>4</v>
      </c>
      <c r="I19" s="7"/>
      <c r="J19" s="7">
        <f>C3-F3</f>
        <v>3033000</v>
      </c>
    </row>
    <row r="20" spans="1:10" s="20" customFormat="1" x14ac:dyDescent="0.4">
      <c r="A20" s="2" t="s">
        <v>13</v>
      </c>
      <c r="B20" s="2"/>
      <c r="C20" s="2"/>
      <c r="D20" s="2"/>
      <c r="E20" s="2"/>
      <c r="F20" s="2"/>
      <c r="G20" s="7">
        <f>ROUND(G19*(G18-E2),0)</f>
        <v>-4407599</v>
      </c>
      <c r="H20" s="2" t="s">
        <v>13</v>
      </c>
      <c r="I20" s="7"/>
      <c r="J20" s="7">
        <f>ROUND(J19*(J18-E3),0)</f>
        <v>32150</v>
      </c>
    </row>
    <row r="21" spans="1:10" s="20" customFormat="1" x14ac:dyDescent="0.4">
      <c r="A21" s="2" t="s">
        <v>131</v>
      </c>
      <c r="B21" s="2"/>
      <c r="C21" s="2"/>
      <c r="D21" s="2"/>
      <c r="E21" s="2"/>
      <c r="F21" s="2"/>
      <c r="G21" s="7"/>
      <c r="H21" s="2" t="s">
        <v>131</v>
      </c>
      <c r="I21" s="7"/>
      <c r="J21" s="7"/>
    </row>
    <row r="22" spans="1:10" s="20" customFormat="1" x14ac:dyDescent="0.4">
      <c r="A22" s="2" t="s">
        <v>9</v>
      </c>
      <c r="B22" s="2"/>
      <c r="C22" s="2"/>
      <c r="D22" s="2"/>
      <c r="E22" s="2"/>
      <c r="F22" s="2"/>
      <c r="G22" s="7"/>
      <c r="H22" s="2" t="s">
        <v>10</v>
      </c>
      <c r="I22" s="7"/>
      <c r="J22" s="7"/>
    </row>
    <row r="23" spans="1:10" s="20" customFormat="1" x14ac:dyDescent="0.4">
      <c r="A23" s="2" t="s">
        <v>92</v>
      </c>
      <c r="B23" s="2"/>
      <c r="C23" s="2"/>
      <c r="D23" s="2"/>
      <c r="E23" s="2"/>
      <c r="F23" s="2"/>
      <c r="G23" s="7">
        <f>ROUND(-G19*(E2+G18)*0.1425%,0)</f>
        <v>-194193</v>
      </c>
      <c r="H23" s="2" t="s">
        <v>92</v>
      </c>
      <c r="I23" s="7"/>
      <c r="J23" s="7">
        <f>ROUND(-J19*(E3+J18)*0.1425%,0)</f>
        <v>-159869</v>
      </c>
    </row>
    <row r="24" spans="1:10" s="20" customFormat="1" x14ac:dyDescent="0.4">
      <c r="A24" s="2" t="s">
        <v>132</v>
      </c>
      <c r="B24" s="2"/>
      <c r="C24" s="2"/>
      <c r="D24" s="2"/>
      <c r="E24" s="2"/>
      <c r="F24" s="2"/>
      <c r="G24" s="7">
        <f>ROUND(-G19*G18*0.3%,0)</f>
        <v>-197802</v>
      </c>
      <c r="H24" s="2" t="s">
        <v>132</v>
      </c>
      <c r="I24" s="7"/>
      <c r="J24" s="7">
        <f>ROUND(-J19*J18*0.3%,0)</f>
        <v>-168332</v>
      </c>
    </row>
    <row r="25" spans="1:10" s="20" customFormat="1" x14ac:dyDescent="0.4">
      <c r="A25" s="4" t="s">
        <v>11</v>
      </c>
      <c r="B25" s="4"/>
      <c r="C25" s="4"/>
      <c r="D25" s="4"/>
      <c r="E25" s="4"/>
      <c r="F25" s="4"/>
      <c r="G25" s="12">
        <f>SUM(G20,G23:G24)</f>
        <v>-4799594</v>
      </c>
      <c r="H25" s="4" t="s">
        <v>11</v>
      </c>
      <c r="I25" s="12"/>
      <c r="J25" s="12">
        <f>SUM(J20,J23:J24)</f>
        <v>-296051</v>
      </c>
    </row>
    <row r="26" spans="1:10" s="20" customFormat="1" x14ac:dyDescent="0.4">
      <c r="A26" s="9" t="s">
        <v>14</v>
      </c>
      <c r="B26" s="9"/>
      <c r="C26" s="9"/>
      <c r="D26" s="9"/>
      <c r="E26" s="9"/>
      <c r="F26" s="9"/>
      <c r="G26" s="14">
        <f>SUM(G15,G25)</f>
        <v>184285312</v>
      </c>
      <c r="H26" s="9" t="s">
        <v>14</v>
      </c>
      <c r="I26" s="14"/>
      <c r="J26" s="14">
        <f>SUM(J15,J25)</f>
        <v>64477658</v>
      </c>
    </row>
    <row r="28" spans="1:10" x14ac:dyDescent="0.4">
      <c r="A28" s="44" t="s">
        <v>135</v>
      </c>
      <c r="B28" s="45"/>
      <c r="C28" s="45"/>
      <c r="D28" s="45"/>
      <c r="E28" s="45"/>
      <c r="F28" s="45"/>
      <c r="G28" s="45"/>
      <c r="H28" s="45"/>
      <c r="I28" s="45"/>
      <c r="J28" s="46"/>
    </row>
    <row r="29" spans="1:10" ht="70" customHeight="1" x14ac:dyDescent="0.4">
      <c r="A29" s="43" t="s">
        <v>136</v>
      </c>
      <c r="B29" s="43"/>
      <c r="C29" s="43"/>
      <c r="D29" s="43"/>
      <c r="E29" s="43"/>
      <c r="F29" s="43"/>
      <c r="G29" s="43"/>
      <c r="H29" s="43"/>
      <c r="I29" s="43"/>
      <c r="J29" s="43"/>
    </row>
    <row r="30" spans="1:10" ht="24.5" customHeight="1" x14ac:dyDescent="0.4"/>
  </sheetData>
  <mergeCells count="2">
    <mergeCell ref="A29:J29"/>
    <mergeCell ref="A28:J28"/>
  </mergeCells>
  <phoneticPr fontId="1" type="noConversion"/>
  <pageMargins left="0.70866141732283472" right="0.70866141732283472" top="1.0629921259842521" bottom="0.74803149606299213" header="0.70866141732283472" footer="0.31496062992125984"/>
  <pageSetup paperSize="9" scale="64" orientation="landscape" r:id="rId1"/>
  <headerFooter>
    <oddHeader>&amp;L附表十六：吉祥全球第一段期間所獲取之財物及財產上利益計算表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前審附表17-1</vt:lpstr>
      <vt:lpstr>SRB321</vt:lpstr>
      <vt:lpstr>本審附表十六</vt:lpstr>
      <vt:lpstr>'前審附表17-1'!Print_Area</vt:lpstr>
      <vt:lpstr>'SRB321'!吉2_SRB321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張亮美</cp:lastModifiedBy>
  <cp:lastPrinted>2021-07-26T02:13:08Z</cp:lastPrinted>
  <dcterms:created xsi:type="dcterms:W3CDTF">2014-08-05T03:07:39Z</dcterms:created>
  <dcterms:modified xsi:type="dcterms:W3CDTF">2021-08-03T09:52:00Z</dcterms:modified>
</cp:coreProperties>
</file>